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d:\Users\B. Keizer\Documents\Instrumenten\toolbox 2015\so\passend onderwijs\"/>
    </mc:Choice>
  </mc:AlternateContent>
  <bookViews>
    <workbookView xWindow="0" yWindow="0" windowWidth="14370" windowHeight="7515" tabRatio="871" activeTab="1"/>
  </bookViews>
  <sheets>
    <sheet name="toel" sheetId="6" r:id="rId1"/>
    <sheet name="geg" sheetId="1" r:id="rId2"/>
    <sheet name="baten" sheetId="5" r:id="rId3"/>
    <sheet name="groei 1 febr" sheetId="22" r:id="rId4"/>
    <sheet name="lasten" sheetId="21" r:id="rId5"/>
    <sheet name="dir" sheetId="24" r:id="rId6"/>
    <sheet name="op" sheetId="10" r:id="rId7"/>
    <sheet name="obp" sheetId="11" r:id="rId8"/>
    <sheet name="mop" sheetId="12" r:id="rId9"/>
    <sheet name="mip" sheetId="13" r:id="rId10"/>
    <sheet name="act" sheetId="14" r:id="rId11"/>
    <sheet name="begr" sheetId="15" r:id="rId12"/>
    <sheet name="bal" sheetId="16" r:id="rId13"/>
    <sheet name="liq" sheetId="17" r:id="rId14"/>
    <sheet name="ken" sheetId="18" r:id="rId15"/>
    <sheet name="graf" sheetId="19" r:id="rId16"/>
    <sheet name="som" sheetId="20" r:id="rId17"/>
    <sheet name="tab" sheetId="4" r:id="rId18"/>
  </sheets>
  <definedNames>
    <definedName name="_xlnm.Print_Area" localSheetId="10">act!$B$2:$O$64</definedName>
    <definedName name="_xlnm.Print_Area" localSheetId="12">bal!$B$2:$L$60</definedName>
    <definedName name="_xlnm.Print_Area" localSheetId="2">baten!$B$2:$O$243</definedName>
    <definedName name="_xlnm.Print_Area" localSheetId="11">begr!$B$2:$N$52,begr!$B$54:$N$104</definedName>
    <definedName name="_xlnm.Print_Area" localSheetId="5">dir!$B$2:$W$68</definedName>
    <definedName name="_xlnm.Print_Area" localSheetId="1">geg!$B$2:$O$62</definedName>
    <definedName name="_xlnm.Print_Area" localSheetId="15">graf!$B$2:$R$185</definedName>
    <definedName name="_xlnm.Print_Area" localSheetId="3">'groei 1 febr'!$B$2:$AA$727</definedName>
    <definedName name="_xlnm.Print_Area" localSheetId="14">ken!$B$2:$K$204</definedName>
    <definedName name="_xlnm.Print_Area" localSheetId="4">lasten!$B$2:$Q$170</definedName>
    <definedName name="_xlnm.Print_Area" localSheetId="13">liq!$B$2:$K$55</definedName>
    <definedName name="_xlnm.Print_Area" localSheetId="9">mip!$B$2:$Y$56</definedName>
    <definedName name="_xlnm.Print_Area" localSheetId="8">mop!$B$2:$Q$32</definedName>
    <definedName name="_xlnm.Print_Area" localSheetId="7">obp!$B$2:$W$68</definedName>
    <definedName name="_xlnm.Print_Area" localSheetId="6">op!$B$2:$W$230</definedName>
    <definedName name="_xlnm.Print_Area" localSheetId="16">som!$B$2:$K$89</definedName>
    <definedName name="_xlnm.Print_Area" localSheetId="17">tab!$B$2:$N$99,tab!$B$101:$J$161,tab!$B$163:$W$209</definedName>
    <definedName name="_xlnm.Print_Area" localSheetId="0">toel!$C$2:$C$107</definedName>
    <definedName name="baden">tab!$B$147:$I$151</definedName>
    <definedName name="categorie">tab!$G$110:$I$112</definedName>
    <definedName name="MIvast">tab!$B$117:$F$121</definedName>
    <definedName name="Schaal2014">tab!$B$166:$W$208</definedName>
  </definedNames>
  <calcPr calcId="152511"/>
</workbook>
</file>

<file path=xl/calcChain.xml><?xml version="1.0" encoding="utf-8"?>
<calcChain xmlns="http://schemas.openxmlformats.org/spreadsheetml/2006/main">
  <c r="G40" i="16" l="1"/>
  <c r="H40" i="16" s="1"/>
  <c r="I40" i="16" s="1"/>
  <c r="J40" i="16" s="1"/>
  <c r="G85" i="20"/>
  <c r="H85" i="20"/>
  <c r="I85" i="20"/>
  <c r="G86" i="20"/>
  <c r="H86" i="20"/>
  <c r="I86" i="20"/>
  <c r="F86" i="20"/>
  <c r="F85" i="20"/>
  <c r="G56" i="20"/>
  <c r="H56" i="20"/>
  <c r="I56" i="20"/>
  <c r="G57" i="20"/>
  <c r="H57" i="20"/>
  <c r="I57" i="20"/>
  <c r="G58" i="20"/>
  <c r="H58" i="20"/>
  <c r="I58" i="20"/>
  <c r="F58" i="20"/>
  <c r="F57" i="20"/>
  <c r="F56" i="20"/>
  <c r="G50" i="1"/>
  <c r="M50" i="1"/>
  <c r="L50" i="1"/>
  <c r="K50" i="1"/>
  <c r="J50" i="1"/>
  <c r="I50" i="1"/>
  <c r="H50" i="1"/>
  <c r="H48" i="1"/>
  <c r="I48" i="1" s="1"/>
  <c r="J48" i="1" s="1"/>
  <c r="K48" i="1" s="1"/>
  <c r="L48" i="1" s="1"/>
  <c r="M48" i="1" s="1"/>
  <c r="H47" i="1"/>
  <c r="G47" i="1"/>
  <c r="H46" i="1"/>
  <c r="I46" i="1" s="1"/>
  <c r="J46" i="1" s="1"/>
  <c r="K46" i="1" s="1"/>
  <c r="L46" i="1" s="1"/>
  <c r="M46" i="1" s="1"/>
  <c r="H45" i="1"/>
  <c r="I45" i="1" s="1"/>
  <c r="I47" i="1" s="1"/>
  <c r="J45" i="1" l="1"/>
  <c r="J47" i="1" l="1"/>
  <c r="K45" i="1"/>
  <c r="K47" i="1" l="1"/>
  <c r="L45" i="1"/>
  <c r="L47" i="1" l="1"/>
  <c r="M45" i="1"/>
  <c r="M47" i="1" s="1"/>
  <c r="D7" i="4" l="1"/>
  <c r="C7" i="4"/>
  <c r="S716" i="22"/>
  <c r="S715" i="22"/>
  <c r="S714" i="22"/>
  <c r="S713" i="22"/>
  <c r="S712" i="22"/>
  <c r="S711" i="22"/>
  <c r="S710" i="22"/>
  <c r="S709" i="22"/>
  <c r="S708" i="22"/>
  <c r="S707" i="22"/>
  <c r="S706" i="22"/>
  <c r="S705" i="22"/>
  <c r="S704" i="22"/>
  <c r="S703" i="22"/>
  <c r="S702" i="22"/>
  <c r="S701" i="22"/>
  <c r="S700" i="22"/>
  <c r="S699" i="22"/>
  <c r="S698" i="22"/>
  <c r="S697" i="22"/>
  <c r="S696" i="22"/>
  <c r="S695" i="22"/>
  <c r="S694" i="22"/>
  <c r="S693" i="22"/>
  <c r="S692" i="22"/>
  <c r="S691" i="22"/>
  <c r="S690" i="22"/>
  <c r="S689" i="22"/>
  <c r="S688" i="22"/>
  <c r="S687" i="22"/>
  <c r="S681" i="22"/>
  <c r="S680" i="22"/>
  <c r="S679" i="22"/>
  <c r="S678" i="22"/>
  <c r="S677" i="22"/>
  <c r="S676" i="22"/>
  <c r="S675" i="22"/>
  <c r="S674" i="22"/>
  <c r="S673" i="22"/>
  <c r="S672" i="22"/>
  <c r="S671" i="22"/>
  <c r="S670" i="22"/>
  <c r="S669" i="22"/>
  <c r="S668" i="22"/>
  <c r="S667" i="22"/>
  <c r="S666" i="22"/>
  <c r="S665" i="22"/>
  <c r="S664" i="22"/>
  <c r="S663" i="22"/>
  <c r="S662" i="22"/>
  <c r="S661" i="22"/>
  <c r="S660" i="22"/>
  <c r="S659" i="22"/>
  <c r="S658" i="22"/>
  <c r="S657" i="22"/>
  <c r="S656" i="22"/>
  <c r="S655" i="22"/>
  <c r="S654" i="22"/>
  <c r="S653" i="22"/>
  <c r="S652" i="22"/>
  <c r="S646" i="22"/>
  <c r="S645" i="22"/>
  <c r="S644" i="22"/>
  <c r="S643" i="22"/>
  <c r="S642" i="22"/>
  <c r="S641" i="22"/>
  <c r="S640" i="22"/>
  <c r="S639" i="22"/>
  <c r="S638" i="22"/>
  <c r="S637" i="22"/>
  <c r="S636" i="22"/>
  <c r="S635" i="22"/>
  <c r="S634" i="22"/>
  <c r="S633" i="22"/>
  <c r="S632" i="22"/>
  <c r="S631" i="22"/>
  <c r="S630" i="22"/>
  <c r="S629" i="22"/>
  <c r="S628" i="22"/>
  <c r="S627" i="22"/>
  <c r="S626" i="22"/>
  <c r="S625" i="22"/>
  <c r="S624" i="22"/>
  <c r="S623" i="22"/>
  <c r="S622" i="22"/>
  <c r="S621" i="22"/>
  <c r="S620" i="22"/>
  <c r="S619" i="22"/>
  <c r="S618" i="22"/>
  <c r="S617" i="22"/>
  <c r="S595" i="22"/>
  <c r="S594" i="22"/>
  <c r="S593" i="22"/>
  <c r="S592" i="22"/>
  <c r="S591" i="22"/>
  <c r="S590" i="22"/>
  <c r="S589" i="22"/>
  <c r="S588" i="22"/>
  <c r="S587" i="22"/>
  <c r="S586" i="22"/>
  <c r="S585" i="22"/>
  <c r="S584" i="22"/>
  <c r="S583" i="22"/>
  <c r="S582" i="22"/>
  <c r="S581" i="22"/>
  <c r="S580" i="22"/>
  <c r="S579" i="22"/>
  <c r="S578" i="22"/>
  <c r="S577" i="22"/>
  <c r="S576" i="22"/>
  <c r="S575" i="22"/>
  <c r="S574" i="22"/>
  <c r="S573" i="22"/>
  <c r="S572" i="22"/>
  <c r="S571" i="22"/>
  <c r="S570" i="22"/>
  <c r="S569" i="22"/>
  <c r="S568" i="22"/>
  <c r="S567" i="22"/>
  <c r="S566" i="22"/>
  <c r="S560" i="22"/>
  <c r="S559" i="22"/>
  <c r="S558" i="22"/>
  <c r="S557" i="22"/>
  <c r="S556" i="22"/>
  <c r="S555" i="22"/>
  <c r="S554" i="22"/>
  <c r="S553" i="22"/>
  <c r="S552" i="22"/>
  <c r="S551" i="22"/>
  <c r="S550" i="22"/>
  <c r="S549" i="22"/>
  <c r="S548" i="22"/>
  <c r="S547" i="22"/>
  <c r="S546" i="22"/>
  <c r="S545" i="22"/>
  <c r="S544" i="22"/>
  <c r="S543" i="22"/>
  <c r="S542" i="22"/>
  <c r="S541" i="22"/>
  <c r="S540" i="22"/>
  <c r="S539" i="22"/>
  <c r="S538" i="22"/>
  <c r="S537" i="22"/>
  <c r="S536" i="22"/>
  <c r="S535" i="22"/>
  <c r="S534" i="22"/>
  <c r="S533" i="22"/>
  <c r="S532" i="22"/>
  <c r="S531" i="22"/>
  <c r="S525" i="22"/>
  <c r="S524" i="22"/>
  <c r="S523" i="22"/>
  <c r="S522" i="22"/>
  <c r="S521" i="22"/>
  <c r="S520" i="22"/>
  <c r="S519" i="22"/>
  <c r="S518" i="22"/>
  <c r="S517" i="22"/>
  <c r="S516" i="22"/>
  <c r="S515" i="22"/>
  <c r="S514" i="22"/>
  <c r="S513" i="22"/>
  <c r="S512" i="22"/>
  <c r="S511" i="22"/>
  <c r="S510" i="22"/>
  <c r="S509" i="22"/>
  <c r="S508" i="22"/>
  <c r="S507" i="22"/>
  <c r="S506" i="22"/>
  <c r="S505" i="22"/>
  <c r="S504" i="22"/>
  <c r="S503" i="22"/>
  <c r="S502" i="22"/>
  <c r="S501" i="22"/>
  <c r="S500" i="22"/>
  <c r="S499" i="22"/>
  <c r="S498" i="22"/>
  <c r="S497" i="22"/>
  <c r="S496" i="22"/>
  <c r="S474" i="22"/>
  <c r="S473" i="22"/>
  <c r="S472" i="22"/>
  <c r="S471" i="22"/>
  <c r="S470" i="22"/>
  <c r="S469" i="22"/>
  <c r="S468" i="22"/>
  <c r="S467" i="22"/>
  <c r="S466" i="22"/>
  <c r="S465" i="22"/>
  <c r="S464" i="22"/>
  <c r="S463" i="22"/>
  <c r="S462" i="22"/>
  <c r="S461" i="22"/>
  <c r="S460" i="22"/>
  <c r="S459" i="22"/>
  <c r="S458" i="22"/>
  <c r="S457" i="22"/>
  <c r="S456" i="22"/>
  <c r="S455" i="22"/>
  <c r="S454" i="22"/>
  <c r="S453" i="22"/>
  <c r="S452" i="22"/>
  <c r="S451" i="22"/>
  <c r="S450" i="22"/>
  <c r="S449" i="22"/>
  <c r="S448" i="22"/>
  <c r="S447" i="22"/>
  <c r="S446" i="22"/>
  <c r="S445" i="22"/>
  <c r="S439" i="22"/>
  <c r="S438" i="22"/>
  <c r="S437" i="22"/>
  <c r="S436" i="22"/>
  <c r="S435" i="22"/>
  <c r="S434" i="22"/>
  <c r="S433" i="22"/>
  <c r="S432" i="22"/>
  <c r="S431" i="22"/>
  <c r="S430" i="22"/>
  <c r="S429" i="22"/>
  <c r="S428" i="22"/>
  <c r="S427" i="22"/>
  <c r="S426" i="22"/>
  <c r="S425" i="22"/>
  <c r="S424" i="22"/>
  <c r="S423" i="22"/>
  <c r="S422" i="22"/>
  <c r="S421" i="22"/>
  <c r="S420" i="22"/>
  <c r="S419" i="22"/>
  <c r="S418" i="22"/>
  <c r="S417" i="22"/>
  <c r="S416" i="22"/>
  <c r="S415" i="22"/>
  <c r="S414" i="22"/>
  <c r="S413" i="22"/>
  <c r="S412" i="22"/>
  <c r="S411" i="22"/>
  <c r="S410" i="22"/>
  <c r="S404" i="22"/>
  <c r="S403" i="22"/>
  <c r="S402" i="22"/>
  <c r="S401" i="22"/>
  <c r="S400" i="22"/>
  <c r="S399" i="22"/>
  <c r="S398" i="22"/>
  <c r="S397" i="22"/>
  <c r="S396" i="22"/>
  <c r="S395" i="22"/>
  <c r="S394" i="22"/>
  <c r="S393" i="22"/>
  <c r="S392" i="22"/>
  <c r="S391" i="22"/>
  <c r="S390" i="22"/>
  <c r="S389" i="22"/>
  <c r="S388" i="22"/>
  <c r="S387" i="22"/>
  <c r="S386" i="22"/>
  <c r="S385" i="22"/>
  <c r="S384" i="22"/>
  <c r="S383" i="22"/>
  <c r="S382" i="22"/>
  <c r="S381" i="22"/>
  <c r="S380" i="22"/>
  <c r="S379" i="22"/>
  <c r="S378" i="22"/>
  <c r="S377" i="22"/>
  <c r="S376" i="22"/>
  <c r="S375" i="22"/>
  <c r="S353" i="22"/>
  <c r="S352" i="22"/>
  <c r="S351" i="22"/>
  <c r="S350" i="22"/>
  <c r="S349" i="22"/>
  <c r="S348" i="22"/>
  <c r="S347" i="22"/>
  <c r="S346" i="22"/>
  <c r="S345" i="22"/>
  <c r="S344" i="22"/>
  <c r="S343" i="22"/>
  <c r="S342" i="22"/>
  <c r="S341" i="22"/>
  <c r="S340" i="22"/>
  <c r="S339" i="22"/>
  <c r="S338" i="22"/>
  <c r="S337" i="22"/>
  <c r="S336" i="22"/>
  <c r="S335" i="22"/>
  <c r="S334" i="22"/>
  <c r="S333" i="22"/>
  <c r="S332" i="22"/>
  <c r="S331" i="22"/>
  <c r="S330" i="22"/>
  <c r="S329" i="22"/>
  <c r="S328" i="22"/>
  <c r="S327" i="22"/>
  <c r="S326" i="22"/>
  <c r="S325" i="22"/>
  <c r="S324" i="22"/>
  <c r="S318" i="22"/>
  <c r="S317" i="22"/>
  <c r="S316" i="22"/>
  <c r="S315" i="22"/>
  <c r="S314" i="22"/>
  <c r="S313" i="22"/>
  <c r="S312" i="22"/>
  <c r="S311" i="22"/>
  <c r="S310" i="22"/>
  <c r="S309" i="22"/>
  <c r="S308" i="22"/>
  <c r="S307" i="22"/>
  <c r="S306" i="22"/>
  <c r="S305" i="22"/>
  <c r="S304" i="22"/>
  <c r="S303" i="22"/>
  <c r="S302" i="22"/>
  <c r="S301" i="22"/>
  <c r="S300" i="22"/>
  <c r="S299" i="22"/>
  <c r="S298" i="22"/>
  <c r="S297" i="22"/>
  <c r="S296" i="22"/>
  <c r="S295" i="22"/>
  <c r="S294" i="22"/>
  <c r="S293" i="22"/>
  <c r="S292" i="22"/>
  <c r="S291" i="22"/>
  <c r="S290" i="22"/>
  <c r="S289" i="22"/>
  <c r="S283" i="22"/>
  <c r="S282" i="22"/>
  <c r="S281" i="22"/>
  <c r="S280" i="22"/>
  <c r="S279" i="22"/>
  <c r="S278" i="22"/>
  <c r="S277" i="22"/>
  <c r="S276" i="22"/>
  <c r="S275" i="22"/>
  <c r="S274" i="22"/>
  <c r="S273" i="22"/>
  <c r="S272" i="22"/>
  <c r="S271" i="22"/>
  <c r="S270" i="22"/>
  <c r="S269" i="22"/>
  <c r="S268" i="22"/>
  <c r="S267" i="22"/>
  <c r="S266" i="22"/>
  <c r="S265" i="22"/>
  <c r="S264" i="22"/>
  <c r="S263" i="22"/>
  <c r="S262" i="22"/>
  <c r="S261" i="22"/>
  <c r="S260" i="22"/>
  <c r="S259" i="22"/>
  <c r="S258" i="22"/>
  <c r="S257" i="22"/>
  <c r="S256" i="22"/>
  <c r="S255" i="22"/>
  <c r="S254" i="22"/>
  <c r="S232" i="22"/>
  <c r="S231" i="22"/>
  <c r="S230" i="22"/>
  <c r="S229" i="22"/>
  <c r="S228" i="22"/>
  <c r="S227" i="22"/>
  <c r="S226" i="22"/>
  <c r="S225" i="22"/>
  <c r="S224" i="22"/>
  <c r="S223" i="22"/>
  <c r="S222" i="22"/>
  <c r="S221" i="22"/>
  <c r="S220" i="22"/>
  <c r="S219" i="22"/>
  <c r="S218" i="22"/>
  <c r="S217" i="22"/>
  <c r="S216" i="22"/>
  <c r="S215" i="22"/>
  <c r="S214" i="22"/>
  <c r="S213" i="22"/>
  <c r="S212" i="22"/>
  <c r="S211" i="22"/>
  <c r="S210" i="22"/>
  <c r="S209" i="22"/>
  <c r="S208" i="22"/>
  <c r="S207" i="22"/>
  <c r="S206" i="22"/>
  <c r="S205" i="22"/>
  <c r="S204" i="22"/>
  <c r="S203" i="22"/>
  <c r="S197" i="22"/>
  <c r="S196" i="22"/>
  <c r="S195" i="22"/>
  <c r="S194" i="22"/>
  <c r="S193" i="22"/>
  <c r="S192" i="22"/>
  <c r="S191" i="22"/>
  <c r="S190" i="22"/>
  <c r="S189" i="22"/>
  <c r="S188" i="22"/>
  <c r="S187" i="22"/>
  <c r="S186" i="22"/>
  <c r="S185" i="22"/>
  <c r="S184" i="22"/>
  <c r="S183" i="22"/>
  <c r="S182" i="22"/>
  <c r="S181" i="22"/>
  <c r="S180" i="22"/>
  <c r="S179" i="22"/>
  <c r="S178" i="22"/>
  <c r="S177" i="22"/>
  <c r="S176" i="22"/>
  <c r="S175" i="22"/>
  <c r="S174" i="22"/>
  <c r="S173" i="22"/>
  <c r="S172" i="22"/>
  <c r="S171" i="22"/>
  <c r="S170" i="22"/>
  <c r="S169" i="22"/>
  <c r="S168" i="22"/>
  <c r="S162" i="22"/>
  <c r="S161" i="22"/>
  <c r="S160" i="22"/>
  <c r="S159" i="22"/>
  <c r="S158" i="22"/>
  <c r="S157" i="22"/>
  <c r="S156" i="22"/>
  <c r="S155" i="22"/>
  <c r="S154" i="22"/>
  <c r="S153" i="22"/>
  <c r="S152" i="22"/>
  <c r="S151" i="22"/>
  <c r="S150" i="22"/>
  <c r="S149" i="22"/>
  <c r="S148" i="22"/>
  <c r="S147" i="22"/>
  <c r="S146" i="22"/>
  <c r="S145" i="22"/>
  <c r="S144" i="22"/>
  <c r="S143" i="22"/>
  <c r="S142" i="22"/>
  <c r="S141" i="22"/>
  <c r="S140" i="22"/>
  <c r="S139" i="22"/>
  <c r="S138" i="22"/>
  <c r="S137" i="22"/>
  <c r="S136" i="22"/>
  <c r="S135" i="22"/>
  <c r="S134" i="22"/>
  <c r="S133" i="22"/>
  <c r="S111" i="22"/>
  <c r="S110" i="22"/>
  <c r="S109" i="22"/>
  <c r="S108" i="22"/>
  <c r="S107" i="22"/>
  <c r="S106" i="22"/>
  <c r="S105" i="22"/>
  <c r="S104" i="22"/>
  <c r="S103" i="22"/>
  <c r="S102" i="22"/>
  <c r="S101" i="22"/>
  <c r="S100" i="22"/>
  <c r="S99" i="22"/>
  <c r="S98" i="22"/>
  <c r="S97" i="22"/>
  <c r="S96" i="22"/>
  <c r="S95" i="22"/>
  <c r="S94" i="22"/>
  <c r="S93" i="22"/>
  <c r="S92" i="22"/>
  <c r="S91" i="22"/>
  <c r="S90" i="22"/>
  <c r="S89" i="22"/>
  <c r="S88" i="22"/>
  <c r="S87" i="22"/>
  <c r="S86" i="22"/>
  <c r="S85" i="22"/>
  <c r="S84" i="22"/>
  <c r="S83" i="22"/>
  <c r="S82" i="22"/>
  <c r="S76" i="22"/>
  <c r="S75" i="22"/>
  <c r="S74" i="22"/>
  <c r="S73" i="22"/>
  <c r="S72" i="22"/>
  <c r="S71" i="22"/>
  <c r="S70" i="22"/>
  <c r="S69" i="22"/>
  <c r="S68" i="22"/>
  <c r="S67" i="22"/>
  <c r="S66" i="22"/>
  <c r="S65" i="22"/>
  <c r="S64" i="22"/>
  <c r="S63" i="22"/>
  <c r="S62" i="22"/>
  <c r="S61" i="22"/>
  <c r="S60" i="22"/>
  <c r="S59" i="22"/>
  <c r="S58" i="22"/>
  <c r="S57" i="22"/>
  <c r="S56" i="22"/>
  <c r="S55" i="22"/>
  <c r="S54" i="22"/>
  <c r="S53" i="22"/>
  <c r="S52" i="22"/>
  <c r="S51" i="22"/>
  <c r="S50" i="22"/>
  <c r="S49" i="22"/>
  <c r="S48" i="22"/>
  <c r="S47" i="22"/>
  <c r="S13" i="22"/>
  <c r="S14" i="22"/>
  <c r="S15" i="22"/>
  <c r="S16" i="22"/>
  <c r="S17" i="22"/>
  <c r="S18" i="22"/>
  <c r="S19" i="22"/>
  <c r="S20" i="22"/>
  <c r="S21" i="22"/>
  <c r="S22" i="22"/>
  <c r="S23" i="22"/>
  <c r="S24" i="22"/>
  <c r="S25" i="22"/>
  <c r="S26" i="22"/>
  <c r="S27" i="22"/>
  <c r="S28" i="22"/>
  <c r="S29" i="22"/>
  <c r="S30" i="22"/>
  <c r="S31" i="22"/>
  <c r="S32" i="22"/>
  <c r="S33" i="22"/>
  <c r="S34" i="22"/>
  <c r="S35" i="22"/>
  <c r="S36" i="22"/>
  <c r="S37" i="22"/>
  <c r="S38" i="22"/>
  <c r="S39" i="22"/>
  <c r="S40" i="22"/>
  <c r="S41" i="22"/>
  <c r="T716" i="22"/>
  <c r="T715" i="22"/>
  <c r="T714" i="22"/>
  <c r="T713" i="22"/>
  <c r="T712" i="22"/>
  <c r="T711" i="22"/>
  <c r="T710" i="22"/>
  <c r="T709" i="22"/>
  <c r="T708" i="22"/>
  <c r="T707" i="22"/>
  <c r="T706" i="22"/>
  <c r="T705" i="22"/>
  <c r="T704" i="22"/>
  <c r="T703" i="22"/>
  <c r="T702" i="22"/>
  <c r="T701" i="22"/>
  <c r="T700" i="22"/>
  <c r="T699" i="22"/>
  <c r="T698" i="22"/>
  <c r="T697" i="22"/>
  <c r="T696" i="22"/>
  <c r="T695" i="22"/>
  <c r="T694" i="22"/>
  <c r="T693" i="22"/>
  <c r="T692" i="22"/>
  <c r="T691" i="22"/>
  <c r="T690" i="22"/>
  <c r="T689" i="22"/>
  <c r="T688" i="22"/>
  <c r="T687" i="22"/>
  <c r="T681" i="22"/>
  <c r="T680" i="22"/>
  <c r="T679" i="22"/>
  <c r="T678" i="22"/>
  <c r="T677" i="22"/>
  <c r="T676" i="22"/>
  <c r="T675" i="22"/>
  <c r="T674" i="22"/>
  <c r="T673" i="22"/>
  <c r="T672" i="22"/>
  <c r="T671" i="22"/>
  <c r="T670" i="22"/>
  <c r="T669" i="22"/>
  <c r="T668" i="22"/>
  <c r="T667" i="22"/>
  <c r="T666" i="22"/>
  <c r="T665" i="22"/>
  <c r="T664" i="22"/>
  <c r="T663" i="22"/>
  <c r="T662" i="22"/>
  <c r="T661" i="22"/>
  <c r="T660" i="22"/>
  <c r="T659" i="22"/>
  <c r="T658" i="22"/>
  <c r="T657" i="22"/>
  <c r="T656" i="22"/>
  <c r="T655" i="22"/>
  <c r="T654" i="22"/>
  <c r="T653" i="22"/>
  <c r="T652" i="22"/>
  <c r="T646" i="22"/>
  <c r="T645" i="22"/>
  <c r="T644" i="22"/>
  <c r="T643" i="22"/>
  <c r="T642" i="22"/>
  <c r="T641" i="22"/>
  <c r="T640" i="22"/>
  <c r="T639" i="22"/>
  <c r="T638" i="22"/>
  <c r="T637" i="22"/>
  <c r="T636" i="22"/>
  <c r="T635" i="22"/>
  <c r="T634" i="22"/>
  <c r="T633" i="22"/>
  <c r="T632" i="22"/>
  <c r="T631" i="22"/>
  <c r="T630" i="22"/>
  <c r="T629" i="22"/>
  <c r="T628" i="22"/>
  <c r="T627" i="22"/>
  <c r="T626" i="22"/>
  <c r="T625" i="22"/>
  <c r="T624" i="22"/>
  <c r="T623" i="22"/>
  <c r="T622" i="22"/>
  <c r="T621" i="22"/>
  <c r="T620" i="22"/>
  <c r="T619" i="22"/>
  <c r="T618" i="22"/>
  <c r="T617" i="22"/>
  <c r="T595" i="22"/>
  <c r="T594" i="22"/>
  <c r="T593" i="22"/>
  <c r="T592" i="22"/>
  <c r="T591" i="22"/>
  <c r="T590" i="22"/>
  <c r="T589" i="22"/>
  <c r="T588" i="22"/>
  <c r="T587" i="22"/>
  <c r="T586" i="22"/>
  <c r="T585" i="22"/>
  <c r="T584" i="22"/>
  <c r="T583" i="22"/>
  <c r="T582" i="22"/>
  <c r="T581" i="22"/>
  <c r="T580" i="22"/>
  <c r="T579" i="22"/>
  <c r="T578" i="22"/>
  <c r="T577" i="22"/>
  <c r="T576" i="22"/>
  <c r="T575" i="22"/>
  <c r="T574" i="22"/>
  <c r="T573" i="22"/>
  <c r="T572" i="22"/>
  <c r="T571" i="22"/>
  <c r="T570" i="22"/>
  <c r="T569" i="22"/>
  <c r="T568" i="22"/>
  <c r="T567" i="22"/>
  <c r="T566" i="22"/>
  <c r="T560" i="22"/>
  <c r="T559" i="22"/>
  <c r="T558" i="22"/>
  <c r="T557" i="22"/>
  <c r="T556" i="22"/>
  <c r="T555" i="22"/>
  <c r="T554" i="22"/>
  <c r="T553" i="22"/>
  <c r="T552" i="22"/>
  <c r="T551" i="22"/>
  <c r="T550" i="22"/>
  <c r="T549" i="22"/>
  <c r="T548" i="22"/>
  <c r="T547" i="22"/>
  <c r="T546" i="22"/>
  <c r="T545" i="22"/>
  <c r="T544" i="22"/>
  <c r="T543" i="22"/>
  <c r="T542" i="22"/>
  <c r="T541" i="22"/>
  <c r="T540" i="22"/>
  <c r="T539" i="22"/>
  <c r="T538" i="22"/>
  <c r="T537" i="22"/>
  <c r="T536" i="22"/>
  <c r="T535" i="22"/>
  <c r="T534" i="22"/>
  <c r="T533" i="22"/>
  <c r="T532" i="22"/>
  <c r="T531" i="22"/>
  <c r="T525" i="22"/>
  <c r="T524" i="22"/>
  <c r="T523" i="22"/>
  <c r="T522" i="22"/>
  <c r="T521" i="22"/>
  <c r="T520" i="22"/>
  <c r="T519" i="22"/>
  <c r="T518" i="22"/>
  <c r="T517" i="22"/>
  <c r="T516" i="22"/>
  <c r="T515" i="22"/>
  <c r="T514" i="22"/>
  <c r="T513" i="22"/>
  <c r="T512" i="22"/>
  <c r="T511" i="22"/>
  <c r="T510" i="22"/>
  <c r="T509" i="22"/>
  <c r="T508" i="22"/>
  <c r="T507" i="22"/>
  <c r="T506" i="22"/>
  <c r="T505" i="22"/>
  <c r="T504" i="22"/>
  <c r="T503" i="22"/>
  <c r="T502" i="22"/>
  <c r="T501" i="22"/>
  <c r="T500" i="22"/>
  <c r="T499" i="22"/>
  <c r="T498" i="22"/>
  <c r="T497" i="22"/>
  <c r="T496" i="22"/>
  <c r="T474" i="22"/>
  <c r="T473" i="22"/>
  <c r="T472" i="22"/>
  <c r="T471" i="22"/>
  <c r="T470" i="22"/>
  <c r="T469" i="22"/>
  <c r="T468" i="22"/>
  <c r="T467" i="22"/>
  <c r="T466" i="22"/>
  <c r="T465" i="22"/>
  <c r="T464" i="22"/>
  <c r="T463" i="22"/>
  <c r="T462" i="22"/>
  <c r="T461" i="22"/>
  <c r="T460" i="22"/>
  <c r="T459" i="22"/>
  <c r="T458" i="22"/>
  <c r="T457" i="22"/>
  <c r="T456" i="22"/>
  <c r="T455" i="22"/>
  <c r="T454" i="22"/>
  <c r="T453" i="22"/>
  <c r="T452" i="22"/>
  <c r="T451" i="22"/>
  <c r="T450" i="22"/>
  <c r="T449" i="22"/>
  <c r="T448" i="22"/>
  <c r="T447" i="22"/>
  <c r="T446" i="22"/>
  <c r="T445" i="22"/>
  <c r="T439" i="22"/>
  <c r="T438" i="22"/>
  <c r="T437" i="22"/>
  <c r="T436" i="22"/>
  <c r="T435" i="22"/>
  <c r="T434" i="22"/>
  <c r="T433" i="22"/>
  <c r="T432" i="22"/>
  <c r="T431" i="22"/>
  <c r="T430" i="22"/>
  <c r="T429" i="22"/>
  <c r="T428" i="22"/>
  <c r="T427" i="22"/>
  <c r="T426" i="22"/>
  <c r="T425" i="22"/>
  <c r="T424" i="22"/>
  <c r="T423" i="22"/>
  <c r="T422" i="22"/>
  <c r="T421" i="22"/>
  <c r="T420" i="22"/>
  <c r="T419" i="22"/>
  <c r="T418" i="22"/>
  <c r="T417" i="22"/>
  <c r="T416" i="22"/>
  <c r="T415" i="22"/>
  <c r="T414" i="22"/>
  <c r="T413" i="22"/>
  <c r="T412" i="22"/>
  <c r="T411" i="22"/>
  <c r="T410" i="22"/>
  <c r="T404" i="22"/>
  <c r="T403" i="22"/>
  <c r="T402" i="22"/>
  <c r="T401" i="22"/>
  <c r="T400" i="22"/>
  <c r="T399" i="22"/>
  <c r="T398" i="22"/>
  <c r="T397" i="22"/>
  <c r="T396" i="22"/>
  <c r="T395" i="22"/>
  <c r="T394" i="22"/>
  <c r="T393" i="22"/>
  <c r="T392" i="22"/>
  <c r="T391" i="22"/>
  <c r="T390" i="22"/>
  <c r="T389" i="22"/>
  <c r="T388" i="22"/>
  <c r="T387" i="22"/>
  <c r="T386" i="22"/>
  <c r="T385" i="22"/>
  <c r="T384" i="22"/>
  <c r="T383" i="22"/>
  <c r="T382" i="22"/>
  <c r="T381" i="22"/>
  <c r="T380" i="22"/>
  <c r="T379" i="22"/>
  <c r="T378" i="22"/>
  <c r="T377" i="22"/>
  <c r="T376" i="22"/>
  <c r="T375" i="22"/>
  <c r="T353" i="22"/>
  <c r="T352" i="22"/>
  <c r="T351" i="22"/>
  <c r="T350" i="22"/>
  <c r="T349" i="22"/>
  <c r="T348" i="22"/>
  <c r="T347" i="22"/>
  <c r="T346" i="22"/>
  <c r="T345" i="22"/>
  <c r="T344" i="22"/>
  <c r="T343" i="22"/>
  <c r="T342" i="22"/>
  <c r="T341" i="22"/>
  <c r="T340" i="22"/>
  <c r="T339" i="22"/>
  <c r="T338" i="22"/>
  <c r="T337" i="22"/>
  <c r="T336" i="22"/>
  <c r="T335" i="22"/>
  <c r="T334" i="22"/>
  <c r="T333" i="22"/>
  <c r="T332" i="22"/>
  <c r="T331" i="22"/>
  <c r="T330" i="22"/>
  <c r="T329" i="22"/>
  <c r="T328" i="22"/>
  <c r="T327" i="22"/>
  <c r="T326" i="22"/>
  <c r="T325" i="22"/>
  <c r="T324" i="22"/>
  <c r="T318" i="22"/>
  <c r="T317" i="22"/>
  <c r="T316" i="22"/>
  <c r="T315" i="22"/>
  <c r="T314" i="22"/>
  <c r="T313" i="22"/>
  <c r="T312" i="22"/>
  <c r="T311" i="22"/>
  <c r="T310" i="22"/>
  <c r="T309" i="22"/>
  <c r="T308" i="22"/>
  <c r="T307" i="22"/>
  <c r="T306" i="22"/>
  <c r="T305" i="22"/>
  <c r="T304" i="22"/>
  <c r="T303" i="22"/>
  <c r="T302" i="22"/>
  <c r="T301" i="22"/>
  <c r="T300" i="22"/>
  <c r="T299" i="22"/>
  <c r="T298" i="22"/>
  <c r="T297" i="22"/>
  <c r="T296" i="22"/>
  <c r="T295" i="22"/>
  <c r="T294" i="22"/>
  <c r="T293" i="22"/>
  <c r="T292" i="22"/>
  <c r="T291" i="22"/>
  <c r="T290" i="22"/>
  <c r="T289" i="22"/>
  <c r="T283" i="22"/>
  <c r="T282" i="22"/>
  <c r="T281" i="22"/>
  <c r="T280" i="22"/>
  <c r="T279" i="22"/>
  <c r="T278" i="22"/>
  <c r="T277" i="22"/>
  <c r="T276" i="22"/>
  <c r="T275" i="22"/>
  <c r="T274" i="22"/>
  <c r="T273" i="22"/>
  <c r="T272" i="22"/>
  <c r="T271" i="22"/>
  <c r="T270" i="22"/>
  <c r="T269" i="22"/>
  <c r="T268" i="22"/>
  <c r="T267" i="22"/>
  <c r="T266" i="22"/>
  <c r="T265" i="22"/>
  <c r="T264" i="22"/>
  <c r="T263" i="22"/>
  <c r="T262" i="22"/>
  <c r="T261" i="22"/>
  <c r="T260" i="22"/>
  <c r="T259" i="22"/>
  <c r="T258" i="22"/>
  <c r="T257" i="22"/>
  <c r="T256" i="22"/>
  <c r="T255" i="22"/>
  <c r="T254" i="22"/>
  <c r="T232" i="22"/>
  <c r="T231" i="22"/>
  <c r="T230" i="22"/>
  <c r="T229" i="22"/>
  <c r="T228" i="22"/>
  <c r="T227" i="22"/>
  <c r="T226" i="22"/>
  <c r="T225" i="22"/>
  <c r="T224" i="22"/>
  <c r="T223" i="22"/>
  <c r="T222" i="22"/>
  <c r="T221" i="22"/>
  <c r="T220" i="22"/>
  <c r="T219" i="22"/>
  <c r="T218" i="22"/>
  <c r="T217" i="22"/>
  <c r="T216" i="22"/>
  <c r="T215" i="22"/>
  <c r="T214" i="22"/>
  <c r="T213" i="22"/>
  <c r="T212" i="22"/>
  <c r="T211" i="22"/>
  <c r="T210" i="22"/>
  <c r="T209" i="22"/>
  <c r="T208" i="22"/>
  <c r="T207" i="22"/>
  <c r="T206" i="22"/>
  <c r="T205" i="22"/>
  <c r="T204" i="22"/>
  <c r="T203" i="22"/>
  <c r="T197" i="22"/>
  <c r="T196" i="22"/>
  <c r="T195" i="22"/>
  <c r="T194" i="22"/>
  <c r="T193" i="22"/>
  <c r="T192" i="22"/>
  <c r="T191" i="22"/>
  <c r="T190" i="22"/>
  <c r="T189" i="22"/>
  <c r="T188" i="22"/>
  <c r="T187" i="22"/>
  <c r="T186" i="22"/>
  <c r="T185" i="22"/>
  <c r="T184" i="22"/>
  <c r="T183" i="22"/>
  <c r="T182" i="22"/>
  <c r="T181" i="22"/>
  <c r="T180" i="22"/>
  <c r="T179" i="22"/>
  <c r="T178" i="22"/>
  <c r="T177" i="22"/>
  <c r="T176" i="22"/>
  <c r="T175" i="22"/>
  <c r="T174" i="22"/>
  <c r="T173" i="22"/>
  <c r="T172" i="22"/>
  <c r="T171" i="22"/>
  <c r="T170" i="22"/>
  <c r="T169" i="22"/>
  <c r="T168" i="22"/>
  <c r="T162" i="22"/>
  <c r="T161" i="22"/>
  <c r="T160" i="22"/>
  <c r="T159" i="22"/>
  <c r="T158" i="22"/>
  <c r="T157" i="22"/>
  <c r="T156" i="22"/>
  <c r="T155" i="22"/>
  <c r="T154" i="22"/>
  <c r="T153" i="22"/>
  <c r="T152" i="22"/>
  <c r="T151" i="22"/>
  <c r="T150" i="22"/>
  <c r="T149" i="22"/>
  <c r="T148" i="22"/>
  <c r="T147" i="22"/>
  <c r="T146" i="22"/>
  <c r="T145" i="22"/>
  <c r="T144" i="22"/>
  <c r="T143" i="22"/>
  <c r="T142" i="22"/>
  <c r="T141" i="22"/>
  <c r="T140" i="22"/>
  <c r="T139" i="22"/>
  <c r="T138" i="22"/>
  <c r="T137" i="22"/>
  <c r="T136" i="22"/>
  <c r="T135" i="22"/>
  <c r="T134" i="22"/>
  <c r="T133"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82"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47"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12" i="22"/>
  <c r="S12" i="22"/>
  <c r="J65" i="4"/>
  <c r="J64" i="4"/>
  <c r="J63" i="4"/>
  <c r="J58" i="4"/>
  <c r="K58" i="4"/>
  <c r="J59" i="4"/>
  <c r="K59" i="4"/>
  <c r="J60" i="4"/>
  <c r="K60" i="4"/>
  <c r="I59" i="4"/>
  <c r="I60" i="4"/>
  <c r="I58" i="4"/>
  <c r="I34" i="4"/>
  <c r="F65" i="4"/>
  <c r="F64" i="4"/>
  <c r="E65" i="4"/>
  <c r="E64" i="4"/>
  <c r="C65" i="4"/>
  <c r="D65" i="4" s="1"/>
  <c r="D64" i="4"/>
  <c r="C64" i="4"/>
  <c r="G60" i="4"/>
  <c r="G59" i="4"/>
  <c r="G58" i="4"/>
  <c r="F60" i="4"/>
  <c r="F59" i="4"/>
  <c r="F58" i="4"/>
  <c r="E60" i="4"/>
  <c r="E59" i="4"/>
  <c r="E58" i="4"/>
  <c r="D61" i="4"/>
  <c r="D60" i="4"/>
  <c r="D59" i="4"/>
  <c r="D58" i="4"/>
  <c r="D57" i="4"/>
  <c r="C61" i="4"/>
  <c r="C60" i="4"/>
  <c r="C59" i="4"/>
  <c r="C58" i="4"/>
  <c r="C57" i="4"/>
  <c r="H22" i="1"/>
  <c r="D52" i="4" l="1"/>
  <c r="D51" i="4"/>
  <c r="D50" i="4"/>
  <c r="D49" i="4"/>
  <c r="D48" i="4"/>
  <c r="D28" i="4"/>
  <c r="D11" i="4"/>
  <c r="E12" i="4" l="1"/>
  <c r="D12" i="4" s="1"/>
  <c r="D8" i="4" s="1"/>
  <c r="C196" i="4" l="1"/>
  <c r="C195" i="4"/>
  <c r="D193" i="4"/>
  <c r="C194" i="4"/>
  <c r="C117" i="4"/>
  <c r="C187" i="4" l="1"/>
  <c r="C186" i="4"/>
  <c r="C11" i="4" l="1"/>
  <c r="C12" i="4"/>
  <c r="C8" i="4" s="1"/>
  <c r="C40" i="4" l="1"/>
  <c r="C41" i="4" s="1"/>
  <c r="D23" i="4" l="1"/>
  <c r="D27" i="4"/>
  <c r="J200" i="18" l="1"/>
  <c r="J199" i="18"/>
  <c r="J198" i="18"/>
  <c r="N192" i="24" l="1"/>
  <c r="M192" i="24"/>
  <c r="D192" i="24"/>
  <c r="N191" i="24"/>
  <c r="M191" i="24"/>
  <c r="D191" i="24"/>
  <c r="N190" i="24"/>
  <c r="M190" i="24"/>
  <c r="D190" i="24"/>
  <c r="N189" i="24"/>
  <c r="M189" i="24"/>
  <c r="D189" i="24"/>
  <c r="N188" i="24"/>
  <c r="M188" i="24"/>
  <c r="D188" i="24"/>
  <c r="N187" i="24"/>
  <c r="M187" i="24"/>
  <c r="D187" i="24"/>
  <c r="N186" i="24"/>
  <c r="M186" i="24"/>
  <c r="D186" i="24"/>
  <c r="N185" i="24"/>
  <c r="M185" i="24"/>
  <c r="D185" i="24"/>
  <c r="N184" i="24"/>
  <c r="M184" i="24"/>
  <c r="D184" i="24"/>
  <c r="N183" i="24"/>
  <c r="M183" i="24"/>
  <c r="D183" i="24"/>
  <c r="N182" i="24"/>
  <c r="M182" i="24"/>
  <c r="D182" i="24"/>
  <c r="N181" i="24"/>
  <c r="M181" i="24"/>
  <c r="D181" i="24"/>
  <c r="N180" i="24"/>
  <c r="M180" i="24"/>
  <c r="D180" i="24"/>
  <c r="N179" i="24"/>
  <c r="M179" i="24"/>
  <c r="D179" i="24"/>
  <c r="N178" i="24"/>
  <c r="M178" i="24"/>
  <c r="I178" i="24"/>
  <c r="H178" i="24"/>
  <c r="G178" i="24"/>
  <c r="F178" i="24"/>
  <c r="E178" i="24"/>
  <c r="D178" i="24"/>
  <c r="N165" i="24"/>
  <c r="M165" i="24"/>
  <c r="D165" i="24"/>
  <c r="N164" i="24"/>
  <c r="M164" i="24"/>
  <c r="D164" i="24"/>
  <c r="N163" i="24"/>
  <c r="M163" i="24"/>
  <c r="D163" i="24"/>
  <c r="N162" i="24"/>
  <c r="M162" i="24"/>
  <c r="D162" i="24"/>
  <c r="N161" i="24"/>
  <c r="M161" i="24"/>
  <c r="D161" i="24"/>
  <c r="N160" i="24"/>
  <c r="M160" i="24"/>
  <c r="D160" i="24"/>
  <c r="N159" i="24"/>
  <c r="M159" i="24"/>
  <c r="D159" i="24"/>
  <c r="N158" i="24"/>
  <c r="M158" i="24"/>
  <c r="D158" i="24"/>
  <c r="N157" i="24"/>
  <c r="M157" i="24"/>
  <c r="D157" i="24"/>
  <c r="N156" i="24"/>
  <c r="M156" i="24"/>
  <c r="D156" i="24"/>
  <c r="N155" i="24"/>
  <c r="M155" i="24"/>
  <c r="D155" i="24"/>
  <c r="N154" i="24"/>
  <c r="M154" i="24"/>
  <c r="D154" i="24"/>
  <c r="N153" i="24"/>
  <c r="M153" i="24"/>
  <c r="D153" i="24"/>
  <c r="N152" i="24"/>
  <c r="M152" i="24"/>
  <c r="D152" i="24"/>
  <c r="N151" i="24"/>
  <c r="M151" i="24"/>
  <c r="I151" i="24"/>
  <c r="H151" i="24"/>
  <c r="G151" i="24"/>
  <c r="F151" i="24"/>
  <c r="E151" i="24"/>
  <c r="D151" i="24"/>
  <c r="N138" i="24"/>
  <c r="M138" i="24"/>
  <c r="D138" i="24"/>
  <c r="N137" i="24"/>
  <c r="M137" i="24"/>
  <c r="D137" i="24"/>
  <c r="N136" i="24"/>
  <c r="M136" i="24"/>
  <c r="D136" i="24"/>
  <c r="N135" i="24"/>
  <c r="M135" i="24"/>
  <c r="D135" i="24"/>
  <c r="N134" i="24"/>
  <c r="M134" i="24"/>
  <c r="D134" i="24"/>
  <c r="N133" i="24"/>
  <c r="M133" i="24"/>
  <c r="D133" i="24"/>
  <c r="N132" i="24"/>
  <c r="M132" i="24"/>
  <c r="D132" i="24"/>
  <c r="N131" i="24"/>
  <c r="M131" i="24"/>
  <c r="D131" i="24"/>
  <c r="N130" i="24"/>
  <c r="M130" i="24"/>
  <c r="D130" i="24"/>
  <c r="N129" i="24"/>
  <c r="M129" i="24"/>
  <c r="D129" i="24"/>
  <c r="N128" i="24"/>
  <c r="M128" i="24"/>
  <c r="D128" i="24"/>
  <c r="N127" i="24"/>
  <c r="M127" i="24"/>
  <c r="D127" i="24"/>
  <c r="N126" i="24"/>
  <c r="M126" i="24"/>
  <c r="D126" i="24"/>
  <c r="N125" i="24"/>
  <c r="M125" i="24"/>
  <c r="D125" i="24"/>
  <c r="N124" i="24"/>
  <c r="M124" i="24"/>
  <c r="I124" i="24"/>
  <c r="H124" i="24"/>
  <c r="G124" i="24"/>
  <c r="F124" i="24"/>
  <c r="E124" i="24"/>
  <c r="D124" i="24"/>
  <c r="N111" i="24"/>
  <c r="M111" i="24"/>
  <c r="D111" i="24"/>
  <c r="N110" i="24"/>
  <c r="M110" i="24"/>
  <c r="D110" i="24"/>
  <c r="N109" i="24"/>
  <c r="M109" i="24"/>
  <c r="D109" i="24"/>
  <c r="N108" i="24"/>
  <c r="M108" i="24"/>
  <c r="D108" i="24"/>
  <c r="N107" i="24"/>
  <c r="M107" i="24"/>
  <c r="D107" i="24"/>
  <c r="N106" i="24"/>
  <c r="M106" i="24"/>
  <c r="D106" i="24"/>
  <c r="N105" i="24"/>
  <c r="M105" i="24"/>
  <c r="D105" i="24"/>
  <c r="N104" i="24"/>
  <c r="M104" i="24"/>
  <c r="D104" i="24"/>
  <c r="N103" i="24"/>
  <c r="M103" i="24"/>
  <c r="D103" i="24"/>
  <c r="N102" i="24"/>
  <c r="M102" i="24"/>
  <c r="D102" i="24"/>
  <c r="N101" i="24"/>
  <c r="M101" i="24"/>
  <c r="D101" i="24"/>
  <c r="N100" i="24"/>
  <c r="M100" i="24"/>
  <c r="D100" i="24"/>
  <c r="N99" i="24"/>
  <c r="M99" i="24"/>
  <c r="D99" i="24"/>
  <c r="N98" i="24"/>
  <c r="M98" i="24"/>
  <c r="D98" i="24"/>
  <c r="N97" i="24"/>
  <c r="M97" i="24"/>
  <c r="I97" i="24"/>
  <c r="H97" i="24"/>
  <c r="G97" i="24"/>
  <c r="F97" i="24"/>
  <c r="E97" i="24"/>
  <c r="D97" i="24"/>
  <c r="N84" i="24"/>
  <c r="M84" i="24"/>
  <c r="H84" i="24"/>
  <c r="H111" i="24" s="1"/>
  <c r="H138" i="24" s="1"/>
  <c r="H165" i="24" s="1"/>
  <c r="H192" i="24" s="1"/>
  <c r="D84" i="24"/>
  <c r="N83" i="24"/>
  <c r="M83" i="24"/>
  <c r="E83" i="24"/>
  <c r="D83" i="24"/>
  <c r="N82" i="24"/>
  <c r="M82" i="24"/>
  <c r="K82" i="24"/>
  <c r="K109" i="24" s="1"/>
  <c r="K136" i="24" s="1"/>
  <c r="K163" i="24" s="1"/>
  <c r="K190" i="24" s="1"/>
  <c r="D82" i="24"/>
  <c r="N81" i="24"/>
  <c r="M81" i="24"/>
  <c r="D81" i="24"/>
  <c r="N80" i="24"/>
  <c r="M80" i="24"/>
  <c r="D80" i="24"/>
  <c r="N79" i="24"/>
  <c r="M79" i="24"/>
  <c r="D79" i="24"/>
  <c r="N78" i="24"/>
  <c r="M78" i="24"/>
  <c r="D78" i="24"/>
  <c r="N77" i="24"/>
  <c r="M77" i="24"/>
  <c r="D77" i="24"/>
  <c r="N76" i="24"/>
  <c r="M76" i="24"/>
  <c r="D76" i="24"/>
  <c r="N75" i="24"/>
  <c r="M75" i="24"/>
  <c r="E75" i="24"/>
  <c r="D75" i="24"/>
  <c r="N74" i="24"/>
  <c r="M74" i="24"/>
  <c r="K74" i="24"/>
  <c r="K101" i="24" s="1"/>
  <c r="K128" i="24" s="1"/>
  <c r="K155" i="24" s="1"/>
  <c r="K182" i="24" s="1"/>
  <c r="D74" i="24"/>
  <c r="N73" i="24"/>
  <c r="M73" i="24"/>
  <c r="D73" i="24"/>
  <c r="N72" i="24"/>
  <c r="M72" i="24"/>
  <c r="D72" i="24"/>
  <c r="N71" i="24"/>
  <c r="M71" i="24"/>
  <c r="D71" i="24"/>
  <c r="N70" i="24"/>
  <c r="M70" i="24"/>
  <c r="I70" i="24"/>
  <c r="H70" i="24"/>
  <c r="G70" i="24"/>
  <c r="F70" i="24"/>
  <c r="E70" i="24"/>
  <c r="D70" i="24"/>
  <c r="N57" i="24"/>
  <c r="M57" i="24"/>
  <c r="K57" i="24"/>
  <c r="K84" i="24" s="1"/>
  <c r="K111" i="24" s="1"/>
  <c r="K138" i="24" s="1"/>
  <c r="K165" i="24" s="1"/>
  <c r="K192" i="24" s="1"/>
  <c r="I57" i="24"/>
  <c r="I84" i="24" s="1"/>
  <c r="I111" i="24" s="1"/>
  <c r="I138" i="24" s="1"/>
  <c r="I165" i="24" s="1"/>
  <c r="I192" i="24" s="1"/>
  <c r="H57" i="24"/>
  <c r="G57" i="24"/>
  <c r="G84" i="24" s="1"/>
  <c r="G111" i="24" s="1"/>
  <c r="G138" i="24" s="1"/>
  <c r="G165" i="24" s="1"/>
  <c r="G192" i="24" s="1"/>
  <c r="F57" i="24"/>
  <c r="F84" i="24" s="1"/>
  <c r="F111" i="24" s="1"/>
  <c r="F138" i="24" s="1"/>
  <c r="F165" i="24" s="1"/>
  <c r="F192" i="24" s="1"/>
  <c r="E57" i="24"/>
  <c r="E84" i="24" s="1"/>
  <c r="D57" i="24"/>
  <c r="N56" i="24"/>
  <c r="M56" i="24"/>
  <c r="K56" i="24"/>
  <c r="K83" i="24" s="1"/>
  <c r="K110" i="24" s="1"/>
  <c r="K137" i="24" s="1"/>
  <c r="K164" i="24" s="1"/>
  <c r="K191" i="24" s="1"/>
  <c r="I56" i="24"/>
  <c r="I83" i="24" s="1"/>
  <c r="I110" i="24" s="1"/>
  <c r="I137" i="24" s="1"/>
  <c r="I164" i="24" s="1"/>
  <c r="I191" i="24" s="1"/>
  <c r="H56" i="24"/>
  <c r="H83" i="24" s="1"/>
  <c r="H110" i="24" s="1"/>
  <c r="H137" i="24" s="1"/>
  <c r="H164" i="24" s="1"/>
  <c r="H191" i="24" s="1"/>
  <c r="G56" i="24"/>
  <c r="G83" i="24" s="1"/>
  <c r="G110" i="24" s="1"/>
  <c r="G137" i="24" s="1"/>
  <c r="G164" i="24" s="1"/>
  <c r="G191" i="24" s="1"/>
  <c r="F56" i="24"/>
  <c r="F83" i="24" s="1"/>
  <c r="F110" i="24" s="1"/>
  <c r="F137" i="24" s="1"/>
  <c r="F164" i="24" s="1"/>
  <c r="F191" i="24" s="1"/>
  <c r="E56" i="24"/>
  <c r="J56" i="24" s="1"/>
  <c r="D56" i="24"/>
  <c r="N55" i="24"/>
  <c r="M55" i="24"/>
  <c r="K55" i="24"/>
  <c r="I55" i="24"/>
  <c r="I82" i="24" s="1"/>
  <c r="I109" i="24" s="1"/>
  <c r="I136" i="24" s="1"/>
  <c r="I163" i="24" s="1"/>
  <c r="I190" i="24" s="1"/>
  <c r="H55" i="24"/>
  <c r="H82" i="24" s="1"/>
  <c r="H109" i="24" s="1"/>
  <c r="H136" i="24" s="1"/>
  <c r="H163" i="24" s="1"/>
  <c r="H190" i="24" s="1"/>
  <c r="G55" i="24"/>
  <c r="G82" i="24" s="1"/>
  <c r="G109" i="24" s="1"/>
  <c r="G136" i="24" s="1"/>
  <c r="G163" i="24" s="1"/>
  <c r="G190" i="24" s="1"/>
  <c r="F55" i="24"/>
  <c r="F82" i="24" s="1"/>
  <c r="F109" i="24" s="1"/>
  <c r="F136" i="24" s="1"/>
  <c r="F163" i="24" s="1"/>
  <c r="F190" i="24" s="1"/>
  <c r="E55" i="24"/>
  <c r="E82" i="24" s="1"/>
  <c r="D55" i="24"/>
  <c r="N54" i="24"/>
  <c r="M54" i="24"/>
  <c r="K54" i="24"/>
  <c r="K81" i="24" s="1"/>
  <c r="K108" i="24" s="1"/>
  <c r="K135" i="24" s="1"/>
  <c r="K162" i="24" s="1"/>
  <c r="K189" i="24" s="1"/>
  <c r="I54" i="24"/>
  <c r="I81" i="24" s="1"/>
  <c r="I108" i="24" s="1"/>
  <c r="I135" i="24" s="1"/>
  <c r="I162" i="24" s="1"/>
  <c r="I189" i="24" s="1"/>
  <c r="H54" i="24"/>
  <c r="H81" i="24" s="1"/>
  <c r="H108" i="24" s="1"/>
  <c r="H135" i="24" s="1"/>
  <c r="H162" i="24" s="1"/>
  <c r="H189" i="24" s="1"/>
  <c r="G54" i="24"/>
  <c r="G81" i="24" s="1"/>
  <c r="G108" i="24" s="1"/>
  <c r="G135" i="24" s="1"/>
  <c r="G162" i="24" s="1"/>
  <c r="G189" i="24" s="1"/>
  <c r="F54" i="24"/>
  <c r="F81" i="24" s="1"/>
  <c r="F108" i="24" s="1"/>
  <c r="F135" i="24" s="1"/>
  <c r="F162" i="24" s="1"/>
  <c r="F189" i="24" s="1"/>
  <c r="E54" i="24"/>
  <c r="J54" i="24" s="1"/>
  <c r="D54" i="24"/>
  <c r="N53" i="24"/>
  <c r="M53" i="24"/>
  <c r="K53" i="24"/>
  <c r="K80" i="24" s="1"/>
  <c r="K107" i="24" s="1"/>
  <c r="K134" i="24" s="1"/>
  <c r="K161" i="24" s="1"/>
  <c r="K188" i="24" s="1"/>
  <c r="J53" i="24"/>
  <c r="I53" i="24"/>
  <c r="I80" i="24" s="1"/>
  <c r="I107" i="24" s="1"/>
  <c r="I134" i="24" s="1"/>
  <c r="I161" i="24" s="1"/>
  <c r="I188" i="24" s="1"/>
  <c r="H53" i="24"/>
  <c r="H80" i="24" s="1"/>
  <c r="H107" i="24" s="1"/>
  <c r="H134" i="24" s="1"/>
  <c r="H161" i="24" s="1"/>
  <c r="H188" i="24" s="1"/>
  <c r="G53" i="24"/>
  <c r="G80" i="24" s="1"/>
  <c r="G107" i="24" s="1"/>
  <c r="G134" i="24" s="1"/>
  <c r="G161" i="24" s="1"/>
  <c r="G188" i="24" s="1"/>
  <c r="F53" i="24"/>
  <c r="F80" i="24" s="1"/>
  <c r="F107" i="24" s="1"/>
  <c r="F134" i="24" s="1"/>
  <c r="F161" i="24" s="1"/>
  <c r="F188" i="24" s="1"/>
  <c r="E53" i="24"/>
  <c r="E80" i="24" s="1"/>
  <c r="D53" i="24"/>
  <c r="N52" i="24"/>
  <c r="M52" i="24"/>
  <c r="K52" i="24"/>
  <c r="K79" i="24" s="1"/>
  <c r="K106" i="24" s="1"/>
  <c r="K133" i="24" s="1"/>
  <c r="K160" i="24" s="1"/>
  <c r="K187" i="24" s="1"/>
  <c r="I52" i="24"/>
  <c r="I79" i="24" s="1"/>
  <c r="I106" i="24" s="1"/>
  <c r="I133" i="24" s="1"/>
  <c r="I160" i="24" s="1"/>
  <c r="I187" i="24" s="1"/>
  <c r="H52" i="24"/>
  <c r="H79" i="24" s="1"/>
  <c r="H106" i="24" s="1"/>
  <c r="H133" i="24" s="1"/>
  <c r="H160" i="24" s="1"/>
  <c r="H187" i="24" s="1"/>
  <c r="G52" i="24"/>
  <c r="G79" i="24" s="1"/>
  <c r="G106" i="24" s="1"/>
  <c r="G133" i="24" s="1"/>
  <c r="G160" i="24" s="1"/>
  <c r="G187" i="24" s="1"/>
  <c r="F52" i="24"/>
  <c r="F79" i="24" s="1"/>
  <c r="F106" i="24" s="1"/>
  <c r="F133" i="24" s="1"/>
  <c r="F160" i="24" s="1"/>
  <c r="F187" i="24" s="1"/>
  <c r="E52" i="24"/>
  <c r="J52" i="24" s="1"/>
  <c r="D52" i="24"/>
  <c r="N51" i="24"/>
  <c r="M51" i="24"/>
  <c r="K51" i="24"/>
  <c r="K78" i="24" s="1"/>
  <c r="K105" i="24" s="1"/>
  <c r="K132" i="24" s="1"/>
  <c r="K159" i="24" s="1"/>
  <c r="K186" i="24" s="1"/>
  <c r="I51" i="24"/>
  <c r="I78" i="24" s="1"/>
  <c r="I105" i="24" s="1"/>
  <c r="I132" i="24" s="1"/>
  <c r="I159" i="24" s="1"/>
  <c r="I186" i="24" s="1"/>
  <c r="H51" i="24"/>
  <c r="H78" i="24" s="1"/>
  <c r="H105" i="24" s="1"/>
  <c r="H132" i="24" s="1"/>
  <c r="H159" i="24" s="1"/>
  <c r="H186" i="24" s="1"/>
  <c r="G51" i="24"/>
  <c r="G78" i="24" s="1"/>
  <c r="G105" i="24" s="1"/>
  <c r="G132" i="24" s="1"/>
  <c r="G159" i="24" s="1"/>
  <c r="G186" i="24" s="1"/>
  <c r="F51" i="24"/>
  <c r="F78" i="24" s="1"/>
  <c r="F105" i="24" s="1"/>
  <c r="F132" i="24" s="1"/>
  <c r="F159" i="24" s="1"/>
  <c r="F186" i="24" s="1"/>
  <c r="E51" i="24"/>
  <c r="J51" i="24" s="1"/>
  <c r="D51" i="24"/>
  <c r="N50" i="24"/>
  <c r="M50" i="24"/>
  <c r="K50" i="24"/>
  <c r="K77" i="24" s="1"/>
  <c r="K104" i="24" s="1"/>
  <c r="K131" i="24" s="1"/>
  <c r="K158" i="24" s="1"/>
  <c r="K185" i="24" s="1"/>
  <c r="I50" i="24"/>
  <c r="I77" i="24" s="1"/>
  <c r="I104" i="24" s="1"/>
  <c r="I131" i="24" s="1"/>
  <c r="I158" i="24" s="1"/>
  <c r="I185" i="24" s="1"/>
  <c r="H50" i="24"/>
  <c r="H77" i="24" s="1"/>
  <c r="H104" i="24" s="1"/>
  <c r="H131" i="24" s="1"/>
  <c r="H158" i="24" s="1"/>
  <c r="H185" i="24" s="1"/>
  <c r="G50" i="24"/>
  <c r="G77" i="24" s="1"/>
  <c r="G104" i="24" s="1"/>
  <c r="G131" i="24" s="1"/>
  <c r="G158" i="24" s="1"/>
  <c r="G185" i="24" s="1"/>
  <c r="F50" i="24"/>
  <c r="F77" i="24" s="1"/>
  <c r="F104" i="24" s="1"/>
  <c r="F131" i="24" s="1"/>
  <c r="F158" i="24" s="1"/>
  <c r="F185" i="24" s="1"/>
  <c r="E50" i="24"/>
  <c r="J50" i="24" s="1"/>
  <c r="D50" i="24"/>
  <c r="N49" i="24"/>
  <c r="M49" i="24"/>
  <c r="K49" i="24"/>
  <c r="K76" i="24" s="1"/>
  <c r="K103" i="24" s="1"/>
  <c r="K130" i="24" s="1"/>
  <c r="K157" i="24" s="1"/>
  <c r="K184" i="24" s="1"/>
  <c r="I49" i="24"/>
  <c r="I76" i="24" s="1"/>
  <c r="I103" i="24" s="1"/>
  <c r="I130" i="24" s="1"/>
  <c r="I157" i="24" s="1"/>
  <c r="I184" i="24" s="1"/>
  <c r="H49" i="24"/>
  <c r="H76" i="24" s="1"/>
  <c r="H103" i="24" s="1"/>
  <c r="H130" i="24" s="1"/>
  <c r="H157" i="24" s="1"/>
  <c r="H184" i="24" s="1"/>
  <c r="G49" i="24"/>
  <c r="G76" i="24" s="1"/>
  <c r="G103" i="24" s="1"/>
  <c r="G130" i="24" s="1"/>
  <c r="G157" i="24" s="1"/>
  <c r="G184" i="24" s="1"/>
  <c r="F49" i="24"/>
  <c r="F76" i="24" s="1"/>
  <c r="F103" i="24" s="1"/>
  <c r="F130" i="24" s="1"/>
  <c r="F157" i="24" s="1"/>
  <c r="F184" i="24" s="1"/>
  <c r="E49" i="24"/>
  <c r="E76" i="24" s="1"/>
  <c r="D49" i="24"/>
  <c r="N48" i="24"/>
  <c r="M48" i="24"/>
  <c r="K48" i="24"/>
  <c r="K75" i="24" s="1"/>
  <c r="K102" i="24" s="1"/>
  <c r="K129" i="24" s="1"/>
  <c r="K156" i="24" s="1"/>
  <c r="K183" i="24" s="1"/>
  <c r="I48" i="24"/>
  <c r="I75" i="24" s="1"/>
  <c r="I102" i="24" s="1"/>
  <c r="I129" i="24" s="1"/>
  <c r="I156" i="24" s="1"/>
  <c r="I183" i="24" s="1"/>
  <c r="H48" i="24"/>
  <c r="H75" i="24" s="1"/>
  <c r="H102" i="24" s="1"/>
  <c r="H129" i="24" s="1"/>
  <c r="H156" i="24" s="1"/>
  <c r="H183" i="24" s="1"/>
  <c r="G48" i="24"/>
  <c r="G75" i="24" s="1"/>
  <c r="G102" i="24" s="1"/>
  <c r="G129" i="24" s="1"/>
  <c r="G156" i="24" s="1"/>
  <c r="G183" i="24" s="1"/>
  <c r="F48" i="24"/>
  <c r="F75" i="24" s="1"/>
  <c r="F102" i="24" s="1"/>
  <c r="F129" i="24" s="1"/>
  <c r="F156" i="24" s="1"/>
  <c r="F183" i="24" s="1"/>
  <c r="E48" i="24"/>
  <c r="J48" i="24" s="1"/>
  <c r="D48" i="24"/>
  <c r="N47" i="24"/>
  <c r="M47" i="24"/>
  <c r="K47" i="24"/>
  <c r="I47" i="24"/>
  <c r="I74" i="24" s="1"/>
  <c r="I101" i="24" s="1"/>
  <c r="I128" i="24" s="1"/>
  <c r="I155" i="24" s="1"/>
  <c r="I182" i="24" s="1"/>
  <c r="H47" i="24"/>
  <c r="H74" i="24" s="1"/>
  <c r="H101" i="24" s="1"/>
  <c r="H128" i="24" s="1"/>
  <c r="H155" i="24" s="1"/>
  <c r="H182" i="24" s="1"/>
  <c r="G47" i="24"/>
  <c r="G74" i="24" s="1"/>
  <c r="G101" i="24" s="1"/>
  <c r="G128" i="24" s="1"/>
  <c r="G155" i="24" s="1"/>
  <c r="G182" i="24" s="1"/>
  <c r="F47" i="24"/>
  <c r="F74" i="24" s="1"/>
  <c r="F101" i="24" s="1"/>
  <c r="F128" i="24" s="1"/>
  <c r="F155" i="24" s="1"/>
  <c r="F182" i="24" s="1"/>
  <c r="E47" i="24"/>
  <c r="E74" i="24" s="1"/>
  <c r="D47" i="24"/>
  <c r="N46" i="24"/>
  <c r="M46" i="24"/>
  <c r="K46" i="24"/>
  <c r="K73" i="24" s="1"/>
  <c r="K100" i="24" s="1"/>
  <c r="K127" i="24" s="1"/>
  <c r="K154" i="24" s="1"/>
  <c r="K181" i="24" s="1"/>
  <c r="I46" i="24"/>
  <c r="I73" i="24" s="1"/>
  <c r="I100" i="24" s="1"/>
  <c r="I127" i="24" s="1"/>
  <c r="I154" i="24" s="1"/>
  <c r="I181" i="24" s="1"/>
  <c r="H46" i="24"/>
  <c r="H73" i="24" s="1"/>
  <c r="H100" i="24" s="1"/>
  <c r="H127" i="24" s="1"/>
  <c r="H154" i="24" s="1"/>
  <c r="H181" i="24" s="1"/>
  <c r="G46" i="24"/>
  <c r="G73" i="24" s="1"/>
  <c r="G100" i="24" s="1"/>
  <c r="G127" i="24" s="1"/>
  <c r="G154" i="24" s="1"/>
  <c r="G181" i="24" s="1"/>
  <c r="F46" i="24"/>
  <c r="F73" i="24" s="1"/>
  <c r="F100" i="24" s="1"/>
  <c r="F127" i="24" s="1"/>
  <c r="F154" i="24" s="1"/>
  <c r="F181" i="24" s="1"/>
  <c r="E46" i="24"/>
  <c r="J46" i="24" s="1"/>
  <c r="D46" i="24"/>
  <c r="N45" i="24"/>
  <c r="M45" i="24"/>
  <c r="K45" i="24"/>
  <c r="K72" i="24" s="1"/>
  <c r="K99" i="24" s="1"/>
  <c r="K126" i="24" s="1"/>
  <c r="K153" i="24" s="1"/>
  <c r="K180" i="24" s="1"/>
  <c r="J45" i="24"/>
  <c r="I45" i="24"/>
  <c r="I72" i="24" s="1"/>
  <c r="I99" i="24" s="1"/>
  <c r="I126" i="24" s="1"/>
  <c r="I153" i="24" s="1"/>
  <c r="I180" i="24" s="1"/>
  <c r="H45" i="24"/>
  <c r="H72" i="24" s="1"/>
  <c r="H99" i="24" s="1"/>
  <c r="H126" i="24" s="1"/>
  <c r="H153" i="24" s="1"/>
  <c r="H180" i="24" s="1"/>
  <c r="G45" i="24"/>
  <c r="G72" i="24" s="1"/>
  <c r="G99" i="24" s="1"/>
  <c r="G126" i="24" s="1"/>
  <c r="G153" i="24" s="1"/>
  <c r="G180" i="24" s="1"/>
  <c r="F45" i="24"/>
  <c r="F72" i="24" s="1"/>
  <c r="F99" i="24" s="1"/>
  <c r="F126" i="24" s="1"/>
  <c r="F153" i="24" s="1"/>
  <c r="F180" i="24" s="1"/>
  <c r="E45" i="24"/>
  <c r="E72" i="24" s="1"/>
  <c r="D45" i="24"/>
  <c r="N44" i="24"/>
  <c r="M44" i="24"/>
  <c r="K44" i="24"/>
  <c r="K71" i="24" s="1"/>
  <c r="K98" i="24" s="1"/>
  <c r="K125" i="24" s="1"/>
  <c r="K152" i="24" s="1"/>
  <c r="K179" i="24" s="1"/>
  <c r="I44" i="24"/>
  <c r="I71" i="24" s="1"/>
  <c r="I98" i="24" s="1"/>
  <c r="I125" i="24" s="1"/>
  <c r="I152" i="24" s="1"/>
  <c r="I179" i="24" s="1"/>
  <c r="H44" i="24"/>
  <c r="H71" i="24" s="1"/>
  <c r="H98" i="24" s="1"/>
  <c r="H125" i="24" s="1"/>
  <c r="H152" i="24" s="1"/>
  <c r="H179" i="24" s="1"/>
  <c r="G44" i="24"/>
  <c r="G71" i="24" s="1"/>
  <c r="G98" i="24" s="1"/>
  <c r="G125" i="24" s="1"/>
  <c r="G152" i="24" s="1"/>
  <c r="G179" i="24" s="1"/>
  <c r="F44" i="24"/>
  <c r="F71" i="24" s="1"/>
  <c r="F98" i="24" s="1"/>
  <c r="F125" i="24" s="1"/>
  <c r="F152" i="24" s="1"/>
  <c r="F179" i="24" s="1"/>
  <c r="E44" i="24"/>
  <c r="J44" i="24" s="1"/>
  <c r="D44" i="24"/>
  <c r="K43" i="24"/>
  <c r="K70" i="24" s="1"/>
  <c r="K97" i="24" s="1"/>
  <c r="K124" i="24" s="1"/>
  <c r="K151" i="24" s="1"/>
  <c r="K178" i="24" s="1"/>
  <c r="H43" i="24"/>
  <c r="G43" i="24"/>
  <c r="F43" i="24"/>
  <c r="E43" i="24"/>
  <c r="D43" i="24"/>
  <c r="J57" i="24" l="1"/>
  <c r="E78" i="24"/>
  <c r="E105" i="24" s="1"/>
  <c r="J49" i="24"/>
  <c r="J83" i="24"/>
  <c r="J75" i="24"/>
  <c r="E111" i="24"/>
  <c r="J84" i="24"/>
  <c r="E101" i="24"/>
  <c r="J72" i="24"/>
  <c r="E99" i="24"/>
  <c r="E103" i="24"/>
  <c r="J76" i="24"/>
  <c r="E109" i="24"/>
  <c r="E132" i="24"/>
  <c r="E107" i="24"/>
  <c r="J80" i="24"/>
  <c r="J47" i="24"/>
  <c r="J74" i="24" s="1"/>
  <c r="Z74" i="24" s="1"/>
  <c r="J55" i="24"/>
  <c r="J82" i="24" s="1"/>
  <c r="Z82" i="24" s="1"/>
  <c r="E73" i="24"/>
  <c r="J78" i="24"/>
  <c r="J105" i="24" s="1"/>
  <c r="E81" i="24"/>
  <c r="E110" i="24"/>
  <c r="E71" i="24"/>
  <c r="E79" i="24"/>
  <c r="E102" i="24"/>
  <c r="E77" i="24"/>
  <c r="P193" i="24"/>
  <c r="AA192" i="24"/>
  <c r="AA191" i="24"/>
  <c r="AA190" i="24"/>
  <c r="AA189" i="24"/>
  <c r="AA188" i="24"/>
  <c r="AA187" i="24"/>
  <c r="AA186" i="24"/>
  <c r="AA185" i="24"/>
  <c r="AA184" i="24"/>
  <c r="AA183" i="24"/>
  <c r="AA182" i="24"/>
  <c r="AA181" i="24"/>
  <c r="O181" i="24"/>
  <c r="AE181" i="24" s="1"/>
  <c r="AA180" i="24"/>
  <c r="AA179" i="24"/>
  <c r="AA178" i="24"/>
  <c r="E171" i="24"/>
  <c r="E170" i="24"/>
  <c r="P166" i="24"/>
  <c r="AA165" i="24"/>
  <c r="AA164" i="24"/>
  <c r="AA163" i="24"/>
  <c r="AA162" i="24"/>
  <c r="AA161" i="24"/>
  <c r="O161" i="24"/>
  <c r="AE161" i="24" s="1"/>
  <c r="Q161" i="24"/>
  <c r="AA160" i="24"/>
  <c r="O160" i="24"/>
  <c r="AE160" i="24" s="1"/>
  <c r="AA159" i="24"/>
  <c r="AA158" i="24"/>
  <c r="AA157" i="24"/>
  <c r="O157" i="24"/>
  <c r="AE157" i="24" s="1"/>
  <c r="Q157" i="24"/>
  <c r="AA156" i="24"/>
  <c r="AA155" i="24"/>
  <c r="AA154" i="24"/>
  <c r="AA153" i="24"/>
  <c r="AA152" i="24"/>
  <c r="AA151" i="24"/>
  <c r="O151" i="24"/>
  <c r="AE151" i="24" s="1"/>
  <c r="E144" i="24"/>
  <c r="E143" i="24"/>
  <c r="P139" i="24"/>
  <c r="AA138" i="24"/>
  <c r="O138" i="24"/>
  <c r="AE138" i="24" s="1"/>
  <c r="AA137" i="24"/>
  <c r="AA136" i="24"/>
  <c r="AA135" i="24"/>
  <c r="O135" i="24"/>
  <c r="AE135" i="24" s="1"/>
  <c r="AA134" i="24"/>
  <c r="O134" i="24"/>
  <c r="AE134" i="24" s="1"/>
  <c r="AA133" i="24"/>
  <c r="AA132" i="24"/>
  <c r="AA131" i="24"/>
  <c r="O131" i="24"/>
  <c r="AE131" i="24" s="1"/>
  <c r="AA130" i="24"/>
  <c r="AA129" i="24"/>
  <c r="AA128" i="24"/>
  <c r="AA127" i="24"/>
  <c r="AA126" i="24"/>
  <c r="AA125" i="24"/>
  <c r="AA124" i="24"/>
  <c r="E117" i="24"/>
  <c r="E116" i="24"/>
  <c r="P112" i="24"/>
  <c r="AA111" i="24"/>
  <c r="AA110" i="24"/>
  <c r="AA109" i="24"/>
  <c r="AA108" i="24"/>
  <c r="AA107" i="24"/>
  <c r="AA106" i="24"/>
  <c r="O106" i="24"/>
  <c r="AE106" i="24" s="1"/>
  <c r="AA105" i="24"/>
  <c r="O105" i="24"/>
  <c r="AE105" i="24" s="1"/>
  <c r="AA104" i="24"/>
  <c r="AA103" i="24"/>
  <c r="AA102" i="24"/>
  <c r="AA101" i="24"/>
  <c r="AA100" i="24"/>
  <c r="O100" i="24"/>
  <c r="AE100" i="24" s="1"/>
  <c r="Q100" i="24"/>
  <c r="AA99" i="24"/>
  <c r="AA98" i="24"/>
  <c r="AA97" i="24"/>
  <c r="O97" i="24"/>
  <c r="E90" i="24"/>
  <c r="E89" i="24"/>
  <c r="P85" i="24"/>
  <c r="AA84" i="24"/>
  <c r="O84" i="24"/>
  <c r="AE84" i="24" s="1"/>
  <c r="AA83" i="24"/>
  <c r="AA82" i="24"/>
  <c r="AA81" i="24"/>
  <c r="AA80" i="24"/>
  <c r="AA79" i="24"/>
  <c r="O79" i="24"/>
  <c r="AE79" i="24" s="1"/>
  <c r="AA78" i="24"/>
  <c r="AA77" i="24"/>
  <c r="AF76" i="24"/>
  <c r="AA76" i="24"/>
  <c r="AA75" i="24"/>
  <c r="AA74" i="24"/>
  <c r="AA73" i="24"/>
  <c r="AA72" i="24"/>
  <c r="AA71" i="24"/>
  <c r="Q71" i="24"/>
  <c r="O71" i="24"/>
  <c r="AE71" i="24" s="1"/>
  <c r="AH71" i="24"/>
  <c r="AI71" i="24" s="1"/>
  <c r="AA70" i="24"/>
  <c r="E63" i="24"/>
  <c r="E62" i="24"/>
  <c r="P58" i="24"/>
  <c r="AF57" i="24"/>
  <c r="AA57" i="24"/>
  <c r="AH57" i="24"/>
  <c r="AI57" i="24" s="1"/>
  <c r="AF56" i="24"/>
  <c r="AA56" i="24"/>
  <c r="O56" i="24"/>
  <c r="AE56" i="24" s="1"/>
  <c r="AG56" i="24"/>
  <c r="AH56" i="24"/>
  <c r="AI56" i="24" s="1"/>
  <c r="AG55" i="24"/>
  <c r="AA55" i="24"/>
  <c r="Z55" i="24"/>
  <c r="AB55" i="24" s="1"/>
  <c r="AF55" i="24"/>
  <c r="AH55" i="24"/>
  <c r="AI55" i="24" s="1"/>
  <c r="AA54" i="24"/>
  <c r="Z54" i="24"/>
  <c r="AF54" i="24"/>
  <c r="AG54" i="24"/>
  <c r="AA53" i="24"/>
  <c r="AH53" i="24"/>
  <c r="AI53" i="24" s="1"/>
  <c r="AF52" i="24"/>
  <c r="AA52" i="24"/>
  <c r="O52" i="24"/>
  <c r="AE52" i="24" s="1"/>
  <c r="AH52" i="24"/>
  <c r="AI52" i="24" s="1"/>
  <c r="AH51" i="24"/>
  <c r="AI51" i="24" s="1"/>
  <c r="AG51" i="24"/>
  <c r="AA51" i="24"/>
  <c r="Z51" i="24"/>
  <c r="AB51" i="24" s="1"/>
  <c r="AF51" i="24"/>
  <c r="O51" i="24"/>
  <c r="AE51" i="24" s="1"/>
  <c r="AA50" i="24"/>
  <c r="Z50" i="24"/>
  <c r="AF50" i="24"/>
  <c r="AG50" i="24"/>
  <c r="AF49" i="24"/>
  <c r="AA49" i="24"/>
  <c r="AH49" i="24"/>
  <c r="AI49" i="24" s="1"/>
  <c r="AF48" i="24"/>
  <c r="AA48" i="24"/>
  <c r="AH48" i="24"/>
  <c r="AI48" i="24" s="1"/>
  <c r="AG47" i="24"/>
  <c r="AA47" i="24"/>
  <c r="Z47" i="24"/>
  <c r="AB47" i="24" s="1"/>
  <c r="AF47" i="24"/>
  <c r="AH47" i="24"/>
  <c r="AI47" i="24" s="1"/>
  <c r="AA46" i="24"/>
  <c r="Z46" i="24"/>
  <c r="AF46" i="24"/>
  <c r="AG46" i="24"/>
  <c r="AA45" i="24"/>
  <c r="AH45" i="24"/>
  <c r="AI45" i="24" s="1"/>
  <c r="AA44" i="24"/>
  <c r="AH44" i="24"/>
  <c r="AI44" i="24" s="1"/>
  <c r="AA43" i="24"/>
  <c r="O43" i="24"/>
  <c r="AE43" i="24" s="1"/>
  <c r="N43" i="24"/>
  <c r="M43" i="24"/>
  <c r="AF43" i="24" s="1"/>
  <c r="I43" i="24"/>
  <c r="AG70" i="24" s="1"/>
  <c r="E36" i="24"/>
  <c r="E35" i="24"/>
  <c r="P31" i="24"/>
  <c r="N31" i="24"/>
  <c r="M31" i="24"/>
  <c r="K31" i="24"/>
  <c r="F198" i="18" s="1"/>
  <c r="AH30" i="24"/>
  <c r="AI30" i="24" s="1"/>
  <c r="AG30" i="24"/>
  <c r="AF30" i="24"/>
  <c r="AA30" i="24"/>
  <c r="Z30" i="24"/>
  <c r="Q30" i="24"/>
  <c r="O30" i="24"/>
  <c r="AE30" i="24" s="1"/>
  <c r="AH29" i="24"/>
  <c r="AI29" i="24" s="1"/>
  <c r="AG29" i="24"/>
  <c r="AF29" i="24"/>
  <c r="AA29" i="24"/>
  <c r="Z29" i="24"/>
  <c r="AB29" i="24" s="1"/>
  <c r="O29" i="24"/>
  <c r="AE29" i="24" s="1"/>
  <c r="AH28" i="24"/>
  <c r="AI28" i="24" s="1"/>
  <c r="AG28" i="24"/>
  <c r="AF28" i="24"/>
  <c r="AA28" i="24"/>
  <c r="Z28" i="24"/>
  <c r="AB28" i="24" s="1"/>
  <c r="O28" i="24"/>
  <c r="AE28" i="24" s="1"/>
  <c r="AH27" i="24"/>
  <c r="AI27" i="24" s="1"/>
  <c r="AG27" i="24"/>
  <c r="AF27" i="24"/>
  <c r="AA27" i="24"/>
  <c r="Z27" i="24"/>
  <c r="O27" i="24"/>
  <c r="AE27" i="24" s="1"/>
  <c r="AH26" i="24"/>
  <c r="AI26" i="24" s="1"/>
  <c r="AG26" i="24"/>
  <c r="AF26" i="24"/>
  <c r="AA26" i="24"/>
  <c r="Z26" i="24"/>
  <c r="O26" i="24"/>
  <c r="Q26" i="24" s="1"/>
  <c r="AH25" i="24"/>
  <c r="AI25" i="24" s="1"/>
  <c r="AG25" i="24"/>
  <c r="AF25" i="24"/>
  <c r="AA25" i="24"/>
  <c r="Z25" i="24"/>
  <c r="AB25" i="24" s="1"/>
  <c r="O25" i="24"/>
  <c r="AE25" i="24" s="1"/>
  <c r="AH24" i="24"/>
  <c r="AI24" i="24" s="1"/>
  <c r="AG24" i="24"/>
  <c r="AF24" i="24"/>
  <c r="AA24" i="24"/>
  <c r="Z24" i="24"/>
  <c r="AC24" i="24" s="1"/>
  <c r="O24" i="24"/>
  <c r="AE24" i="24" s="1"/>
  <c r="AH23" i="24"/>
  <c r="AI23" i="24" s="1"/>
  <c r="AG23" i="24"/>
  <c r="AF23" i="24"/>
  <c r="AA23" i="24"/>
  <c r="Z23" i="24"/>
  <c r="AB23" i="24" s="1"/>
  <c r="O23" i="24"/>
  <c r="Q23" i="24" s="1"/>
  <c r="AI22" i="24"/>
  <c r="AH22" i="24"/>
  <c r="AG22" i="24"/>
  <c r="AF22" i="24"/>
  <c r="AA22" i="24"/>
  <c r="Z22" i="24"/>
  <c r="Q22" i="24"/>
  <c r="O22" i="24"/>
  <c r="AE22" i="24" s="1"/>
  <c r="AH21" i="24"/>
  <c r="AI21" i="24" s="1"/>
  <c r="AG21" i="24"/>
  <c r="AF21" i="24"/>
  <c r="AA21" i="24"/>
  <c r="Z21" i="24"/>
  <c r="AC21" i="24" s="1"/>
  <c r="Q21" i="24"/>
  <c r="O21" i="24"/>
  <c r="AE21" i="24" s="1"/>
  <c r="AH20" i="24"/>
  <c r="AI20" i="24" s="1"/>
  <c r="AG20" i="24"/>
  <c r="AF20" i="24"/>
  <c r="AA20" i="24"/>
  <c r="Z20" i="24"/>
  <c r="AB20" i="24" s="1"/>
  <c r="O20" i="24"/>
  <c r="AE20" i="24" s="1"/>
  <c r="AH19" i="24"/>
  <c r="AI19" i="24" s="1"/>
  <c r="AG19" i="24"/>
  <c r="AF19" i="24"/>
  <c r="AA19" i="24"/>
  <c r="Z19" i="24"/>
  <c r="Q19" i="24"/>
  <c r="O19" i="24"/>
  <c r="AE19" i="24" s="1"/>
  <c r="AH18" i="24"/>
  <c r="AI18" i="24" s="1"/>
  <c r="AG18" i="24"/>
  <c r="AF18" i="24"/>
  <c r="AA18" i="24"/>
  <c r="Z18" i="24"/>
  <c r="AC18" i="24" s="1"/>
  <c r="O18" i="24"/>
  <c r="Q18" i="24" s="1"/>
  <c r="AH17" i="24"/>
  <c r="AI17" i="24" s="1"/>
  <c r="AG17" i="24"/>
  <c r="AF17" i="24"/>
  <c r="AA17" i="24"/>
  <c r="Z17" i="24"/>
  <c r="Q17" i="24"/>
  <c r="O17" i="24"/>
  <c r="AE17" i="24" s="1"/>
  <c r="AH16" i="24"/>
  <c r="AI16" i="24" s="1"/>
  <c r="AG16" i="24"/>
  <c r="AF16" i="24"/>
  <c r="AA16" i="24"/>
  <c r="Z16" i="24"/>
  <c r="AB16" i="24" s="1"/>
  <c r="O16" i="24"/>
  <c r="Q16" i="24" s="1"/>
  <c r="AA14" i="24"/>
  <c r="E9" i="24"/>
  <c r="E8" i="24"/>
  <c r="C5" i="24"/>
  <c r="AC17" i="24" l="1"/>
  <c r="AC27" i="24"/>
  <c r="AC28" i="24"/>
  <c r="AC19" i="24"/>
  <c r="AB24" i="24"/>
  <c r="AD24" i="24" s="1"/>
  <c r="AE26" i="24"/>
  <c r="AC25" i="24"/>
  <c r="AD25" i="24" s="1"/>
  <c r="AB18" i="24"/>
  <c r="AD18" i="24" s="1"/>
  <c r="T18" i="24" s="1"/>
  <c r="S18" i="24"/>
  <c r="E128" i="24"/>
  <c r="J101" i="24"/>
  <c r="Q20" i="24"/>
  <c r="S21" i="24"/>
  <c r="AE23" i="24"/>
  <c r="Q27" i="24"/>
  <c r="AD28" i="24"/>
  <c r="J102" i="24"/>
  <c r="E129" i="24"/>
  <c r="J81" i="24"/>
  <c r="E108" i="24"/>
  <c r="E159" i="24"/>
  <c r="J132" i="24"/>
  <c r="E130" i="24"/>
  <c r="J103" i="24"/>
  <c r="J77" i="24"/>
  <c r="Z77" i="24" s="1"/>
  <c r="E104" i="24"/>
  <c r="Q28" i="24"/>
  <c r="Q29" i="24"/>
  <c r="J79" i="24"/>
  <c r="E106" i="24"/>
  <c r="E126" i="24"/>
  <c r="J99" i="24"/>
  <c r="J110" i="24"/>
  <c r="E137" i="24"/>
  <c r="S17" i="24"/>
  <c r="S19" i="24"/>
  <c r="AE18" i="24"/>
  <c r="AB19" i="24"/>
  <c r="AC20" i="24"/>
  <c r="AD20" i="24" s="1"/>
  <c r="AC23" i="24"/>
  <c r="S23" i="24" s="1"/>
  <c r="Q24" i="24"/>
  <c r="Q25" i="24"/>
  <c r="AB27" i="24"/>
  <c r="AC47" i="24"/>
  <c r="AD47" i="24" s="1"/>
  <c r="Q79" i="24"/>
  <c r="Q131" i="24"/>
  <c r="Q135" i="24"/>
  <c r="J71" i="24"/>
  <c r="E98" i="24"/>
  <c r="J73" i="24"/>
  <c r="E100" i="24"/>
  <c r="E134" i="24"/>
  <c r="J107" i="24"/>
  <c r="E136" i="24"/>
  <c r="J109" i="24"/>
  <c r="J111" i="24"/>
  <c r="E138" i="24"/>
  <c r="AF103" i="24"/>
  <c r="AF84" i="24"/>
  <c r="AF71" i="24"/>
  <c r="AF74" i="24"/>
  <c r="O80" i="24"/>
  <c r="AE80" i="24" s="1"/>
  <c r="O110" i="24"/>
  <c r="AE110" i="24" s="1"/>
  <c r="O126" i="24"/>
  <c r="AE126" i="24" s="1"/>
  <c r="O183" i="24"/>
  <c r="O185" i="24"/>
  <c r="AE185" i="24" s="1"/>
  <c r="AC55" i="24"/>
  <c r="AD55" i="24" s="1"/>
  <c r="O72" i="24"/>
  <c r="AE72" i="24" s="1"/>
  <c r="O76" i="24"/>
  <c r="AE76" i="24" s="1"/>
  <c r="O111" i="24"/>
  <c r="O127" i="24"/>
  <c r="O130" i="24"/>
  <c r="AE130" i="24" s="1"/>
  <c r="O165" i="24"/>
  <c r="AE165" i="24" s="1"/>
  <c r="O179" i="24"/>
  <c r="O189" i="24"/>
  <c r="AE189" i="24" s="1"/>
  <c r="O44" i="24"/>
  <c r="O48" i="24"/>
  <c r="AE48" i="24" s="1"/>
  <c r="O153" i="24"/>
  <c r="O155" i="24"/>
  <c r="O187" i="24"/>
  <c r="AC16" i="24"/>
  <c r="AD16" i="24" s="1"/>
  <c r="AG43" i="24"/>
  <c r="AH43" i="24"/>
  <c r="AI43" i="24" s="1"/>
  <c r="Z84" i="24"/>
  <c r="AG84" i="24"/>
  <c r="AF99" i="24"/>
  <c r="AH102" i="24"/>
  <c r="AH105" i="24"/>
  <c r="AI31" i="24"/>
  <c r="Z76" i="24"/>
  <c r="AG76" i="24"/>
  <c r="O31" i="24"/>
  <c r="AF75" i="24"/>
  <c r="AG78" i="24"/>
  <c r="Z72" i="24"/>
  <c r="O74" i="24"/>
  <c r="AE74" i="24" s="1"/>
  <c r="AF104" i="24"/>
  <c r="Z80" i="24"/>
  <c r="AC82" i="24"/>
  <c r="AB82" i="24"/>
  <c r="AC22" i="24"/>
  <c r="AB22" i="24"/>
  <c r="Q43" i="24"/>
  <c r="Z48" i="24"/>
  <c r="AF184" i="24"/>
  <c r="AF157" i="24"/>
  <c r="AH50" i="24"/>
  <c r="AI50" i="24" s="1"/>
  <c r="O75" i="24"/>
  <c r="AH75" i="24"/>
  <c r="AI75" i="24" s="1"/>
  <c r="AF82" i="24"/>
  <c r="AH110" i="24"/>
  <c r="O83" i="24"/>
  <c r="AH83" i="24"/>
  <c r="AI83" i="24" s="1"/>
  <c r="AH125" i="24"/>
  <c r="AI125" i="24" s="1"/>
  <c r="O124" i="24"/>
  <c r="K139" i="24"/>
  <c r="Q129" i="24"/>
  <c r="O129" i="24"/>
  <c r="AE129" i="24" s="1"/>
  <c r="AF130" i="24"/>
  <c r="AE16" i="24"/>
  <c r="AB17" i="24"/>
  <c r="AD17" i="24" s="1"/>
  <c r="T17" i="24" s="1"/>
  <c r="AB21" i="24"/>
  <c r="AD21" i="24" s="1"/>
  <c r="T21" i="24" s="1"/>
  <c r="Z44" i="24"/>
  <c r="AF44" i="24"/>
  <c r="AF45" i="24"/>
  <c r="O46" i="24"/>
  <c r="AG74" i="24"/>
  <c r="Q51" i="24"/>
  <c r="AC51" i="24"/>
  <c r="AD51" i="24" s="1"/>
  <c r="T51" i="24" s="1"/>
  <c r="AF79" i="24"/>
  <c r="AF53" i="24"/>
  <c r="O54" i="24"/>
  <c r="AG82" i="24"/>
  <c r="K58" i="24"/>
  <c r="G198" i="18" s="1"/>
  <c r="O70" i="24"/>
  <c r="AH70" i="24"/>
  <c r="AI70" i="24" s="1"/>
  <c r="AF72" i="24"/>
  <c r="Q74" i="24"/>
  <c r="AG77" i="24"/>
  <c r="O78" i="24"/>
  <c r="Z78" i="24"/>
  <c r="AH78" i="24"/>
  <c r="AI78" i="24" s="1"/>
  <c r="AF80" i="24"/>
  <c r="K85" i="24"/>
  <c r="H198" i="18" s="1"/>
  <c r="O50" i="24"/>
  <c r="AE50" i="24" s="1"/>
  <c r="AF83" i="24"/>
  <c r="AH124" i="24"/>
  <c r="AI124" i="24" s="1"/>
  <c r="Z73" i="24"/>
  <c r="AG73" i="24"/>
  <c r="AC74" i="24"/>
  <c r="S74" i="24" s="1"/>
  <c r="AB74" i="24"/>
  <c r="Z81" i="24"/>
  <c r="AG81" i="24"/>
  <c r="O82" i="24"/>
  <c r="AH97" i="24"/>
  <c r="O98" i="24"/>
  <c r="AE98" i="24" s="1"/>
  <c r="O101" i="24"/>
  <c r="AE101" i="24" s="1"/>
  <c r="Q101" i="24"/>
  <c r="O102" i="24"/>
  <c r="AE102" i="24" s="1"/>
  <c r="AC30" i="24"/>
  <c r="S30" i="24" s="1"/>
  <c r="AB30" i="24"/>
  <c r="Z45" i="24"/>
  <c r="AG45" i="24"/>
  <c r="AG48" i="24"/>
  <c r="AH77" i="24"/>
  <c r="AI77" i="24" s="1"/>
  <c r="AC50" i="24"/>
  <c r="S50" i="24" s="1"/>
  <c r="AB50" i="24"/>
  <c r="Z53" i="24"/>
  <c r="AG53" i="24"/>
  <c r="Z56" i="24"/>
  <c r="AF111" i="24"/>
  <c r="Q102" i="24"/>
  <c r="Q125" i="24"/>
  <c r="O125" i="24"/>
  <c r="AE125" i="24" s="1"/>
  <c r="AC26" i="24"/>
  <c r="S26" i="24" s="1"/>
  <c r="AB26" i="24"/>
  <c r="AC29" i="24"/>
  <c r="AD29" i="24" s="1"/>
  <c r="N58" i="24"/>
  <c r="AG44" i="24"/>
  <c r="AF126" i="24"/>
  <c r="AH73" i="24"/>
  <c r="AI73" i="24" s="1"/>
  <c r="AC46" i="24"/>
  <c r="AB46" i="24"/>
  <c r="AH46" i="24"/>
  <c r="AI46" i="24" s="1"/>
  <c r="O47" i="24"/>
  <c r="AE47" i="24" s="1"/>
  <c r="Z49" i="24"/>
  <c r="AG49" i="24"/>
  <c r="Q50" i="24"/>
  <c r="Z52" i="24"/>
  <c r="AG52" i="24"/>
  <c r="AF107" i="24"/>
  <c r="AH81" i="24"/>
  <c r="AI81" i="24" s="1"/>
  <c r="AC54" i="24"/>
  <c r="AB54" i="24"/>
  <c r="AH54" i="24"/>
  <c r="AI54" i="24" s="1"/>
  <c r="O55" i="24"/>
  <c r="AE55" i="24" s="1"/>
  <c r="Z57" i="24"/>
  <c r="AG57" i="24"/>
  <c r="AG72" i="24"/>
  <c r="AF77" i="24"/>
  <c r="AF78" i="24"/>
  <c r="AH106" i="24"/>
  <c r="AH79" i="24"/>
  <c r="AI79" i="24" s="1"/>
  <c r="AG80" i="24"/>
  <c r="AH98" i="24"/>
  <c r="O99" i="24"/>
  <c r="O45" i="24"/>
  <c r="Q48" i="24"/>
  <c r="O49" i="24"/>
  <c r="Q52" i="24"/>
  <c r="O53" i="24"/>
  <c r="Q56" i="24"/>
  <c r="O57" i="24"/>
  <c r="M58" i="24"/>
  <c r="Q72" i="24"/>
  <c r="O73" i="24"/>
  <c r="Q76" i="24"/>
  <c r="O77" i="24"/>
  <c r="Q80" i="24"/>
  <c r="O81" i="24"/>
  <c r="Q84" i="24"/>
  <c r="AE97" i="24"/>
  <c r="O132" i="24"/>
  <c r="AE132" i="24" s="1"/>
  <c r="Q132" i="24"/>
  <c r="K112" i="24"/>
  <c r="I198" i="18" s="1"/>
  <c r="I63" i="20" s="1"/>
  <c r="O128" i="24"/>
  <c r="AE128" i="24" s="1"/>
  <c r="Q128" i="24"/>
  <c r="O133" i="24"/>
  <c r="AE133" i="24" s="1"/>
  <c r="O136" i="24"/>
  <c r="AE136" i="24" s="1"/>
  <c r="O156" i="24"/>
  <c r="AE156" i="24" s="1"/>
  <c r="K193" i="24"/>
  <c r="O178" i="24"/>
  <c r="O190" i="24"/>
  <c r="Q105" i="24"/>
  <c r="O108" i="24"/>
  <c r="O137" i="24"/>
  <c r="AE137" i="24" s="1"/>
  <c r="O109" i="24"/>
  <c r="Q136" i="24"/>
  <c r="Q137" i="24"/>
  <c r="O104" i="24"/>
  <c r="O152" i="24"/>
  <c r="O159" i="24"/>
  <c r="AE159" i="24" s="1"/>
  <c r="Q160" i="24"/>
  <c r="O163" i="24"/>
  <c r="O164" i="24"/>
  <c r="AE164" i="24" s="1"/>
  <c r="O188" i="24"/>
  <c r="AE188" i="24" s="1"/>
  <c r="O103" i="24"/>
  <c r="Q106" i="24"/>
  <c r="O107" i="24"/>
  <c r="Q110" i="24"/>
  <c r="Q134" i="24"/>
  <c r="Q138" i="24"/>
  <c r="K166" i="24"/>
  <c r="O154" i="24"/>
  <c r="O186" i="24"/>
  <c r="AE186" i="24" s="1"/>
  <c r="O158" i="24"/>
  <c r="O162" i="24"/>
  <c r="O182" i="24"/>
  <c r="O184" i="24"/>
  <c r="O180" i="24"/>
  <c r="O192" i="24"/>
  <c r="Q165" i="24"/>
  <c r="Q181" i="24"/>
  <c r="Q185" i="24"/>
  <c r="Q189" i="24"/>
  <c r="O191" i="24"/>
  <c r="G388" i="11"/>
  <c r="G326" i="11"/>
  <c r="G264" i="11"/>
  <c r="G202" i="11"/>
  <c r="G140" i="11"/>
  <c r="AD27" i="24" l="1"/>
  <c r="AD23" i="24"/>
  <c r="T23" i="24" s="1"/>
  <c r="AD19" i="24"/>
  <c r="T19" i="24" s="1"/>
  <c r="S51" i="24"/>
  <c r="U51" i="24" s="1"/>
  <c r="U23" i="24"/>
  <c r="AD22" i="24"/>
  <c r="T22" i="24" s="1"/>
  <c r="T16" i="24"/>
  <c r="S16" i="24"/>
  <c r="AE163" i="24"/>
  <c r="Q163" i="24"/>
  <c r="AE104" i="24"/>
  <c r="Q104" i="24"/>
  <c r="AE190" i="24"/>
  <c r="Q190" i="24"/>
  <c r="AE154" i="24"/>
  <c r="Q154" i="24"/>
  <c r="AE103" i="24"/>
  <c r="Q103" i="24"/>
  <c r="AE81" i="24"/>
  <c r="Q81" i="24"/>
  <c r="J100" i="24"/>
  <c r="Z100" i="24" s="1"/>
  <c r="E127" i="24"/>
  <c r="U19" i="24"/>
  <c r="T27" i="24"/>
  <c r="S27" i="24"/>
  <c r="AE184" i="24"/>
  <c r="Q184" i="24"/>
  <c r="AE158" i="24"/>
  <c r="Q158" i="24"/>
  <c r="Q130" i="24"/>
  <c r="AE107" i="24"/>
  <c r="Q107" i="24"/>
  <c r="Q188" i="24"/>
  <c r="Q164" i="24"/>
  <c r="AE152" i="24"/>
  <c r="Q152" i="24"/>
  <c r="AE109" i="24"/>
  <c r="Q109" i="24"/>
  <c r="AE53" i="24"/>
  <c r="Q53" i="24"/>
  <c r="S48" i="24"/>
  <c r="AE99" i="24"/>
  <c r="Q99" i="24"/>
  <c r="Q98" i="24"/>
  <c r="AE54" i="24"/>
  <c r="Q54" i="24"/>
  <c r="Q55" i="24"/>
  <c r="AE179" i="24"/>
  <c r="Q179" i="24"/>
  <c r="AE127" i="24"/>
  <c r="Q127" i="24"/>
  <c r="J136" i="24"/>
  <c r="E163" i="24"/>
  <c r="S25" i="24"/>
  <c r="U25" i="24" s="1"/>
  <c r="T25" i="24"/>
  <c r="U17" i="24"/>
  <c r="J126" i="24"/>
  <c r="E153" i="24"/>
  <c r="S29" i="24"/>
  <c r="T29" i="24"/>
  <c r="J108" i="24"/>
  <c r="Z108" i="24" s="1"/>
  <c r="E135" i="24"/>
  <c r="J128" i="24"/>
  <c r="E155" i="24"/>
  <c r="AE49" i="24"/>
  <c r="Q49" i="24"/>
  <c r="AE46" i="24"/>
  <c r="Q46" i="24"/>
  <c r="E186" i="24"/>
  <c r="J159" i="24"/>
  <c r="AE180" i="24"/>
  <c r="Q180" i="24"/>
  <c r="Q186" i="24"/>
  <c r="Q126" i="24"/>
  <c r="Q159" i="24"/>
  <c r="AE108" i="24"/>
  <c r="Q108" i="24"/>
  <c r="Q156" i="24"/>
  <c r="Q133" i="24"/>
  <c r="S84" i="24"/>
  <c r="AE73" i="24"/>
  <c r="Q73" i="24"/>
  <c r="AE57" i="24"/>
  <c r="Q57" i="24"/>
  <c r="AE78" i="24"/>
  <c r="Q78" i="24"/>
  <c r="Q47" i="24"/>
  <c r="Q31" i="24"/>
  <c r="AE155" i="24"/>
  <c r="Q155" i="24"/>
  <c r="AE183" i="24"/>
  <c r="Q183" i="24"/>
  <c r="E165" i="24"/>
  <c r="J138" i="24"/>
  <c r="J98" i="24"/>
  <c r="E125" i="24"/>
  <c r="S24" i="24"/>
  <c r="T24" i="24"/>
  <c r="J137" i="24"/>
  <c r="E164" i="24"/>
  <c r="J106" i="24"/>
  <c r="E133" i="24"/>
  <c r="S28" i="24"/>
  <c r="U28" i="24" s="1"/>
  <c r="T28" i="24"/>
  <c r="E157" i="24"/>
  <c r="J130" i="24"/>
  <c r="U21" i="24"/>
  <c r="S22" i="24"/>
  <c r="U22" i="24" s="1"/>
  <c r="U18" i="24"/>
  <c r="AE191" i="24"/>
  <c r="Q191" i="24"/>
  <c r="AE192" i="24"/>
  <c r="Q192" i="24"/>
  <c r="AE182" i="24"/>
  <c r="Q182" i="24"/>
  <c r="AE162" i="24"/>
  <c r="Q162" i="24"/>
  <c r="AE77" i="24"/>
  <c r="Q77" i="24"/>
  <c r="AE45" i="24"/>
  <c r="Q45" i="24"/>
  <c r="AE82" i="24"/>
  <c r="Q82" i="24"/>
  <c r="AE83" i="24"/>
  <c r="Q83" i="24"/>
  <c r="AE75" i="24"/>
  <c r="Q75" i="24"/>
  <c r="AE187" i="24"/>
  <c r="Q187" i="24"/>
  <c r="AE153" i="24"/>
  <c r="Q153" i="24"/>
  <c r="AE44" i="24"/>
  <c r="Q44" i="24"/>
  <c r="AE111" i="24"/>
  <c r="Q111" i="24"/>
  <c r="J134" i="24"/>
  <c r="E161" i="24"/>
  <c r="J104" i="24"/>
  <c r="Z104" i="24" s="1"/>
  <c r="E131" i="24"/>
  <c r="J129" i="24"/>
  <c r="E156" i="24"/>
  <c r="T20" i="24"/>
  <c r="S20" i="24"/>
  <c r="U20" i="24" s="1"/>
  <c r="AI58" i="24"/>
  <c r="AD50" i="24"/>
  <c r="T50" i="24" s="1"/>
  <c r="U50" i="24" s="1"/>
  <c r="AF73" i="24"/>
  <c r="AG109" i="24"/>
  <c r="Z109" i="24"/>
  <c r="AB44" i="24"/>
  <c r="AC44" i="24"/>
  <c r="AH179" i="24"/>
  <c r="AI179" i="24" s="1"/>
  <c r="AH152" i="24"/>
  <c r="AI152" i="24" s="1"/>
  <c r="AH132" i="24"/>
  <c r="AI132" i="24" s="1"/>
  <c r="AG79" i="24"/>
  <c r="Z79" i="24"/>
  <c r="AC49" i="24"/>
  <c r="AB49" i="24"/>
  <c r="AD46" i="24"/>
  <c r="AF180" i="24"/>
  <c r="AF153" i="24"/>
  <c r="AF138" i="24"/>
  <c r="AC53" i="24"/>
  <c r="AB53" i="24"/>
  <c r="AH104" i="24"/>
  <c r="AC81" i="24"/>
  <c r="AB81" i="24"/>
  <c r="AC73" i="24"/>
  <c r="AB73" i="24"/>
  <c r="AF110" i="24"/>
  <c r="AH82" i="24"/>
  <c r="AI82" i="24" s="1"/>
  <c r="AG104" i="24"/>
  <c r="AG101" i="24"/>
  <c r="Z101" i="24"/>
  <c r="AG71" i="24"/>
  <c r="Z71" i="24"/>
  <c r="O139" i="24"/>
  <c r="AE124" i="24"/>
  <c r="AC48" i="24"/>
  <c r="AB48" i="24"/>
  <c r="AF131" i="24"/>
  <c r="AC76" i="24"/>
  <c r="S76" i="24" s="1"/>
  <c r="AB76" i="24"/>
  <c r="AH129" i="24"/>
  <c r="AI129" i="24" s="1"/>
  <c r="AC52" i="24"/>
  <c r="AB52" i="24"/>
  <c r="AG100" i="24"/>
  <c r="Z107" i="24"/>
  <c r="AG107" i="24"/>
  <c r="AG105" i="24"/>
  <c r="Z105" i="24"/>
  <c r="AI105" i="24" s="1"/>
  <c r="O166" i="24"/>
  <c r="AE178" i="24"/>
  <c r="O193" i="24"/>
  <c r="AH84" i="24"/>
  <c r="AI84" i="24" s="1"/>
  <c r="AH80" i="24"/>
  <c r="AI80" i="24" s="1"/>
  <c r="AH76" i="24"/>
  <c r="AI76" i="24" s="1"/>
  <c r="AH72" i="24"/>
  <c r="AI72" i="24" s="1"/>
  <c r="M85" i="24"/>
  <c r="AF105" i="24"/>
  <c r="AC57" i="24"/>
  <c r="AB57" i="24"/>
  <c r="AD54" i="24"/>
  <c r="AF134" i="24"/>
  <c r="AD26" i="24"/>
  <c r="T26" i="24" s="1"/>
  <c r="U26" i="24" s="1"/>
  <c r="AF101" i="24"/>
  <c r="AC56" i="24"/>
  <c r="S56" i="24" s="1"/>
  <c r="AB56" i="24"/>
  <c r="AD30" i="24"/>
  <c r="T30" i="24" s="1"/>
  <c r="U30" i="24" s="1"/>
  <c r="AG108" i="24"/>
  <c r="AD74" i="24"/>
  <c r="T74" i="24" s="1"/>
  <c r="U74" i="24" s="1"/>
  <c r="AF81" i="24"/>
  <c r="AF109" i="24"/>
  <c r="AG75" i="24"/>
  <c r="Z75" i="24"/>
  <c r="AD82" i="24"/>
  <c r="AC72" i="24"/>
  <c r="S72" i="24" s="1"/>
  <c r="AB72" i="24"/>
  <c r="AF102" i="24"/>
  <c r="Z103" i="24"/>
  <c r="AG103" i="24"/>
  <c r="AC84" i="24"/>
  <c r="AB84" i="24"/>
  <c r="O112" i="24"/>
  <c r="O58" i="24"/>
  <c r="AH108" i="24"/>
  <c r="AC45" i="24"/>
  <c r="AB45" i="24"/>
  <c r="AC77" i="24"/>
  <c r="AB77" i="24"/>
  <c r="N85" i="24"/>
  <c r="Q70" i="24"/>
  <c r="AH133" i="24"/>
  <c r="AI133" i="24" s="1"/>
  <c r="AF70" i="24"/>
  <c r="AH100" i="24"/>
  <c r="AF98" i="24"/>
  <c r="AG83" i="24"/>
  <c r="Z83" i="24"/>
  <c r="AH178" i="24"/>
  <c r="AI178" i="24" s="1"/>
  <c r="AH151" i="24"/>
  <c r="AI151" i="24" s="1"/>
  <c r="AG97" i="24"/>
  <c r="AC78" i="24"/>
  <c r="AB78" i="24"/>
  <c r="AH74" i="24"/>
  <c r="AI74" i="24" s="1"/>
  <c r="O85" i="24"/>
  <c r="AE70" i="24"/>
  <c r="AF106" i="24"/>
  <c r="AH137" i="24"/>
  <c r="AI137" i="24" s="1"/>
  <c r="AB80" i="24"/>
  <c r="AC80" i="24"/>
  <c r="S80" i="24" s="1"/>
  <c r="Z99" i="24"/>
  <c r="AG99" i="24"/>
  <c r="Z111" i="24"/>
  <c r="AG111" i="24"/>
  <c r="O246" i="22"/>
  <c r="O125" i="22"/>
  <c r="O367" i="22"/>
  <c r="O488" i="22"/>
  <c r="O609" i="22"/>
  <c r="O4" i="22"/>
  <c r="J684" i="22"/>
  <c r="J649" i="22"/>
  <c r="J614" i="22"/>
  <c r="J563" i="22"/>
  <c r="J528" i="22"/>
  <c r="J493" i="22"/>
  <c r="J442" i="22"/>
  <c r="J407" i="22"/>
  <c r="J372" i="22"/>
  <c r="J321" i="22"/>
  <c r="J286" i="22"/>
  <c r="J251" i="22"/>
  <c r="J200" i="22"/>
  <c r="J165" i="22"/>
  <c r="J130" i="22"/>
  <c r="J79" i="22"/>
  <c r="J44" i="22"/>
  <c r="J9" i="22"/>
  <c r="U16" i="24" l="1"/>
  <c r="AD52" i="24"/>
  <c r="T52" i="24" s="1"/>
  <c r="AD44" i="24"/>
  <c r="S31" i="24"/>
  <c r="T31" i="24"/>
  <c r="AI100" i="24"/>
  <c r="S81" i="24"/>
  <c r="J131" i="24"/>
  <c r="Z131" i="24" s="1"/>
  <c r="E158" i="24"/>
  <c r="T82" i="24"/>
  <c r="S82" i="24"/>
  <c r="E184" i="24"/>
  <c r="J157" i="24"/>
  <c r="U24" i="24"/>
  <c r="E192" i="24"/>
  <c r="J165" i="24"/>
  <c r="S78" i="24"/>
  <c r="J155" i="24"/>
  <c r="E182" i="24"/>
  <c r="S53" i="24"/>
  <c r="S45" i="24"/>
  <c r="S77" i="24"/>
  <c r="J133" i="24"/>
  <c r="E160" i="24"/>
  <c r="T47" i="24"/>
  <c r="S47" i="24"/>
  <c r="T46" i="24"/>
  <c r="S46" i="24"/>
  <c r="AI108" i="24"/>
  <c r="Q58" i="24"/>
  <c r="T44" i="24"/>
  <c r="S44" i="24"/>
  <c r="E191" i="24"/>
  <c r="J164" i="24"/>
  <c r="J125" i="24"/>
  <c r="E152" i="24"/>
  <c r="S73" i="24"/>
  <c r="S49" i="24"/>
  <c r="U29" i="24"/>
  <c r="J163" i="24"/>
  <c r="E190" i="24"/>
  <c r="S54" i="24"/>
  <c r="T54" i="24"/>
  <c r="J127" i="24"/>
  <c r="Z127" i="24" s="1"/>
  <c r="E154" i="24"/>
  <c r="S57" i="24"/>
  <c r="T55" i="24"/>
  <c r="S55" i="24"/>
  <c r="AI104" i="24"/>
  <c r="E183" i="24"/>
  <c r="J156" i="24"/>
  <c r="J161" i="24"/>
  <c r="E188" i="24"/>
  <c r="S52" i="24"/>
  <c r="U52" i="24" s="1"/>
  <c r="J186" i="24"/>
  <c r="J135" i="24"/>
  <c r="Z135" i="24" s="1"/>
  <c r="E162" i="24"/>
  <c r="J153" i="24"/>
  <c r="E180" i="24"/>
  <c r="U27" i="24"/>
  <c r="AD56" i="24"/>
  <c r="T56" i="24" s="1"/>
  <c r="U56" i="24" s="1"/>
  <c r="AD57" i="24"/>
  <c r="T57" i="24" s="1"/>
  <c r="AD48" i="24"/>
  <c r="T48" i="24" s="1"/>
  <c r="U48" i="24" s="1"/>
  <c r="AI85" i="24"/>
  <c r="AD49" i="24"/>
  <c r="T49" i="24" s="1"/>
  <c r="AD77" i="24"/>
  <c r="T77" i="24" s="1"/>
  <c r="AD84" i="24"/>
  <c r="T84" i="24" s="1"/>
  <c r="U84" i="24" s="1"/>
  <c r="AD76" i="24"/>
  <c r="T76" i="24" s="1"/>
  <c r="U76" i="24" s="1"/>
  <c r="AD73" i="24"/>
  <c r="T73" i="24" s="1"/>
  <c r="N112" i="24"/>
  <c r="AF97" i="24"/>
  <c r="Q97" i="24"/>
  <c r="Z130" i="24"/>
  <c r="AG130" i="24"/>
  <c r="AH107" i="24"/>
  <c r="AI107" i="24" s="1"/>
  <c r="AG131" i="24"/>
  <c r="AH109" i="24"/>
  <c r="AI109" i="24" s="1"/>
  <c r="AG136" i="24"/>
  <c r="Z136" i="24"/>
  <c r="AF133" i="24"/>
  <c r="AF129" i="24"/>
  <c r="AF136" i="24"/>
  <c r="AF132" i="24"/>
  <c r="AC99" i="24"/>
  <c r="S99" i="24" s="1"/>
  <c r="AB99" i="24"/>
  <c r="AH191" i="24"/>
  <c r="AI191" i="24" s="1"/>
  <c r="AH164" i="24"/>
  <c r="AI164" i="24" s="1"/>
  <c r="AG124" i="24"/>
  <c r="AB83" i="24"/>
  <c r="AC83" i="24"/>
  <c r="S83" i="24" s="1"/>
  <c r="AF125" i="24"/>
  <c r="AH187" i="24"/>
  <c r="AI187" i="24" s="1"/>
  <c r="AH160" i="24"/>
  <c r="AI160" i="24" s="1"/>
  <c r="AD45" i="24"/>
  <c r="T45" i="24" s="1"/>
  <c r="AB75" i="24"/>
  <c r="AC75" i="24"/>
  <c r="S75" i="24" s="1"/>
  <c r="AF128" i="24"/>
  <c r="AC107" i="24"/>
  <c r="S107" i="24" s="1"/>
  <c r="AB107" i="24"/>
  <c r="AG127" i="24"/>
  <c r="AH183" i="24"/>
  <c r="AI183" i="24" s="1"/>
  <c r="AH156" i="24"/>
  <c r="AI156" i="24" s="1"/>
  <c r="AF185" i="24"/>
  <c r="AF158" i="24"/>
  <c r="AG128" i="24"/>
  <c r="Z128" i="24"/>
  <c r="AC104" i="24"/>
  <c r="S104" i="24" s="1"/>
  <c r="AB104" i="24"/>
  <c r="AD53" i="24"/>
  <c r="T53" i="24" s="1"/>
  <c r="AB79" i="24"/>
  <c r="AC79" i="24"/>
  <c r="S79" i="24" s="1"/>
  <c r="AH186" i="24"/>
  <c r="AI186" i="24" s="1"/>
  <c r="AH159" i="24"/>
  <c r="AI159" i="24" s="1"/>
  <c r="AF188" i="24"/>
  <c r="AF161" i="24"/>
  <c r="AB105" i="24"/>
  <c r="AC105" i="24"/>
  <c r="S105" i="24" s="1"/>
  <c r="AC100" i="24"/>
  <c r="S100" i="24" s="1"/>
  <c r="AB100" i="24"/>
  <c r="AB71" i="24"/>
  <c r="AC71" i="24"/>
  <c r="S71" i="24" s="1"/>
  <c r="AC111" i="24"/>
  <c r="S111" i="24" s="1"/>
  <c r="AB111" i="24"/>
  <c r="Z126" i="24"/>
  <c r="AG126" i="24"/>
  <c r="AD78" i="24"/>
  <c r="T78" i="24" s="1"/>
  <c r="AC103" i="24"/>
  <c r="S103" i="24" s="1"/>
  <c r="AB103" i="24"/>
  <c r="AD72" i="24"/>
  <c r="T72" i="24" s="1"/>
  <c r="U72" i="24" s="1"/>
  <c r="AC108" i="24"/>
  <c r="S108" i="24" s="1"/>
  <c r="AB108" i="24"/>
  <c r="AH103" i="24"/>
  <c r="AI103" i="24" s="1"/>
  <c r="AH111" i="24"/>
  <c r="AI111" i="24" s="1"/>
  <c r="AG132" i="24"/>
  <c r="Z132" i="24"/>
  <c r="AG98" i="24"/>
  <c r="Z98" i="24"/>
  <c r="AI98" i="24" s="1"/>
  <c r="AF137" i="24"/>
  <c r="AD81" i="24"/>
  <c r="T81" i="24" s="1"/>
  <c r="AB109" i="24"/>
  <c r="AC109" i="24"/>
  <c r="S109" i="24" s="1"/>
  <c r="AF100" i="24"/>
  <c r="Z138" i="24"/>
  <c r="AG138" i="24"/>
  <c r="AH101" i="24"/>
  <c r="AI101" i="24" s="1"/>
  <c r="AD80" i="24"/>
  <c r="T80" i="24" s="1"/>
  <c r="U80" i="24" s="1"/>
  <c r="Z110" i="24"/>
  <c r="AI110" i="24" s="1"/>
  <c r="AG110" i="24"/>
  <c r="AH127" i="24"/>
  <c r="AI127" i="24" s="1"/>
  <c r="Q85" i="24"/>
  <c r="AH135" i="24"/>
  <c r="AI135" i="24" s="1"/>
  <c r="AG102" i="24"/>
  <c r="Z102" i="24"/>
  <c r="AI102" i="24" s="1"/>
  <c r="AF108" i="24"/>
  <c r="AG135" i="24"/>
  <c r="AH99" i="24"/>
  <c r="AI99" i="24" s="1"/>
  <c r="Z134" i="24"/>
  <c r="AG134" i="24"/>
  <c r="AC101" i="24"/>
  <c r="S101" i="24" s="1"/>
  <c r="AB101" i="24"/>
  <c r="AH131" i="24"/>
  <c r="AI131" i="24" s="1"/>
  <c r="AF165" i="24"/>
  <c r="AF192" i="24"/>
  <c r="Z106" i="24"/>
  <c r="AI106" i="24" s="1"/>
  <c r="AG106" i="24"/>
  <c r="M112" i="24"/>
  <c r="M229" i="11"/>
  <c r="M291" i="11" s="1"/>
  <c r="M353" i="11" s="1"/>
  <c r="M415" i="11" s="1"/>
  <c r="M217" i="11"/>
  <c r="M279" i="11" s="1"/>
  <c r="M341" i="11" s="1"/>
  <c r="M403" i="11" s="1"/>
  <c r="M213" i="11"/>
  <c r="M275" i="11" s="1"/>
  <c r="M337" i="11" s="1"/>
  <c r="M399" i="11" s="1"/>
  <c r="N189" i="11"/>
  <c r="N251" i="11" s="1"/>
  <c r="N313" i="11" s="1"/>
  <c r="N375" i="11" s="1"/>
  <c r="N437" i="11" s="1"/>
  <c r="M189" i="11"/>
  <c r="M251" i="11" s="1"/>
  <c r="M313" i="11" s="1"/>
  <c r="M375" i="11" s="1"/>
  <c r="M437" i="11" s="1"/>
  <c r="N185" i="11"/>
  <c r="N247" i="11" s="1"/>
  <c r="N309" i="11" s="1"/>
  <c r="N371" i="11" s="1"/>
  <c r="N433" i="11" s="1"/>
  <c r="M185" i="11"/>
  <c r="M247" i="11" s="1"/>
  <c r="M309" i="11" s="1"/>
  <c r="M371" i="11" s="1"/>
  <c r="M433" i="11" s="1"/>
  <c r="N181" i="11"/>
  <c r="N243" i="11" s="1"/>
  <c r="N305" i="11" s="1"/>
  <c r="N367" i="11" s="1"/>
  <c r="N429" i="11" s="1"/>
  <c r="M181" i="11"/>
  <c r="M243" i="11" s="1"/>
  <c r="M305" i="11" s="1"/>
  <c r="M367" i="11" s="1"/>
  <c r="M429" i="11" s="1"/>
  <c r="N177" i="11"/>
  <c r="N239" i="11" s="1"/>
  <c r="N301" i="11" s="1"/>
  <c r="N363" i="11" s="1"/>
  <c r="N425" i="11" s="1"/>
  <c r="M177" i="11"/>
  <c r="M239" i="11" s="1"/>
  <c r="M301" i="11" s="1"/>
  <c r="M363" i="11" s="1"/>
  <c r="M425" i="11" s="1"/>
  <c r="N173" i="11"/>
  <c r="N235" i="11" s="1"/>
  <c r="N297" i="11" s="1"/>
  <c r="N359" i="11" s="1"/>
  <c r="N421" i="11" s="1"/>
  <c r="M173" i="11"/>
  <c r="M235" i="11" s="1"/>
  <c r="M297" i="11" s="1"/>
  <c r="M359" i="11" s="1"/>
  <c r="M421" i="11" s="1"/>
  <c r="N169" i="11"/>
  <c r="N231" i="11" s="1"/>
  <c r="N293" i="11" s="1"/>
  <c r="N355" i="11" s="1"/>
  <c r="N417" i="11" s="1"/>
  <c r="M169" i="11"/>
  <c r="M231" i="11" s="1"/>
  <c r="M293" i="11" s="1"/>
  <c r="M355" i="11" s="1"/>
  <c r="M417" i="11" s="1"/>
  <c r="N165" i="11"/>
  <c r="N227" i="11" s="1"/>
  <c r="N289" i="11" s="1"/>
  <c r="N351" i="11" s="1"/>
  <c r="N413" i="11" s="1"/>
  <c r="M165" i="11"/>
  <c r="M227" i="11" s="1"/>
  <c r="M289" i="11" s="1"/>
  <c r="M351" i="11" s="1"/>
  <c r="M413" i="11" s="1"/>
  <c r="N161" i="11"/>
  <c r="N223" i="11" s="1"/>
  <c r="N285" i="11" s="1"/>
  <c r="N347" i="11" s="1"/>
  <c r="N409" i="11" s="1"/>
  <c r="M161" i="11"/>
  <c r="M223" i="11" s="1"/>
  <c r="M285" i="11" s="1"/>
  <c r="M347" i="11" s="1"/>
  <c r="M409" i="11" s="1"/>
  <c r="N157" i="11"/>
  <c r="N219" i="11" s="1"/>
  <c r="N281" i="11" s="1"/>
  <c r="N343" i="11" s="1"/>
  <c r="N405" i="11" s="1"/>
  <c r="M157" i="11"/>
  <c r="M219" i="11" s="1"/>
  <c r="M281" i="11" s="1"/>
  <c r="M343" i="11" s="1"/>
  <c r="M405" i="11" s="1"/>
  <c r="N153" i="11"/>
  <c r="N215" i="11" s="1"/>
  <c r="N277" i="11" s="1"/>
  <c r="N339" i="11" s="1"/>
  <c r="N401" i="11" s="1"/>
  <c r="M153" i="11"/>
  <c r="M215" i="11" s="1"/>
  <c r="M277" i="11" s="1"/>
  <c r="M339" i="11" s="1"/>
  <c r="M401" i="11" s="1"/>
  <c r="N149" i="11"/>
  <c r="N211" i="11" s="1"/>
  <c r="N273" i="11" s="1"/>
  <c r="N335" i="11" s="1"/>
  <c r="N397" i="11" s="1"/>
  <c r="M149" i="11"/>
  <c r="M211" i="11" s="1"/>
  <c r="M273" i="11" s="1"/>
  <c r="M335" i="11" s="1"/>
  <c r="M397" i="11" s="1"/>
  <c r="N145" i="11"/>
  <c r="N207" i="11" s="1"/>
  <c r="N269" i="11" s="1"/>
  <c r="N331" i="11" s="1"/>
  <c r="N393" i="11" s="1"/>
  <c r="M145" i="11"/>
  <c r="M207" i="11" s="1"/>
  <c r="M269" i="11" s="1"/>
  <c r="M331" i="11" s="1"/>
  <c r="M393" i="11" s="1"/>
  <c r="N141" i="11"/>
  <c r="N203" i="11" s="1"/>
  <c r="N265" i="11" s="1"/>
  <c r="N327" i="11" s="1"/>
  <c r="N389" i="11" s="1"/>
  <c r="M141" i="11"/>
  <c r="M203" i="11" s="1"/>
  <c r="M265" i="11" s="1"/>
  <c r="M327" i="11" s="1"/>
  <c r="M389" i="11" s="1"/>
  <c r="N127" i="11"/>
  <c r="M127" i="11"/>
  <c r="N126" i="11"/>
  <c r="N188" i="11" s="1"/>
  <c r="N250" i="11" s="1"/>
  <c r="N312" i="11" s="1"/>
  <c r="N374" i="11" s="1"/>
  <c r="N436" i="11" s="1"/>
  <c r="M126" i="11"/>
  <c r="M188" i="11" s="1"/>
  <c r="M250" i="11" s="1"/>
  <c r="M312" i="11" s="1"/>
  <c r="M374" i="11" s="1"/>
  <c r="M436" i="11" s="1"/>
  <c r="N125" i="11"/>
  <c r="N187" i="11" s="1"/>
  <c r="N249" i="11" s="1"/>
  <c r="N311" i="11" s="1"/>
  <c r="N373" i="11" s="1"/>
  <c r="N435" i="11" s="1"/>
  <c r="M125" i="11"/>
  <c r="M187" i="11" s="1"/>
  <c r="M249" i="11" s="1"/>
  <c r="M311" i="11" s="1"/>
  <c r="M373" i="11" s="1"/>
  <c r="M435" i="11" s="1"/>
  <c r="N124" i="11"/>
  <c r="N186" i="11" s="1"/>
  <c r="N248" i="11" s="1"/>
  <c r="N310" i="11" s="1"/>
  <c r="N372" i="11" s="1"/>
  <c r="N434" i="11" s="1"/>
  <c r="M124" i="11"/>
  <c r="M186" i="11" s="1"/>
  <c r="M248" i="11" s="1"/>
  <c r="M310" i="11" s="1"/>
  <c r="M372" i="11" s="1"/>
  <c r="M434" i="11" s="1"/>
  <c r="N123" i="11"/>
  <c r="M123" i="11"/>
  <c r="N122" i="11"/>
  <c r="N184" i="11" s="1"/>
  <c r="N246" i="11" s="1"/>
  <c r="N308" i="11" s="1"/>
  <c r="N370" i="11" s="1"/>
  <c r="N432" i="11" s="1"/>
  <c r="M122" i="11"/>
  <c r="M184" i="11" s="1"/>
  <c r="M246" i="11" s="1"/>
  <c r="M308" i="11" s="1"/>
  <c r="M370" i="11" s="1"/>
  <c r="M432" i="11" s="1"/>
  <c r="N121" i="11"/>
  <c r="N183" i="11" s="1"/>
  <c r="N245" i="11" s="1"/>
  <c r="N307" i="11" s="1"/>
  <c r="N369" i="11" s="1"/>
  <c r="N431" i="11" s="1"/>
  <c r="M121" i="11"/>
  <c r="M183" i="11" s="1"/>
  <c r="M245" i="11" s="1"/>
  <c r="M307" i="11" s="1"/>
  <c r="M369" i="11" s="1"/>
  <c r="M431" i="11" s="1"/>
  <c r="N120" i="11"/>
  <c r="N182" i="11" s="1"/>
  <c r="N244" i="11" s="1"/>
  <c r="N306" i="11" s="1"/>
  <c r="N368" i="11" s="1"/>
  <c r="N430" i="11" s="1"/>
  <c r="M120" i="11"/>
  <c r="M182" i="11" s="1"/>
  <c r="M244" i="11" s="1"/>
  <c r="M306" i="11" s="1"/>
  <c r="M368" i="11" s="1"/>
  <c r="M430" i="11" s="1"/>
  <c r="N119" i="11"/>
  <c r="M119" i="11"/>
  <c r="N118" i="11"/>
  <c r="N180" i="11" s="1"/>
  <c r="N242" i="11" s="1"/>
  <c r="N304" i="11" s="1"/>
  <c r="N366" i="11" s="1"/>
  <c r="N428" i="11" s="1"/>
  <c r="M118" i="11"/>
  <c r="M180" i="11" s="1"/>
  <c r="M242" i="11" s="1"/>
  <c r="M304" i="11" s="1"/>
  <c r="M366" i="11" s="1"/>
  <c r="M428" i="11" s="1"/>
  <c r="N117" i="11"/>
  <c r="N179" i="11" s="1"/>
  <c r="N241" i="11" s="1"/>
  <c r="N303" i="11" s="1"/>
  <c r="N365" i="11" s="1"/>
  <c r="N427" i="11" s="1"/>
  <c r="M117" i="11"/>
  <c r="M179" i="11" s="1"/>
  <c r="M241" i="11" s="1"/>
  <c r="M303" i="11" s="1"/>
  <c r="M365" i="11" s="1"/>
  <c r="M427" i="11" s="1"/>
  <c r="N116" i="11"/>
  <c r="N178" i="11" s="1"/>
  <c r="N240" i="11" s="1"/>
  <c r="N302" i="11" s="1"/>
  <c r="N364" i="11" s="1"/>
  <c r="N426" i="11" s="1"/>
  <c r="M116" i="11"/>
  <c r="M178" i="11" s="1"/>
  <c r="M240" i="11" s="1"/>
  <c r="M302" i="11" s="1"/>
  <c r="M364" i="11" s="1"/>
  <c r="M426" i="11" s="1"/>
  <c r="N115" i="11"/>
  <c r="M115" i="11"/>
  <c r="N114" i="11"/>
  <c r="N176" i="11" s="1"/>
  <c r="N238" i="11" s="1"/>
  <c r="N300" i="11" s="1"/>
  <c r="N362" i="11" s="1"/>
  <c r="N424" i="11" s="1"/>
  <c r="M114" i="11"/>
  <c r="M176" i="11" s="1"/>
  <c r="M238" i="11" s="1"/>
  <c r="M300" i="11" s="1"/>
  <c r="M362" i="11" s="1"/>
  <c r="M424" i="11" s="1"/>
  <c r="N113" i="11"/>
  <c r="N175" i="11" s="1"/>
  <c r="N237" i="11" s="1"/>
  <c r="N299" i="11" s="1"/>
  <c r="N361" i="11" s="1"/>
  <c r="N423" i="11" s="1"/>
  <c r="M113" i="11"/>
  <c r="M175" i="11" s="1"/>
  <c r="M237" i="11" s="1"/>
  <c r="M299" i="11" s="1"/>
  <c r="M361" i="11" s="1"/>
  <c r="M423" i="11" s="1"/>
  <c r="N112" i="11"/>
  <c r="N174" i="11" s="1"/>
  <c r="N236" i="11" s="1"/>
  <c r="N298" i="11" s="1"/>
  <c r="N360" i="11" s="1"/>
  <c r="N422" i="11" s="1"/>
  <c r="M112" i="11"/>
  <c r="M174" i="11" s="1"/>
  <c r="M236" i="11" s="1"/>
  <c r="M298" i="11" s="1"/>
  <c r="M360" i="11" s="1"/>
  <c r="M422" i="11" s="1"/>
  <c r="N111" i="11"/>
  <c r="M111" i="11"/>
  <c r="N110" i="11"/>
  <c r="N172" i="11" s="1"/>
  <c r="N234" i="11" s="1"/>
  <c r="N296" i="11" s="1"/>
  <c r="N358" i="11" s="1"/>
  <c r="N420" i="11" s="1"/>
  <c r="M110" i="11"/>
  <c r="M172" i="11" s="1"/>
  <c r="M234" i="11" s="1"/>
  <c r="M296" i="11" s="1"/>
  <c r="M358" i="11" s="1"/>
  <c r="M420" i="11" s="1"/>
  <c r="N109" i="11"/>
  <c r="N171" i="11" s="1"/>
  <c r="N233" i="11" s="1"/>
  <c r="N295" i="11" s="1"/>
  <c r="N357" i="11" s="1"/>
  <c r="N419" i="11" s="1"/>
  <c r="M109" i="11"/>
  <c r="M171" i="11" s="1"/>
  <c r="M233" i="11" s="1"/>
  <c r="M295" i="11" s="1"/>
  <c r="M357" i="11" s="1"/>
  <c r="M419" i="11" s="1"/>
  <c r="N108" i="11"/>
  <c r="N170" i="11" s="1"/>
  <c r="N232" i="11" s="1"/>
  <c r="N294" i="11" s="1"/>
  <c r="N356" i="11" s="1"/>
  <c r="N418" i="11" s="1"/>
  <c r="M108" i="11"/>
  <c r="M170" i="11" s="1"/>
  <c r="M232" i="11" s="1"/>
  <c r="M294" i="11" s="1"/>
  <c r="M356" i="11" s="1"/>
  <c r="M418" i="11" s="1"/>
  <c r="N107" i="11"/>
  <c r="M107" i="11"/>
  <c r="N106" i="11"/>
  <c r="N168" i="11" s="1"/>
  <c r="N230" i="11" s="1"/>
  <c r="N292" i="11" s="1"/>
  <c r="N354" i="11" s="1"/>
  <c r="N416" i="11" s="1"/>
  <c r="M106" i="11"/>
  <c r="M168" i="11" s="1"/>
  <c r="M230" i="11" s="1"/>
  <c r="M292" i="11" s="1"/>
  <c r="M354" i="11" s="1"/>
  <c r="M416" i="11" s="1"/>
  <c r="N105" i="11"/>
  <c r="N167" i="11" s="1"/>
  <c r="N229" i="11" s="1"/>
  <c r="N291" i="11" s="1"/>
  <c r="N353" i="11" s="1"/>
  <c r="N415" i="11" s="1"/>
  <c r="M105" i="11"/>
  <c r="M167" i="11" s="1"/>
  <c r="N104" i="11"/>
  <c r="N166" i="11" s="1"/>
  <c r="N228" i="11" s="1"/>
  <c r="N290" i="11" s="1"/>
  <c r="N352" i="11" s="1"/>
  <c r="N414" i="11" s="1"/>
  <c r="M104" i="11"/>
  <c r="M166" i="11" s="1"/>
  <c r="M228" i="11" s="1"/>
  <c r="M290" i="11" s="1"/>
  <c r="M352" i="11" s="1"/>
  <c r="M414" i="11" s="1"/>
  <c r="N103" i="11"/>
  <c r="M103" i="11"/>
  <c r="N102" i="11"/>
  <c r="N164" i="11" s="1"/>
  <c r="N226" i="11" s="1"/>
  <c r="N288" i="11" s="1"/>
  <c r="N350" i="11" s="1"/>
  <c r="N412" i="11" s="1"/>
  <c r="M102" i="11"/>
  <c r="M164" i="11" s="1"/>
  <c r="M226" i="11" s="1"/>
  <c r="M288" i="11" s="1"/>
  <c r="M350" i="11" s="1"/>
  <c r="M412" i="11" s="1"/>
  <c r="N101" i="11"/>
  <c r="N163" i="11" s="1"/>
  <c r="N225" i="11" s="1"/>
  <c r="N287" i="11" s="1"/>
  <c r="N349" i="11" s="1"/>
  <c r="N411" i="11" s="1"/>
  <c r="M101" i="11"/>
  <c r="M163" i="11" s="1"/>
  <c r="M225" i="11" s="1"/>
  <c r="M287" i="11" s="1"/>
  <c r="M349" i="11" s="1"/>
  <c r="M411" i="11" s="1"/>
  <c r="N100" i="11"/>
  <c r="N162" i="11" s="1"/>
  <c r="N224" i="11" s="1"/>
  <c r="N286" i="11" s="1"/>
  <c r="N348" i="11" s="1"/>
  <c r="N410" i="11" s="1"/>
  <c r="M100" i="11"/>
  <c r="M162" i="11" s="1"/>
  <c r="M224" i="11" s="1"/>
  <c r="M286" i="11" s="1"/>
  <c r="M348" i="11" s="1"/>
  <c r="M410" i="11" s="1"/>
  <c r="N99" i="11"/>
  <c r="M99" i="11"/>
  <c r="N98" i="11"/>
  <c r="N160" i="11" s="1"/>
  <c r="N222" i="11" s="1"/>
  <c r="N284" i="11" s="1"/>
  <c r="N346" i="11" s="1"/>
  <c r="N408" i="11" s="1"/>
  <c r="M98" i="11"/>
  <c r="M160" i="11" s="1"/>
  <c r="M222" i="11" s="1"/>
  <c r="M284" i="11" s="1"/>
  <c r="M346" i="11" s="1"/>
  <c r="M408" i="11" s="1"/>
  <c r="N97" i="11"/>
  <c r="N159" i="11" s="1"/>
  <c r="N221" i="11" s="1"/>
  <c r="N283" i="11" s="1"/>
  <c r="N345" i="11" s="1"/>
  <c r="N407" i="11" s="1"/>
  <c r="M97" i="11"/>
  <c r="M159" i="11" s="1"/>
  <c r="M221" i="11" s="1"/>
  <c r="M283" i="11" s="1"/>
  <c r="M345" i="11" s="1"/>
  <c r="M407" i="11" s="1"/>
  <c r="N96" i="11"/>
  <c r="N158" i="11" s="1"/>
  <c r="N220" i="11" s="1"/>
  <c r="N282" i="11" s="1"/>
  <c r="N344" i="11" s="1"/>
  <c r="N406" i="11" s="1"/>
  <c r="M96" i="11"/>
  <c r="M158" i="11" s="1"/>
  <c r="M220" i="11" s="1"/>
  <c r="M282" i="11" s="1"/>
  <c r="M344" i="11" s="1"/>
  <c r="M406" i="11" s="1"/>
  <c r="N95" i="11"/>
  <c r="M95" i="11"/>
  <c r="N94" i="11"/>
  <c r="N156" i="11" s="1"/>
  <c r="N218" i="11" s="1"/>
  <c r="N280" i="11" s="1"/>
  <c r="N342" i="11" s="1"/>
  <c r="N404" i="11" s="1"/>
  <c r="M94" i="11"/>
  <c r="M156" i="11" s="1"/>
  <c r="M218" i="11" s="1"/>
  <c r="M280" i="11" s="1"/>
  <c r="M342" i="11" s="1"/>
  <c r="M404" i="11" s="1"/>
  <c r="N93" i="11"/>
  <c r="N155" i="11" s="1"/>
  <c r="N217" i="11" s="1"/>
  <c r="N279" i="11" s="1"/>
  <c r="N341" i="11" s="1"/>
  <c r="N403" i="11" s="1"/>
  <c r="M93" i="11"/>
  <c r="M155" i="11" s="1"/>
  <c r="N92" i="11"/>
  <c r="N154" i="11" s="1"/>
  <c r="N216" i="11" s="1"/>
  <c r="N278" i="11" s="1"/>
  <c r="N340" i="11" s="1"/>
  <c r="N402" i="11" s="1"/>
  <c r="M92" i="11"/>
  <c r="M154" i="11" s="1"/>
  <c r="M216" i="11" s="1"/>
  <c r="M278" i="11" s="1"/>
  <c r="M340" i="11" s="1"/>
  <c r="M402" i="11" s="1"/>
  <c r="N91" i="11"/>
  <c r="M91" i="11"/>
  <c r="N90" i="11"/>
  <c r="N152" i="11" s="1"/>
  <c r="N214" i="11" s="1"/>
  <c r="N276" i="11" s="1"/>
  <c r="N338" i="11" s="1"/>
  <c r="N400" i="11" s="1"/>
  <c r="M90" i="11"/>
  <c r="M152" i="11" s="1"/>
  <c r="M214" i="11" s="1"/>
  <c r="M276" i="11" s="1"/>
  <c r="M338" i="11" s="1"/>
  <c r="M400" i="11" s="1"/>
  <c r="N89" i="11"/>
  <c r="N151" i="11" s="1"/>
  <c r="N213" i="11" s="1"/>
  <c r="N275" i="11" s="1"/>
  <c r="N337" i="11" s="1"/>
  <c r="N399" i="11" s="1"/>
  <c r="M89" i="11"/>
  <c r="M151" i="11" s="1"/>
  <c r="N88" i="11"/>
  <c r="N150" i="11" s="1"/>
  <c r="N212" i="11" s="1"/>
  <c r="N274" i="11" s="1"/>
  <c r="N336" i="11" s="1"/>
  <c r="N398" i="11" s="1"/>
  <c r="M88" i="11"/>
  <c r="M150" i="11" s="1"/>
  <c r="M212" i="11" s="1"/>
  <c r="M274" i="11" s="1"/>
  <c r="M336" i="11" s="1"/>
  <c r="M398" i="11" s="1"/>
  <c r="N87" i="11"/>
  <c r="M87" i="11"/>
  <c r="N86" i="11"/>
  <c r="N148" i="11" s="1"/>
  <c r="N210" i="11" s="1"/>
  <c r="N272" i="11" s="1"/>
  <c r="N334" i="11" s="1"/>
  <c r="N396" i="11" s="1"/>
  <c r="M86" i="11"/>
  <c r="M148" i="11" s="1"/>
  <c r="M210" i="11" s="1"/>
  <c r="M272" i="11" s="1"/>
  <c r="M334" i="11" s="1"/>
  <c r="M396" i="11" s="1"/>
  <c r="N85" i="11"/>
  <c r="N147" i="11" s="1"/>
  <c r="N209" i="11" s="1"/>
  <c r="N271" i="11" s="1"/>
  <c r="N333" i="11" s="1"/>
  <c r="N395" i="11" s="1"/>
  <c r="M85" i="11"/>
  <c r="M147" i="11" s="1"/>
  <c r="M209" i="11" s="1"/>
  <c r="M271" i="11" s="1"/>
  <c r="M333" i="11" s="1"/>
  <c r="M395" i="11" s="1"/>
  <c r="N84" i="11"/>
  <c r="N146" i="11" s="1"/>
  <c r="N208" i="11" s="1"/>
  <c r="N270" i="11" s="1"/>
  <c r="N332" i="11" s="1"/>
  <c r="N394" i="11" s="1"/>
  <c r="M84" i="11"/>
  <c r="M146" i="11" s="1"/>
  <c r="M208" i="11" s="1"/>
  <c r="M270" i="11" s="1"/>
  <c r="M332" i="11" s="1"/>
  <c r="M394" i="11" s="1"/>
  <c r="N83" i="11"/>
  <c r="M83" i="11"/>
  <c r="N82" i="11"/>
  <c r="N144" i="11" s="1"/>
  <c r="N206" i="11" s="1"/>
  <c r="N268" i="11" s="1"/>
  <c r="N330" i="11" s="1"/>
  <c r="N392" i="11" s="1"/>
  <c r="M82" i="11"/>
  <c r="M144" i="11" s="1"/>
  <c r="M206" i="11" s="1"/>
  <c r="M268" i="11" s="1"/>
  <c r="M330" i="11" s="1"/>
  <c r="M392" i="11" s="1"/>
  <c r="N81" i="11"/>
  <c r="N143" i="11" s="1"/>
  <c r="N205" i="11" s="1"/>
  <c r="N267" i="11" s="1"/>
  <c r="N329" i="11" s="1"/>
  <c r="N391" i="11" s="1"/>
  <c r="M81" i="11"/>
  <c r="M143" i="11" s="1"/>
  <c r="M205" i="11" s="1"/>
  <c r="M267" i="11" s="1"/>
  <c r="M329" i="11" s="1"/>
  <c r="M391" i="11" s="1"/>
  <c r="N80" i="11"/>
  <c r="N142" i="11" s="1"/>
  <c r="N204" i="11" s="1"/>
  <c r="N266" i="11" s="1"/>
  <c r="N328" i="11" s="1"/>
  <c r="N390" i="11" s="1"/>
  <c r="M80" i="11"/>
  <c r="M142" i="11" s="1"/>
  <c r="M204" i="11" s="1"/>
  <c r="M266" i="11" s="1"/>
  <c r="M328" i="11" s="1"/>
  <c r="M390" i="11" s="1"/>
  <c r="N79" i="11"/>
  <c r="M79" i="11"/>
  <c r="N78" i="11"/>
  <c r="N140" i="11" s="1"/>
  <c r="N202" i="11" s="1"/>
  <c r="N264" i="11" s="1"/>
  <c r="N326" i="11" s="1"/>
  <c r="N388" i="11" s="1"/>
  <c r="M78" i="11"/>
  <c r="M140" i="11" s="1"/>
  <c r="M202" i="11" s="1"/>
  <c r="M264" i="11" s="1"/>
  <c r="M326" i="11" s="1"/>
  <c r="M388" i="11" s="1"/>
  <c r="H168" i="22"/>
  <c r="I168" i="22"/>
  <c r="J168" i="22"/>
  <c r="K168" i="22"/>
  <c r="M168" i="22"/>
  <c r="N168" i="22"/>
  <c r="O168" i="22"/>
  <c r="P168" i="22"/>
  <c r="V168" i="22"/>
  <c r="K82" i="22"/>
  <c r="P82" i="22"/>
  <c r="K83" i="22"/>
  <c r="P83" i="22"/>
  <c r="X83" i="22" s="1"/>
  <c r="K84" i="22"/>
  <c r="P84" i="22"/>
  <c r="K85" i="22"/>
  <c r="P85" i="22"/>
  <c r="K86" i="22"/>
  <c r="P86" i="22"/>
  <c r="K87" i="22"/>
  <c r="P87" i="22"/>
  <c r="X87" i="22" s="1"/>
  <c r="K88" i="22"/>
  <c r="P88" i="22"/>
  <c r="K89" i="22"/>
  <c r="W89" i="22" s="1"/>
  <c r="P89" i="22"/>
  <c r="K90" i="22"/>
  <c r="P90" i="22"/>
  <c r="K91" i="22"/>
  <c r="P91" i="22"/>
  <c r="K92" i="22"/>
  <c r="P92" i="22"/>
  <c r="K93" i="22"/>
  <c r="P93" i="22"/>
  <c r="K94" i="22"/>
  <c r="W94" i="22" s="1"/>
  <c r="P94" i="22"/>
  <c r="K95" i="22"/>
  <c r="W95" i="22" s="1"/>
  <c r="P95" i="22"/>
  <c r="K96" i="22"/>
  <c r="P96" i="22"/>
  <c r="K97" i="22"/>
  <c r="P97" i="22"/>
  <c r="K98" i="22"/>
  <c r="P98" i="22"/>
  <c r="W98" i="22"/>
  <c r="K99" i="22"/>
  <c r="P99" i="22"/>
  <c r="K100" i="22"/>
  <c r="P100" i="22"/>
  <c r="K101" i="22"/>
  <c r="P101" i="22"/>
  <c r="K102" i="22"/>
  <c r="P102" i="22"/>
  <c r="K103" i="22"/>
  <c r="P103" i="22"/>
  <c r="K104" i="22"/>
  <c r="P104" i="22"/>
  <c r="K105" i="22"/>
  <c r="P105" i="22"/>
  <c r="K106" i="22"/>
  <c r="P106" i="22"/>
  <c r="W106" i="22" s="1"/>
  <c r="K107" i="22"/>
  <c r="W107" i="22" s="1"/>
  <c r="P107" i="22"/>
  <c r="K108" i="22"/>
  <c r="P108" i="22"/>
  <c r="K109" i="22"/>
  <c r="P109" i="22"/>
  <c r="K110" i="22"/>
  <c r="W110" i="22" s="1"/>
  <c r="P110" i="22"/>
  <c r="K111" i="22"/>
  <c r="P111" i="22"/>
  <c r="H112" i="22"/>
  <c r="I112" i="22"/>
  <c r="J112" i="22"/>
  <c r="M112" i="22"/>
  <c r="N112" i="22"/>
  <c r="O112" i="22"/>
  <c r="G41" i="16"/>
  <c r="F24" i="17"/>
  <c r="F23" i="17"/>
  <c r="I22" i="17"/>
  <c r="H22" i="17"/>
  <c r="G22" i="17"/>
  <c r="F22" i="17"/>
  <c r="J8" i="16"/>
  <c r="J38" i="16"/>
  <c r="I29" i="20"/>
  <c r="H29" i="20"/>
  <c r="G29" i="20"/>
  <c r="F29" i="20"/>
  <c r="H143" i="2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T32" i="11"/>
  <c r="T31" i="11"/>
  <c r="T30" i="11"/>
  <c r="T29" i="11"/>
  <c r="T28" i="11"/>
  <c r="T27" i="11"/>
  <c r="T26" i="11"/>
  <c r="T25" i="11"/>
  <c r="T24" i="11"/>
  <c r="T23" i="11"/>
  <c r="T22" i="11"/>
  <c r="T21" i="11"/>
  <c r="T20" i="11"/>
  <c r="T19" i="11"/>
  <c r="T18" i="11"/>
  <c r="T17" i="11"/>
  <c r="D128" i="10"/>
  <c r="E128" i="10"/>
  <c r="F128" i="10"/>
  <c r="G128" i="10"/>
  <c r="H128" i="10"/>
  <c r="I128" i="10"/>
  <c r="K128" i="10"/>
  <c r="D129" i="10"/>
  <c r="E129" i="10"/>
  <c r="F129" i="10"/>
  <c r="G129" i="10"/>
  <c r="H129" i="10"/>
  <c r="I129" i="10"/>
  <c r="J129" i="10"/>
  <c r="K129" i="10"/>
  <c r="P129" i="10"/>
  <c r="U129" i="10"/>
  <c r="D130" i="10"/>
  <c r="E130" i="10"/>
  <c r="F130" i="10"/>
  <c r="G130" i="10"/>
  <c r="H130" i="10"/>
  <c r="I130" i="10"/>
  <c r="J130" i="10"/>
  <c r="K130" i="10"/>
  <c r="P130" i="10"/>
  <c r="D131" i="10"/>
  <c r="E131" i="10"/>
  <c r="J131" i="10" s="1"/>
  <c r="F131" i="10"/>
  <c r="G131" i="10"/>
  <c r="H131" i="10"/>
  <c r="I131" i="10"/>
  <c r="P131" i="10" s="1"/>
  <c r="K131" i="10"/>
  <c r="U131" i="10" s="1"/>
  <c r="D132" i="10"/>
  <c r="E132" i="10"/>
  <c r="J132" i="10" s="1"/>
  <c r="F132" i="10"/>
  <c r="G132" i="10"/>
  <c r="H132" i="10"/>
  <c r="I132" i="10"/>
  <c r="P132" i="10" s="1"/>
  <c r="K132" i="10"/>
  <c r="D133" i="10"/>
  <c r="E133" i="10"/>
  <c r="F133" i="10"/>
  <c r="G133" i="10"/>
  <c r="H133" i="10"/>
  <c r="I133" i="10"/>
  <c r="J133" i="10"/>
  <c r="K133" i="10"/>
  <c r="P133" i="10"/>
  <c r="U133" i="10"/>
  <c r="D134" i="10"/>
  <c r="E134" i="10"/>
  <c r="F134" i="10"/>
  <c r="G134" i="10"/>
  <c r="H134" i="10"/>
  <c r="I134" i="10"/>
  <c r="J134" i="10"/>
  <c r="K134" i="10"/>
  <c r="P134" i="10"/>
  <c r="D135" i="10"/>
  <c r="E135" i="10"/>
  <c r="J135" i="10" s="1"/>
  <c r="F135" i="10"/>
  <c r="G135" i="10"/>
  <c r="H135" i="10"/>
  <c r="I135" i="10"/>
  <c r="P135" i="10" s="1"/>
  <c r="K135" i="10"/>
  <c r="U135" i="10"/>
  <c r="D136" i="10"/>
  <c r="E136" i="10"/>
  <c r="J136" i="10" s="1"/>
  <c r="F136" i="10"/>
  <c r="G136" i="10"/>
  <c r="H136" i="10"/>
  <c r="I136" i="10"/>
  <c r="K136" i="10"/>
  <c r="P136" i="10"/>
  <c r="D137" i="10"/>
  <c r="E137" i="10"/>
  <c r="F137" i="10"/>
  <c r="G137" i="10"/>
  <c r="H137" i="10"/>
  <c r="I137" i="10"/>
  <c r="J137" i="10"/>
  <c r="K137" i="10"/>
  <c r="U137" i="10" s="1"/>
  <c r="P137" i="10"/>
  <c r="D138" i="10"/>
  <c r="E138" i="10"/>
  <c r="F138" i="10"/>
  <c r="G138" i="10"/>
  <c r="H138" i="10"/>
  <c r="I138" i="10"/>
  <c r="J138" i="10"/>
  <c r="K138" i="10"/>
  <c r="P138" i="10"/>
  <c r="D139" i="10"/>
  <c r="E139" i="10"/>
  <c r="J139" i="10" s="1"/>
  <c r="F139" i="10"/>
  <c r="G139" i="10"/>
  <c r="H139" i="10"/>
  <c r="I139" i="10"/>
  <c r="P139" i="10" s="1"/>
  <c r="K139" i="10"/>
  <c r="U139" i="10" s="1"/>
  <c r="D140" i="10"/>
  <c r="E140" i="10"/>
  <c r="J140" i="10" s="1"/>
  <c r="F140" i="10"/>
  <c r="G140" i="10"/>
  <c r="H140" i="10"/>
  <c r="I140" i="10"/>
  <c r="P140" i="10" s="1"/>
  <c r="K140" i="10"/>
  <c r="D141" i="10"/>
  <c r="E141" i="10"/>
  <c r="F141" i="10"/>
  <c r="G141" i="10"/>
  <c r="H141" i="10"/>
  <c r="I141" i="10"/>
  <c r="J141" i="10"/>
  <c r="K141" i="10"/>
  <c r="P141" i="10"/>
  <c r="U141" i="10"/>
  <c r="D142" i="10"/>
  <c r="E142" i="10"/>
  <c r="F142" i="10"/>
  <c r="G142" i="10"/>
  <c r="H142" i="10"/>
  <c r="I142" i="10"/>
  <c r="J142" i="10"/>
  <c r="K142" i="10"/>
  <c r="P142" i="10"/>
  <c r="D143" i="10"/>
  <c r="E143" i="10"/>
  <c r="J143" i="10" s="1"/>
  <c r="F143" i="10"/>
  <c r="G143" i="10"/>
  <c r="H143" i="10"/>
  <c r="I143" i="10"/>
  <c r="P143" i="10" s="1"/>
  <c r="K143" i="10"/>
  <c r="U143" i="10"/>
  <c r="D144" i="10"/>
  <c r="E144" i="10"/>
  <c r="J144" i="10" s="1"/>
  <c r="F144" i="10"/>
  <c r="G144" i="10"/>
  <c r="H144" i="10"/>
  <c r="I144" i="10"/>
  <c r="P144" i="10" s="1"/>
  <c r="K144" i="10"/>
  <c r="D145" i="10"/>
  <c r="E145" i="10"/>
  <c r="F145" i="10"/>
  <c r="G145" i="10"/>
  <c r="H145" i="10"/>
  <c r="I145" i="10"/>
  <c r="J145" i="10"/>
  <c r="K145" i="10"/>
  <c r="U145" i="10" s="1"/>
  <c r="P145" i="10"/>
  <c r="D146" i="10"/>
  <c r="E146" i="10"/>
  <c r="F146" i="10"/>
  <c r="G146" i="10"/>
  <c r="H146" i="10"/>
  <c r="I146" i="10"/>
  <c r="J146" i="10"/>
  <c r="K146" i="10"/>
  <c r="P146" i="10"/>
  <c r="D147" i="10"/>
  <c r="E147" i="10"/>
  <c r="J147" i="10" s="1"/>
  <c r="F147" i="10"/>
  <c r="G147" i="10"/>
  <c r="H147" i="10"/>
  <c r="I147" i="10"/>
  <c r="P147" i="10" s="1"/>
  <c r="K147" i="10"/>
  <c r="U147" i="10" s="1"/>
  <c r="D148" i="10"/>
  <c r="E148" i="10"/>
  <c r="J148" i="10" s="1"/>
  <c r="F148" i="10"/>
  <c r="G148" i="10"/>
  <c r="H148" i="10"/>
  <c r="I148" i="10"/>
  <c r="P148" i="10" s="1"/>
  <c r="K148" i="10"/>
  <c r="D149" i="10"/>
  <c r="E149" i="10"/>
  <c r="F149" i="10"/>
  <c r="G149" i="10"/>
  <c r="H149" i="10"/>
  <c r="I149" i="10"/>
  <c r="J149" i="10"/>
  <c r="K149" i="10"/>
  <c r="P149" i="10"/>
  <c r="U149" i="10"/>
  <c r="D150" i="10"/>
  <c r="E150" i="10"/>
  <c r="F150" i="10"/>
  <c r="G150" i="10"/>
  <c r="H150" i="10"/>
  <c r="I150" i="10"/>
  <c r="J150" i="10"/>
  <c r="K150" i="10"/>
  <c r="P150" i="10"/>
  <c r="D151" i="10"/>
  <c r="E151" i="10"/>
  <c r="J151" i="10" s="1"/>
  <c r="F151" i="10"/>
  <c r="G151" i="10"/>
  <c r="H151" i="10"/>
  <c r="I151" i="10"/>
  <c r="P151" i="10" s="1"/>
  <c r="K151" i="10"/>
  <c r="U151" i="10"/>
  <c r="D152" i="10"/>
  <c r="E152" i="10"/>
  <c r="J152" i="10" s="1"/>
  <c r="F152" i="10"/>
  <c r="G152" i="10"/>
  <c r="H152" i="10"/>
  <c r="I152" i="10"/>
  <c r="P152" i="10" s="1"/>
  <c r="K152" i="10"/>
  <c r="D153" i="10"/>
  <c r="E153" i="10"/>
  <c r="F153" i="10"/>
  <c r="G153" i="10"/>
  <c r="H153" i="10"/>
  <c r="I153" i="10"/>
  <c r="J153" i="10"/>
  <c r="K153" i="10"/>
  <c r="U153" i="10" s="1"/>
  <c r="P153" i="10"/>
  <c r="D154" i="10"/>
  <c r="E154" i="10"/>
  <c r="F154" i="10"/>
  <c r="G154" i="10"/>
  <c r="H154" i="10"/>
  <c r="I154" i="10"/>
  <c r="J154" i="10"/>
  <c r="K154" i="10"/>
  <c r="P154" i="10"/>
  <c r="D155" i="10"/>
  <c r="E155" i="10"/>
  <c r="J155" i="10" s="1"/>
  <c r="F155" i="10"/>
  <c r="G155" i="10"/>
  <c r="H155" i="10"/>
  <c r="I155" i="10"/>
  <c r="P155" i="10" s="1"/>
  <c r="K155" i="10"/>
  <c r="U155" i="10" s="1"/>
  <c r="D156" i="10"/>
  <c r="E156" i="10"/>
  <c r="J156" i="10" s="1"/>
  <c r="F156" i="10"/>
  <c r="G156" i="10"/>
  <c r="H156" i="10"/>
  <c r="I156" i="10"/>
  <c r="P156" i="10" s="1"/>
  <c r="K156" i="10"/>
  <c r="D157" i="10"/>
  <c r="E157" i="10"/>
  <c r="F157" i="10"/>
  <c r="G157" i="10"/>
  <c r="H157" i="10"/>
  <c r="I157" i="10"/>
  <c r="J157" i="10"/>
  <c r="K157" i="10"/>
  <c r="P157" i="10"/>
  <c r="U157" i="10"/>
  <c r="D158" i="10"/>
  <c r="E158" i="10"/>
  <c r="F158" i="10"/>
  <c r="G158" i="10"/>
  <c r="H158" i="10"/>
  <c r="I158" i="10"/>
  <c r="J158" i="10"/>
  <c r="K158" i="10"/>
  <c r="P158" i="10"/>
  <c r="D159" i="10"/>
  <c r="E159" i="10"/>
  <c r="J159" i="10" s="1"/>
  <c r="F159" i="10"/>
  <c r="G159" i="10"/>
  <c r="H159" i="10"/>
  <c r="I159" i="10"/>
  <c r="P159" i="10" s="1"/>
  <c r="K159" i="10"/>
  <c r="U159" i="10"/>
  <c r="D160" i="10"/>
  <c r="E160" i="10"/>
  <c r="J160" i="10" s="1"/>
  <c r="F160" i="10"/>
  <c r="G160" i="10"/>
  <c r="H160" i="10"/>
  <c r="I160" i="10"/>
  <c r="P160" i="10" s="1"/>
  <c r="K160" i="10"/>
  <c r="T160" i="10" s="1"/>
  <c r="D161" i="10"/>
  <c r="E161" i="10"/>
  <c r="J161" i="10" s="1"/>
  <c r="F161" i="10"/>
  <c r="G161" i="10"/>
  <c r="H161" i="10"/>
  <c r="I161" i="10"/>
  <c r="P161" i="10" s="1"/>
  <c r="K161" i="10"/>
  <c r="T161" i="10" s="1"/>
  <c r="U161" i="10"/>
  <c r="D162" i="10"/>
  <c r="E162" i="10"/>
  <c r="J162" i="10" s="1"/>
  <c r="F162" i="10"/>
  <c r="G162" i="10"/>
  <c r="H162" i="10"/>
  <c r="I162" i="10"/>
  <c r="P162" i="10" s="1"/>
  <c r="K162" i="10"/>
  <c r="D163" i="10"/>
  <c r="E163" i="10"/>
  <c r="F163" i="10"/>
  <c r="G163" i="10"/>
  <c r="H163" i="10"/>
  <c r="I163" i="10"/>
  <c r="J163" i="10"/>
  <c r="K163" i="10"/>
  <c r="U163" i="10" s="1"/>
  <c r="P163" i="10"/>
  <c r="D164" i="10"/>
  <c r="E164" i="10"/>
  <c r="F164" i="10"/>
  <c r="G164" i="10"/>
  <c r="H164" i="10"/>
  <c r="I164" i="10"/>
  <c r="J164" i="10"/>
  <c r="K164" i="10"/>
  <c r="P164" i="10"/>
  <c r="T164" i="10"/>
  <c r="D165" i="10"/>
  <c r="E165" i="10"/>
  <c r="F165" i="10"/>
  <c r="G165" i="10"/>
  <c r="H165" i="10"/>
  <c r="I165" i="10"/>
  <c r="J165" i="10"/>
  <c r="K165" i="10"/>
  <c r="T165" i="10" s="1"/>
  <c r="P165" i="10"/>
  <c r="D166" i="10"/>
  <c r="E166" i="10"/>
  <c r="F166" i="10"/>
  <c r="G166" i="10"/>
  <c r="H166" i="10"/>
  <c r="I166" i="10"/>
  <c r="J166" i="10"/>
  <c r="K166" i="10"/>
  <c r="P166" i="10"/>
  <c r="D167" i="10"/>
  <c r="E167" i="10"/>
  <c r="J167" i="10" s="1"/>
  <c r="F167" i="10"/>
  <c r="G167" i="10"/>
  <c r="H167" i="10"/>
  <c r="I167" i="10"/>
  <c r="P167" i="10" s="1"/>
  <c r="K167" i="10"/>
  <c r="U167" i="10" s="1"/>
  <c r="D168" i="10"/>
  <c r="E168" i="10"/>
  <c r="J168" i="10" s="1"/>
  <c r="F168" i="10"/>
  <c r="G168" i="10"/>
  <c r="H168" i="10"/>
  <c r="I168" i="10"/>
  <c r="P168" i="10" s="1"/>
  <c r="K168" i="10"/>
  <c r="T168" i="10"/>
  <c r="D169" i="10"/>
  <c r="E169" i="10"/>
  <c r="J169" i="10" s="1"/>
  <c r="F169" i="10"/>
  <c r="G169" i="10"/>
  <c r="H169" i="10"/>
  <c r="I169" i="10"/>
  <c r="P169" i="10" s="1"/>
  <c r="K169" i="10"/>
  <c r="T169" i="10" s="1"/>
  <c r="D170" i="10"/>
  <c r="E170" i="10"/>
  <c r="J170" i="10" s="1"/>
  <c r="F170" i="10"/>
  <c r="G170" i="10"/>
  <c r="H170" i="10"/>
  <c r="I170" i="10"/>
  <c r="P170" i="10" s="1"/>
  <c r="K170" i="10"/>
  <c r="D171" i="10"/>
  <c r="E171" i="10"/>
  <c r="J171" i="10" s="1"/>
  <c r="F171" i="10"/>
  <c r="G171" i="10"/>
  <c r="H171" i="10"/>
  <c r="I171" i="10"/>
  <c r="P171" i="10" s="1"/>
  <c r="K171" i="10"/>
  <c r="O171" i="10" s="1"/>
  <c r="N171" i="10"/>
  <c r="S171" i="10"/>
  <c r="D172" i="10"/>
  <c r="E172" i="10"/>
  <c r="J172" i="10" s="1"/>
  <c r="F172" i="10"/>
  <c r="G172" i="10"/>
  <c r="H172" i="10"/>
  <c r="I172" i="10"/>
  <c r="P172" i="10" s="1"/>
  <c r="K172" i="10"/>
  <c r="O172" i="10" s="1"/>
  <c r="N172" i="10"/>
  <c r="S172" i="10"/>
  <c r="D173" i="10"/>
  <c r="E173" i="10"/>
  <c r="J173" i="10" s="1"/>
  <c r="F173" i="10"/>
  <c r="G173" i="10"/>
  <c r="H173" i="10"/>
  <c r="I173" i="10"/>
  <c r="P173" i="10" s="1"/>
  <c r="K173" i="10"/>
  <c r="O173" i="10" s="1"/>
  <c r="N173" i="10"/>
  <c r="S173" i="10"/>
  <c r="D174" i="10"/>
  <c r="E174" i="10"/>
  <c r="J174" i="10" s="1"/>
  <c r="F174" i="10"/>
  <c r="G174" i="10"/>
  <c r="H174" i="10"/>
  <c r="I174" i="10"/>
  <c r="P174" i="10" s="1"/>
  <c r="K174" i="10"/>
  <c r="O174" i="10" s="1"/>
  <c r="N174" i="10"/>
  <c r="S174" i="10"/>
  <c r="D175" i="10"/>
  <c r="E175" i="10"/>
  <c r="J175" i="10" s="1"/>
  <c r="F175" i="10"/>
  <c r="G175" i="10"/>
  <c r="H175" i="10"/>
  <c r="I175" i="10"/>
  <c r="K175" i="10"/>
  <c r="O175" i="10" s="1"/>
  <c r="N175" i="10"/>
  <c r="P175" i="10"/>
  <c r="Q175" i="10"/>
  <c r="U175" i="10"/>
  <c r="D176" i="10"/>
  <c r="E176" i="10"/>
  <c r="J176" i="10" s="1"/>
  <c r="F176" i="10"/>
  <c r="G176" i="10"/>
  <c r="H176" i="10"/>
  <c r="I176" i="10"/>
  <c r="K176" i="10"/>
  <c r="M176" i="10"/>
  <c r="N176" i="10"/>
  <c r="P176" i="10"/>
  <c r="Q176" i="10"/>
  <c r="S176" i="10"/>
  <c r="U176" i="10"/>
  <c r="D177" i="10"/>
  <c r="E177" i="10"/>
  <c r="J177" i="10" s="1"/>
  <c r="F177" i="10"/>
  <c r="G177" i="10"/>
  <c r="H177" i="10"/>
  <c r="I177" i="10"/>
  <c r="K177" i="10"/>
  <c r="P177" i="10"/>
  <c r="D178" i="10"/>
  <c r="E178" i="10"/>
  <c r="J178" i="10" s="1"/>
  <c r="F178" i="10"/>
  <c r="G178" i="10"/>
  <c r="H178" i="10"/>
  <c r="I178" i="10"/>
  <c r="P178" i="10" s="1"/>
  <c r="K178" i="10"/>
  <c r="N178" i="10" s="1"/>
  <c r="D179" i="10"/>
  <c r="E179" i="10"/>
  <c r="J179" i="10" s="1"/>
  <c r="F179" i="10"/>
  <c r="G179" i="10"/>
  <c r="H179" i="10"/>
  <c r="I179" i="10"/>
  <c r="K179" i="10"/>
  <c r="M179" i="10" s="1"/>
  <c r="P179" i="10"/>
  <c r="U179" i="10"/>
  <c r="D180" i="10"/>
  <c r="E180" i="10"/>
  <c r="J180" i="10" s="1"/>
  <c r="F180" i="10"/>
  <c r="G180" i="10"/>
  <c r="H180" i="10"/>
  <c r="I180" i="10"/>
  <c r="P180" i="10" s="1"/>
  <c r="K180" i="10"/>
  <c r="N180" i="10" s="1"/>
  <c r="M180" i="10"/>
  <c r="Q180" i="10"/>
  <c r="S180" i="10"/>
  <c r="D181" i="10"/>
  <c r="E181" i="10"/>
  <c r="J181" i="10" s="1"/>
  <c r="F181" i="10"/>
  <c r="G181" i="10"/>
  <c r="H181" i="10"/>
  <c r="I181" i="10"/>
  <c r="P181" i="10" s="1"/>
  <c r="K181" i="10"/>
  <c r="D182" i="10"/>
  <c r="E182" i="10"/>
  <c r="J182" i="10" s="1"/>
  <c r="F182" i="10"/>
  <c r="G182" i="10"/>
  <c r="H182" i="10"/>
  <c r="I182" i="10"/>
  <c r="P182" i="10" s="1"/>
  <c r="K182" i="10"/>
  <c r="N182" i="10" s="1"/>
  <c r="Q182" i="10"/>
  <c r="D183" i="10"/>
  <c r="E183" i="10"/>
  <c r="J183" i="10" s="1"/>
  <c r="F183" i="10"/>
  <c r="G183" i="10"/>
  <c r="H183" i="10"/>
  <c r="I183" i="10"/>
  <c r="K183" i="10"/>
  <c r="M183" i="10" s="1"/>
  <c r="P183" i="10"/>
  <c r="D184" i="10"/>
  <c r="E184" i="10"/>
  <c r="J184" i="10" s="1"/>
  <c r="F184" i="10"/>
  <c r="G184" i="10"/>
  <c r="H184" i="10"/>
  <c r="I184" i="10"/>
  <c r="K184" i="10"/>
  <c r="O184" i="10" s="1"/>
  <c r="M184" i="10"/>
  <c r="N184" i="10"/>
  <c r="P184" i="10"/>
  <c r="Q184" i="10"/>
  <c r="S184" i="10"/>
  <c r="T184" i="10"/>
  <c r="U184" i="10"/>
  <c r="D185" i="10"/>
  <c r="E185" i="10"/>
  <c r="J185" i="10" s="1"/>
  <c r="F185" i="10"/>
  <c r="G185" i="10"/>
  <c r="H185" i="10"/>
  <c r="I185" i="10"/>
  <c r="P185" i="10" s="1"/>
  <c r="K185" i="10"/>
  <c r="O185" i="10" s="1"/>
  <c r="N185" i="10"/>
  <c r="U185" i="10"/>
  <c r="D186" i="10"/>
  <c r="E186" i="10"/>
  <c r="J186" i="10" s="1"/>
  <c r="F186" i="10"/>
  <c r="G186" i="10"/>
  <c r="H186" i="10"/>
  <c r="I186" i="10"/>
  <c r="P186" i="10" s="1"/>
  <c r="K186" i="10"/>
  <c r="O186" i="10" s="1"/>
  <c r="N186" i="10"/>
  <c r="S186" i="10"/>
  <c r="U186" i="10"/>
  <c r="D187" i="10"/>
  <c r="E187" i="10"/>
  <c r="J187" i="10" s="1"/>
  <c r="F187" i="10"/>
  <c r="G187" i="10"/>
  <c r="H187" i="10"/>
  <c r="I187" i="10"/>
  <c r="P187" i="10" s="1"/>
  <c r="K187" i="10"/>
  <c r="O187" i="10" s="1"/>
  <c r="N187" i="10"/>
  <c r="U187" i="10"/>
  <c r="D188" i="10"/>
  <c r="E188" i="10"/>
  <c r="J188" i="10" s="1"/>
  <c r="F188" i="10"/>
  <c r="G188" i="10"/>
  <c r="H188" i="10"/>
  <c r="I188" i="10"/>
  <c r="P188" i="10" s="1"/>
  <c r="K188" i="10"/>
  <c r="O188" i="10" s="1"/>
  <c r="N188" i="10"/>
  <c r="S188" i="10"/>
  <c r="U188" i="10"/>
  <c r="D189" i="10"/>
  <c r="E189" i="10"/>
  <c r="J189" i="10" s="1"/>
  <c r="F189" i="10"/>
  <c r="G189" i="10"/>
  <c r="H189" i="10"/>
  <c r="I189" i="10"/>
  <c r="P189" i="10" s="1"/>
  <c r="K189" i="10"/>
  <c r="O189" i="10" s="1"/>
  <c r="N189" i="10"/>
  <c r="U189" i="10"/>
  <c r="D190" i="10"/>
  <c r="E190" i="10"/>
  <c r="J190" i="10" s="1"/>
  <c r="F190" i="10"/>
  <c r="G190" i="10"/>
  <c r="H190" i="10"/>
  <c r="I190" i="10"/>
  <c r="P190" i="10" s="1"/>
  <c r="K190" i="10"/>
  <c r="O190" i="10" s="1"/>
  <c r="N190" i="10"/>
  <c r="S190" i="10"/>
  <c r="U190" i="10"/>
  <c r="D191" i="10"/>
  <c r="E191" i="10"/>
  <c r="J191" i="10" s="1"/>
  <c r="F191" i="10"/>
  <c r="G191" i="10"/>
  <c r="H191" i="10"/>
  <c r="I191" i="10"/>
  <c r="P191" i="10" s="1"/>
  <c r="K191" i="10"/>
  <c r="O191" i="10" s="1"/>
  <c r="N191" i="10"/>
  <c r="U191" i="10"/>
  <c r="D192" i="10"/>
  <c r="E192" i="10"/>
  <c r="J192" i="10" s="1"/>
  <c r="F192" i="10"/>
  <c r="G192" i="10"/>
  <c r="H192" i="10"/>
  <c r="I192" i="10"/>
  <c r="P192" i="10" s="1"/>
  <c r="K192" i="10"/>
  <c r="O192" i="10" s="1"/>
  <c r="N192" i="10"/>
  <c r="S192" i="10"/>
  <c r="U192" i="10"/>
  <c r="D193" i="10"/>
  <c r="E193" i="10"/>
  <c r="J193" i="10" s="1"/>
  <c r="F193" i="10"/>
  <c r="G193" i="10"/>
  <c r="H193" i="10"/>
  <c r="I193" i="10"/>
  <c r="P193" i="10" s="1"/>
  <c r="K193" i="10"/>
  <c r="O193" i="10" s="1"/>
  <c r="N193" i="10"/>
  <c r="U193" i="10"/>
  <c r="D194" i="10"/>
  <c r="E194" i="10"/>
  <c r="J194" i="10" s="1"/>
  <c r="F194" i="10"/>
  <c r="G194" i="10"/>
  <c r="H194" i="10"/>
  <c r="I194" i="10"/>
  <c r="P194" i="10" s="1"/>
  <c r="K194" i="10"/>
  <c r="O194" i="10" s="1"/>
  <c r="N194" i="10"/>
  <c r="S194" i="10"/>
  <c r="U194" i="10"/>
  <c r="D195" i="10"/>
  <c r="E195" i="10"/>
  <c r="J195" i="10" s="1"/>
  <c r="F195" i="10"/>
  <c r="G195" i="10"/>
  <c r="H195" i="10"/>
  <c r="I195" i="10"/>
  <c r="P195" i="10" s="1"/>
  <c r="K195" i="10"/>
  <c r="O195" i="10" s="1"/>
  <c r="N195" i="10"/>
  <c r="U195" i="10"/>
  <c r="D196" i="10"/>
  <c r="E196" i="10"/>
  <c r="J196" i="10" s="1"/>
  <c r="F196" i="10"/>
  <c r="G196" i="10"/>
  <c r="H196" i="10"/>
  <c r="I196" i="10"/>
  <c r="P196" i="10" s="1"/>
  <c r="K196" i="10"/>
  <c r="O196" i="10" s="1"/>
  <c r="N196" i="10"/>
  <c r="S196" i="10"/>
  <c r="U196" i="10"/>
  <c r="D197" i="10"/>
  <c r="E197" i="10"/>
  <c r="J197" i="10" s="1"/>
  <c r="F197" i="10"/>
  <c r="G197" i="10"/>
  <c r="H197" i="10"/>
  <c r="I197" i="10"/>
  <c r="P197" i="10" s="1"/>
  <c r="K197" i="10"/>
  <c r="O197" i="10" s="1"/>
  <c r="N197" i="10"/>
  <c r="S197" i="10"/>
  <c r="U197" i="10"/>
  <c r="D198" i="10"/>
  <c r="E198" i="10"/>
  <c r="J198" i="10" s="1"/>
  <c r="F198" i="10"/>
  <c r="G198" i="10"/>
  <c r="H198" i="10"/>
  <c r="I198" i="10"/>
  <c r="P198" i="10" s="1"/>
  <c r="K198" i="10"/>
  <c r="O198" i="10" s="1"/>
  <c r="N198" i="10"/>
  <c r="S198" i="10"/>
  <c r="U198" i="10"/>
  <c r="D199" i="10"/>
  <c r="E199" i="10"/>
  <c r="J199" i="10" s="1"/>
  <c r="F199" i="10"/>
  <c r="G199" i="10"/>
  <c r="H199" i="10"/>
  <c r="I199" i="10"/>
  <c r="P199" i="10" s="1"/>
  <c r="K199" i="10"/>
  <c r="O199" i="10" s="1"/>
  <c r="N199" i="10"/>
  <c r="S199" i="10"/>
  <c r="U199" i="10"/>
  <c r="D200" i="10"/>
  <c r="E200" i="10"/>
  <c r="J200" i="10" s="1"/>
  <c r="F200" i="10"/>
  <c r="G200" i="10"/>
  <c r="H200" i="10"/>
  <c r="I200" i="10"/>
  <c r="P200" i="10" s="1"/>
  <c r="K200" i="10"/>
  <c r="O200" i="10" s="1"/>
  <c r="N200" i="10"/>
  <c r="S200" i="10"/>
  <c r="U200" i="10"/>
  <c r="D201" i="10"/>
  <c r="E201" i="10"/>
  <c r="J201" i="10" s="1"/>
  <c r="F201" i="10"/>
  <c r="G201" i="10"/>
  <c r="H201" i="10"/>
  <c r="I201" i="10"/>
  <c r="P201" i="10" s="1"/>
  <c r="K201" i="10"/>
  <c r="O201" i="10" s="1"/>
  <c r="N201" i="10"/>
  <c r="S201" i="10"/>
  <c r="U201" i="10"/>
  <c r="D202" i="10"/>
  <c r="E202" i="10"/>
  <c r="J202" i="10" s="1"/>
  <c r="F202" i="10"/>
  <c r="G202" i="10"/>
  <c r="H202" i="10"/>
  <c r="I202" i="10"/>
  <c r="P202" i="10" s="1"/>
  <c r="K202" i="10"/>
  <c r="O202" i="10" s="1"/>
  <c r="N202" i="10"/>
  <c r="S202" i="10"/>
  <c r="U202" i="10"/>
  <c r="D203" i="10"/>
  <c r="E203" i="10"/>
  <c r="J203" i="10" s="1"/>
  <c r="F203" i="10"/>
  <c r="G203" i="10"/>
  <c r="H203" i="10"/>
  <c r="I203" i="10"/>
  <c r="P203" i="10" s="1"/>
  <c r="K203" i="10"/>
  <c r="O203" i="10" s="1"/>
  <c r="N203" i="10"/>
  <c r="S203" i="10"/>
  <c r="U203" i="10"/>
  <c r="D204" i="10"/>
  <c r="E204" i="10"/>
  <c r="J204" i="10" s="1"/>
  <c r="F204" i="10"/>
  <c r="G204" i="10"/>
  <c r="H204" i="10"/>
  <c r="I204" i="10"/>
  <c r="P204" i="10" s="1"/>
  <c r="K204" i="10"/>
  <c r="O204" i="10" s="1"/>
  <c r="N204" i="10"/>
  <c r="U204" i="10"/>
  <c r="D205" i="10"/>
  <c r="E205" i="10"/>
  <c r="J205" i="10" s="1"/>
  <c r="F205" i="10"/>
  <c r="G205" i="10"/>
  <c r="H205" i="10"/>
  <c r="I205" i="10"/>
  <c r="P205" i="10" s="1"/>
  <c r="K205" i="10"/>
  <c r="O205" i="10" s="1"/>
  <c r="N205" i="10"/>
  <c r="S205" i="10"/>
  <c r="U205" i="10"/>
  <c r="D206" i="10"/>
  <c r="E206" i="10"/>
  <c r="J206" i="10" s="1"/>
  <c r="F206" i="10"/>
  <c r="G206" i="10"/>
  <c r="H206" i="10"/>
  <c r="I206" i="10"/>
  <c r="P206" i="10" s="1"/>
  <c r="K206" i="10"/>
  <c r="O206" i="10" s="1"/>
  <c r="N206" i="10"/>
  <c r="S206" i="10"/>
  <c r="U206" i="10"/>
  <c r="D207" i="10"/>
  <c r="E207" i="10"/>
  <c r="J207" i="10" s="1"/>
  <c r="F207" i="10"/>
  <c r="G207" i="10"/>
  <c r="H207" i="10"/>
  <c r="I207" i="10"/>
  <c r="P207" i="10" s="1"/>
  <c r="K207" i="10"/>
  <c r="O207" i="10" s="1"/>
  <c r="N207" i="10"/>
  <c r="S207" i="10"/>
  <c r="U207" i="10"/>
  <c r="D208" i="10"/>
  <c r="E208" i="10"/>
  <c r="J208" i="10" s="1"/>
  <c r="F208" i="10"/>
  <c r="G208" i="10"/>
  <c r="H208" i="10"/>
  <c r="I208" i="10"/>
  <c r="P208" i="10" s="1"/>
  <c r="K208" i="10"/>
  <c r="O208" i="10" s="1"/>
  <c r="N208" i="10"/>
  <c r="S208" i="10"/>
  <c r="U208" i="10"/>
  <c r="D209" i="10"/>
  <c r="E209" i="10"/>
  <c r="J209" i="10" s="1"/>
  <c r="F209" i="10"/>
  <c r="G209" i="10"/>
  <c r="H209" i="10"/>
  <c r="I209" i="10"/>
  <c r="P209" i="10" s="1"/>
  <c r="K209" i="10"/>
  <c r="O209" i="10" s="1"/>
  <c r="N209" i="10"/>
  <c r="S209" i="10"/>
  <c r="U209" i="10"/>
  <c r="D210" i="10"/>
  <c r="E210" i="10"/>
  <c r="J210" i="10" s="1"/>
  <c r="F210" i="10"/>
  <c r="G210" i="10"/>
  <c r="H210" i="10"/>
  <c r="I210" i="10"/>
  <c r="P210" i="10" s="1"/>
  <c r="K210" i="10"/>
  <c r="O210" i="10" s="1"/>
  <c r="N210" i="10"/>
  <c r="S210" i="10"/>
  <c r="U210" i="10"/>
  <c r="D211" i="10"/>
  <c r="E211" i="10"/>
  <c r="J211" i="10" s="1"/>
  <c r="F211" i="10"/>
  <c r="G211" i="10"/>
  <c r="H211" i="10"/>
  <c r="I211" i="10"/>
  <c r="P211" i="10" s="1"/>
  <c r="K211" i="10"/>
  <c r="O211" i="10" s="1"/>
  <c r="N211" i="10"/>
  <c r="S211" i="10"/>
  <c r="U211" i="10"/>
  <c r="D212" i="10"/>
  <c r="E212" i="10"/>
  <c r="J212" i="10" s="1"/>
  <c r="F212" i="10"/>
  <c r="G212" i="10"/>
  <c r="H212" i="10"/>
  <c r="I212" i="10"/>
  <c r="P212" i="10" s="1"/>
  <c r="K212" i="10"/>
  <c r="N212" i="10"/>
  <c r="S212" i="10"/>
  <c r="U212" i="10"/>
  <c r="D213" i="10"/>
  <c r="E213" i="10"/>
  <c r="J213" i="10" s="1"/>
  <c r="F213" i="10"/>
  <c r="G213" i="10"/>
  <c r="H213" i="10"/>
  <c r="I213" i="10"/>
  <c r="P213" i="10" s="1"/>
  <c r="K213" i="10"/>
  <c r="N213" i="10" s="1"/>
  <c r="D214" i="10"/>
  <c r="E214" i="10"/>
  <c r="J214" i="10" s="1"/>
  <c r="F214" i="10"/>
  <c r="G214" i="10"/>
  <c r="H214" i="10"/>
  <c r="I214" i="10"/>
  <c r="P214" i="10" s="1"/>
  <c r="K214" i="10"/>
  <c r="U214" i="10" s="1"/>
  <c r="S214" i="10"/>
  <c r="D215" i="10"/>
  <c r="E215" i="10"/>
  <c r="J215" i="10" s="1"/>
  <c r="F215" i="10"/>
  <c r="G215" i="10"/>
  <c r="H215" i="10"/>
  <c r="I215" i="10"/>
  <c r="K215" i="10"/>
  <c r="U215" i="10" s="1"/>
  <c r="P215" i="10"/>
  <c r="D216" i="10"/>
  <c r="E216" i="10"/>
  <c r="J216" i="10" s="1"/>
  <c r="F216" i="10"/>
  <c r="G216" i="10"/>
  <c r="H216" i="10"/>
  <c r="I216" i="10"/>
  <c r="P216" i="10" s="1"/>
  <c r="K216" i="10"/>
  <c r="N216" i="10" s="1"/>
  <c r="D217" i="10"/>
  <c r="E217" i="10"/>
  <c r="J217" i="10" s="1"/>
  <c r="F217" i="10"/>
  <c r="G217" i="10"/>
  <c r="H217" i="10"/>
  <c r="I217" i="10"/>
  <c r="P217" i="10" s="1"/>
  <c r="K217" i="10"/>
  <c r="N217" i="10" s="1"/>
  <c r="U217" i="10"/>
  <c r="D218" i="10"/>
  <c r="E218" i="10"/>
  <c r="J218" i="10" s="1"/>
  <c r="F218" i="10"/>
  <c r="G218" i="10"/>
  <c r="H218" i="10"/>
  <c r="I218" i="10"/>
  <c r="P218" i="10" s="1"/>
  <c r="K218" i="10"/>
  <c r="N218" i="10"/>
  <c r="S218" i="10"/>
  <c r="U218" i="10"/>
  <c r="D219" i="10"/>
  <c r="E219" i="10"/>
  <c r="J219" i="10" s="1"/>
  <c r="F219" i="10"/>
  <c r="G219" i="10"/>
  <c r="H219" i="10"/>
  <c r="I219" i="10"/>
  <c r="P219" i="10" s="1"/>
  <c r="K219" i="10"/>
  <c r="N219" i="10" s="1"/>
  <c r="O219" i="10"/>
  <c r="Q219" i="10"/>
  <c r="U219" i="10"/>
  <c r="D220" i="10"/>
  <c r="E220" i="10"/>
  <c r="J220" i="10" s="1"/>
  <c r="F220" i="10"/>
  <c r="G220" i="10"/>
  <c r="H220" i="10"/>
  <c r="I220" i="10"/>
  <c r="P220" i="10" s="1"/>
  <c r="K220" i="10"/>
  <c r="N220" i="10" s="1"/>
  <c r="D221" i="10"/>
  <c r="E221" i="10"/>
  <c r="J221" i="10" s="1"/>
  <c r="F221" i="10"/>
  <c r="G221" i="10"/>
  <c r="H221" i="10"/>
  <c r="I221" i="10"/>
  <c r="P221" i="10" s="1"/>
  <c r="K221" i="10"/>
  <c r="N221" i="10" s="1"/>
  <c r="O221" i="10"/>
  <c r="U221" i="10"/>
  <c r="D222" i="10"/>
  <c r="E222" i="10"/>
  <c r="J222" i="10" s="1"/>
  <c r="F222" i="10"/>
  <c r="G222" i="10"/>
  <c r="H222" i="10"/>
  <c r="I222" i="10"/>
  <c r="P222" i="10" s="1"/>
  <c r="K222" i="10"/>
  <c r="N222" i="10" s="1"/>
  <c r="D223" i="10"/>
  <c r="E223" i="10"/>
  <c r="J223" i="10" s="1"/>
  <c r="F223" i="10"/>
  <c r="G223" i="10"/>
  <c r="H223" i="10"/>
  <c r="I223" i="10"/>
  <c r="P223" i="10" s="1"/>
  <c r="K223" i="10"/>
  <c r="N223" i="10" s="1"/>
  <c r="O223" i="10"/>
  <c r="Q223" i="10"/>
  <c r="U223" i="10"/>
  <c r="D224" i="10"/>
  <c r="E224" i="10"/>
  <c r="J224" i="10" s="1"/>
  <c r="F224" i="10"/>
  <c r="G224" i="10"/>
  <c r="H224" i="10"/>
  <c r="I224" i="10"/>
  <c r="P224" i="10" s="1"/>
  <c r="K224" i="10"/>
  <c r="N224" i="10" s="1"/>
  <c r="D225" i="10"/>
  <c r="E225" i="10"/>
  <c r="J225" i="10" s="1"/>
  <c r="F225" i="10"/>
  <c r="G225" i="10"/>
  <c r="H225" i="10"/>
  <c r="I225" i="10"/>
  <c r="P225" i="10" s="1"/>
  <c r="K225" i="10"/>
  <c r="N225" i="10" s="1"/>
  <c r="O225" i="10"/>
  <c r="U225" i="10"/>
  <c r="D226" i="10"/>
  <c r="E226" i="10"/>
  <c r="J226" i="10" s="1"/>
  <c r="F226" i="10"/>
  <c r="G226" i="10"/>
  <c r="H226" i="10"/>
  <c r="I226" i="10"/>
  <c r="P226" i="10" s="1"/>
  <c r="K226" i="10"/>
  <c r="N226" i="10" s="1"/>
  <c r="Q226" i="10"/>
  <c r="D227" i="10"/>
  <c r="E227" i="10"/>
  <c r="J227" i="10" s="1"/>
  <c r="F227" i="10"/>
  <c r="G227" i="10"/>
  <c r="H227" i="10"/>
  <c r="I227" i="10"/>
  <c r="P227" i="10" s="1"/>
  <c r="K227" i="10"/>
  <c r="N227" i="10" s="1"/>
  <c r="O227" i="10"/>
  <c r="U227" i="10"/>
  <c r="I180" i="4"/>
  <c r="H180" i="4"/>
  <c r="G180" i="4"/>
  <c r="F180" i="4"/>
  <c r="E180" i="4"/>
  <c r="D180" i="4"/>
  <c r="C180" i="4"/>
  <c r="J179" i="4"/>
  <c r="I179" i="4"/>
  <c r="H179" i="4"/>
  <c r="G179" i="4"/>
  <c r="F179" i="4"/>
  <c r="E179" i="4"/>
  <c r="D179" i="4"/>
  <c r="C179" i="4"/>
  <c r="I178" i="4"/>
  <c r="H178" i="4"/>
  <c r="G178" i="4"/>
  <c r="F178" i="4"/>
  <c r="E178" i="4"/>
  <c r="D178" i="4"/>
  <c r="C178" i="4"/>
  <c r="J191" i="24" l="1"/>
  <c r="J190" i="24"/>
  <c r="U31" i="24"/>
  <c r="I12" i="21" s="1"/>
  <c r="J188" i="24"/>
  <c r="J183" i="24"/>
  <c r="U47" i="24"/>
  <c r="J180" i="24"/>
  <c r="U111" i="24"/>
  <c r="E181" i="24"/>
  <c r="J154" i="24"/>
  <c r="U54" i="24"/>
  <c r="J152" i="24"/>
  <c r="E179" i="24"/>
  <c r="J179" i="24" s="1"/>
  <c r="U77" i="24"/>
  <c r="U81" i="24"/>
  <c r="U49" i="24"/>
  <c r="U53" i="24"/>
  <c r="U55" i="24"/>
  <c r="U73" i="24"/>
  <c r="E187" i="24"/>
  <c r="J160" i="24"/>
  <c r="J182" i="24"/>
  <c r="J184" i="24"/>
  <c r="U57" i="24"/>
  <c r="E189" i="24"/>
  <c r="J162" i="24"/>
  <c r="Z162" i="24" s="1"/>
  <c r="U44" i="24"/>
  <c r="U46" i="24"/>
  <c r="U45" i="24"/>
  <c r="U78" i="24"/>
  <c r="J192" i="24"/>
  <c r="U82" i="24"/>
  <c r="E185" i="24"/>
  <c r="J158" i="24"/>
  <c r="Z158" i="24" s="1"/>
  <c r="AD103" i="24"/>
  <c r="T103" i="24" s="1"/>
  <c r="U103" i="24" s="1"/>
  <c r="AD101" i="24"/>
  <c r="T101" i="24" s="1"/>
  <c r="U101" i="24" s="1"/>
  <c r="AD104" i="24"/>
  <c r="T104" i="24" s="1"/>
  <c r="U104" i="24" s="1"/>
  <c r="AD107" i="24"/>
  <c r="T107" i="24" s="1"/>
  <c r="U107" i="24" s="1"/>
  <c r="AD111" i="24"/>
  <c r="T111" i="24" s="1"/>
  <c r="AD100" i="24"/>
  <c r="T100" i="24" s="1"/>
  <c r="U100" i="24" s="1"/>
  <c r="AD71" i="24"/>
  <c r="T71" i="24" s="1"/>
  <c r="AD105" i="24"/>
  <c r="T105" i="24" s="1"/>
  <c r="U105" i="24" s="1"/>
  <c r="AD83" i="24"/>
  <c r="T83" i="24" s="1"/>
  <c r="U83" i="24" s="1"/>
  <c r="AG162" i="24"/>
  <c r="Z165" i="24"/>
  <c r="AG165" i="24"/>
  <c r="AB98" i="24"/>
  <c r="AC98" i="24"/>
  <c r="S98" i="24" s="1"/>
  <c r="AH138" i="24"/>
  <c r="AI138" i="24" s="1"/>
  <c r="AC128" i="24"/>
  <c r="S128" i="24" s="1"/>
  <c r="AB128" i="24"/>
  <c r="AG154" i="24"/>
  <c r="Z154" i="24"/>
  <c r="AF182" i="24"/>
  <c r="AF155" i="24"/>
  <c r="AF183" i="24"/>
  <c r="AF156" i="24"/>
  <c r="Q112" i="24"/>
  <c r="AC106" i="24"/>
  <c r="S106" i="24" s="1"/>
  <c r="AB106" i="24"/>
  <c r="AH126" i="24"/>
  <c r="AI126" i="24" s="1"/>
  <c r="AF135" i="24"/>
  <c r="AG129" i="24"/>
  <c r="Z129" i="24"/>
  <c r="AH128" i="24"/>
  <c r="AI128" i="24" s="1"/>
  <c r="AF127" i="24"/>
  <c r="M139" i="24"/>
  <c r="AC132" i="24"/>
  <c r="S132" i="24" s="1"/>
  <c r="AB132" i="24"/>
  <c r="AD108" i="24"/>
  <c r="T108" i="24" s="1"/>
  <c r="U108" i="24" s="1"/>
  <c r="AC126" i="24"/>
  <c r="S126" i="24" s="1"/>
  <c r="AB126" i="24"/>
  <c r="AC127" i="24"/>
  <c r="S127" i="24" s="1"/>
  <c r="AB127" i="24"/>
  <c r="AG151" i="24"/>
  <c r="AF190" i="24"/>
  <c r="AF163" i="24"/>
  <c r="AG163" i="24"/>
  <c r="Z163" i="24"/>
  <c r="AC131" i="24"/>
  <c r="S131" i="24" s="1"/>
  <c r="AB131" i="24"/>
  <c r="AG133" i="24"/>
  <c r="Z133" i="24"/>
  <c r="AH185" i="24"/>
  <c r="AI185" i="24" s="1"/>
  <c r="AH158" i="24"/>
  <c r="AI158" i="24" s="1"/>
  <c r="AC134" i="24"/>
  <c r="S134" i="24" s="1"/>
  <c r="AB134" i="24"/>
  <c r="AB110" i="24"/>
  <c r="AC110" i="24"/>
  <c r="S110" i="24" s="1"/>
  <c r="Z125" i="24"/>
  <c r="AG125" i="24"/>
  <c r="AH130" i="24"/>
  <c r="AI130" i="24" s="1"/>
  <c r="AG155" i="24"/>
  <c r="Z155" i="24"/>
  <c r="AD75" i="24"/>
  <c r="T75" i="24" s="1"/>
  <c r="U75" i="24" s="1"/>
  <c r="AD99" i="24"/>
  <c r="T99" i="24" s="1"/>
  <c r="U99" i="24" s="1"/>
  <c r="AF160" i="24"/>
  <c r="AF187" i="24"/>
  <c r="AG158" i="24"/>
  <c r="AC130" i="24"/>
  <c r="S130" i="24" s="1"/>
  <c r="AB130" i="24"/>
  <c r="N139" i="24"/>
  <c r="Q124" i="24"/>
  <c r="AF124" i="24"/>
  <c r="Z161" i="24"/>
  <c r="AG161" i="24"/>
  <c r="AC135" i="24"/>
  <c r="S135" i="24" s="1"/>
  <c r="AB135" i="24"/>
  <c r="AC102" i="24"/>
  <c r="S102" i="24" s="1"/>
  <c r="AB102" i="24"/>
  <c r="AH189" i="24"/>
  <c r="AI189" i="24" s="1"/>
  <c r="AH162" i="24"/>
  <c r="AI162" i="24" s="1"/>
  <c r="AH181" i="24"/>
  <c r="AI181" i="24" s="1"/>
  <c r="AH154" i="24"/>
  <c r="AI154" i="24" s="1"/>
  <c r="AG137" i="24"/>
  <c r="Z137" i="24"/>
  <c r="AC138" i="24"/>
  <c r="S138" i="24" s="1"/>
  <c r="AB138" i="24"/>
  <c r="AD109" i="24"/>
  <c r="T109" i="24" s="1"/>
  <c r="U109" i="24" s="1"/>
  <c r="AF191" i="24"/>
  <c r="AF164" i="24"/>
  <c r="AG159" i="24"/>
  <c r="Z159" i="24"/>
  <c r="Z153" i="24"/>
  <c r="AG153" i="24"/>
  <c r="AD79" i="24"/>
  <c r="T79" i="24" s="1"/>
  <c r="U79" i="24" s="1"/>
  <c r="AF152" i="24"/>
  <c r="AF179" i="24"/>
  <c r="AF186" i="24"/>
  <c r="AF159" i="24"/>
  <c r="AC136" i="24"/>
  <c r="S136" i="24" s="1"/>
  <c r="AB136" i="24"/>
  <c r="AH136" i="24"/>
  <c r="AI136" i="24" s="1"/>
  <c r="AH134" i="24"/>
  <c r="AI134" i="24" s="1"/>
  <c r="Z157" i="24"/>
  <c r="AG157" i="24"/>
  <c r="W111" i="22"/>
  <c r="X106" i="22"/>
  <c r="X102" i="22"/>
  <c r="X82" i="22"/>
  <c r="W168" i="22"/>
  <c r="W103" i="22"/>
  <c r="W99" i="22"/>
  <c r="X91" i="22"/>
  <c r="W87" i="22"/>
  <c r="Y87" i="22" s="1"/>
  <c r="W82" i="22"/>
  <c r="Y82" i="22" s="1"/>
  <c r="Q224" i="10"/>
  <c r="Q220" i="10"/>
  <c r="T227" i="10"/>
  <c r="M227" i="10"/>
  <c r="T225" i="10"/>
  <c r="M225" i="10"/>
  <c r="T223" i="10"/>
  <c r="M223" i="10"/>
  <c r="T221" i="10"/>
  <c r="M221" i="10"/>
  <c r="T219" i="10"/>
  <c r="M219" i="10"/>
  <c r="U216" i="10"/>
  <c r="N214" i="10"/>
  <c r="U213" i="10"/>
  <c r="S195" i="10"/>
  <c r="S193" i="10"/>
  <c r="S191" i="10"/>
  <c r="S189" i="10"/>
  <c r="S187" i="10"/>
  <c r="S185" i="10"/>
  <c r="Q183" i="10"/>
  <c r="M182" i="10"/>
  <c r="U180" i="10"/>
  <c r="N179" i="10"/>
  <c r="S178" i="10"/>
  <c r="S175" i="10"/>
  <c r="M175" i="10"/>
  <c r="U174" i="10"/>
  <c r="M174" i="10"/>
  <c r="U173" i="10"/>
  <c r="M173" i="10"/>
  <c r="U172" i="10"/>
  <c r="M172" i="10"/>
  <c r="U171" i="10"/>
  <c r="M171" i="10"/>
  <c r="U165" i="10"/>
  <c r="U183" i="10"/>
  <c r="U224" i="10"/>
  <c r="U222" i="10"/>
  <c r="O222" i="10"/>
  <c r="U220" i="10"/>
  <c r="S216" i="10"/>
  <c r="Q178" i="10"/>
  <c r="U169" i="10"/>
  <c r="Q222" i="10"/>
  <c r="Q227" i="10"/>
  <c r="U226" i="10"/>
  <c r="O226" i="10"/>
  <c r="Q225" i="10"/>
  <c r="O224" i="10"/>
  <c r="Q221" i="10"/>
  <c r="O220" i="10"/>
  <c r="T226" i="10"/>
  <c r="M226" i="10"/>
  <c r="T224" i="10"/>
  <c r="M224" i="10"/>
  <c r="T222" i="10"/>
  <c r="M222" i="10"/>
  <c r="T220" i="10"/>
  <c r="M220" i="10"/>
  <c r="S204" i="10"/>
  <c r="N183" i="10"/>
  <c r="S182" i="10"/>
  <c r="Q179" i="10"/>
  <c r="M178" i="10"/>
  <c r="Q174" i="10"/>
  <c r="Q173" i="10"/>
  <c r="Q172" i="10"/>
  <c r="Q171" i="10"/>
  <c r="X168" i="22"/>
  <c r="X111" i="22"/>
  <c r="Y111" i="22" s="1"/>
  <c r="W108" i="22"/>
  <c r="W102" i="22"/>
  <c r="X99" i="22"/>
  <c r="Y99" i="22" s="1"/>
  <c r="W91" i="22"/>
  <c r="Y91" i="22" s="1"/>
  <c r="X90" i="22"/>
  <c r="W86" i="22"/>
  <c r="W83" i="22"/>
  <c r="Y83" i="22" s="1"/>
  <c r="W90" i="22"/>
  <c r="Y90" i="22" s="1"/>
  <c r="X86" i="22"/>
  <c r="P112" i="22"/>
  <c r="X110" i="22"/>
  <c r="Y110" i="22" s="1"/>
  <c r="X103" i="22"/>
  <c r="W101" i="22"/>
  <c r="X98" i="22"/>
  <c r="X95" i="22"/>
  <c r="Y102" i="22"/>
  <c r="Y98" i="22"/>
  <c r="Y106" i="22"/>
  <c r="W104" i="22"/>
  <c r="W97" i="22"/>
  <c r="X94" i="22"/>
  <c r="Y94" i="22" s="1"/>
  <c r="W92" i="22"/>
  <c r="W85" i="22"/>
  <c r="W109" i="22"/>
  <c r="W96" i="22"/>
  <c r="W84" i="22"/>
  <c r="K112" i="22"/>
  <c r="X107" i="22"/>
  <c r="Y107" i="22" s="1"/>
  <c r="W105" i="22"/>
  <c r="W100" i="22"/>
  <c r="W88" i="22"/>
  <c r="Y95" i="22"/>
  <c r="X109" i="22"/>
  <c r="X105" i="22"/>
  <c r="X101" i="22"/>
  <c r="Y101" i="22" s="1"/>
  <c r="X97" i="22"/>
  <c r="X93" i="22"/>
  <c r="X89" i="22"/>
  <c r="Y89" i="22" s="1"/>
  <c r="X85" i="22"/>
  <c r="X108" i="22"/>
  <c r="X104" i="22"/>
  <c r="Y104" i="22" s="1"/>
  <c r="X100" i="22"/>
  <c r="X96" i="22"/>
  <c r="W93" i="22"/>
  <c r="X92" i="22"/>
  <c r="X88" i="22"/>
  <c r="Y88" i="22" s="1"/>
  <c r="X84" i="22"/>
  <c r="O181" i="10"/>
  <c r="T181" i="10"/>
  <c r="M181" i="10"/>
  <c r="S181" i="10"/>
  <c r="N181" i="10"/>
  <c r="U181" i="10"/>
  <c r="O177" i="10"/>
  <c r="T177" i="10"/>
  <c r="M177" i="10"/>
  <c r="S177" i="10"/>
  <c r="N177" i="10"/>
  <c r="U177" i="10"/>
  <c r="M162" i="10"/>
  <c r="Q162" i="10"/>
  <c r="N162" i="10"/>
  <c r="S162" i="10"/>
  <c r="O162" i="10"/>
  <c r="T162" i="10"/>
  <c r="U162" i="10"/>
  <c r="M152" i="10"/>
  <c r="Q152" i="10"/>
  <c r="N152" i="10"/>
  <c r="S152" i="10"/>
  <c r="O152" i="10"/>
  <c r="T152" i="10"/>
  <c r="U152" i="10"/>
  <c r="M144" i="10"/>
  <c r="Q144" i="10"/>
  <c r="N144" i="10"/>
  <c r="S144" i="10"/>
  <c r="O144" i="10"/>
  <c r="T144" i="10"/>
  <c r="U144" i="10"/>
  <c r="M136" i="10"/>
  <c r="Q136" i="10"/>
  <c r="N136" i="10"/>
  <c r="S136" i="10"/>
  <c r="O136" i="10"/>
  <c r="T136" i="10"/>
  <c r="U136" i="10"/>
  <c r="M128" i="10"/>
  <c r="N128" i="10"/>
  <c r="O128" i="10"/>
  <c r="O215" i="10"/>
  <c r="T215" i="10"/>
  <c r="M215" i="10"/>
  <c r="Q215" i="10"/>
  <c r="S227" i="10"/>
  <c r="S226" i="10"/>
  <c r="S225" i="10"/>
  <c r="S224" i="10"/>
  <c r="S223" i="10"/>
  <c r="S222" i="10"/>
  <c r="S221" i="10"/>
  <c r="S220" i="10"/>
  <c r="S219" i="10"/>
  <c r="O216" i="10"/>
  <c r="T216" i="10"/>
  <c r="M216" i="10"/>
  <c r="Q216" i="10"/>
  <c r="S215" i="10"/>
  <c r="O212" i="10"/>
  <c r="T212" i="10"/>
  <c r="M212" i="10"/>
  <c r="Q212" i="10"/>
  <c r="M166" i="10"/>
  <c r="Q166" i="10"/>
  <c r="N166" i="10"/>
  <c r="S166" i="10"/>
  <c r="O166" i="10"/>
  <c r="T166" i="10"/>
  <c r="U166" i="10"/>
  <c r="M154" i="10"/>
  <c r="Q154" i="10"/>
  <c r="N154" i="10"/>
  <c r="S154" i="10"/>
  <c r="O154" i="10"/>
  <c r="T154" i="10"/>
  <c r="U154" i="10"/>
  <c r="M146" i="10"/>
  <c r="Q146" i="10"/>
  <c r="N146" i="10"/>
  <c r="S146" i="10"/>
  <c r="O146" i="10"/>
  <c r="T146" i="10"/>
  <c r="U146" i="10"/>
  <c r="M138" i="10"/>
  <c r="Q138" i="10"/>
  <c r="N138" i="10"/>
  <c r="S138" i="10"/>
  <c r="O138" i="10"/>
  <c r="T138" i="10"/>
  <c r="U138" i="10"/>
  <c r="M130" i="10"/>
  <c r="Q130" i="10"/>
  <c r="N130" i="10"/>
  <c r="S130" i="10"/>
  <c r="O130" i="10"/>
  <c r="T130" i="10"/>
  <c r="U130" i="10"/>
  <c r="O217" i="10"/>
  <c r="T217" i="10"/>
  <c r="M217" i="10"/>
  <c r="Q217" i="10"/>
  <c r="O213" i="10"/>
  <c r="T213" i="10"/>
  <c r="M213" i="10"/>
  <c r="Q213" i="10"/>
  <c r="Q181" i="10"/>
  <c r="Q177" i="10"/>
  <c r="M170" i="10"/>
  <c r="N170" i="10"/>
  <c r="O170" i="10"/>
  <c r="T170" i="10"/>
  <c r="U170" i="10"/>
  <c r="Q170" i="10"/>
  <c r="S170" i="10"/>
  <c r="M156" i="10"/>
  <c r="Q156" i="10"/>
  <c r="N156" i="10"/>
  <c r="S156" i="10"/>
  <c r="O156" i="10"/>
  <c r="T156" i="10"/>
  <c r="U156" i="10"/>
  <c r="M148" i="10"/>
  <c r="Q148" i="10"/>
  <c r="N148" i="10"/>
  <c r="S148" i="10"/>
  <c r="O148" i="10"/>
  <c r="T148" i="10"/>
  <c r="U148" i="10"/>
  <c r="M140" i="10"/>
  <c r="Q140" i="10"/>
  <c r="N140" i="10"/>
  <c r="S140" i="10"/>
  <c r="O140" i="10"/>
  <c r="T140" i="10"/>
  <c r="U140" i="10"/>
  <c r="M132" i="10"/>
  <c r="Q132" i="10"/>
  <c r="N132" i="10"/>
  <c r="S132" i="10"/>
  <c r="O132" i="10"/>
  <c r="T132" i="10"/>
  <c r="U132" i="10"/>
  <c r="K228" i="10"/>
  <c r="O218" i="10"/>
  <c r="T218" i="10"/>
  <c r="M218" i="10"/>
  <c r="Q218" i="10"/>
  <c r="S217" i="10"/>
  <c r="N215" i="10"/>
  <c r="O214" i="10"/>
  <c r="T214" i="10"/>
  <c r="M214" i="10"/>
  <c r="Q214" i="10"/>
  <c r="S213" i="10"/>
  <c r="M158" i="10"/>
  <c r="Q158" i="10"/>
  <c r="N158" i="10"/>
  <c r="S158" i="10"/>
  <c r="O158" i="10"/>
  <c r="T158" i="10"/>
  <c r="U158" i="10"/>
  <c r="M150" i="10"/>
  <c r="Q150" i="10"/>
  <c r="N150" i="10"/>
  <c r="S150" i="10"/>
  <c r="O150" i="10"/>
  <c r="T150" i="10"/>
  <c r="U150" i="10"/>
  <c r="M142" i="10"/>
  <c r="Q142" i="10"/>
  <c r="N142" i="10"/>
  <c r="S142" i="10"/>
  <c r="O142" i="10"/>
  <c r="T142" i="10"/>
  <c r="U142" i="10"/>
  <c r="M134" i="10"/>
  <c r="Q134" i="10"/>
  <c r="N134" i="10"/>
  <c r="S134" i="10"/>
  <c r="O134" i="10"/>
  <c r="T134" i="10"/>
  <c r="U134" i="10"/>
  <c r="Q211" i="10"/>
  <c r="M211" i="10"/>
  <c r="Q210" i="10"/>
  <c r="M210" i="10"/>
  <c r="Q209" i="10"/>
  <c r="M209" i="10"/>
  <c r="Q208" i="10"/>
  <c r="M208" i="10"/>
  <c r="Q207" i="10"/>
  <c r="M207" i="10"/>
  <c r="Q206" i="10"/>
  <c r="M206" i="10"/>
  <c r="Q205" i="10"/>
  <c r="M205" i="10"/>
  <c r="Q204" i="10"/>
  <c r="M204" i="10"/>
  <c r="Q203" i="10"/>
  <c r="M203" i="10"/>
  <c r="Q202" i="10"/>
  <c r="M202" i="10"/>
  <c r="Q201" i="10"/>
  <c r="M201" i="10"/>
  <c r="Q200" i="10"/>
  <c r="M200" i="10"/>
  <c r="Q199" i="10"/>
  <c r="M199" i="10"/>
  <c r="Q198" i="10"/>
  <c r="M198" i="10"/>
  <c r="Q197" i="10"/>
  <c r="M197" i="10"/>
  <c r="Q196" i="10"/>
  <c r="M196" i="10"/>
  <c r="Q195" i="10"/>
  <c r="M195" i="10"/>
  <c r="Q194" i="10"/>
  <c r="M194" i="10"/>
  <c r="Q193" i="10"/>
  <c r="M193" i="10"/>
  <c r="Q192" i="10"/>
  <c r="M192" i="10"/>
  <c r="Q191" i="10"/>
  <c r="M191" i="10"/>
  <c r="Q190" i="10"/>
  <c r="M190" i="10"/>
  <c r="Q189" i="10"/>
  <c r="M189" i="10"/>
  <c r="Q188" i="10"/>
  <c r="M188" i="10"/>
  <c r="Q187" i="10"/>
  <c r="M187" i="10"/>
  <c r="Q186" i="10"/>
  <c r="M186" i="10"/>
  <c r="Q185" i="10"/>
  <c r="M185" i="10"/>
  <c r="S183" i="10"/>
  <c r="U182" i="10"/>
  <c r="O180" i="10"/>
  <c r="T180" i="10"/>
  <c r="S179" i="10"/>
  <c r="U178" i="10"/>
  <c r="O176" i="10"/>
  <c r="T176" i="10"/>
  <c r="M167" i="10"/>
  <c r="Q167" i="10"/>
  <c r="N167" i="10"/>
  <c r="S167" i="10"/>
  <c r="O167" i="10"/>
  <c r="M163" i="10"/>
  <c r="Q163" i="10"/>
  <c r="N163" i="10"/>
  <c r="S163" i="10"/>
  <c r="O163" i="10"/>
  <c r="M159" i="10"/>
  <c r="Q159" i="10"/>
  <c r="N159" i="10"/>
  <c r="S159" i="10"/>
  <c r="O159" i="10"/>
  <c r="O183" i="10"/>
  <c r="T183" i="10"/>
  <c r="O179" i="10"/>
  <c r="T179" i="10"/>
  <c r="M168" i="10"/>
  <c r="Q168" i="10"/>
  <c r="N168" i="10"/>
  <c r="S168" i="10"/>
  <c r="O168" i="10"/>
  <c r="M164" i="10"/>
  <c r="Q164" i="10"/>
  <c r="N164" i="10"/>
  <c r="S164" i="10"/>
  <c r="O164" i="10"/>
  <c r="M160" i="10"/>
  <c r="Q160" i="10"/>
  <c r="N160" i="10"/>
  <c r="S160" i="10"/>
  <c r="O160" i="10"/>
  <c r="M157" i="10"/>
  <c r="Q157" i="10"/>
  <c r="N157" i="10"/>
  <c r="S157" i="10"/>
  <c r="O157" i="10"/>
  <c r="T157" i="10"/>
  <c r="M155" i="10"/>
  <c r="Q155" i="10"/>
  <c r="N155" i="10"/>
  <c r="S155" i="10"/>
  <c r="O155" i="10"/>
  <c r="T155" i="10"/>
  <c r="M153" i="10"/>
  <c r="Q153" i="10"/>
  <c r="N153" i="10"/>
  <c r="S153" i="10"/>
  <c r="O153" i="10"/>
  <c r="T153" i="10"/>
  <c r="M151" i="10"/>
  <c r="Q151" i="10"/>
  <c r="N151" i="10"/>
  <c r="S151" i="10"/>
  <c r="O151" i="10"/>
  <c r="T151" i="10"/>
  <c r="M149" i="10"/>
  <c r="Q149" i="10"/>
  <c r="N149" i="10"/>
  <c r="S149" i="10"/>
  <c r="O149" i="10"/>
  <c r="T149" i="10"/>
  <c r="M147" i="10"/>
  <c r="Q147" i="10"/>
  <c r="N147" i="10"/>
  <c r="S147" i="10"/>
  <c r="O147" i="10"/>
  <c r="T147" i="10"/>
  <c r="M145" i="10"/>
  <c r="Q145" i="10"/>
  <c r="N145" i="10"/>
  <c r="S145" i="10"/>
  <c r="O145" i="10"/>
  <c r="T145" i="10"/>
  <c r="M143" i="10"/>
  <c r="Q143" i="10"/>
  <c r="N143" i="10"/>
  <c r="S143" i="10"/>
  <c r="O143" i="10"/>
  <c r="T143" i="10"/>
  <c r="M141" i="10"/>
  <c r="Q141" i="10"/>
  <c r="N141" i="10"/>
  <c r="S141" i="10"/>
  <c r="O141" i="10"/>
  <c r="T141" i="10"/>
  <c r="M139" i="10"/>
  <c r="Q139" i="10"/>
  <c r="N139" i="10"/>
  <c r="S139" i="10"/>
  <c r="O139" i="10"/>
  <c r="T139" i="10"/>
  <c r="M137" i="10"/>
  <c r="Q137" i="10"/>
  <c r="N137" i="10"/>
  <c r="S137" i="10"/>
  <c r="O137" i="10"/>
  <c r="T137" i="10"/>
  <c r="M135" i="10"/>
  <c r="Q135" i="10"/>
  <c r="N135" i="10"/>
  <c r="S135" i="10"/>
  <c r="O135" i="10"/>
  <c r="T135" i="10"/>
  <c r="M133" i="10"/>
  <c r="Q133" i="10"/>
  <c r="N133" i="10"/>
  <c r="S133" i="10"/>
  <c r="O133" i="10"/>
  <c r="T133" i="10"/>
  <c r="M131" i="10"/>
  <c r="Q131" i="10"/>
  <c r="N131" i="10"/>
  <c r="S131" i="10"/>
  <c r="O131" i="10"/>
  <c r="T131" i="10"/>
  <c r="M129" i="10"/>
  <c r="Q129" i="10"/>
  <c r="N129" i="10"/>
  <c r="S129" i="10"/>
  <c r="O129" i="10"/>
  <c r="T129"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O182" i="10"/>
  <c r="T182" i="10"/>
  <c r="O178" i="10"/>
  <c r="T178" i="10"/>
  <c r="M169" i="10"/>
  <c r="Q169" i="10"/>
  <c r="N169" i="10"/>
  <c r="S169" i="10"/>
  <c r="O169" i="10"/>
  <c r="U168" i="10"/>
  <c r="T167" i="10"/>
  <c r="M165" i="10"/>
  <c r="Q165" i="10"/>
  <c r="N165" i="10"/>
  <c r="S165" i="10"/>
  <c r="O165" i="10"/>
  <c r="U164" i="10"/>
  <c r="T163" i="10"/>
  <c r="M161" i="10"/>
  <c r="Q161" i="10"/>
  <c r="N161" i="10"/>
  <c r="S161" i="10"/>
  <c r="O161" i="10"/>
  <c r="U160" i="10"/>
  <c r="T159" i="10"/>
  <c r="T175" i="10"/>
  <c r="T174" i="10"/>
  <c r="T173" i="10"/>
  <c r="T172" i="10"/>
  <c r="T171" i="10"/>
  <c r="Y108" i="22" l="1"/>
  <c r="Y84" i="22"/>
  <c r="Y92" i="22"/>
  <c r="Y168" i="22"/>
  <c r="Y93" i="22"/>
  <c r="Y105" i="22"/>
  <c r="Y103" i="22"/>
  <c r="U71" i="24"/>
  <c r="J181" i="24"/>
  <c r="Z181" i="24" s="1"/>
  <c r="J185" i="24"/>
  <c r="Z185" i="24" s="1"/>
  <c r="J189" i="24"/>
  <c r="Z189" i="24" s="1"/>
  <c r="J187" i="24"/>
  <c r="U128" i="24"/>
  <c r="AD135" i="24"/>
  <c r="T135" i="24" s="1"/>
  <c r="U135" i="24" s="1"/>
  <c r="AD131" i="24"/>
  <c r="T131" i="24" s="1"/>
  <c r="U131" i="24" s="1"/>
  <c r="AD126" i="24"/>
  <c r="T126" i="24" s="1"/>
  <c r="U126" i="24" s="1"/>
  <c r="AD132" i="24"/>
  <c r="T132" i="24" s="1"/>
  <c r="U132" i="24" s="1"/>
  <c r="AD98" i="24"/>
  <c r="T98" i="24" s="1"/>
  <c r="U98" i="24" s="1"/>
  <c r="AD110" i="24"/>
  <c r="T110" i="24" s="1"/>
  <c r="U110" i="24" s="1"/>
  <c r="AG180" i="24"/>
  <c r="Z180" i="24"/>
  <c r="AD138" i="24"/>
  <c r="T138" i="24" s="1"/>
  <c r="U138" i="24" s="1"/>
  <c r="Q139" i="24"/>
  <c r="AD130" i="24"/>
  <c r="T130" i="24" s="1"/>
  <c r="U130" i="24" s="1"/>
  <c r="AB155" i="24"/>
  <c r="AC155" i="24"/>
  <c r="S155" i="24" s="1"/>
  <c r="AH184" i="24"/>
  <c r="AI184" i="24" s="1"/>
  <c r="AH157" i="24"/>
  <c r="AI157" i="24" s="1"/>
  <c r="AD134" i="24"/>
  <c r="T134" i="24" s="1"/>
  <c r="U134" i="24" s="1"/>
  <c r="AG160" i="24"/>
  <c r="Z160" i="24"/>
  <c r="Z156" i="24"/>
  <c r="AG156" i="24"/>
  <c r="AH153" i="24"/>
  <c r="AI153" i="24" s="1"/>
  <c r="AH180" i="24"/>
  <c r="AI180" i="24" s="1"/>
  <c r="AC154" i="24"/>
  <c r="S154" i="24" s="1"/>
  <c r="AB154" i="24"/>
  <c r="AD128" i="24"/>
  <c r="T128" i="24" s="1"/>
  <c r="AB153" i="24"/>
  <c r="AC153" i="24"/>
  <c r="S153" i="24" s="1"/>
  <c r="AG164" i="24"/>
  <c r="Z164" i="24"/>
  <c r="AG152" i="24"/>
  <c r="Z152" i="24"/>
  <c r="AC163" i="24"/>
  <c r="S163" i="24" s="1"/>
  <c r="AB163" i="24"/>
  <c r="AG178" i="24"/>
  <c r="AI139" i="24"/>
  <c r="AG192" i="24"/>
  <c r="Z192" i="24"/>
  <c r="AH188" i="24"/>
  <c r="AI188" i="24" s="1"/>
  <c r="AH161" i="24"/>
  <c r="AI161" i="24" s="1"/>
  <c r="AG184" i="24"/>
  <c r="Z184" i="24"/>
  <c r="AC159" i="24"/>
  <c r="S159" i="24" s="1"/>
  <c r="AB159" i="24"/>
  <c r="AB137" i="24"/>
  <c r="AC137" i="24"/>
  <c r="S137" i="24" s="1"/>
  <c r="AD102" i="24"/>
  <c r="T102" i="24" s="1"/>
  <c r="U102" i="24" s="1"/>
  <c r="AG188" i="24"/>
  <c r="Z188" i="24"/>
  <c r="N166" i="24"/>
  <c r="Q151" i="24"/>
  <c r="AF151" i="24"/>
  <c r="Z190" i="24"/>
  <c r="AG190" i="24"/>
  <c r="AD127" i="24"/>
  <c r="T127" i="24" s="1"/>
  <c r="U127" i="24" s="1"/>
  <c r="AF181" i="24"/>
  <c r="AF154" i="24"/>
  <c r="M166" i="24"/>
  <c r="AC162" i="24"/>
  <c r="S162" i="24" s="1"/>
  <c r="AB162" i="24"/>
  <c r="AG185" i="24"/>
  <c r="AH182" i="24"/>
  <c r="AI182" i="24" s="1"/>
  <c r="AH155" i="24"/>
  <c r="AI155" i="24" s="1"/>
  <c r="AD136" i="24"/>
  <c r="T136" i="24" s="1"/>
  <c r="U136" i="24" s="1"/>
  <c r="AB157" i="24"/>
  <c r="AC157" i="24"/>
  <c r="S157" i="24" s="1"/>
  <c r="AH190" i="24"/>
  <c r="AI190" i="24" s="1"/>
  <c r="AH163" i="24"/>
  <c r="AI163" i="24" s="1"/>
  <c r="AG186" i="24"/>
  <c r="Z186" i="24"/>
  <c r="AB161" i="24"/>
  <c r="AC161" i="24"/>
  <c r="S161" i="24" s="1"/>
  <c r="AC158" i="24"/>
  <c r="S158" i="24" s="1"/>
  <c r="AB158" i="24"/>
  <c r="AG182" i="24"/>
  <c r="Z182" i="24"/>
  <c r="AB125" i="24"/>
  <c r="AC125" i="24"/>
  <c r="S125" i="24" s="1"/>
  <c r="AB133" i="24"/>
  <c r="AC133" i="24"/>
  <c r="S133" i="24" s="1"/>
  <c r="AB129" i="24"/>
  <c r="AC129" i="24"/>
  <c r="S129" i="24" s="1"/>
  <c r="AF162" i="24"/>
  <c r="AF189" i="24"/>
  <c r="AD106" i="24"/>
  <c r="T106" i="24" s="1"/>
  <c r="U106" i="24" s="1"/>
  <c r="AG181" i="24"/>
  <c r="AH165" i="24"/>
  <c r="AI165" i="24" s="1"/>
  <c r="AH192" i="24"/>
  <c r="AI192" i="24" s="1"/>
  <c r="AB165" i="24"/>
  <c r="AC165" i="24"/>
  <c r="S165" i="24" s="1"/>
  <c r="AG189" i="24"/>
  <c r="Y86" i="22"/>
  <c r="Y96" i="22"/>
  <c r="Y97" i="22"/>
  <c r="Y100" i="22"/>
  <c r="Y85" i="22"/>
  <c r="Y109" i="22"/>
  <c r="O228" i="10"/>
  <c r="M228" i="10"/>
  <c r="N228" i="10"/>
  <c r="U165" i="24" l="1"/>
  <c r="U155" i="24"/>
  <c r="U157" i="24"/>
  <c r="AD155" i="24"/>
  <c r="T155" i="24" s="1"/>
  <c r="M193" i="24"/>
  <c r="AD129" i="24"/>
  <c r="T129" i="24" s="1"/>
  <c r="U129" i="24" s="1"/>
  <c r="AD125" i="24"/>
  <c r="T125" i="24" s="1"/>
  <c r="AD157" i="24"/>
  <c r="T157" i="24" s="1"/>
  <c r="AD159" i="24"/>
  <c r="T159" i="24" s="1"/>
  <c r="U159" i="24" s="1"/>
  <c r="AD163" i="24"/>
  <c r="T163" i="24" s="1"/>
  <c r="U163" i="24" s="1"/>
  <c r="AD165" i="24"/>
  <c r="T165" i="24" s="1"/>
  <c r="AD137" i="24"/>
  <c r="T137" i="24" s="1"/>
  <c r="U137" i="24" s="1"/>
  <c r="AC190" i="24"/>
  <c r="S190" i="24" s="1"/>
  <c r="AB190" i="24"/>
  <c r="AC184" i="24"/>
  <c r="S184" i="24" s="1"/>
  <c r="AB184" i="24"/>
  <c r="AC164" i="24"/>
  <c r="S164" i="24" s="1"/>
  <c r="AB164" i="24"/>
  <c r="AD162" i="24"/>
  <c r="T162" i="24" s="1"/>
  <c r="U162" i="24" s="1"/>
  <c r="AC188" i="24"/>
  <c r="S188" i="24" s="1"/>
  <c r="AB188" i="24"/>
  <c r="AC152" i="24"/>
  <c r="S152" i="24" s="1"/>
  <c r="AB152" i="24"/>
  <c r="Z191" i="24"/>
  <c r="AG191" i="24"/>
  <c r="AC156" i="24"/>
  <c r="S156" i="24" s="1"/>
  <c r="AB156" i="24"/>
  <c r="Z187" i="24"/>
  <c r="AG187" i="24"/>
  <c r="AC180" i="24"/>
  <c r="S180" i="24" s="1"/>
  <c r="AB180" i="24"/>
  <c r="AB181" i="24"/>
  <c r="AC181" i="24"/>
  <c r="S181" i="24" s="1"/>
  <c r="AC186" i="24"/>
  <c r="S186" i="24" s="1"/>
  <c r="AB186" i="24"/>
  <c r="AD158" i="24"/>
  <c r="T158" i="24" s="1"/>
  <c r="U158" i="24" s="1"/>
  <c r="Q166" i="24"/>
  <c r="AI193" i="24"/>
  <c r="Z183" i="24"/>
  <c r="AG183" i="24"/>
  <c r="AC192" i="24"/>
  <c r="S192" i="24" s="1"/>
  <c r="AB192" i="24"/>
  <c r="AB189" i="24"/>
  <c r="AC189" i="24"/>
  <c r="S189" i="24" s="1"/>
  <c r="AD133" i="24"/>
  <c r="T133" i="24" s="1"/>
  <c r="U133" i="24" s="1"/>
  <c r="AC182" i="24"/>
  <c r="S182" i="24" s="1"/>
  <c r="AB182" i="24"/>
  <c r="AD161" i="24"/>
  <c r="T161" i="24" s="1"/>
  <c r="U161" i="24" s="1"/>
  <c r="AB185" i="24"/>
  <c r="AC185" i="24"/>
  <c r="N193" i="24"/>
  <c r="AF178" i="24"/>
  <c r="Q178" i="24"/>
  <c r="Z179" i="24"/>
  <c r="AG179" i="24"/>
  <c r="AD153" i="24"/>
  <c r="T153" i="24" s="1"/>
  <c r="U153" i="24" s="1"/>
  <c r="AD154" i="24"/>
  <c r="T154" i="24" s="1"/>
  <c r="U154" i="24" s="1"/>
  <c r="AI166" i="24"/>
  <c r="AB160" i="24"/>
  <c r="AC160" i="24"/>
  <c r="S160" i="24" s="1"/>
  <c r="Y112" i="22"/>
  <c r="I143" i="21"/>
  <c r="U125" i="24" l="1"/>
  <c r="AD185" i="24"/>
  <c r="T185" i="24" s="1"/>
  <c r="S185" i="24"/>
  <c r="U185" i="24" s="1"/>
  <c r="U182" i="24"/>
  <c r="AD164" i="24"/>
  <c r="T164" i="24" s="1"/>
  <c r="U164" i="24" s="1"/>
  <c r="AD190" i="24"/>
  <c r="T190" i="24" s="1"/>
  <c r="U190" i="24" s="1"/>
  <c r="AD188" i="24"/>
  <c r="T188" i="24" s="1"/>
  <c r="U188" i="24" s="1"/>
  <c r="AD182" i="24"/>
  <c r="T182" i="24" s="1"/>
  <c r="AD160" i="24"/>
  <c r="T160" i="24" s="1"/>
  <c r="U160" i="24" s="1"/>
  <c r="AD189" i="24"/>
  <c r="T189" i="24" s="1"/>
  <c r="U189" i="24" s="1"/>
  <c r="AC191" i="24"/>
  <c r="S191" i="24" s="1"/>
  <c r="AB191" i="24"/>
  <c r="AD192" i="24"/>
  <c r="T192" i="24" s="1"/>
  <c r="U192" i="24" s="1"/>
  <c r="AD184" i="24"/>
  <c r="T184" i="24" s="1"/>
  <c r="U184" i="24" s="1"/>
  <c r="AB179" i="24"/>
  <c r="AC179" i="24"/>
  <c r="S179" i="24" s="1"/>
  <c r="AB187" i="24"/>
  <c r="AC187" i="24"/>
  <c r="AD186" i="24"/>
  <c r="T186" i="24" s="1"/>
  <c r="U186" i="24" s="1"/>
  <c r="AD180" i="24"/>
  <c r="T180" i="24" s="1"/>
  <c r="U180" i="24" s="1"/>
  <c r="AD156" i="24"/>
  <c r="T156" i="24" s="1"/>
  <c r="U156" i="24" s="1"/>
  <c r="AD152" i="24"/>
  <c r="T152" i="24" s="1"/>
  <c r="U152" i="24" s="1"/>
  <c r="Q193" i="24"/>
  <c r="AB183" i="24"/>
  <c r="AC183" i="24"/>
  <c r="S183" i="24" s="1"/>
  <c r="AD181" i="24"/>
  <c r="T181" i="24" s="1"/>
  <c r="U181" i="24" s="1"/>
  <c r="Q18" i="10"/>
  <c r="AD187" i="24" l="1"/>
  <c r="T187" i="24" s="1"/>
  <c r="S187" i="24"/>
  <c r="U187" i="24" s="1"/>
  <c r="AD191" i="24"/>
  <c r="T191" i="24" s="1"/>
  <c r="U191" i="24" s="1"/>
  <c r="AD179" i="24"/>
  <c r="T179" i="24" s="1"/>
  <c r="U179" i="24" s="1"/>
  <c r="AD183" i="24"/>
  <c r="T183" i="24" s="1"/>
  <c r="U183" i="24" s="1"/>
  <c r="E117" i="4" l="1"/>
  <c r="D121" i="4"/>
  <c r="C118" i="4"/>
  <c r="D118" i="4"/>
  <c r="P438" i="11"/>
  <c r="AA437" i="11"/>
  <c r="AA436" i="11"/>
  <c r="AA435" i="11"/>
  <c r="AA434" i="11"/>
  <c r="AA433" i="11"/>
  <c r="AA432" i="11"/>
  <c r="AA431" i="11"/>
  <c r="AA430" i="11"/>
  <c r="AA429" i="11"/>
  <c r="AA428" i="11"/>
  <c r="AA427" i="11"/>
  <c r="AA426" i="11"/>
  <c r="AA425" i="11"/>
  <c r="AA424" i="11"/>
  <c r="AA423" i="11"/>
  <c r="AA422" i="11"/>
  <c r="AA421" i="11"/>
  <c r="AA420" i="11"/>
  <c r="AA419" i="11"/>
  <c r="AA418" i="11"/>
  <c r="AA417" i="11"/>
  <c r="AA416" i="11"/>
  <c r="AA415" i="11"/>
  <c r="AA414" i="11"/>
  <c r="AA413" i="11"/>
  <c r="AA412" i="11"/>
  <c r="AA411" i="11"/>
  <c r="AA410" i="11"/>
  <c r="AA409" i="11"/>
  <c r="AA408" i="11"/>
  <c r="AA407" i="11"/>
  <c r="AA406" i="11"/>
  <c r="AA405" i="11"/>
  <c r="AA404" i="11"/>
  <c r="AA403" i="11"/>
  <c r="AA402" i="11"/>
  <c r="AA401" i="11"/>
  <c r="AA400" i="11"/>
  <c r="AA399" i="11"/>
  <c r="AA398" i="11"/>
  <c r="AA397" i="11"/>
  <c r="AA396" i="11"/>
  <c r="AA395" i="11"/>
  <c r="AA394" i="11"/>
  <c r="AA393" i="11"/>
  <c r="AA392" i="11"/>
  <c r="AA391" i="11"/>
  <c r="AA390" i="11"/>
  <c r="AA389" i="11"/>
  <c r="AA388" i="11"/>
  <c r="AA386" i="11"/>
  <c r="P376" i="11"/>
  <c r="AA375" i="11"/>
  <c r="AA374" i="11"/>
  <c r="AA373" i="11"/>
  <c r="AA372" i="11"/>
  <c r="AA371" i="11"/>
  <c r="AA370" i="11"/>
  <c r="AA369" i="1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4" i="11"/>
  <c r="P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2" i="11"/>
  <c r="P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0" i="11"/>
  <c r="P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8" i="11"/>
  <c r="P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N66" i="11"/>
  <c r="P66" i="11"/>
  <c r="O17" i="11"/>
  <c r="S17" i="11"/>
  <c r="U17" i="11"/>
  <c r="O18" i="11"/>
  <c r="S18" i="11"/>
  <c r="U18" i="11"/>
  <c r="O19" i="11"/>
  <c r="S19" i="11"/>
  <c r="U19" i="11"/>
  <c r="O20" i="11"/>
  <c r="S20" i="11"/>
  <c r="U20" i="11"/>
  <c r="O21" i="11"/>
  <c r="S21" i="11"/>
  <c r="U21" i="11"/>
  <c r="O22" i="11"/>
  <c r="S22" i="11"/>
  <c r="U22" i="11"/>
  <c r="O23" i="11"/>
  <c r="S23" i="11"/>
  <c r="U23" i="11"/>
  <c r="O24" i="11"/>
  <c r="S24" i="11"/>
  <c r="U24" i="11"/>
  <c r="O25" i="11"/>
  <c r="S25" i="11"/>
  <c r="U25" i="11"/>
  <c r="O26" i="11"/>
  <c r="S26" i="11"/>
  <c r="U26" i="11"/>
  <c r="O27" i="11"/>
  <c r="S27" i="11"/>
  <c r="U27" i="11"/>
  <c r="O28" i="11"/>
  <c r="S28" i="11"/>
  <c r="U28" i="11"/>
  <c r="O29" i="11"/>
  <c r="S29" i="11"/>
  <c r="U29" i="11"/>
  <c r="O30" i="11"/>
  <c r="S30" i="11"/>
  <c r="U30" i="11"/>
  <c r="O31" i="11"/>
  <c r="S31" i="11"/>
  <c r="U31" i="11"/>
  <c r="O32" i="11"/>
  <c r="S32" i="11"/>
  <c r="U32" i="11"/>
  <c r="O33" i="11"/>
  <c r="S33" i="11"/>
  <c r="U33" i="11"/>
  <c r="O34" i="11"/>
  <c r="S34" i="11"/>
  <c r="U34" i="11"/>
  <c r="O35" i="11"/>
  <c r="S35" i="11"/>
  <c r="U35" i="11"/>
  <c r="O36" i="11"/>
  <c r="S36" i="11"/>
  <c r="U36" i="11"/>
  <c r="O37" i="11"/>
  <c r="S37" i="11"/>
  <c r="U37" i="11"/>
  <c r="O38" i="11"/>
  <c r="S38" i="11"/>
  <c r="U38" i="11"/>
  <c r="O39" i="11"/>
  <c r="S39" i="11"/>
  <c r="U39" i="11"/>
  <c r="O40" i="11"/>
  <c r="S40" i="11"/>
  <c r="U40" i="11"/>
  <c r="O41" i="11"/>
  <c r="S41" i="11"/>
  <c r="U41" i="11"/>
  <c r="O42" i="11"/>
  <c r="S42" i="11"/>
  <c r="U42" i="11"/>
  <c r="O43" i="11"/>
  <c r="S43" i="11"/>
  <c r="U43" i="11"/>
  <c r="O44" i="11"/>
  <c r="S44" i="11"/>
  <c r="U44" i="11"/>
  <c r="O45" i="11"/>
  <c r="S45" i="11"/>
  <c r="U45" i="11"/>
  <c r="O46" i="11"/>
  <c r="S46" i="11"/>
  <c r="U46" i="11"/>
  <c r="O47" i="11"/>
  <c r="S47" i="11"/>
  <c r="U47" i="11"/>
  <c r="O48" i="11"/>
  <c r="S48" i="11"/>
  <c r="U48" i="11"/>
  <c r="O49" i="11"/>
  <c r="S49" i="11"/>
  <c r="U49" i="11"/>
  <c r="O50" i="11"/>
  <c r="S50" i="11"/>
  <c r="U50" i="11"/>
  <c r="O51" i="11"/>
  <c r="S51" i="11"/>
  <c r="U51" i="11"/>
  <c r="O52" i="11"/>
  <c r="S52" i="11"/>
  <c r="U52" i="11"/>
  <c r="O53" i="11"/>
  <c r="S53" i="11"/>
  <c r="U53" i="11"/>
  <c r="O54" i="11"/>
  <c r="S54" i="11"/>
  <c r="U54" i="11"/>
  <c r="O55" i="11"/>
  <c r="S55" i="11"/>
  <c r="U55" i="11"/>
  <c r="O56" i="11"/>
  <c r="S56" i="11"/>
  <c r="U56" i="11"/>
  <c r="O57" i="11"/>
  <c r="S57" i="11"/>
  <c r="U57" i="11"/>
  <c r="O58" i="11"/>
  <c r="S58" i="11"/>
  <c r="U58" i="11"/>
  <c r="O59" i="11"/>
  <c r="S59" i="11"/>
  <c r="U59" i="11"/>
  <c r="O60" i="11"/>
  <c r="S60" i="11"/>
  <c r="U60" i="11"/>
  <c r="O61" i="11"/>
  <c r="S61" i="11"/>
  <c r="U61" i="11"/>
  <c r="O62" i="11"/>
  <c r="S62" i="11"/>
  <c r="U62" i="11"/>
  <c r="O63" i="11"/>
  <c r="S63" i="11"/>
  <c r="U63" i="11"/>
  <c r="O64" i="11"/>
  <c r="S64" i="11"/>
  <c r="U64" i="11"/>
  <c r="O65" i="11"/>
  <c r="S65" i="11"/>
  <c r="U65" i="11"/>
  <c r="Z17" i="11"/>
  <c r="AB17" i="11" s="1"/>
  <c r="AA17" i="11"/>
  <c r="AF17" i="11"/>
  <c r="AG17" i="11"/>
  <c r="AH17" i="11"/>
  <c r="AI17" i="11"/>
  <c r="Z18" i="11"/>
  <c r="AB18" i="11" s="1"/>
  <c r="AA18" i="11"/>
  <c r="AF18" i="11"/>
  <c r="AG18" i="11"/>
  <c r="AH18" i="11"/>
  <c r="AI18" i="11" s="1"/>
  <c r="Z19" i="11"/>
  <c r="AB19" i="11" s="1"/>
  <c r="AA19" i="11"/>
  <c r="AF19" i="11"/>
  <c r="AG19" i="11"/>
  <c r="AH19" i="11"/>
  <c r="AI19" i="11"/>
  <c r="Z20" i="11"/>
  <c r="AB20" i="11" s="1"/>
  <c r="AA20" i="11"/>
  <c r="AF20" i="11"/>
  <c r="AG20" i="11"/>
  <c r="AH20" i="11"/>
  <c r="AI20" i="11" s="1"/>
  <c r="Z21" i="11"/>
  <c r="AB21" i="11" s="1"/>
  <c r="AA21" i="11"/>
  <c r="AF21" i="11"/>
  <c r="AG21" i="11"/>
  <c r="AH21" i="11"/>
  <c r="AI21" i="11" s="1"/>
  <c r="Z22" i="11"/>
  <c r="AB22" i="11" s="1"/>
  <c r="AA22" i="11"/>
  <c r="AF22" i="11"/>
  <c r="AG22" i="11"/>
  <c r="AH22" i="11"/>
  <c r="AI22" i="11" s="1"/>
  <c r="Z23" i="11"/>
  <c r="AB23" i="11" s="1"/>
  <c r="AA23" i="11"/>
  <c r="AF23" i="11"/>
  <c r="AG23" i="11"/>
  <c r="AH23" i="11"/>
  <c r="AI23" i="11" s="1"/>
  <c r="Z24" i="11"/>
  <c r="AB24" i="11" s="1"/>
  <c r="AA24" i="11"/>
  <c r="AF24" i="11"/>
  <c r="AG24" i="11"/>
  <c r="AH24" i="11"/>
  <c r="AI24" i="11" s="1"/>
  <c r="Z25" i="11"/>
  <c r="AB25" i="11" s="1"/>
  <c r="AA25" i="11"/>
  <c r="AF25" i="11"/>
  <c r="AG25" i="11"/>
  <c r="AH25" i="11"/>
  <c r="AI25" i="11"/>
  <c r="Z26" i="11"/>
  <c r="AB26" i="11" s="1"/>
  <c r="AA26" i="11"/>
  <c r="AF26" i="11"/>
  <c r="AG26" i="11"/>
  <c r="AH26" i="11"/>
  <c r="AI26" i="11" s="1"/>
  <c r="Z27" i="11"/>
  <c r="AB27" i="11" s="1"/>
  <c r="AA27" i="11"/>
  <c r="AF27" i="11"/>
  <c r="AG27" i="11"/>
  <c r="AH27" i="11"/>
  <c r="AI27" i="11"/>
  <c r="Z28" i="11"/>
  <c r="AB28" i="11" s="1"/>
  <c r="AA28" i="11"/>
  <c r="AF28" i="11"/>
  <c r="AG28" i="11"/>
  <c r="AH28" i="11"/>
  <c r="AI28" i="11" s="1"/>
  <c r="Z29" i="11"/>
  <c r="AB29" i="11" s="1"/>
  <c r="AA29" i="11"/>
  <c r="AF29" i="11"/>
  <c r="AG29" i="11"/>
  <c r="AH29" i="11"/>
  <c r="AI29" i="11" s="1"/>
  <c r="Z30" i="11"/>
  <c r="AB30" i="11" s="1"/>
  <c r="AA30" i="11"/>
  <c r="AF30" i="11"/>
  <c r="AG30" i="11"/>
  <c r="AH30" i="11"/>
  <c r="AI30" i="11" s="1"/>
  <c r="Z31" i="11"/>
  <c r="AB31" i="11" s="1"/>
  <c r="AA31" i="11"/>
  <c r="AF31" i="11"/>
  <c r="AG31" i="11"/>
  <c r="AH31" i="11"/>
  <c r="AI31" i="11" s="1"/>
  <c r="Z32" i="11"/>
  <c r="AB32" i="11" s="1"/>
  <c r="AA32" i="11"/>
  <c r="AF32" i="11"/>
  <c r="AG32" i="11"/>
  <c r="AH32" i="11"/>
  <c r="AI32" i="11" s="1"/>
  <c r="Z33" i="11"/>
  <c r="AB33" i="11" s="1"/>
  <c r="AA33" i="11"/>
  <c r="AF33" i="11"/>
  <c r="AG33" i="11"/>
  <c r="AH33" i="11"/>
  <c r="AI33" i="11"/>
  <c r="Z34" i="11"/>
  <c r="AB34" i="11" s="1"/>
  <c r="AA34" i="11"/>
  <c r="AF34" i="11"/>
  <c r="AG34" i="11"/>
  <c r="AH34" i="11"/>
  <c r="AI34" i="11" s="1"/>
  <c r="Z35" i="11"/>
  <c r="AB35" i="11" s="1"/>
  <c r="AA35" i="11"/>
  <c r="AF35" i="11"/>
  <c r="AG35" i="11"/>
  <c r="AH35" i="11"/>
  <c r="AI35" i="11"/>
  <c r="Z36" i="11"/>
  <c r="AB36" i="11" s="1"/>
  <c r="AA36" i="11"/>
  <c r="AF36" i="11"/>
  <c r="AG36" i="11"/>
  <c r="AH36" i="11"/>
  <c r="AI36" i="11" s="1"/>
  <c r="Z37" i="11"/>
  <c r="AB37" i="11" s="1"/>
  <c r="AA37" i="11"/>
  <c r="AF37" i="11"/>
  <c r="AG37" i="11"/>
  <c r="AH37" i="11"/>
  <c r="AI37" i="11" s="1"/>
  <c r="Z38" i="11"/>
  <c r="AB38" i="11" s="1"/>
  <c r="AA38" i="11"/>
  <c r="AF38" i="11"/>
  <c r="AG38" i="11"/>
  <c r="AH38" i="11"/>
  <c r="AI38" i="11" s="1"/>
  <c r="Z39" i="11"/>
  <c r="AB39" i="11" s="1"/>
  <c r="AA39" i="11"/>
  <c r="AF39" i="11"/>
  <c r="AG39" i="11"/>
  <c r="AH39" i="11"/>
  <c r="AI39" i="11" s="1"/>
  <c r="Z40" i="11"/>
  <c r="AB40" i="11" s="1"/>
  <c r="AA40" i="11"/>
  <c r="AF40" i="11"/>
  <c r="AG40" i="11"/>
  <c r="AH40" i="11"/>
  <c r="AI40" i="11" s="1"/>
  <c r="Z41" i="11"/>
  <c r="AB41" i="11" s="1"/>
  <c r="AA41" i="11"/>
  <c r="AF41" i="11"/>
  <c r="AG41" i="11"/>
  <c r="AH41" i="11"/>
  <c r="AI41" i="11"/>
  <c r="Z42" i="11"/>
  <c r="AB42" i="11" s="1"/>
  <c r="AA42" i="11"/>
  <c r="AF42" i="11"/>
  <c r="AG42" i="11"/>
  <c r="AH42" i="11"/>
  <c r="AI42" i="11" s="1"/>
  <c r="Z43" i="11"/>
  <c r="AB43" i="11" s="1"/>
  <c r="AA43" i="11"/>
  <c r="AF43" i="11"/>
  <c r="AG43" i="11"/>
  <c r="AH43" i="11"/>
  <c r="AI43" i="11"/>
  <c r="Z44" i="11"/>
  <c r="AB44" i="11" s="1"/>
  <c r="AA44" i="11"/>
  <c r="AF44" i="11"/>
  <c r="AG44" i="11"/>
  <c r="AH44" i="11"/>
  <c r="AI44" i="11" s="1"/>
  <c r="Z45" i="11"/>
  <c r="AB45" i="11" s="1"/>
  <c r="AA45" i="11"/>
  <c r="AF45" i="11"/>
  <c r="AG45" i="11"/>
  <c r="AH45" i="11"/>
  <c r="AI45" i="11"/>
  <c r="Z46" i="11"/>
  <c r="AB46" i="11" s="1"/>
  <c r="AA46" i="11"/>
  <c r="AF46" i="11"/>
  <c r="AG46" i="11"/>
  <c r="AH46" i="11"/>
  <c r="AI46" i="11" s="1"/>
  <c r="Z47" i="11"/>
  <c r="AB47" i="11" s="1"/>
  <c r="AA47" i="11"/>
  <c r="AF47" i="11"/>
  <c r="AG47" i="11"/>
  <c r="AH47" i="11"/>
  <c r="AI47" i="11" s="1"/>
  <c r="Z48" i="11"/>
  <c r="AB48" i="11" s="1"/>
  <c r="AA48" i="11"/>
  <c r="AF48" i="11"/>
  <c r="AG48" i="11"/>
  <c r="AH48" i="11"/>
  <c r="AI48" i="11" s="1"/>
  <c r="Z49" i="11"/>
  <c r="AB49" i="11" s="1"/>
  <c r="AA49" i="11"/>
  <c r="AF49" i="11"/>
  <c r="AG49" i="11"/>
  <c r="AH49" i="11"/>
  <c r="AI49" i="11"/>
  <c r="Z50" i="11"/>
  <c r="AB50" i="11" s="1"/>
  <c r="AA50" i="11"/>
  <c r="AF50" i="11"/>
  <c r="AG50" i="11"/>
  <c r="AH50" i="11"/>
  <c r="AI50" i="11" s="1"/>
  <c r="Z51" i="11"/>
  <c r="AB51" i="11" s="1"/>
  <c r="AA51" i="11"/>
  <c r="AF51" i="11"/>
  <c r="AG51" i="11"/>
  <c r="AH51" i="11"/>
  <c r="AI51" i="11"/>
  <c r="Z52" i="11"/>
  <c r="AB52" i="11" s="1"/>
  <c r="AA52" i="11"/>
  <c r="AF52" i="11"/>
  <c r="AG52" i="11"/>
  <c r="AH52" i="11"/>
  <c r="AI52" i="11" s="1"/>
  <c r="Z53" i="11"/>
  <c r="AB53" i="11" s="1"/>
  <c r="AA53" i="11"/>
  <c r="AF53" i="11"/>
  <c r="AG53" i="11"/>
  <c r="AH53" i="11"/>
  <c r="AI53" i="11" s="1"/>
  <c r="Z54" i="11"/>
  <c r="AB54" i="11" s="1"/>
  <c r="AA54" i="11"/>
  <c r="AF54" i="11"/>
  <c r="AG54" i="11"/>
  <c r="AH54" i="11"/>
  <c r="AI54" i="11" s="1"/>
  <c r="Z55" i="11"/>
  <c r="AB55" i="11" s="1"/>
  <c r="AA55" i="11"/>
  <c r="AF55" i="11"/>
  <c r="AG55" i="11"/>
  <c r="AH55" i="11"/>
  <c r="AI55" i="11" s="1"/>
  <c r="Z56" i="11"/>
  <c r="AB56" i="11" s="1"/>
  <c r="AA56" i="11"/>
  <c r="AF56" i="11"/>
  <c r="AG56" i="11"/>
  <c r="AH56" i="11"/>
  <c r="AI56" i="11"/>
  <c r="Z57" i="11"/>
  <c r="AB57" i="11" s="1"/>
  <c r="AA57" i="11"/>
  <c r="AF57" i="11"/>
  <c r="AG57" i="11"/>
  <c r="AH57" i="11"/>
  <c r="AI57" i="11" s="1"/>
  <c r="Z58" i="11"/>
  <c r="AB58" i="11" s="1"/>
  <c r="AA58" i="11"/>
  <c r="AF58" i="11"/>
  <c r="AG58" i="11"/>
  <c r="AH58" i="11"/>
  <c r="AI58" i="11"/>
  <c r="Z59" i="11"/>
  <c r="AB59" i="11" s="1"/>
  <c r="AA59" i="11"/>
  <c r="AF59" i="11"/>
  <c r="AG59" i="11"/>
  <c r="AH59" i="11"/>
  <c r="AI59" i="11" s="1"/>
  <c r="Z60" i="11"/>
  <c r="AB60" i="11" s="1"/>
  <c r="AA60" i="11"/>
  <c r="AF60" i="11"/>
  <c r="AG60" i="11"/>
  <c r="AH60" i="11"/>
  <c r="AI60" i="11"/>
  <c r="Z61" i="11"/>
  <c r="AA61" i="11"/>
  <c r="AF61" i="11"/>
  <c r="AG61" i="11"/>
  <c r="AH61" i="11"/>
  <c r="AI61" i="11" s="1"/>
  <c r="Z62" i="11"/>
  <c r="AB62" i="11" s="1"/>
  <c r="AA62" i="11"/>
  <c r="AF62" i="11"/>
  <c r="AG62" i="11"/>
  <c r="AH62" i="11"/>
  <c r="AI62" i="11"/>
  <c r="Z63" i="11"/>
  <c r="AB63" i="11" s="1"/>
  <c r="AA63" i="11"/>
  <c r="AF63" i="11"/>
  <c r="AG63" i="11"/>
  <c r="AH63" i="11"/>
  <c r="AI63" i="11" s="1"/>
  <c r="Z64" i="11"/>
  <c r="AB64" i="11" s="1"/>
  <c r="AA64" i="11"/>
  <c r="AF64" i="11"/>
  <c r="AG64" i="11"/>
  <c r="AH64" i="11"/>
  <c r="AI64" i="11"/>
  <c r="Z65" i="11"/>
  <c r="AB65" i="11" s="1"/>
  <c r="AA65" i="11"/>
  <c r="AF65" i="11"/>
  <c r="AG65" i="11"/>
  <c r="AH65" i="11"/>
  <c r="AI65" i="11" s="1"/>
  <c r="AH16" i="11"/>
  <c r="AI16" i="11" s="1"/>
  <c r="AG16" i="11"/>
  <c r="AF16" i="11"/>
  <c r="AA16" i="11"/>
  <c r="Z16" i="11"/>
  <c r="AB16" i="11" s="1"/>
  <c r="O16" i="11"/>
  <c r="AE16" i="11" s="1"/>
  <c r="AA14" i="11"/>
  <c r="AH17" i="10"/>
  <c r="AI17" i="10" s="1"/>
  <c r="AH18" i="10"/>
  <c r="AI18" i="10" s="1"/>
  <c r="AH19" i="10"/>
  <c r="AI19" i="10" s="1"/>
  <c r="AH20" i="10"/>
  <c r="AI20" i="10" s="1"/>
  <c r="AH21" i="10"/>
  <c r="AI21" i="10" s="1"/>
  <c r="AH22" i="10"/>
  <c r="AI22" i="10" s="1"/>
  <c r="AH23" i="10"/>
  <c r="AI23" i="10" s="1"/>
  <c r="AH24" i="10"/>
  <c r="AI24" i="10" s="1"/>
  <c r="AH25" i="10"/>
  <c r="AI25" i="10" s="1"/>
  <c r="AH26" i="10"/>
  <c r="AI26" i="10" s="1"/>
  <c r="AH27" i="10"/>
  <c r="AI27" i="10" s="1"/>
  <c r="AH28" i="10"/>
  <c r="AI28" i="10" s="1"/>
  <c r="AH29" i="10"/>
  <c r="AI29" i="10" s="1"/>
  <c r="AH30" i="10"/>
  <c r="AI30" i="10" s="1"/>
  <c r="AH31" i="10"/>
  <c r="AI31" i="10" s="1"/>
  <c r="AH32" i="10"/>
  <c r="AI32" i="10" s="1"/>
  <c r="AH33" i="10"/>
  <c r="AI33" i="10" s="1"/>
  <c r="AH34" i="10"/>
  <c r="AI34" i="10" s="1"/>
  <c r="AH35" i="10"/>
  <c r="AI35" i="10" s="1"/>
  <c r="AH36" i="10"/>
  <c r="AI36" i="10" s="1"/>
  <c r="AH37" i="10"/>
  <c r="AI37" i="10" s="1"/>
  <c r="AH38" i="10"/>
  <c r="AI38" i="10" s="1"/>
  <c r="AH39" i="10"/>
  <c r="AI39" i="10" s="1"/>
  <c r="AH40" i="10"/>
  <c r="AI40" i="10" s="1"/>
  <c r="AH41" i="10"/>
  <c r="AI41" i="10" s="1"/>
  <c r="AH42" i="10"/>
  <c r="AI42" i="10" s="1"/>
  <c r="AH43" i="10"/>
  <c r="AI43" i="10" s="1"/>
  <c r="AH44" i="10"/>
  <c r="AI44" i="10" s="1"/>
  <c r="AH45" i="10"/>
  <c r="AI45" i="10" s="1"/>
  <c r="AH46" i="10"/>
  <c r="AI46" i="10" s="1"/>
  <c r="AH47" i="10"/>
  <c r="AI47" i="10" s="1"/>
  <c r="AH48" i="10"/>
  <c r="AI48" i="10" s="1"/>
  <c r="AH49" i="10"/>
  <c r="AI49" i="10" s="1"/>
  <c r="AH50" i="10"/>
  <c r="AI50" i="10" s="1"/>
  <c r="AH51" i="10"/>
  <c r="AI51" i="10" s="1"/>
  <c r="AH52" i="10"/>
  <c r="AI52" i="10" s="1"/>
  <c r="AH53" i="10"/>
  <c r="AI53" i="10" s="1"/>
  <c r="AH54" i="10"/>
  <c r="AI54" i="10" s="1"/>
  <c r="AH55" i="10"/>
  <c r="AI55" i="10" s="1"/>
  <c r="AH56" i="10"/>
  <c r="AI56" i="10" s="1"/>
  <c r="AH57" i="10"/>
  <c r="AI57" i="10" s="1"/>
  <c r="AH58" i="10"/>
  <c r="AI58" i="10" s="1"/>
  <c r="AH59" i="10"/>
  <c r="AI59" i="10" s="1"/>
  <c r="AH60" i="10"/>
  <c r="AI60" i="10" s="1"/>
  <c r="AH61" i="10"/>
  <c r="AI61" i="10" s="1"/>
  <c r="AH62" i="10"/>
  <c r="AI62" i="10" s="1"/>
  <c r="AH63" i="10"/>
  <c r="AI63" i="10" s="1"/>
  <c r="AH64" i="10"/>
  <c r="AI64" i="10" s="1"/>
  <c r="AH65" i="10"/>
  <c r="AI65" i="10" s="1"/>
  <c r="AH66" i="10"/>
  <c r="AI66" i="10" s="1"/>
  <c r="AH67" i="10"/>
  <c r="AI67" i="10" s="1"/>
  <c r="AH68" i="10"/>
  <c r="AI68" i="10" s="1"/>
  <c r="AH69" i="10"/>
  <c r="AI69" i="10" s="1"/>
  <c r="AH70" i="10"/>
  <c r="AI70" i="10" s="1"/>
  <c r="AH71" i="10"/>
  <c r="AI71" i="10" s="1"/>
  <c r="AH72" i="10"/>
  <c r="AI72" i="10" s="1"/>
  <c r="AH73" i="10"/>
  <c r="AI73" i="10" s="1"/>
  <c r="AH74" i="10"/>
  <c r="AI74" i="10" s="1"/>
  <c r="AH75" i="10"/>
  <c r="AI75" i="10" s="1"/>
  <c r="AH76" i="10"/>
  <c r="AI76" i="10" s="1"/>
  <c r="AH77" i="10"/>
  <c r="AI77" i="10" s="1"/>
  <c r="AH78" i="10"/>
  <c r="AI78" i="10" s="1"/>
  <c r="AH79" i="10"/>
  <c r="AI79" i="10" s="1"/>
  <c r="AH80" i="10"/>
  <c r="AI80" i="10" s="1"/>
  <c r="AH81" i="10"/>
  <c r="AI81" i="10" s="1"/>
  <c r="AH82" i="10"/>
  <c r="AI82" i="10" s="1"/>
  <c r="AH83" i="10"/>
  <c r="AI83" i="10" s="1"/>
  <c r="AH84" i="10"/>
  <c r="AI84" i="10" s="1"/>
  <c r="AH85" i="10"/>
  <c r="AI85" i="10" s="1"/>
  <c r="AH86" i="10"/>
  <c r="AI86" i="10" s="1"/>
  <c r="AH87" i="10"/>
  <c r="AI87" i="10" s="1"/>
  <c r="AH88" i="10"/>
  <c r="AI88" i="10" s="1"/>
  <c r="AH89" i="10"/>
  <c r="AI89" i="10" s="1"/>
  <c r="AH90" i="10"/>
  <c r="AI90" i="10" s="1"/>
  <c r="AH91" i="10"/>
  <c r="AI91" i="10" s="1"/>
  <c r="AH92" i="10"/>
  <c r="AI92" i="10" s="1"/>
  <c r="AH93" i="10"/>
  <c r="AI93" i="10" s="1"/>
  <c r="AH94" i="10"/>
  <c r="AI94" i="10" s="1"/>
  <c r="AH95" i="10"/>
  <c r="AI95" i="10" s="1"/>
  <c r="AH96" i="10"/>
  <c r="AI96" i="10" s="1"/>
  <c r="AH97" i="10"/>
  <c r="AI97" i="10" s="1"/>
  <c r="AH98" i="10"/>
  <c r="AI98" i="10" s="1"/>
  <c r="AH99" i="10"/>
  <c r="AI99" i="10" s="1"/>
  <c r="AH100" i="10"/>
  <c r="AI100" i="10" s="1"/>
  <c r="AH101" i="10"/>
  <c r="AI101" i="10" s="1"/>
  <c r="AH102" i="10"/>
  <c r="AI102" i="10" s="1"/>
  <c r="AH103" i="10"/>
  <c r="AI103" i="10" s="1"/>
  <c r="AH104" i="10"/>
  <c r="AI104" i="10" s="1"/>
  <c r="AH105" i="10"/>
  <c r="AI105" i="10" s="1"/>
  <c r="AH106" i="10"/>
  <c r="AI106" i="10" s="1"/>
  <c r="AH107" i="10"/>
  <c r="AI107" i="10" s="1"/>
  <c r="AH108" i="10"/>
  <c r="AI108" i="10" s="1"/>
  <c r="AH109" i="10"/>
  <c r="AI109" i="10" s="1"/>
  <c r="AH110" i="10"/>
  <c r="AI110" i="10" s="1"/>
  <c r="AH111" i="10"/>
  <c r="AI111" i="10" s="1"/>
  <c r="AH112" i="10"/>
  <c r="AI112" i="10" s="1"/>
  <c r="AH113" i="10"/>
  <c r="AI113" i="10" s="1"/>
  <c r="AH114" i="10"/>
  <c r="AI114" i="10" s="1"/>
  <c r="AH115" i="10"/>
  <c r="AI115" i="10" s="1"/>
  <c r="AH16" i="10"/>
  <c r="AI16" i="10" s="1"/>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688" i="10"/>
  <c r="AA576" i="10"/>
  <c r="AA464" i="10"/>
  <c r="AA352" i="10"/>
  <c r="AA240" i="10"/>
  <c r="AA686" i="10"/>
  <c r="AA574" i="10"/>
  <c r="AA462" i="10"/>
  <c r="AA350" i="10"/>
  <c r="AA238" i="10"/>
  <c r="AA126"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128" i="10"/>
  <c r="Z17" i="10"/>
  <c r="AB17" i="10" s="1"/>
  <c r="AA17" i="10"/>
  <c r="AF17" i="10"/>
  <c r="AG17" i="10"/>
  <c r="Z18" i="10"/>
  <c r="AB18" i="10" s="1"/>
  <c r="AA18" i="10"/>
  <c r="AF18" i="10"/>
  <c r="AG18" i="10"/>
  <c r="Z19" i="10"/>
  <c r="AB19" i="10" s="1"/>
  <c r="AA19" i="10"/>
  <c r="AF19" i="10"/>
  <c r="AG19" i="10"/>
  <c r="Z20" i="10"/>
  <c r="AB20" i="10" s="1"/>
  <c r="AA20" i="10"/>
  <c r="AF20" i="10"/>
  <c r="AG20" i="10"/>
  <c r="Z21" i="10"/>
  <c r="AB21" i="10" s="1"/>
  <c r="AA21" i="10"/>
  <c r="AF21" i="10"/>
  <c r="AG21" i="10"/>
  <c r="Z22" i="10"/>
  <c r="AB22" i="10" s="1"/>
  <c r="AA22" i="10"/>
  <c r="AF22" i="10"/>
  <c r="AG22" i="10"/>
  <c r="Z23" i="10"/>
  <c r="AB23" i="10" s="1"/>
  <c r="AA23" i="10"/>
  <c r="AF23" i="10"/>
  <c r="AG23" i="10"/>
  <c r="Z24" i="10"/>
  <c r="AB24" i="10" s="1"/>
  <c r="AA24" i="10"/>
  <c r="AF24" i="10"/>
  <c r="AG24" i="10"/>
  <c r="Z25" i="10"/>
  <c r="AB25" i="10" s="1"/>
  <c r="AA25" i="10"/>
  <c r="AF25" i="10"/>
  <c r="AG25" i="10"/>
  <c r="Z26" i="10"/>
  <c r="AB26" i="10" s="1"/>
  <c r="AA26" i="10"/>
  <c r="AF26" i="10"/>
  <c r="AG26" i="10"/>
  <c r="Z27" i="10"/>
  <c r="AB27" i="10" s="1"/>
  <c r="AA27" i="10"/>
  <c r="AF27" i="10"/>
  <c r="AG27" i="10"/>
  <c r="Z28" i="10"/>
  <c r="AB28" i="10" s="1"/>
  <c r="AA28" i="10"/>
  <c r="AF28" i="10"/>
  <c r="AG28" i="10"/>
  <c r="Z29" i="10"/>
  <c r="AB29" i="10" s="1"/>
  <c r="AA29" i="10"/>
  <c r="AF29" i="10"/>
  <c r="AG29" i="10"/>
  <c r="Z30" i="10"/>
  <c r="AB30" i="10" s="1"/>
  <c r="AA30" i="10"/>
  <c r="AF30" i="10"/>
  <c r="AG30" i="10"/>
  <c r="Z31" i="10"/>
  <c r="AB31" i="10" s="1"/>
  <c r="AA31" i="10"/>
  <c r="AF31" i="10"/>
  <c r="AG31" i="10"/>
  <c r="Z32" i="10"/>
  <c r="AB32" i="10" s="1"/>
  <c r="AA32" i="10"/>
  <c r="AF32" i="10"/>
  <c r="AG32" i="10"/>
  <c r="Z33" i="10"/>
  <c r="AB33" i="10" s="1"/>
  <c r="AA33" i="10"/>
  <c r="AF33" i="10"/>
  <c r="AG33" i="10"/>
  <c r="Z34" i="10"/>
  <c r="AB34" i="10" s="1"/>
  <c r="AA34" i="10"/>
  <c r="AF34" i="10"/>
  <c r="AG34" i="10"/>
  <c r="Z35" i="10"/>
  <c r="AB35" i="10" s="1"/>
  <c r="AA35" i="10"/>
  <c r="AF35" i="10"/>
  <c r="AG35" i="10"/>
  <c r="Z36" i="10"/>
  <c r="AB36" i="10" s="1"/>
  <c r="AA36" i="10"/>
  <c r="AF36" i="10"/>
  <c r="AG36" i="10"/>
  <c r="Z37" i="10"/>
  <c r="AB37" i="10" s="1"/>
  <c r="AA37" i="10"/>
  <c r="AF37" i="10"/>
  <c r="AG37" i="10"/>
  <c r="Z38" i="10"/>
  <c r="AB38" i="10" s="1"/>
  <c r="AA38" i="10"/>
  <c r="AF38" i="10"/>
  <c r="AG38" i="10"/>
  <c r="Z39" i="10"/>
  <c r="AB39" i="10" s="1"/>
  <c r="AA39" i="10"/>
  <c r="AF39" i="10"/>
  <c r="AG39" i="10"/>
  <c r="Z40" i="10"/>
  <c r="AB40" i="10" s="1"/>
  <c r="AA40" i="10"/>
  <c r="AF40" i="10"/>
  <c r="AG40" i="10"/>
  <c r="Z41" i="10"/>
  <c r="AB41" i="10" s="1"/>
  <c r="AA41" i="10"/>
  <c r="AF41" i="10"/>
  <c r="AG41" i="10"/>
  <c r="Z42" i="10"/>
  <c r="AB42" i="10" s="1"/>
  <c r="AA42" i="10"/>
  <c r="AF42" i="10"/>
  <c r="AG42" i="10"/>
  <c r="Z43" i="10"/>
  <c r="AB43" i="10" s="1"/>
  <c r="AA43" i="10"/>
  <c r="AF43" i="10"/>
  <c r="AG43" i="10"/>
  <c r="Z44" i="10"/>
  <c r="AB44" i="10" s="1"/>
  <c r="AA44" i="10"/>
  <c r="AF44" i="10"/>
  <c r="AG44" i="10"/>
  <c r="Z45" i="10"/>
  <c r="AB45" i="10" s="1"/>
  <c r="AA45" i="10"/>
  <c r="AF45" i="10"/>
  <c r="AG45" i="10"/>
  <c r="Z46" i="10"/>
  <c r="AB46" i="10" s="1"/>
  <c r="AA46" i="10"/>
  <c r="AF46" i="10"/>
  <c r="AG46" i="10"/>
  <c r="Z47" i="10"/>
  <c r="AB47" i="10" s="1"/>
  <c r="AA47" i="10"/>
  <c r="AF47" i="10"/>
  <c r="AG47" i="10"/>
  <c r="Z48" i="10"/>
  <c r="AB48" i="10" s="1"/>
  <c r="AA48" i="10"/>
  <c r="AF48" i="10"/>
  <c r="AG48" i="10"/>
  <c r="Z49" i="10"/>
  <c r="AB49" i="10" s="1"/>
  <c r="AA49" i="10"/>
  <c r="AF49" i="10"/>
  <c r="AG49" i="10"/>
  <c r="Z50" i="10"/>
  <c r="AB50" i="10" s="1"/>
  <c r="AA50" i="10"/>
  <c r="AF50" i="10"/>
  <c r="AG50" i="10"/>
  <c r="Z51" i="10"/>
  <c r="AB51" i="10" s="1"/>
  <c r="AA51" i="10"/>
  <c r="AF51" i="10"/>
  <c r="AG51" i="10"/>
  <c r="Z52" i="10"/>
  <c r="AB52" i="10" s="1"/>
  <c r="AA52" i="10"/>
  <c r="AF52" i="10"/>
  <c r="AG52" i="10"/>
  <c r="Z53" i="10"/>
  <c r="AB53" i="10" s="1"/>
  <c r="AA53" i="10"/>
  <c r="AF53" i="10"/>
  <c r="AG53" i="10"/>
  <c r="Z54" i="10"/>
  <c r="AB54" i="10" s="1"/>
  <c r="AA54" i="10"/>
  <c r="AF54" i="10"/>
  <c r="AG54" i="10"/>
  <c r="Z55" i="10"/>
  <c r="AB55" i="10" s="1"/>
  <c r="AA55" i="10"/>
  <c r="AF55" i="10"/>
  <c r="AG55" i="10"/>
  <c r="Z56" i="10"/>
  <c r="AB56" i="10" s="1"/>
  <c r="AA56" i="10"/>
  <c r="AF56" i="10"/>
  <c r="AG56" i="10"/>
  <c r="Z57" i="10"/>
  <c r="AB57" i="10" s="1"/>
  <c r="AA57" i="10"/>
  <c r="AF57" i="10"/>
  <c r="AG57" i="10"/>
  <c r="Z58" i="10"/>
  <c r="AB58" i="10" s="1"/>
  <c r="AA58" i="10"/>
  <c r="AF58" i="10"/>
  <c r="AG58" i="10"/>
  <c r="Z59" i="10"/>
  <c r="AB59" i="10" s="1"/>
  <c r="AA59" i="10"/>
  <c r="AF59" i="10"/>
  <c r="AG59" i="10"/>
  <c r="Z60" i="10"/>
  <c r="AB60" i="10" s="1"/>
  <c r="AA60" i="10"/>
  <c r="AF60" i="10"/>
  <c r="AG60" i="10"/>
  <c r="Z61" i="10"/>
  <c r="AB61" i="10" s="1"/>
  <c r="AA61" i="10"/>
  <c r="AF61" i="10"/>
  <c r="AG61" i="10"/>
  <c r="Z62" i="10"/>
  <c r="AB62" i="10" s="1"/>
  <c r="AA62" i="10"/>
  <c r="AF62" i="10"/>
  <c r="AG62" i="10"/>
  <c r="Z63" i="10"/>
  <c r="AB63" i="10" s="1"/>
  <c r="AA63" i="10"/>
  <c r="AF63" i="10"/>
  <c r="AG63" i="10"/>
  <c r="Z64" i="10"/>
  <c r="AB64" i="10" s="1"/>
  <c r="AA64" i="10"/>
  <c r="AF64" i="10"/>
  <c r="AG64" i="10"/>
  <c r="Z65" i="10"/>
  <c r="AB65" i="10" s="1"/>
  <c r="AA65" i="10"/>
  <c r="AF65" i="10"/>
  <c r="AG65" i="10"/>
  <c r="Z66" i="10"/>
  <c r="AB66" i="10" s="1"/>
  <c r="AA66" i="10"/>
  <c r="AF66" i="10"/>
  <c r="AG66" i="10"/>
  <c r="Z67" i="10"/>
  <c r="AB67" i="10" s="1"/>
  <c r="AA67" i="10"/>
  <c r="AF67" i="10"/>
  <c r="AG67" i="10"/>
  <c r="Z68" i="10"/>
  <c r="AC68" i="10" s="1"/>
  <c r="AA68" i="10"/>
  <c r="AF68" i="10"/>
  <c r="AG68" i="10"/>
  <c r="Z69" i="10"/>
  <c r="AB69" i="10" s="1"/>
  <c r="AA69" i="10"/>
  <c r="AF69" i="10"/>
  <c r="AG69" i="10"/>
  <c r="Z70" i="10"/>
  <c r="AB70" i="10" s="1"/>
  <c r="AA70" i="10"/>
  <c r="AF70" i="10"/>
  <c r="AG70" i="10"/>
  <c r="Z71" i="10"/>
  <c r="AB71" i="10" s="1"/>
  <c r="AA71" i="10"/>
  <c r="AF71" i="10"/>
  <c r="AG71" i="10"/>
  <c r="Z72" i="10"/>
  <c r="AB72" i="10" s="1"/>
  <c r="AA72" i="10"/>
  <c r="AF72" i="10"/>
  <c r="AG72" i="10"/>
  <c r="Z73" i="10"/>
  <c r="AB73" i="10" s="1"/>
  <c r="AA73" i="10"/>
  <c r="AF73" i="10"/>
  <c r="AG73" i="10"/>
  <c r="Z74" i="10"/>
  <c r="AB74" i="10" s="1"/>
  <c r="AA74" i="10"/>
  <c r="AF74" i="10"/>
  <c r="AG74" i="10"/>
  <c r="Z75" i="10"/>
  <c r="AB75" i="10" s="1"/>
  <c r="AA75" i="10"/>
  <c r="AF75" i="10"/>
  <c r="AG75" i="10"/>
  <c r="Z76" i="10"/>
  <c r="AC76" i="10" s="1"/>
  <c r="AA76" i="10"/>
  <c r="AF76" i="10"/>
  <c r="AG76" i="10"/>
  <c r="Z77" i="10"/>
  <c r="AB77" i="10" s="1"/>
  <c r="AA77" i="10"/>
  <c r="AF77" i="10"/>
  <c r="AG77" i="10"/>
  <c r="Z78" i="10"/>
  <c r="AB78" i="10" s="1"/>
  <c r="AA78" i="10"/>
  <c r="AF78" i="10"/>
  <c r="AG78" i="10"/>
  <c r="Z79" i="10"/>
  <c r="AB79" i="10" s="1"/>
  <c r="AA79" i="10"/>
  <c r="AF79" i="10"/>
  <c r="AG79" i="10"/>
  <c r="Z80" i="10"/>
  <c r="AB80" i="10" s="1"/>
  <c r="AA80" i="10"/>
  <c r="AF80" i="10"/>
  <c r="AG80" i="10"/>
  <c r="Z81" i="10"/>
  <c r="AB81" i="10" s="1"/>
  <c r="AA81" i="10"/>
  <c r="AF81" i="10"/>
  <c r="AG81" i="10"/>
  <c r="Z82" i="10"/>
  <c r="AB82" i="10" s="1"/>
  <c r="AA82" i="10"/>
  <c r="AF82" i="10"/>
  <c r="AG82" i="10"/>
  <c r="Z83" i="10"/>
  <c r="AB83" i="10" s="1"/>
  <c r="AA83" i="10"/>
  <c r="AF83" i="10"/>
  <c r="AG83" i="10"/>
  <c r="Z84" i="10"/>
  <c r="AC84" i="10" s="1"/>
  <c r="AA84" i="10"/>
  <c r="AF84" i="10"/>
  <c r="AG84" i="10"/>
  <c r="Z85" i="10"/>
  <c r="AB85" i="10" s="1"/>
  <c r="AA85" i="10"/>
  <c r="AF85" i="10"/>
  <c r="AG85" i="10"/>
  <c r="Z86" i="10"/>
  <c r="AB86" i="10" s="1"/>
  <c r="AA86" i="10"/>
  <c r="AF86" i="10"/>
  <c r="AG86" i="10"/>
  <c r="Z87" i="10"/>
  <c r="AB87" i="10" s="1"/>
  <c r="AA87" i="10"/>
  <c r="AF87" i="10"/>
  <c r="AG87" i="10"/>
  <c r="Z88" i="10"/>
  <c r="AB88" i="10" s="1"/>
  <c r="AA88" i="10"/>
  <c r="AF88" i="10"/>
  <c r="AG88" i="10"/>
  <c r="Z89" i="10"/>
  <c r="AB89" i="10" s="1"/>
  <c r="AA89" i="10"/>
  <c r="AF89" i="10"/>
  <c r="AG89" i="10"/>
  <c r="Z90" i="10"/>
  <c r="AB90" i="10" s="1"/>
  <c r="AA90" i="10"/>
  <c r="AF90" i="10"/>
  <c r="AG90" i="10"/>
  <c r="Z91" i="10"/>
  <c r="AB91" i="10" s="1"/>
  <c r="AA91" i="10"/>
  <c r="AF91" i="10"/>
  <c r="AG91" i="10"/>
  <c r="Z92" i="10"/>
  <c r="AA92" i="10"/>
  <c r="AF92" i="10"/>
  <c r="AG92" i="10"/>
  <c r="Z93" i="10"/>
  <c r="AB93" i="10" s="1"/>
  <c r="AA93" i="10"/>
  <c r="AF93" i="10"/>
  <c r="AG93" i="10"/>
  <c r="Z94" i="10"/>
  <c r="AB94" i="10" s="1"/>
  <c r="AA94" i="10"/>
  <c r="AF94" i="10"/>
  <c r="AG94" i="10"/>
  <c r="Z95" i="10"/>
  <c r="AB95" i="10" s="1"/>
  <c r="AA95" i="10"/>
  <c r="AF95" i="10"/>
  <c r="AG95" i="10"/>
  <c r="Z96" i="10"/>
  <c r="AA96" i="10"/>
  <c r="AF96" i="10"/>
  <c r="AG96" i="10"/>
  <c r="Z97" i="10"/>
  <c r="AB97" i="10" s="1"/>
  <c r="AA97" i="10"/>
  <c r="AF97" i="10"/>
  <c r="AG97" i="10"/>
  <c r="Z98" i="10"/>
  <c r="AB98" i="10" s="1"/>
  <c r="AA98" i="10"/>
  <c r="AF98" i="10"/>
  <c r="AG98" i="10"/>
  <c r="Z99" i="10"/>
  <c r="AB99" i="10" s="1"/>
  <c r="AA99" i="10"/>
  <c r="AF99" i="10"/>
  <c r="AG99" i="10"/>
  <c r="Z100" i="10"/>
  <c r="AC100" i="10" s="1"/>
  <c r="AA100" i="10"/>
  <c r="AF100" i="10"/>
  <c r="AG100" i="10"/>
  <c r="Z101" i="10"/>
  <c r="AB101" i="10" s="1"/>
  <c r="AA101" i="10"/>
  <c r="AF101" i="10"/>
  <c r="AG101" i="10"/>
  <c r="Z102" i="10"/>
  <c r="AB102" i="10" s="1"/>
  <c r="AA102" i="10"/>
  <c r="AF102" i="10"/>
  <c r="AG102" i="10"/>
  <c r="Z103" i="10"/>
  <c r="AB103" i="10" s="1"/>
  <c r="AA103" i="10"/>
  <c r="AF103" i="10"/>
  <c r="AG103" i="10"/>
  <c r="Z104" i="10"/>
  <c r="AB104" i="10" s="1"/>
  <c r="AA104" i="10"/>
  <c r="AF104" i="10"/>
  <c r="AG104" i="10"/>
  <c r="Z105" i="10"/>
  <c r="AB105" i="10" s="1"/>
  <c r="AA105" i="10"/>
  <c r="AF105" i="10"/>
  <c r="AG105" i="10"/>
  <c r="Z106" i="10"/>
  <c r="AB106" i="10" s="1"/>
  <c r="AA106" i="10"/>
  <c r="AF106" i="10"/>
  <c r="AG106" i="10"/>
  <c r="Z107" i="10"/>
  <c r="AB107" i="10" s="1"/>
  <c r="AA107" i="10"/>
  <c r="AF107" i="10"/>
  <c r="AG107" i="10"/>
  <c r="Z108" i="10"/>
  <c r="AB108" i="10" s="1"/>
  <c r="AA108" i="10"/>
  <c r="AF108" i="10"/>
  <c r="AG108" i="10"/>
  <c r="Z109" i="10"/>
  <c r="AB109" i="10" s="1"/>
  <c r="AA109" i="10"/>
  <c r="AF109" i="10"/>
  <c r="AG109" i="10"/>
  <c r="Z110" i="10"/>
  <c r="AB110" i="10" s="1"/>
  <c r="AA110" i="10"/>
  <c r="AF110" i="10"/>
  <c r="AG110" i="10"/>
  <c r="Z111" i="10"/>
  <c r="AB111" i="10" s="1"/>
  <c r="AA111" i="10"/>
  <c r="AF111" i="10"/>
  <c r="AG111" i="10"/>
  <c r="Z112" i="10"/>
  <c r="AB112" i="10" s="1"/>
  <c r="AA112" i="10"/>
  <c r="AF112" i="10"/>
  <c r="AG112" i="10"/>
  <c r="Z113" i="10"/>
  <c r="AB113" i="10" s="1"/>
  <c r="AA113" i="10"/>
  <c r="AF113" i="10"/>
  <c r="AG113" i="10"/>
  <c r="Z114" i="10"/>
  <c r="AB114" i="10" s="1"/>
  <c r="AA114" i="10"/>
  <c r="AF114" i="10"/>
  <c r="AG114" i="10"/>
  <c r="Z115" i="10"/>
  <c r="AB115" i="10" s="1"/>
  <c r="AA115" i="10"/>
  <c r="AF115" i="10"/>
  <c r="AG115"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6" i="10"/>
  <c r="S18" i="10"/>
  <c r="T18" i="10"/>
  <c r="S19" i="10"/>
  <c r="T19" i="10"/>
  <c r="S20" i="10"/>
  <c r="T20" i="10"/>
  <c r="S21" i="10"/>
  <c r="T21" i="10"/>
  <c r="S22" i="10"/>
  <c r="T22" i="10"/>
  <c r="S23" i="10"/>
  <c r="T23" i="10"/>
  <c r="S24" i="10"/>
  <c r="T24" i="10"/>
  <c r="S25" i="10"/>
  <c r="T25" i="10"/>
  <c r="S26" i="10"/>
  <c r="T26" i="10"/>
  <c r="S27" i="10"/>
  <c r="T27" i="10"/>
  <c r="S28" i="10"/>
  <c r="T28" i="10"/>
  <c r="S29" i="10"/>
  <c r="T29" i="10"/>
  <c r="S30" i="10"/>
  <c r="T30" i="10"/>
  <c r="S31" i="10"/>
  <c r="T31" i="10"/>
  <c r="S32" i="10"/>
  <c r="T32" i="10"/>
  <c r="S33" i="10"/>
  <c r="T33" i="10"/>
  <c r="S34" i="10"/>
  <c r="T34" i="10"/>
  <c r="S35" i="10"/>
  <c r="T35" i="10"/>
  <c r="S36" i="10"/>
  <c r="T36" i="10"/>
  <c r="S37" i="10"/>
  <c r="T37" i="10"/>
  <c r="S38" i="10"/>
  <c r="T38" i="10"/>
  <c r="S39" i="10"/>
  <c r="T39" i="10"/>
  <c r="S40" i="10"/>
  <c r="T40" i="10"/>
  <c r="S41" i="10"/>
  <c r="T41" i="10"/>
  <c r="S42" i="10"/>
  <c r="T42" i="10"/>
  <c r="S43" i="10"/>
  <c r="T43" i="10"/>
  <c r="S44" i="10"/>
  <c r="T44" i="10"/>
  <c r="S45" i="10"/>
  <c r="T45" i="10"/>
  <c r="S46" i="10"/>
  <c r="T46" i="10"/>
  <c r="S47" i="10"/>
  <c r="T47" i="10"/>
  <c r="S48" i="10"/>
  <c r="T48" i="10"/>
  <c r="S49" i="10"/>
  <c r="T49" i="10"/>
  <c r="S50" i="10"/>
  <c r="T50" i="10"/>
  <c r="S51" i="10"/>
  <c r="T51" i="10"/>
  <c r="S52" i="10"/>
  <c r="T52" i="10"/>
  <c r="S53" i="10"/>
  <c r="T53" i="10"/>
  <c r="S54" i="10"/>
  <c r="T54" i="10"/>
  <c r="S55" i="10"/>
  <c r="T55" i="10"/>
  <c r="S56" i="10"/>
  <c r="T56" i="10"/>
  <c r="S57" i="10"/>
  <c r="T57" i="10"/>
  <c r="S58" i="10"/>
  <c r="T58" i="10"/>
  <c r="S59" i="10"/>
  <c r="T59" i="10"/>
  <c r="S60" i="10"/>
  <c r="T60" i="10"/>
  <c r="S61" i="10"/>
  <c r="T61" i="10"/>
  <c r="S62" i="10"/>
  <c r="T62" i="10"/>
  <c r="S63" i="10"/>
  <c r="T63" i="10"/>
  <c r="S64" i="10"/>
  <c r="T64" i="10"/>
  <c r="S65" i="10"/>
  <c r="T65" i="10"/>
  <c r="S66" i="10"/>
  <c r="T66" i="10"/>
  <c r="S67" i="10"/>
  <c r="T67" i="10"/>
  <c r="S68" i="10"/>
  <c r="T68" i="10"/>
  <c r="S69" i="10"/>
  <c r="T69" i="10"/>
  <c r="S70" i="10"/>
  <c r="T70" i="10"/>
  <c r="S71" i="10"/>
  <c r="T71" i="10"/>
  <c r="S72" i="10"/>
  <c r="T72" i="10"/>
  <c r="S73" i="10"/>
  <c r="T73" i="10"/>
  <c r="S74" i="10"/>
  <c r="T74" i="10"/>
  <c r="S75" i="10"/>
  <c r="T75" i="10"/>
  <c r="S76" i="10"/>
  <c r="T76" i="10"/>
  <c r="S77" i="10"/>
  <c r="T77" i="10"/>
  <c r="S78" i="10"/>
  <c r="T78" i="10"/>
  <c r="S79" i="10"/>
  <c r="T79" i="10"/>
  <c r="S80" i="10"/>
  <c r="T80" i="10"/>
  <c r="S81" i="10"/>
  <c r="T81" i="10"/>
  <c r="S82" i="10"/>
  <c r="T82" i="10"/>
  <c r="S83" i="10"/>
  <c r="T83" i="10"/>
  <c r="S84" i="10"/>
  <c r="T84" i="10"/>
  <c r="S85" i="10"/>
  <c r="T85" i="10"/>
  <c r="S86" i="10"/>
  <c r="T86" i="10"/>
  <c r="S87" i="10"/>
  <c r="T87" i="10"/>
  <c r="S88" i="10"/>
  <c r="T88" i="10"/>
  <c r="S89" i="10"/>
  <c r="T89" i="10"/>
  <c r="S90" i="10"/>
  <c r="T90" i="10"/>
  <c r="S91" i="10"/>
  <c r="T91" i="10"/>
  <c r="S92" i="10"/>
  <c r="T92" i="10"/>
  <c r="S93" i="10"/>
  <c r="T93" i="10"/>
  <c r="S94" i="10"/>
  <c r="T94" i="10"/>
  <c r="S95" i="10"/>
  <c r="T95" i="10"/>
  <c r="S96" i="10"/>
  <c r="T96" i="10"/>
  <c r="S97" i="10"/>
  <c r="T97" i="10"/>
  <c r="S98" i="10"/>
  <c r="T98" i="10"/>
  <c r="S99" i="10"/>
  <c r="T99" i="10"/>
  <c r="S100" i="10"/>
  <c r="T100" i="10"/>
  <c r="S101" i="10"/>
  <c r="T101" i="10"/>
  <c r="S102" i="10"/>
  <c r="T102" i="10"/>
  <c r="S103" i="10"/>
  <c r="T103" i="10"/>
  <c r="S104" i="10"/>
  <c r="T104" i="10"/>
  <c r="S105" i="10"/>
  <c r="T105" i="10"/>
  <c r="S106" i="10"/>
  <c r="T106" i="10"/>
  <c r="S107" i="10"/>
  <c r="T107" i="10"/>
  <c r="S108" i="10"/>
  <c r="T108" i="10"/>
  <c r="S109" i="10"/>
  <c r="T109" i="10"/>
  <c r="S110" i="10"/>
  <c r="T110" i="10"/>
  <c r="S111" i="10"/>
  <c r="T111" i="10"/>
  <c r="S112" i="10"/>
  <c r="T112" i="10"/>
  <c r="S113" i="10"/>
  <c r="T113" i="10"/>
  <c r="S114" i="10"/>
  <c r="T114" i="10"/>
  <c r="S115" i="10"/>
  <c r="T115" i="10"/>
  <c r="AF16" i="10"/>
  <c r="AG16" i="10"/>
  <c r="Z16" i="10"/>
  <c r="AA16" i="10"/>
  <c r="AA14" i="10"/>
  <c r="N116" i="10"/>
  <c r="M116" i="10"/>
  <c r="O17" i="10"/>
  <c r="O18" i="10"/>
  <c r="AE18" i="10" s="1"/>
  <c r="O19" i="10"/>
  <c r="O20" i="10"/>
  <c r="AE20" i="10" s="1"/>
  <c r="O21" i="10"/>
  <c r="AE21" i="10" s="1"/>
  <c r="O22" i="10"/>
  <c r="AE22" i="10" s="1"/>
  <c r="O23" i="10"/>
  <c r="O24" i="10"/>
  <c r="AE24" i="10" s="1"/>
  <c r="O25" i="10"/>
  <c r="AE25" i="10" s="1"/>
  <c r="O26" i="10"/>
  <c r="AE26" i="10" s="1"/>
  <c r="O27" i="10"/>
  <c r="O28" i="10"/>
  <c r="AE28" i="10" s="1"/>
  <c r="O29" i="10"/>
  <c r="AE29" i="10" s="1"/>
  <c r="O30" i="10"/>
  <c r="AE30" i="10" s="1"/>
  <c r="O31" i="10"/>
  <c r="O32" i="10"/>
  <c r="AE32" i="10" s="1"/>
  <c r="O33" i="10"/>
  <c r="AE33" i="10" s="1"/>
  <c r="O34" i="10"/>
  <c r="AE34" i="10" s="1"/>
  <c r="O35" i="10"/>
  <c r="O36" i="10"/>
  <c r="AE36" i="10" s="1"/>
  <c r="O37" i="10"/>
  <c r="AE37" i="10" s="1"/>
  <c r="O38" i="10"/>
  <c r="AE38" i="10" s="1"/>
  <c r="O39" i="10"/>
  <c r="O40" i="10"/>
  <c r="AE40" i="10" s="1"/>
  <c r="O41" i="10"/>
  <c r="AE41" i="10" s="1"/>
  <c r="O42" i="10"/>
  <c r="AE42" i="10" s="1"/>
  <c r="O43" i="10"/>
  <c r="O44" i="10"/>
  <c r="AE44" i="10" s="1"/>
  <c r="O45" i="10"/>
  <c r="AE45" i="10" s="1"/>
  <c r="O46" i="10"/>
  <c r="AE46" i="10" s="1"/>
  <c r="O47" i="10"/>
  <c r="O48" i="10"/>
  <c r="AE48" i="10" s="1"/>
  <c r="O49" i="10"/>
  <c r="AE49" i="10" s="1"/>
  <c r="O50" i="10"/>
  <c r="AE50" i="10" s="1"/>
  <c r="O51" i="10"/>
  <c r="O52" i="10"/>
  <c r="AE52" i="10" s="1"/>
  <c r="O53" i="10"/>
  <c r="AE53" i="10" s="1"/>
  <c r="O54" i="10"/>
  <c r="AE54" i="10" s="1"/>
  <c r="O55" i="10"/>
  <c r="O56" i="10"/>
  <c r="AE56" i="10" s="1"/>
  <c r="O57" i="10"/>
  <c r="AE57" i="10" s="1"/>
  <c r="O58" i="10"/>
  <c r="AE58" i="10" s="1"/>
  <c r="O59" i="10"/>
  <c r="O60" i="10"/>
  <c r="AE60" i="10" s="1"/>
  <c r="O61" i="10"/>
  <c r="AE61" i="10" s="1"/>
  <c r="O62" i="10"/>
  <c r="AE62" i="10" s="1"/>
  <c r="O63" i="10"/>
  <c r="O64" i="10"/>
  <c r="AE64" i="10" s="1"/>
  <c r="O65" i="10"/>
  <c r="AE65" i="10" s="1"/>
  <c r="O66" i="10"/>
  <c r="AE66" i="10" s="1"/>
  <c r="O67" i="10"/>
  <c r="O68" i="10"/>
  <c r="AE68" i="10" s="1"/>
  <c r="O69" i="10"/>
  <c r="AE69" i="10" s="1"/>
  <c r="O70" i="10"/>
  <c r="AE70" i="10" s="1"/>
  <c r="O71" i="10"/>
  <c r="O72" i="10"/>
  <c r="AE72" i="10" s="1"/>
  <c r="O73" i="10"/>
  <c r="AE73" i="10" s="1"/>
  <c r="O74" i="10"/>
  <c r="AE74" i="10" s="1"/>
  <c r="O75" i="10"/>
  <c r="O76" i="10"/>
  <c r="AE76" i="10" s="1"/>
  <c r="O77" i="10"/>
  <c r="AE77" i="10" s="1"/>
  <c r="O78" i="10"/>
  <c r="AE78" i="10" s="1"/>
  <c r="O79" i="10"/>
  <c r="O80" i="10"/>
  <c r="AE80" i="10" s="1"/>
  <c r="O81" i="10"/>
  <c r="AE81" i="10" s="1"/>
  <c r="O82" i="10"/>
  <c r="AE82" i="10" s="1"/>
  <c r="O83" i="10"/>
  <c r="O84" i="10"/>
  <c r="AE84" i="10" s="1"/>
  <c r="O85" i="10"/>
  <c r="AE85" i="10" s="1"/>
  <c r="O86" i="10"/>
  <c r="AE86" i="10" s="1"/>
  <c r="O87" i="10"/>
  <c r="O88" i="10"/>
  <c r="AE88" i="10" s="1"/>
  <c r="O89" i="10"/>
  <c r="AE89" i="10" s="1"/>
  <c r="O90" i="10"/>
  <c r="AE90" i="10" s="1"/>
  <c r="O91" i="10"/>
  <c r="O92" i="10"/>
  <c r="AE92" i="10" s="1"/>
  <c r="O93" i="10"/>
  <c r="AE93" i="10" s="1"/>
  <c r="O94" i="10"/>
  <c r="AE94" i="10" s="1"/>
  <c r="O95" i="10"/>
  <c r="O96" i="10"/>
  <c r="AE96" i="10" s="1"/>
  <c r="O97" i="10"/>
  <c r="AE97" i="10" s="1"/>
  <c r="O98" i="10"/>
  <c r="AE98" i="10" s="1"/>
  <c r="O99" i="10"/>
  <c r="AE99" i="10" s="1"/>
  <c r="O100" i="10"/>
  <c r="AE100" i="10" s="1"/>
  <c r="O101" i="10"/>
  <c r="AE101" i="10" s="1"/>
  <c r="O102" i="10"/>
  <c r="AE102" i="10" s="1"/>
  <c r="O103" i="10"/>
  <c r="O104" i="10"/>
  <c r="AE104" i="10" s="1"/>
  <c r="O105" i="10"/>
  <c r="AE105" i="10" s="1"/>
  <c r="O106" i="10"/>
  <c r="AE106" i="10" s="1"/>
  <c r="O107" i="10"/>
  <c r="AE107" i="10" s="1"/>
  <c r="O108" i="10"/>
  <c r="AE108" i="10" s="1"/>
  <c r="O109" i="10"/>
  <c r="AE109" i="10" s="1"/>
  <c r="O110" i="10"/>
  <c r="AE110" i="10" s="1"/>
  <c r="O111" i="10"/>
  <c r="AE111" i="10" s="1"/>
  <c r="O112" i="10"/>
  <c r="AE112" i="10" s="1"/>
  <c r="O113" i="10"/>
  <c r="AE113" i="10" s="1"/>
  <c r="O114" i="10"/>
  <c r="AE114" i="10" s="1"/>
  <c r="O115" i="10"/>
  <c r="AE115" i="10" s="1"/>
  <c r="O16" i="10"/>
  <c r="AC45" i="11" l="1"/>
  <c r="AC29" i="11"/>
  <c r="AB68" i="10"/>
  <c r="AD68" i="10" s="1"/>
  <c r="AC17" i="11"/>
  <c r="AD17" i="11" s="1"/>
  <c r="AI66" i="11"/>
  <c r="AC61" i="11"/>
  <c r="AC88" i="10"/>
  <c r="AF226" i="10"/>
  <c r="AF222" i="10"/>
  <c r="AF218" i="10"/>
  <c r="AF214" i="10"/>
  <c r="AF210" i="10"/>
  <c r="AF206" i="10"/>
  <c r="AF202" i="10"/>
  <c r="AF198" i="10"/>
  <c r="AF194" i="10"/>
  <c r="AF190" i="10"/>
  <c r="AF186" i="10"/>
  <c r="AF182" i="10"/>
  <c r="AF178" i="10"/>
  <c r="AF174" i="10"/>
  <c r="AF170" i="10"/>
  <c r="AF166" i="10"/>
  <c r="AF162" i="10"/>
  <c r="AF158" i="10"/>
  <c r="AF154" i="10"/>
  <c r="AF150" i="10"/>
  <c r="AF146" i="10"/>
  <c r="AF142" i="10"/>
  <c r="AF138" i="10"/>
  <c r="AF134" i="10"/>
  <c r="AF130" i="10"/>
  <c r="AC96" i="10"/>
  <c r="AC92" i="10"/>
  <c r="AF224" i="10"/>
  <c r="AF220" i="10"/>
  <c r="AF216" i="10"/>
  <c r="AF212" i="10"/>
  <c r="AF208" i="10"/>
  <c r="AF204" i="10"/>
  <c r="AF200" i="10"/>
  <c r="AF196" i="10"/>
  <c r="AF192" i="10"/>
  <c r="AF188" i="10"/>
  <c r="AF184" i="10"/>
  <c r="AF180" i="10"/>
  <c r="AF176" i="10"/>
  <c r="AF172" i="10"/>
  <c r="AF168" i="10"/>
  <c r="AF164" i="10"/>
  <c r="AF160" i="10"/>
  <c r="AF156" i="10"/>
  <c r="AF152" i="10"/>
  <c r="AF148" i="10"/>
  <c r="AF144" i="10"/>
  <c r="AF140" i="10"/>
  <c r="AF136" i="10"/>
  <c r="AF132" i="10"/>
  <c r="AF227" i="10"/>
  <c r="AF225" i="10"/>
  <c r="AF223" i="10"/>
  <c r="AF221" i="10"/>
  <c r="AF219" i="10"/>
  <c r="AF217" i="10"/>
  <c r="AF215" i="10"/>
  <c r="AF213" i="10"/>
  <c r="AF211" i="10"/>
  <c r="AF209" i="10"/>
  <c r="AF207" i="10"/>
  <c r="AF205" i="10"/>
  <c r="AF203" i="10"/>
  <c r="AF201" i="10"/>
  <c r="AF199" i="10"/>
  <c r="AF197" i="10"/>
  <c r="AF195" i="10"/>
  <c r="AF193" i="10"/>
  <c r="AF191" i="10"/>
  <c r="AF189" i="10"/>
  <c r="AF187" i="10"/>
  <c r="AF185" i="10"/>
  <c r="AF183" i="10"/>
  <c r="AF181" i="10"/>
  <c r="AF179" i="10"/>
  <c r="AF177" i="10"/>
  <c r="AF175" i="10"/>
  <c r="AF173" i="10"/>
  <c r="AF171" i="10"/>
  <c r="AF169" i="10"/>
  <c r="AF167" i="10"/>
  <c r="AF165" i="10"/>
  <c r="AF163" i="10"/>
  <c r="AF161" i="10"/>
  <c r="AF159" i="10"/>
  <c r="AF157" i="10"/>
  <c r="AF155" i="10"/>
  <c r="AF153" i="10"/>
  <c r="AF151" i="10"/>
  <c r="AF149" i="10"/>
  <c r="AF147" i="10"/>
  <c r="AF145" i="10"/>
  <c r="AF143" i="10"/>
  <c r="AF141" i="10"/>
  <c r="AF139" i="10"/>
  <c r="AF137" i="10"/>
  <c r="AF135" i="10"/>
  <c r="AF133" i="10"/>
  <c r="AF131" i="10"/>
  <c r="AC112" i="10"/>
  <c r="AD112" i="10" s="1"/>
  <c r="AC111" i="10"/>
  <c r="AD111" i="10" s="1"/>
  <c r="AB96" i="10"/>
  <c r="AB61" i="11"/>
  <c r="AC37" i="11"/>
  <c r="AD37" i="11" s="1"/>
  <c r="AC36" i="11"/>
  <c r="AD36" i="11" s="1"/>
  <c r="AC21" i="11"/>
  <c r="AD21" i="11" s="1"/>
  <c r="AC20" i="11"/>
  <c r="AD20" i="11" s="1"/>
  <c r="AC65" i="10"/>
  <c r="AD65" i="10" s="1"/>
  <c r="AC33" i="10"/>
  <c r="AD33" i="10" s="1"/>
  <c r="AC82" i="10"/>
  <c r="AC81" i="10"/>
  <c r="AD81" i="10" s="1"/>
  <c r="AB76" i="10"/>
  <c r="AD76" i="10" s="1"/>
  <c r="AC49" i="10"/>
  <c r="AD49" i="10" s="1"/>
  <c r="AC31" i="10"/>
  <c r="AD31" i="10" s="1"/>
  <c r="AC49" i="11"/>
  <c r="AD49" i="11" s="1"/>
  <c r="AC44" i="11"/>
  <c r="AD44" i="11" s="1"/>
  <c r="AC42" i="11"/>
  <c r="AD42" i="11" s="1"/>
  <c r="AC28" i="11"/>
  <c r="AD28" i="11" s="1"/>
  <c r="AB100" i="10"/>
  <c r="AD100" i="10" s="1"/>
  <c r="AC62" i="10"/>
  <c r="AD62" i="10" s="1"/>
  <c r="AC57" i="10"/>
  <c r="AD57" i="10" s="1"/>
  <c r="AC39" i="10"/>
  <c r="AD39" i="10" s="1"/>
  <c r="AC22" i="10"/>
  <c r="AD22" i="10" s="1"/>
  <c r="AC115" i="10"/>
  <c r="AD115" i="10" s="1"/>
  <c r="AC98" i="10"/>
  <c r="AD98" i="10" s="1"/>
  <c r="AC97" i="10"/>
  <c r="AD97" i="10" s="1"/>
  <c r="AC90" i="10"/>
  <c r="AD90" i="10" s="1"/>
  <c r="AC89" i="10"/>
  <c r="AD89" i="10" s="1"/>
  <c r="AC55" i="10"/>
  <c r="AD55" i="10" s="1"/>
  <c r="AC108" i="10"/>
  <c r="AC107" i="10"/>
  <c r="AD107" i="10" s="1"/>
  <c r="AC105" i="10"/>
  <c r="AD105" i="10" s="1"/>
  <c r="AC80" i="10"/>
  <c r="AD80" i="10" s="1"/>
  <c r="AC74" i="10"/>
  <c r="AC73" i="10"/>
  <c r="AD73" i="10" s="1"/>
  <c r="AC72" i="10"/>
  <c r="AD72" i="10" s="1"/>
  <c r="AC46" i="10"/>
  <c r="AD46" i="10" s="1"/>
  <c r="AC41" i="10"/>
  <c r="AC25" i="10"/>
  <c r="AD25" i="10" s="1"/>
  <c r="AC59" i="11"/>
  <c r="AD59" i="11" s="1"/>
  <c r="AC57" i="11"/>
  <c r="AD57" i="11" s="1"/>
  <c r="AC64" i="11"/>
  <c r="AD64" i="11" s="1"/>
  <c r="AC50" i="11"/>
  <c r="AD50" i="11" s="1"/>
  <c r="AC48" i="11"/>
  <c r="AD48" i="11" s="1"/>
  <c r="AC46" i="11"/>
  <c r="AD46" i="11" s="1"/>
  <c r="AC41" i="11"/>
  <c r="AD41" i="11" s="1"/>
  <c r="AC40" i="11"/>
  <c r="AD40" i="11" s="1"/>
  <c r="AC38" i="11"/>
  <c r="AD38" i="11" s="1"/>
  <c r="AC33" i="11"/>
  <c r="AD33" i="11" s="1"/>
  <c r="AC32" i="11"/>
  <c r="AD32" i="11" s="1"/>
  <c r="AC25" i="11"/>
  <c r="AD25" i="11" s="1"/>
  <c r="AC24" i="11"/>
  <c r="AD24" i="11" s="1"/>
  <c r="AC114" i="10"/>
  <c r="AC113" i="10"/>
  <c r="AD113" i="10" s="1"/>
  <c r="AC103" i="10"/>
  <c r="AD103" i="10" s="1"/>
  <c r="AB92" i="10"/>
  <c r="AD92" i="10" s="1"/>
  <c r="AB84" i="10"/>
  <c r="AC101" i="10"/>
  <c r="AD101" i="10" s="1"/>
  <c r="AC110" i="10"/>
  <c r="AD110" i="10" s="1"/>
  <c r="AC109" i="10"/>
  <c r="AD109" i="10" s="1"/>
  <c r="AC86" i="10"/>
  <c r="AC85" i="10"/>
  <c r="AD85" i="10" s="1"/>
  <c r="AC70" i="10"/>
  <c r="AD70" i="10" s="1"/>
  <c r="AC69" i="10"/>
  <c r="AD69" i="10" s="1"/>
  <c r="AC47" i="10"/>
  <c r="AD47" i="10" s="1"/>
  <c r="AC38" i="10"/>
  <c r="AD38" i="10" s="1"/>
  <c r="AC30" i="10"/>
  <c r="AD30" i="10" s="1"/>
  <c r="AC94" i="10"/>
  <c r="AD94" i="10" s="1"/>
  <c r="AC93" i="10"/>
  <c r="AD93" i="10" s="1"/>
  <c r="AC78" i="10"/>
  <c r="AC77" i="10"/>
  <c r="AD77" i="10" s="1"/>
  <c r="AC67" i="10"/>
  <c r="AD67" i="10" s="1"/>
  <c r="AC63" i="10"/>
  <c r="AD63" i="10" s="1"/>
  <c r="AC54" i="10"/>
  <c r="AC23" i="10"/>
  <c r="AD23" i="10" s="1"/>
  <c r="AC65" i="11"/>
  <c r="AD65" i="11" s="1"/>
  <c r="AC62" i="11"/>
  <c r="AD62" i="11" s="1"/>
  <c r="AC55" i="11"/>
  <c r="AD55" i="11" s="1"/>
  <c r="AC53" i="11"/>
  <c r="AD53" i="11" s="1"/>
  <c r="AC51" i="11"/>
  <c r="AD51" i="11" s="1"/>
  <c r="AC18" i="11"/>
  <c r="AD18" i="11" s="1"/>
  <c r="AC47" i="11"/>
  <c r="AD47" i="11" s="1"/>
  <c r="AC43" i="11"/>
  <c r="AD43" i="11" s="1"/>
  <c r="AC39" i="11"/>
  <c r="AD39" i="11" s="1"/>
  <c r="AC35" i="11"/>
  <c r="AC34" i="11"/>
  <c r="AD34" i="11" s="1"/>
  <c r="AC31" i="11"/>
  <c r="AD31" i="11" s="1"/>
  <c r="AC30" i="11"/>
  <c r="AD30" i="11" s="1"/>
  <c r="AC27" i="11"/>
  <c r="AD27" i="11" s="1"/>
  <c r="AC26" i="11"/>
  <c r="AD26" i="11" s="1"/>
  <c r="AC23" i="11"/>
  <c r="AD23" i="11" s="1"/>
  <c r="AC22" i="11"/>
  <c r="AD22" i="11" s="1"/>
  <c r="AC19" i="11"/>
  <c r="AD19" i="11" s="1"/>
  <c r="AC63" i="11"/>
  <c r="AD63" i="11" s="1"/>
  <c r="AC54" i="11"/>
  <c r="AD54" i="11" s="1"/>
  <c r="AC52" i="11"/>
  <c r="AD52" i="11" s="1"/>
  <c r="Q16" i="11"/>
  <c r="Q66" i="11" s="1"/>
  <c r="O66" i="11"/>
  <c r="Q16" i="10"/>
  <c r="AI116" i="10"/>
  <c r="I169" i="21" s="1"/>
  <c r="AF129" i="10"/>
  <c r="AF128" i="10"/>
  <c r="AD45" i="11"/>
  <c r="AD35" i="11"/>
  <c r="AD29" i="11"/>
  <c r="AC60" i="11"/>
  <c r="AD60" i="11" s="1"/>
  <c r="AC58" i="11"/>
  <c r="AD58" i="11" s="1"/>
  <c r="AC56" i="11"/>
  <c r="AD56" i="11" s="1"/>
  <c r="AC16" i="11"/>
  <c r="AD16" i="11" s="1"/>
  <c r="T16" i="11" s="1"/>
  <c r="O116" i="10"/>
  <c r="AE103" i="10"/>
  <c r="AE95" i="10"/>
  <c r="AE91" i="10"/>
  <c r="AE87" i="10"/>
  <c r="AE83" i="10"/>
  <c r="AE79" i="10"/>
  <c r="AE75" i="10"/>
  <c r="AE71" i="10"/>
  <c r="AE67" i="10"/>
  <c r="AE63" i="10"/>
  <c r="AE59" i="10"/>
  <c r="AE55" i="10"/>
  <c r="AE51" i="10"/>
  <c r="AE47" i="10"/>
  <c r="AE43" i="10"/>
  <c r="AE39" i="10"/>
  <c r="AE35" i="10"/>
  <c r="AE31" i="10"/>
  <c r="AE27" i="10"/>
  <c r="AE23" i="10"/>
  <c r="AE19" i="10"/>
  <c r="AC16" i="10"/>
  <c r="AE16" i="10"/>
  <c r="AC106" i="10"/>
  <c r="AD106" i="10" s="1"/>
  <c r="AC104" i="10"/>
  <c r="AD104" i="10" s="1"/>
  <c r="AC102" i="10"/>
  <c r="AC66" i="10"/>
  <c r="AD66" i="10" s="1"/>
  <c r="AC64" i="10"/>
  <c r="AD64" i="10" s="1"/>
  <c r="AC60" i="10"/>
  <c r="AD60" i="10" s="1"/>
  <c r="AC56" i="10"/>
  <c r="AD56" i="10" s="1"/>
  <c r="AC52" i="10"/>
  <c r="AD52" i="10" s="1"/>
  <c r="AC48" i="10"/>
  <c r="AD48" i="10" s="1"/>
  <c r="AC44" i="10"/>
  <c r="AD44" i="10" s="1"/>
  <c r="AC40" i="10"/>
  <c r="AD40" i="10" s="1"/>
  <c r="AC36" i="10"/>
  <c r="AD36" i="10" s="1"/>
  <c r="AC32" i="10"/>
  <c r="AD32" i="10" s="1"/>
  <c r="AC28" i="10"/>
  <c r="AD28" i="10" s="1"/>
  <c r="AC24" i="10"/>
  <c r="AD24" i="10" s="1"/>
  <c r="AC20" i="10"/>
  <c r="AD20" i="10" s="1"/>
  <c r="AD96" i="10"/>
  <c r="AD88" i="10"/>
  <c r="AD84" i="10"/>
  <c r="AD114" i="10"/>
  <c r="AD108" i="10"/>
  <c r="AD102" i="10"/>
  <c r="AD86" i="10"/>
  <c r="AD82" i="10"/>
  <c r="AD78" i="10"/>
  <c r="AD74" i="10"/>
  <c r="AD54" i="10"/>
  <c r="AC59" i="10"/>
  <c r="AD59" i="10" s="1"/>
  <c r="AC51" i="10"/>
  <c r="AD51" i="10" s="1"/>
  <c r="AC43" i="10"/>
  <c r="AD43" i="10" s="1"/>
  <c r="AC35" i="10"/>
  <c r="AD35" i="10" s="1"/>
  <c r="AC27" i="10"/>
  <c r="AD27" i="10" s="1"/>
  <c r="AC19" i="10"/>
  <c r="AD19" i="10" s="1"/>
  <c r="AC61" i="10"/>
  <c r="AD61" i="10" s="1"/>
  <c r="AC58" i="10"/>
  <c r="AD58" i="10" s="1"/>
  <c r="AC53" i="10"/>
  <c r="AD53" i="10" s="1"/>
  <c r="AC50" i="10"/>
  <c r="AD50" i="10" s="1"/>
  <c r="AC45" i="10"/>
  <c r="AD45" i="10" s="1"/>
  <c r="AC42" i="10"/>
  <c r="AD42" i="10" s="1"/>
  <c r="AC37" i="10"/>
  <c r="AD37" i="10" s="1"/>
  <c r="AC34" i="10"/>
  <c r="AD34" i="10" s="1"/>
  <c r="AC29" i="10"/>
  <c r="AD29" i="10" s="1"/>
  <c r="AC26" i="10"/>
  <c r="AD26" i="10" s="1"/>
  <c r="AC21" i="10"/>
  <c r="AD21" i="10" s="1"/>
  <c r="AC18" i="10"/>
  <c r="AD18" i="10" s="1"/>
  <c r="AE17" i="10"/>
  <c r="Q17" i="10"/>
  <c r="AC17" i="10"/>
  <c r="AD41" i="10"/>
  <c r="AC99" i="10"/>
  <c r="AD99" i="10" s="1"/>
  <c r="AC95" i="10"/>
  <c r="AD95" i="10" s="1"/>
  <c r="AC91" i="10"/>
  <c r="AD91" i="10" s="1"/>
  <c r="AC87" i="10"/>
  <c r="AD87" i="10" s="1"/>
  <c r="AC83" i="10"/>
  <c r="AD83" i="10" s="1"/>
  <c r="AC79" i="10"/>
  <c r="AD79" i="10" s="1"/>
  <c r="AC75" i="10"/>
  <c r="AD75" i="10" s="1"/>
  <c r="AC71" i="10"/>
  <c r="AD71" i="10" s="1"/>
  <c r="P116" i="10"/>
  <c r="AB16" i="10"/>
  <c r="AD61" i="11" l="1"/>
  <c r="AD16" i="10"/>
  <c r="T16" i="10" s="1"/>
  <c r="S16" i="11"/>
  <c r="S17" i="10"/>
  <c r="AD17" i="10"/>
  <c r="T17" i="10" s="1"/>
  <c r="S16" i="10"/>
  <c r="Q116" i="10"/>
  <c r="U16" i="10" l="1"/>
  <c r="T116" i="10"/>
  <c r="U16" i="11"/>
  <c r="U17" i="10"/>
  <c r="V232" i="22" l="1"/>
  <c r="V353" i="22" s="1"/>
  <c r="V474" i="22" s="1"/>
  <c r="V595" i="22" s="1"/>
  <c r="V716" i="22" s="1"/>
  <c r="V231" i="22"/>
  <c r="V352" i="22" s="1"/>
  <c r="V473" i="22" s="1"/>
  <c r="V594" i="22" s="1"/>
  <c r="V715" i="22" s="1"/>
  <c r="V230" i="22"/>
  <c r="V351" i="22" s="1"/>
  <c r="V472" i="22" s="1"/>
  <c r="V593" i="22" s="1"/>
  <c r="V714" i="22" s="1"/>
  <c r="V229" i="22"/>
  <c r="V350" i="22" s="1"/>
  <c r="V471" i="22" s="1"/>
  <c r="V592" i="22" s="1"/>
  <c r="V713" i="22" s="1"/>
  <c r="V228" i="22"/>
  <c r="V349" i="22" s="1"/>
  <c r="V470" i="22" s="1"/>
  <c r="V591" i="22" s="1"/>
  <c r="V712" i="22" s="1"/>
  <c r="V227" i="22"/>
  <c r="V348" i="22" s="1"/>
  <c r="V469" i="22" s="1"/>
  <c r="V590" i="22" s="1"/>
  <c r="V711" i="22" s="1"/>
  <c r="V226" i="22"/>
  <c r="V347" i="22" s="1"/>
  <c r="V468" i="22" s="1"/>
  <c r="V589" i="22" s="1"/>
  <c r="V710" i="22" s="1"/>
  <c r="V225" i="22"/>
  <c r="V346" i="22" s="1"/>
  <c r="V467" i="22" s="1"/>
  <c r="V588" i="22" s="1"/>
  <c r="V709" i="22" s="1"/>
  <c r="V224" i="22"/>
  <c r="V345" i="22" s="1"/>
  <c r="V466" i="22" s="1"/>
  <c r="V587" i="22" s="1"/>
  <c r="V708" i="22" s="1"/>
  <c r="V223" i="22"/>
  <c r="V344" i="22" s="1"/>
  <c r="V465" i="22" s="1"/>
  <c r="V586" i="22" s="1"/>
  <c r="V707" i="22" s="1"/>
  <c r="V222" i="22"/>
  <c r="V343" i="22" s="1"/>
  <c r="V464" i="22" s="1"/>
  <c r="V585" i="22" s="1"/>
  <c r="V706" i="22" s="1"/>
  <c r="V221" i="22"/>
  <c r="V342" i="22" s="1"/>
  <c r="V463" i="22" s="1"/>
  <c r="V584" i="22" s="1"/>
  <c r="V705" i="22" s="1"/>
  <c r="V220" i="22"/>
  <c r="V341" i="22" s="1"/>
  <c r="V462" i="22" s="1"/>
  <c r="V583" i="22" s="1"/>
  <c r="V704" i="22" s="1"/>
  <c r="V219" i="22"/>
  <c r="V340" i="22" s="1"/>
  <c r="V461" i="22" s="1"/>
  <c r="V582" i="22" s="1"/>
  <c r="V703" i="22" s="1"/>
  <c r="V218" i="22"/>
  <c r="V339" i="22" s="1"/>
  <c r="V460" i="22" s="1"/>
  <c r="V581" i="22" s="1"/>
  <c r="V702" i="22" s="1"/>
  <c r="V217" i="22"/>
  <c r="V338" i="22" s="1"/>
  <c r="V459" i="22" s="1"/>
  <c r="V580" i="22" s="1"/>
  <c r="V701" i="22" s="1"/>
  <c r="V216" i="22"/>
  <c r="V337" i="22" s="1"/>
  <c r="V458" i="22" s="1"/>
  <c r="V579" i="22" s="1"/>
  <c r="V700" i="22" s="1"/>
  <c r="V215" i="22"/>
  <c r="V336" i="22" s="1"/>
  <c r="V457" i="22" s="1"/>
  <c r="V578" i="22" s="1"/>
  <c r="V699" i="22" s="1"/>
  <c r="V214" i="22"/>
  <c r="V335" i="22" s="1"/>
  <c r="V456" i="22" s="1"/>
  <c r="V577" i="22" s="1"/>
  <c r="V698" i="22" s="1"/>
  <c r="V213" i="22"/>
  <c r="V334" i="22" s="1"/>
  <c r="V455" i="22" s="1"/>
  <c r="V576" i="22" s="1"/>
  <c r="V697" i="22" s="1"/>
  <c r="V212" i="22"/>
  <c r="V333" i="22" s="1"/>
  <c r="V454" i="22" s="1"/>
  <c r="V575" i="22" s="1"/>
  <c r="V696" i="22" s="1"/>
  <c r="V211" i="22"/>
  <c r="V332" i="22" s="1"/>
  <c r="V453" i="22" s="1"/>
  <c r="V574" i="22" s="1"/>
  <c r="V695" i="22" s="1"/>
  <c r="V210" i="22"/>
  <c r="V331" i="22" s="1"/>
  <c r="V452" i="22" s="1"/>
  <c r="V573" i="22" s="1"/>
  <c r="V694" i="22" s="1"/>
  <c r="V209" i="22"/>
  <c r="V330" i="22" s="1"/>
  <c r="V451" i="22" s="1"/>
  <c r="V572" i="22" s="1"/>
  <c r="V693" i="22" s="1"/>
  <c r="V208" i="22"/>
  <c r="V329" i="22" s="1"/>
  <c r="V450" i="22" s="1"/>
  <c r="V571" i="22" s="1"/>
  <c r="V692" i="22" s="1"/>
  <c r="V207" i="22"/>
  <c r="V328" i="22" s="1"/>
  <c r="V449" i="22" s="1"/>
  <c r="V570" i="22" s="1"/>
  <c r="V206" i="22"/>
  <c r="V327" i="22" s="1"/>
  <c r="V448" i="22" s="1"/>
  <c r="V569" i="22" s="1"/>
  <c r="V205" i="22"/>
  <c r="V326" i="22" s="1"/>
  <c r="V447" i="22" s="1"/>
  <c r="V568" i="22" s="1"/>
  <c r="V204" i="22"/>
  <c r="V325" i="22" s="1"/>
  <c r="V446" i="22" s="1"/>
  <c r="V567" i="22" s="1"/>
  <c r="V203" i="22"/>
  <c r="V324" i="22" s="1"/>
  <c r="V445" i="22" s="1"/>
  <c r="V566" i="22" s="1"/>
  <c r="V687" i="22" s="1"/>
  <c r="O232" i="22"/>
  <c r="O353" i="22" s="1"/>
  <c r="O474" i="22" s="1"/>
  <c r="O595" i="22" s="1"/>
  <c r="O716" i="22" s="1"/>
  <c r="N232" i="22"/>
  <c r="N353" i="22" s="1"/>
  <c r="M232" i="22"/>
  <c r="M353" i="22" s="1"/>
  <c r="M474" i="22" s="1"/>
  <c r="O231" i="22"/>
  <c r="O352" i="22" s="1"/>
  <c r="O473" i="22" s="1"/>
  <c r="O594" i="22" s="1"/>
  <c r="O715" i="22" s="1"/>
  <c r="N231" i="22"/>
  <c r="N352" i="22" s="1"/>
  <c r="M231" i="22"/>
  <c r="M352" i="22" s="1"/>
  <c r="M473" i="22" s="1"/>
  <c r="O230" i="22"/>
  <c r="O351" i="22" s="1"/>
  <c r="O472" i="22" s="1"/>
  <c r="O593" i="22" s="1"/>
  <c r="O714" i="22" s="1"/>
  <c r="N230" i="22"/>
  <c r="M230" i="22"/>
  <c r="M351" i="22" s="1"/>
  <c r="M472" i="22" s="1"/>
  <c r="O229" i="22"/>
  <c r="O350" i="22" s="1"/>
  <c r="O471" i="22" s="1"/>
  <c r="O592" i="22" s="1"/>
  <c r="O713" i="22" s="1"/>
  <c r="N229" i="22"/>
  <c r="N350" i="22" s="1"/>
  <c r="M229" i="22"/>
  <c r="M350" i="22" s="1"/>
  <c r="M471" i="22" s="1"/>
  <c r="O228" i="22"/>
  <c r="O349" i="22" s="1"/>
  <c r="O470" i="22" s="1"/>
  <c r="O591" i="22" s="1"/>
  <c r="O712" i="22" s="1"/>
  <c r="N228" i="22"/>
  <c r="N349" i="22" s="1"/>
  <c r="M228" i="22"/>
  <c r="M349" i="22" s="1"/>
  <c r="M470" i="22" s="1"/>
  <c r="O227" i="22"/>
  <c r="O348" i="22" s="1"/>
  <c r="O469" i="22" s="1"/>
  <c r="O590" i="22" s="1"/>
  <c r="O711" i="22" s="1"/>
  <c r="N227" i="22"/>
  <c r="N348" i="22" s="1"/>
  <c r="M227" i="22"/>
  <c r="M348" i="22" s="1"/>
  <c r="M469" i="22" s="1"/>
  <c r="O226" i="22"/>
  <c r="O347" i="22" s="1"/>
  <c r="O468" i="22" s="1"/>
  <c r="O589" i="22" s="1"/>
  <c r="O710" i="22" s="1"/>
  <c r="N226" i="22"/>
  <c r="M226" i="22"/>
  <c r="M347" i="22" s="1"/>
  <c r="M468" i="22" s="1"/>
  <c r="O225" i="22"/>
  <c r="O346" i="22" s="1"/>
  <c r="O467" i="22" s="1"/>
  <c r="O588" i="22" s="1"/>
  <c r="O709" i="22" s="1"/>
  <c r="N225" i="22"/>
  <c r="N346" i="22" s="1"/>
  <c r="M225" i="22"/>
  <c r="M346" i="22" s="1"/>
  <c r="M467" i="22" s="1"/>
  <c r="O224" i="22"/>
  <c r="O345" i="22" s="1"/>
  <c r="O466" i="22" s="1"/>
  <c r="O587" i="22" s="1"/>
  <c r="O708" i="22" s="1"/>
  <c r="N224" i="22"/>
  <c r="N345" i="22" s="1"/>
  <c r="M224" i="22"/>
  <c r="M345" i="22" s="1"/>
  <c r="M466" i="22" s="1"/>
  <c r="O223" i="22"/>
  <c r="O344" i="22" s="1"/>
  <c r="O465" i="22" s="1"/>
  <c r="O586" i="22" s="1"/>
  <c r="O707" i="22" s="1"/>
  <c r="N223" i="22"/>
  <c r="N344" i="22" s="1"/>
  <c r="M223" i="22"/>
  <c r="M344" i="22" s="1"/>
  <c r="M465" i="22" s="1"/>
  <c r="O222" i="22"/>
  <c r="O343" i="22" s="1"/>
  <c r="O464" i="22" s="1"/>
  <c r="O585" i="22" s="1"/>
  <c r="O706" i="22" s="1"/>
  <c r="N222" i="22"/>
  <c r="M222" i="22"/>
  <c r="M343" i="22" s="1"/>
  <c r="M464" i="22" s="1"/>
  <c r="O221" i="22"/>
  <c r="O342" i="22" s="1"/>
  <c r="O463" i="22" s="1"/>
  <c r="N221" i="22"/>
  <c r="N342" i="22" s="1"/>
  <c r="M221" i="22"/>
  <c r="M342" i="22" s="1"/>
  <c r="M463" i="22" s="1"/>
  <c r="O220" i="22"/>
  <c r="O341" i="22" s="1"/>
  <c r="O462" i="22" s="1"/>
  <c r="O583" i="22" s="1"/>
  <c r="O704" i="22" s="1"/>
  <c r="N220" i="22"/>
  <c r="N341" i="22" s="1"/>
  <c r="M220" i="22"/>
  <c r="M341" i="22" s="1"/>
  <c r="M462" i="22" s="1"/>
  <c r="M583" i="22" s="1"/>
  <c r="O219" i="22"/>
  <c r="O340" i="22" s="1"/>
  <c r="O461" i="22" s="1"/>
  <c r="O582" i="22" s="1"/>
  <c r="O703" i="22" s="1"/>
  <c r="N219" i="22"/>
  <c r="N340" i="22" s="1"/>
  <c r="M219" i="22"/>
  <c r="M340" i="22" s="1"/>
  <c r="M461" i="22" s="1"/>
  <c r="M582" i="22" s="1"/>
  <c r="O218" i="22"/>
  <c r="O339" i="22" s="1"/>
  <c r="O460" i="22" s="1"/>
  <c r="O581" i="22" s="1"/>
  <c r="O702" i="22" s="1"/>
  <c r="N218" i="22"/>
  <c r="M218" i="22"/>
  <c r="M339" i="22" s="1"/>
  <c r="M460" i="22" s="1"/>
  <c r="M581" i="22" s="1"/>
  <c r="O217" i="22"/>
  <c r="O338" i="22" s="1"/>
  <c r="O459" i="22" s="1"/>
  <c r="O580" i="22" s="1"/>
  <c r="O701" i="22" s="1"/>
  <c r="N217" i="22"/>
  <c r="N338" i="22" s="1"/>
  <c r="M217" i="22"/>
  <c r="M338" i="22" s="1"/>
  <c r="M459" i="22" s="1"/>
  <c r="M580" i="22" s="1"/>
  <c r="O216" i="22"/>
  <c r="O337" i="22" s="1"/>
  <c r="O458" i="22" s="1"/>
  <c r="O579" i="22" s="1"/>
  <c r="O700" i="22" s="1"/>
  <c r="N216" i="22"/>
  <c r="N337" i="22" s="1"/>
  <c r="M216" i="22"/>
  <c r="M337" i="22" s="1"/>
  <c r="M458" i="22" s="1"/>
  <c r="M579" i="22" s="1"/>
  <c r="M700" i="22" s="1"/>
  <c r="O215" i="22"/>
  <c r="O336" i="22" s="1"/>
  <c r="O457" i="22" s="1"/>
  <c r="O578" i="22" s="1"/>
  <c r="O699" i="22" s="1"/>
  <c r="N215" i="22"/>
  <c r="N336" i="22" s="1"/>
  <c r="M215" i="22"/>
  <c r="M336" i="22" s="1"/>
  <c r="M457" i="22" s="1"/>
  <c r="M578" i="22" s="1"/>
  <c r="M699" i="22" s="1"/>
  <c r="O214" i="22"/>
  <c r="O335" i="22" s="1"/>
  <c r="O456" i="22" s="1"/>
  <c r="O577" i="22" s="1"/>
  <c r="O698" i="22" s="1"/>
  <c r="N214" i="22"/>
  <c r="M214" i="22"/>
  <c r="M335" i="22" s="1"/>
  <c r="M456" i="22" s="1"/>
  <c r="M577" i="22" s="1"/>
  <c r="M698" i="22" s="1"/>
  <c r="O213" i="22"/>
  <c r="O334" i="22" s="1"/>
  <c r="O455" i="22" s="1"/>
  <c r="O576" i="22" s="1"/>
  <c r="O697" i="22" s="1"/>
  <c r="N213" i="22"/>
  <c r="N334" i="22" s="1"/>
  <c r="M213" i="22"/>
  <c r="M334" i="22" s="1"/>
  <c r="M455" i="22" s="1"/>
  <c r="M576" i="22" s="1"/>
  <c r="M697" i="22" s="1"/>
  <c r="O212" i="22"/>
  <c r="O333" i="22" s="1"/>
  <c r="O454" i="22" s="1"/>
  <c r="O575" i="22" s="1"/>
  <c r="O696" i="22" s="1"/>
  <c r="N212" i="22"/>
  <c r="N333" i="22" s="1"/>
  <c r="M212" i="22"/>
  <c r="M333" i="22" s="1"/>
  <c r="M454" i="22" s="1"/>
  <c r="M575" i="22" s="1"/>
  <c r="M696" i="22" s="1"/>
  <c r="O211" i="22"/>
  <c r="O332" i="22" s="1"/>
  <c r="O453" i="22" s="1"/>
  <c r="O574" i="22" s="1"/>
  <c r="O695" i="22" s="1"/>
  <c r="N211" i="22"/>
  <c r="N332" i="22" s="1"/>
  <c r="M211" i="22"/>
  <c r="M332" i="22" s="1"/>
  <c r="M453" i="22" s="1"/>
  <c r="M574" i="22" s="1"/>
  <c r="M695" i="22" s="1"/>
  <c r="O210" i="22"/>
  <c r="O331" i="22" s="1"/>
  <c r="O452" i="22" s="1"/>
  <c r="O573" i="22" s="1"/>
  <c r="O694" i="22" s="1"/>
  <c r="N210" i="22"/>
  <c r="M210" i="22"/>
  <c r="M331" i="22" s="1"/>
  <c r="M452" i="22" s="1"/>
  <c r="M573" i="22" s="1"/>
  <c r="M694" i="22" s="1"/>
  <c r="O209" i="22"/>
  <c r="O330" i="22" s="1"/>
  <c r="O451" i="22" s="1"/>
  <c r="O572" i="22" s="1"/>
  <c r="O693" i="22" s="1"/>
  <c r="N209" i="22"/>
  <c r="N330" i="22" s="1"/>
  <c r="M209" i="22"/>
  <c r="M330" i="22" s="1"/>
  <c r="M451" i="22" s="1"/>
  <c r="M572" i="22" s="1"/>
  <c r="M693" i="22" s="1"/>
  <c r="O208" i="22"/>
  <c r="O329" i="22" s="1"/>
  <c r="O450" i="22" s="1"/>
  <c r="O571" i="22" s="1"/>
  <c r="O692" i="22" s="1"/>
  <c r="N208" i="22"/>
  <c r="N329" i="22" s="1"/>
  <c r="M208" i="22"/>
  <c r="M329" i="22" s="1"/>
  <c r="M450" i="22" s="1"/>
  <c r="M571" i="22" s="1"/>
  <c r="M692" i="22" s="1"/>
  <c r="O207" i="22"/>
  <c r="O328" i="22" s="1"/>
  <c r="O449" i="22" s="1"/>
  <c r="O570" i="22" s="1"/>
  <c r="O691" i="22" s="1"/>
  <c r="N207" i="22"/>
  <c r="N328" i="22" s="1"/>
  <c r="M207" i="22"/>
  <c r="M328" i="22" s="1"/>
  <c r="M449" i="22" s="1"/>
  <c r="M570" i="22" s="1"/>
  <c r="O206" i="22"/>
  <c r="O327" i="22" s="1"/>
  <c r="O448" i="22" s="1"/>
  <c r="O569" i="22" s="1"/>
  <c r="O690" i="22" s="1"/>
  <c r="N206" i="22"/>
  <c r="M206" i="22"/>
  <c r="M327" i="22" s="1"/>
  <c r="M448" i="22" s="1"/>
  <c r="M569" i="22" s="1"/>
  <c r="O205" i="22"/>
  <c r="O326" i="22" s="1"/>
  <c r="O447" i="22" s="1"/>
  <c r="O568" i="22" s="1"/>
  <c r="O689" i="22" s="1"/>
  <c r="N205" i="22"/>
  <c r="N326" i="22" s="1"/>
  <c r="M205" i="22"/>
  <c r="O204" i="22"/>
  <c r="O325" i="22" s="1"/>
  <c r="O446" i="22" s="1"/>
  <c r="O567" i="22" s="1"/>
  <c r="O688" i="22" s="1"/>
  <c r="N204" i="22"/>
  <c r="N325" i="22" s="1"/>
  <c r="M204" i="22"/>
  <c r="M325" i="22" s="1"/>
  <c r="M446" i="22" s="1"/>
  <c r="M567" i="22" s="1"/>
  <c r="O203" i="22"/>
  <c r="N203" i="22"/>
  <c r="M203" i="22"/>
  <c r="M324" i="22" s="1"/>
  <c r="J232" i="22"/>
  <c r="J353" i="22" s="1"/>
  <c r="J474" i="22" s="1"/>
  <c r="J595" i="22" s="1"/>
  <c r="J716" i="22" s="1"/>
  <c r="I232" i="22"/>
  <c r="H232" i="22"/>
  <c r="H353" i="22" s="1"/>
  <c r="H474" i="22" s="1"/>
  <c r="J231" i="22"/>
  <c r="J352" i="22" s="1"/>
  <c r="J473" i="22" s="1"/>
  <c r="J594" i="22" s="1"/>
  <c r="J715" i="22" s="1"/>
  <c r="I231" i="22"/>
  <c r="I352" i="22" s="1"/>
  <c r="H231" i="22"/>
  <c r="J230" i="22"/>
  <c r="J351" i="22" s="1"/>
  <c r="J472" i="22" s="1"/>
  <c r="J593" i="22" s="1"/>
  <c r="J714" i="22" s="1"/>
  <c r="I230" i="22"/>
  <c r="I351" i="22" s="1"/>
  <c r="H230" i="22"/>
  <c r="H351" i="22" s="1"/>
  <c r="H472" i="22" s="1"/>
  <c r="J229" i="22"/>
  <c r="I229" i="22"/>
  <c r="I350" i="22" s="1"/>
  <c r="H229" i="22"/>
  <c r="H350" i="22" s="1"/>
  <c r="H471" i="22" s="1"/>
  <c r="J228" i="22"/>
  <c r="J349" i="22" s="1"/>
  <c r="J470" i="22" s="1"/>
  <c r="J591" i="22" s="1"/>
  <c r="J712" i="22" s="1"/>
  <c r="I228" i="22"/>
  <c r="H228" i="22"/>
  <c r="H349" i="22" s="1"/>
  <c r="H470" i="22" s="1"/>
  <c r="J227" i="22"/>
  <c r="J348" i="22" s="1"/>
  <c r="J469" i="22" s="1"/>
  <c r="J590" i="22" s="1"/>
  <c r="J711" i="22" s="1"/>
  <c r="I227" i="22"/>
  <c r="I348" i="22" s="1"/>
  <c r="H227" i="22"/>
  <c r="J226" i="22"/>
  <c r="J347" i="22" s="1"/>
  <c r="J468" i="22" s="1"/>
  <c r="J589" i="22" s="1"/>
  <c r="J710" i="22" s="1"/>
  <c r="I226" i="22"/>
  <c r="I347" i="22" s="1"/>
  <c r="H226" i="22"/>
  <c r="H347" i="22" s="1"/>
  <c r="H468" i="22" s="1"/>
  <c r="J225" i="22"/>
  <c r="I225" i="22"/>
  <c r="I346" i="22" s="1"/>
  <c r="H225" i="22"/>
  <c r="H346" i="22" s="1"/>
  <c r="H467" i="22" s="1"/>
  <c r="J224" i="22"/>
  <c r="J345" i="22" s="1"/>
  <c r="J466" i="22" s="1"/>
  <c r="J587" i="22" s="1"/>
  <c r="J708" i="22" s="1"/>
  <c r="I224" i="22"/>
  <c r="H224" i="22"/>
  <c r="H345" i="22" s="1"/>
  <c r="H466" i="22" s="1"/>
  <c r="J223" i="22"/>
  <c r="J344" i="22" s="1"/>
  <c r="J465" i="22" s="1"/>
  <c r="J586" i="22" s="1"/>
  <c r="J707" i="22" s="1"/>
  <c r="I223" i="22"/>
  <c r="I344" i="22" s="1"/>
  <c r="H223" i="22"/>
  <c r="J222" i="22"/>
  <c r="J343" i="22" s="1"/>
  <c r="J464" i="22" s="1"/>
  <c r="J585" i="22" s="1"/>
  <c r="J706" i="22" s="1"/>
  <c r="I222" i="22"/>
  <c r="I343" i="22" s="1"/>
  <c r="H222" i="22"/>
  <c r="H343" i="22" s="1"/>
  <c r="H464" i="22" s="1"/>
  <c r="J221" i="22"/>
  <c r="I221" i="22"/>
  <c r="I342" i="22" s="1"/>
  <c r="H221" i="22"/>
  <c r="H342" i="22" s="1"/>
  <c r="H463" i="22" s="1"/>
  <c r="H584" i="22" s="1"/>
  <c r="J220" i="22"/>
  <c r="J341" i="22" s="1"/>
  <c r="J462" i="22" s="1"/>
  <c r="J583" i="22" s="1"/>
  <c r="J704" i="22" s="1"/>
  <c r="I220" i="22"/>
  <c r="H220" i="22"/>
  <c r="H341" i="22" s="1"/>
  <c r="H462" i="22" s="1"/>
  <c r="H583" i="22" s="1"/>
  <c r="J219" i="22"/>
  <c r="J340" i="22" s="1"/>
  <c r="J461" i="22" s="1"/>
  <c r="J582" i="22" s="1"/>
  <c r="J703" i="22" s="1"/>
  <c r="I219" i="22"/>
  <c r="I340" i="22" s="1"/>
  <c r="H219" i="22"/>
  <c r="J218" i="22"/>
  <c r="J339" i="22" s="1"/>
  <c r="J460" i="22" s="1"/>
  <c r="J581" i="22" s="1"/>
  <c r="J702" i="22" s="1"/>
  <c r="I218" i="22"/>
  <c r="I339" i="22" s="1"/>
  <c r="H218" i="22"/>
  <c r="H339" i="22" s="1"/>
  <c r="H460" i="22" s="1"/>
  <c r="H581" i="22" s="1"/>
  <c r="J217" i="22"/>
  <c r="I217" i="22"/>
  <c r="I338" i="22" s="1"/>
  <c r="H217" i="22"/>
  <c r="H338" i="22" s="1"/>
  <c r="H459" i="22" s="1"/>
  <c r="H580" i="22" s="1"/>
  <c r="J216" i="22"/>
  <c r="J337" i="22" s="1"/>
  <c r="J458" i="22" s="1"/>
  <c r="J579" i="22" s="1"/>
  <c r="J700" i="22" s="1"/>
  <c r="I216" i="22"/>
  <c r="H216" i="22"/>
  <c r="H337" i="22" s="1"/>
  <c r="H458" i="22" s="1"/>
  <c r="H579" i="22" s="1"/>
  <c r="H700" i="22" s="1"/>
  <c r="J215" i="22"/>
  <c r="J336" i="22" s="1"/>
  <c r="J457" i="22" s="1"/>
  <c r="J578" i="22" s="1"/>
  <c r="J699" i="22" s="1"/>
  <c r="I215" i="22"/>
  <c r="I336" i="22" s="1"/>
  <c r="H215" i="22"/>
  <c r="J214" i="22"/>
  <c r="J335" i="22" s="1"/>
  <c r="J456" i="22" s="1"/>
  <c r="J577" i="22" s="1"/>
  <c r="J698" i="22" s="1"/>
  <c r="I214" i="22"/>
  <c r="I335" i="22" s="1"/>
  <c r="H214" i="22"/>
  <c r="H335" i="22" s="1"/>
  <c r="H456" i="22" s="1"/>
  <c r="H577" i="22" s="1"/>
  <c r="H698" i="22" s="1"/>
  <c r="J213" i="22"/>
  <c r="I213" i="22"/>
  <c r="I334" i="22" s="1"/>
  <c r="H213" i="22"/>
  <c r="H334" i="22" s="1"/>
  <c r="H455" i="22" s="1"/>
  <c r="H576" i="22" s="1"/>
  <c r="H697" i="22" s="1"/>
  <c r="J212" i="22"/>
  <c r="J333" i="22" s="1"/>
  <c r="J454" i="22" s="1"/>
  <c r="J575" i="22" s="1"/>
  <c r="J696" i="22" s="1"/>
  <c r="I212" i="22"/>
  <c r="H212" i="22"/>
  <c r="H333" i="22" s="1"/>
  <c r="H454" i="22" s="1"/>
  <c r="H575" i="22" s="1"/>
  <c r="H696" i="22" s="1"/>
  <c r="J211" i="22"/>
  <c r="J332" i="22" s="1"/>
  <c r="J453" i="22" s="1"/>
  <c r="J574" i="22" s="1"/>
  <c r="J695" i="22" s="1"/>
  <c r="I211" i="22"/>
  <c r="I332" i="22" s="1"/>
  <c r="H211" i="22"/>
  <c r="J210" i="22"/>
  <c r="J331" i="22" s="1"/>
  <c r="J452" i="22" s="1"/>
  <c r="J573" i="22" s="1"/>
  <c r="J694" i="22" s="1"/>
  <c r="I210" i="22"/>
  <c r="I331" i="22" s="1"/>
  <c r="H210" i="22"/>
  <c r="H331" i="22" s="1"/>
  <c r="H452" i="22" s="1"/>
  <c r="H573" i="22" s="1"/>
  <c r="H694" i="22" s="1"/>
  <c r="J209" i="22"/>
  <c r="I209" i="22"/>
  <c r="I330" i="22" s="1"/>
  <c r="H209" i="22"/>
  <c r="H330" i="22" s="1"/>
  <c r="H451" i="22" s="1"/>
  <c r="H572" i="22" s="1"/>
  <c r="H693" i="22" s="1"/>
  <c r="J208" i="22"/>
  <c r="J329" i="22" s="1"/>
  <c r="J450" i="22" s="1"/>
  <c r="J571" i="22" s="1"/>
  <c r="J692" i="22" s="1"/>
  <c r="I208" i="22"/>
  <c r="H208" i="22"/>
  <c r="H329" i="22" s="1"/>
  <c r="H450" i="22" s="1"/>
  <c r="H571" i="22" s="1"/>
  <c r="H692" i="22" s="1"/>
  <c r="J207" i="22"/>
  <c r="J328" i="22" s="1"/>
  <c r="J449" i="22" s="1"/>
  <c r="J570" i="22" s="1"/>
  <c r="J691" i="22" s="1"/>
  <c r="I207" i="22"/>
  <c r="I328" i="22" s="1"/>
  <c r="H207" i="22"/>
  <c r="J206" i="22"/>
  <c r="J327" i="22" s="1"/>
  <c r="J448" i="22" s="1"/>
  <c r="J569" i="22" s="1"/>
  <c r="J690" i="22" s="1"/>
  <c r="I206" i="22"/>
  <c r="I327" i="22" s="1"/>
  <c r="H206" i="22"/>
  <c r="H327" i="22" s="1"/>
  <c r="H448" i="22" s="1"/>
  <c r="H569" i="22" s="1"/>
  <c r="J205" i="22"/>
  <c r="I205" i="22"/>
  <c r="I326" i="22" s="1"/>
  <c r="H205" i="22"/>
  <c r="H326" i="22" s="1"/>
  <c r="H447" i="22" s="1"/>
  <c r="H568" i="22" s="1"/>
  <c r="J204" i="22"/>
  <c r="J325" i="22" s="1"/>
  <c r="J446" i="22" s="1"/>
  <c r="J567" i="22" s="1"/>
  <c r="J688" i="22" s="1"/>
  <c r="I204" i="22"/>
  <c r="H204" i="22"/>
  <c r="H325" i="22" s="1"/>
  <c r="H446" i="22" s="1"/>
  <c r="H567" i="22" s="1"/>
  <c r="J203" i="22"/>
  <c r="J324" i="22" s="1"/>
  <c r="I203" i="22"/>
  <c r="I324" i="22" s="1"/>
  <c r="H203" i="22"/>
  <c r="E204" i="22"/>
  <c r="E325" i="22" s="1"/>
  <c r="E446" i="22" s="1"/>
  <c r="E567" i="22" s="1"/>
  <c r="E688" i="22" s="1"/>
  <c r="F204" i="22"/>
  <c r="F325" i="22" s="1"/>
  <c r="F446" i="22" s="1"/>
  <c r="F567" i="22" s="1"/>
  <c r="F688" i="22" s="1"/>
  <c r="E205" i="22"/>
  <c r="E326" i="22" s="1"/>
  <c r="E447" i="22" s="1"/>
  <c r="E568" i="22" s="1"/>
  <c r="E689" i="22" s="1"/>
  <c r="F205" i="22"/>
  <c r="F326" i="22" s="1"/>
  <c r="F447" i="22" s="1"/>
  <c r="F568" i="22" s="1"/>
  <c r="F689" i="22" s="1"/>
  <c r="E206" i="22"/>
  <c r="E327" i="22" s="1"/>
  <c r="E448" i="22" s="1"/>
  <c r="E569" i="22" s="1"/>
  <c r="E690" i="22" s="1"/>
  <c r="F206" i="22"/>
  <c r="F327" i="22" s="1"/>
  <c r="F448" i="22" s="1"/>
  <c r="F569" i="22" s="1"/>
  <c r="F690" i="22" s="1"/>
  <c r="E207" i="22"/>
  <c r="E328" i="22" s="1"/>
  <c r="E449" i="22" s="1"/>
  <c r="E570" i="22" s="1"/>
  <c r="E691" i="22" s="1"/>
  <c r="F207" i="22"/>
  <c r="F328" i="22" s="1"/>
  <c r="F449" i="22" s="1"/>
  <c r="F570" i="22" s="1"/>
  <c r="F691" i="22" s="1"/>
  <c r="E208" i="22"/>
  <c r="E329" i="22" s="1"/>
  <c r="E450" i="22" s="1"/>
  <c r="E571" i="22" s="1"/>
  <c r="E692" i="22" s="1"/>
  <c r="F208" i="22"/>
  <c r="F329" i="22" s="1"/>
  <c r="F450" i="22" s="1"/>
  <c r="F571" i="22" s="1"/>
  <c r="F692" i="22" s="1"/>
  <c r="E209" i="22"/>
  <c r="E330" i="22" s="1"/>
  <c r="E451" i="22" s="1"/>
  <c r="E572" i="22" s="1"/>
  <c r="E693" i="22" s="1"/>
  <c r="F209" i="22"/>
  <c r="F330" i="22" s="1"/>
  <c r="F451" i="22" s="1"/>
  <c r="F572" i="22" s="1"/>
  <c r="F693" i="22" s="1"/>
  <c r="E210" i="22"/>
  <c r="E331" i="22" s="1"/>
  <c r="E452" i="22" s="1"/>
  <c r="E573" i="22" s="1"/>
  <c r="E694" i="22" s="1"/>
  <c r="F210" i="22"/>
  <c r="F331" i="22" s="1"/>
  <c r="F452" i="22" s="1"/>
  <c r="F573" i="22" s="1"/>
  <c r="F694" i="22" s="1"/>
  <c r="E211" i="22"/>
  <c r="E332" i="22" s="1"/>
  <c r="E453" i="22" s="1"/>
  <c r="E574" i="22" s="1"/>
  <c r="E695" i="22" s="1"/>
  <c r="F211" i="22"/>
  <c r="F332" i="22" s="1"/>
  <c r="F453" i="22" s="1"/>
  <c r="F574" i="22" s="1"/>
  <c r="F695" i="22" s="1"/>
  <c r="E212" i="22"/>
  <c r="E333" i="22" s="1"/>
  <c r="E454" i="22" s="1"/>
  <c r="E575" i="22" s="1"/>
  <c r="E696" i="22" s="1"/>
  <c r="F212" i="22"/>
  <c r="F333" i="22" s="1"/>
  <c r="F454" i="22" s="1"/>
  <c r="F575" i="22" s="1"/>
  <c r="F696" i="22" s="1"/>
  <c r="E213" i="22"/>
  <c r="E334" i="22" s="1"/>
  <c r="E455" i="22" s="1"/>
  <c r="E576" i="22" s="1"/>
  <c r="E697" i="22" s="1"/>
  <c r="F213" i="22"/>
  <c r="F334" i="22" s="1"/>
  <c r="F455" i="22" s="1"/>
  <c r="F576" i="22" s="1"/>
  <c r="F697" i="22" s="1"/>
  <c r="E214" i="22"/>
  <c r="E335" i="22" s="1"/>
  <c r="E456" i="22" s="1"/>
  <c r="E577" i="22" s="1"/>
  <c r="E698" i="22" s="1"/>
  <c r="F214" i="22"/>
  <c r="F335" i="22" s="1"/>
  <c r="F456" i="22" s="1"/>
  <c r="F577" i="22" s="1"/>
  <c r="F698" i="22" s="1"/>
  <c r="E215" i="22"/>
  <c r="E336" i="22" s="1"/>
  <c r="E457" i="22" s="1"/>
  <c r="E578" i="22" s="1"/>
  <c r="E699" i="22" s="1"/>
  <c r="F215" i="22"/>
  <c r="F336" i="22" s="1"/>
  <c r="F457" i="22" s="1"/>
  <c r="F578" i="22" s="1"/>
  <c r="F699" i="22" s="1"/>
  <c r="E216" i="22"/>
  <c r="E337" i="22" s="1"/>
  <c r="E458" i="22" s="1"/>
  <c r="E579" i="22" s="1"/>
  <c r="E700" i="22" s="1"/>
  <c r="F216" i="22"/>
  <c r="F337" i="22" s="1"/>
  <c r="F458" i="22" s="1"/>
  <c r="F579" i="22" s="1"/>
  <c r="F700" i="22" s="1"/>
  <c r="E217" i="22"/>
  <c r="E338" i="22" s="1"/>
  <c r="E459" i="22" s="1"/>
  <c r="E580" i="22" s="1"/>
  <c r="E701" i="22" s="1"/>
  <c r="F217" i="22"/>
  <c r="F338" i="22" s="1"/>
  <c r="F459" i="22" s="1"/>
  <c r="F580" i="22" s="1"/>
  <c r="F701" i="22" s="1"/>
  <c r="E218" i="22"/>
  <c r="E339" i="22" s="1"/>
  <c r="E460" i="22" s="1"/>
  <c r="E581" i="22" s="1"/>
  <c r="E702" i="22" s="1"/>
  <c r="F218" i="22"/>
  <c r="F339" i="22" s="1"/>
  <c r="F460" i="22" s="1"/>
  <c r="F581" i="22" s="1"/>
  <c r="F702" i="22" s="1"/>
  <c r="E219" i="22"/>
  <c r="E340" i="22" s="1"/>
  <c r="E461" i="22" s="1"/>
  <c r="E582" i="22" s="1"/>
  <c r="E703" i="22" s="1"/>
  <c r="F219" i="22"/>
  <c r="F340" i="22" s="1"/>
  <c r="F461" i="22" s="1"/>
  <c r="F582" i="22" s="1"/>
  <c r="F703" i="22" s="1"/>
  <c r="E220" i="22"/>
  <c r="E341" i="22" s="1"/>
  <c r="E462" i="22" s="1"/>
  <c r="E583" i="22" s="1"/>
  <c r="E704" i="22" s="1"/>
  <c r="F220" i="22"/>
  <c r="F341" i="22" s="1"/>
  <c r="F462" i="22" s="1"/>
  <c r="F583" i="22" s="1"/>
  <c r="F704" i="22" s="1"/>
  <c r="E221" i="22"/>
  <c r="E342" i="22" s="1"/>
  <c r="E463" i="22" s="1"/>
  <c r="E584" i="22" s="1"/>
  <c r="E705" i="22" s="1"/>
  <c r="F221" i="22"/>
  <c r="F342" i="22" s="1"/>
  <c r="F463" i="22" s="1"/>
  <c r="F584" i="22" s="1"/>
  <c r="F705" i="22" s="1"/>
  <c r="E222" i="22"/>
  <c r="E343" i="22" s="1"/>
  <c r="E464" i="22" s="1"/>
  <c r="E585" i="22" s="1"/>
  <c r="E706" i="22" s="1"/>
  <c r="F222" i="22"/>
  <c r="F343" i="22" s="1"/>
  <c r="F464" i="22" s="1"/>
  <c r="F585" i="22" s="1"/>
  <c r="F706" i="22" s="1"/>
  <c r="E223" i="22"/>
  <c r="E344" i="22" s="1"/>
  <c r="E465" i="22" s="1"/>
  <c r="E586" i="22" s="1"/>
  <c r="E707" i="22" s="1"/>
  <c r="F223" i="22"/>
  <c r="F344" i="22" s="1"/>
  <c r="F465" i="22" s="1"/>
  <c r="F586" i="22" s="1"/>
  <c r="F707" i="22" s="1"/>
  <c r="E224" i="22"/>
  <c r="E345" i="22" s="1"/>
  <c r="E466" i="22" s="1"/>
  <c r="E587" i="22" s="1"/>
  <c r="E708" i="22" s="1"/>
  <c r="F224" i="22"/>
  <c r="F345" i="22" s="1"/>
  <c r="F466" i="22" s="1"/>
  <c r="F587" i="22" s="1"/>
  <c r="F708" i="22" s="1"/>
  <c r="E225" i="22"/>
  <c r="E346" i="22" s="1"/>
  <c r="E467" i="22" s="1"/>
  <c r="E588" i="22" s="1"/>
  <c r="E709" i="22" s="1"/>
  <c r="F225" i="22"/>
  <c r="F346" i="22" s="1"/>
  <c r="F467" i="22" s="1"/>
  <c r="F588" i="22" s="1"/>
  <c r="F709" i="22" s="1"/>
  <c r="E226" i="22"/>
  <c r="E347" i="22" s="1"/>
  <c r="E468" i="22" s="1"/>
  <c r="E589" i="22" s="1"/>
  <c r="E710" i="22" s="1"/>
  <c r="F226" i="22"/>
  <c r="F347" i="22" s="1"/>
  <c r="F468" i="22" s="1"/>
  <c r="F589" i="22" s="1"/>
  <c r="F710" i="22" s="1"/>
  <c r="E227" i="22"/>
  <c r="E348" i="22" s="1"/>
  <c r="E469" i="22" s="1"/>
  <c r="E590" i="22" s="1"/>
  <c r="E711" i="22" s="1"/>
  <c r="F227" i="22"/>
  <c r="F348" i="22" s="1"/>
  <c r="F469" i="22" s="1"/>
  <c r="F590" i="22" s="1"/>
  <c r="F711" i="22" s="1"/>
  <c r="E228" i="22"/>
  <c r="E349" i="22" s="1"/>
  <c r="E470" i="22" s="1"/>
  <c r="E591" i="22" s="1"/>
  <c r="E712" i="22" s="1"/>
  <c r="F228" i="22"/>
  <c r="F349" i="22" s="1"/>
  <c r="F470" i="22" s="1"/>
  <c r="F591" i="22" s="1"/>
  <c r="F712" i="22" s="1"/>
  <c r="E229" i="22"/>
  <c r="E350" i="22" s="1"/>
  <c r="E471" i="22" s="1"/>
  <c r="E592" i="22" s="1"/>
  <c r="E713" i="22" s="1"/>
  <c r="F229" i="22"/>
  <c r="F350" i="22" s="1"/>
  <c r="F471" i="22" s="1"/>
  <c r="F592" i="22" s="1"/>
  <c r="F713" i="22" s="1"/>
  <c r="E230" i="22"/>
  <c r="E351" i="22" s="1"/>
  <c r="E472" i="22" s="1"/>
  <c r="E593" i="22" s="1"/>
  <c r="E714" i="22" s="1"/>
  <c r="F230" i="22"/>
  <c r="F351" i="22" s="1"/>
  <c r="F472" i="22" s="1"/>
  <c r="F593" i="22" s="1"/>
  <c r="F714" i="22" s="1"/>
  <c r="E231" i="22"/>
  <c r="E352" i="22" s="1"/>
  <c r="E473" i="22" s="1"/>
  <c r="E594" i="22" s="1"/>
  <c r="E715" i="22" s="1"/>
  <c r="F231" i="22"/>
  <c r="F352" i="22" s="1"/>
  <c r="F473" i="22" s="1"/>
  <c r="F594" i="22" s="1"/>
  <c r="F715" i="22" s="1"/>
  <c r="E232" i="22"/>
  <c r="E353" i="22" s="1"/>
  <c r="E474" i="22" s="1"/>
  <c r="E595" i="22" s="1"/>
  <c r="E716" i="22" s="1"/>
  <c r="F232" i="22"/>
  <c r="F353" i="22" s="1"/>
  <c r="F474" i="22" s="1"/>
  <c r="F595" i="22" s="1"/>
  <c r="F716" i="22" s="1"/>
  <c r="F203" i="22"/>
  <c r="F324" i="22" s="1"/>
  <c r="F445" i="22" s="1"/>
  <c r="F566" i="22" s="1"/>
  <c r="F687" i="22" s="1"/>
  <c r="V197" i="22"/>
  <c r="V318" i="22" s="1"/>
  <c r="V439" i="22" s="1"/>
  <c r="V560" i="22" s="1"/>
  <c r="V681" i="22" s="1"/>
  <c r="V196" i="22"/>
  <c r="V317" i="22" s="1"/>
  <c r="V438" i="22" s="1"/>
  <c r="V559" i="22" s="1"/>
  <c r="V680" i="22" s="1"/>
  <c r="V195" i="22"/>
  <c r="V316" i="22" s="1"/>
  <c r="V437" i="22" s="1"/>
  <c r="V558" i="22" s="1"/>
  <c r="V679" i="22" s="1"/>
  <c r="V194" i="22"/>
  <c r="V315" i="22" s="1"/>
  <c r="V436" i="22" s="1"/>
  <c r="V557" i="22" s="1"/>
  <c r="V193" i="22"/>
  <c r="V314" i="22" s="1"/>
  <c r="V435" i="22" s="1"/>
  <c r="V556" i="22" s="1"/>
  <c r="V677" i="22" s="1"/>
  <c r="V192" i="22"/>
  <c r="V313" i="22" s="1"/>
  <c r="V434" i="22" s="1"/>
  <c r="V555" i="22" s="1"/>
  <c r="V676" i="22" s="1"/>
  <c r="V191" i="22"/>
  <c r="V312" i="22" s="1"/>
  <c r="V433" i="22" s="1"/>
  <c r="V554" i="22" s="1"/>
  <c r="V675" i="22" s="1"/>
  <c r="V190" i="22"/>
  <c r="V311" i="22" s="1"/>
  <c r="V432" i="22" s="1"/>
  <c r="V553" i="22" s="1"/>
  <c r="V674" i="22" s="1"/>
  <c r="V189" i="22"/>
  <c r="V310" i="22" s="1"/>
  <c r="V431" i="22" s="1"/>
  <c r="V552" i="22" s="1"/>
  <c r="V673" i="22" s="1"/>
  <c r="V188" i="22"/>
  <c r="V309" i="22" s="1"/>
  <c r="V430" i="22" s="1"/>
  <c r="V551" i="22" s="1"/>
  <c r="V672" i="22" s="1"/>
  <c r="V187" i="22"/>
  <c r="V308" i="22" s="1"/>
  <c r="V429" i="22" s="1"/>
  <c r="V550" i="22" s="1"/>
  <c r="V671" i="22" s="1"/>
  <c r="V186" i="22"/>
  <c r="V307" i="22" s="1"/>
  <c r="V428" i="22" s="1"/>
  <c r="V549" i="22" s="1"/>
  <c r="V670" i="22" s="1"/>
  <c r="V185" i="22"/>
  <c r="V306" i="22" s="1"/>
  <c r="V427" i="22" s="1"/>
  <c r="V548" i="22" s="1"/>
  <c r="V669" i="22" s="1"/>
  <c r="V184" i="22"/>
  <c r="V305" i="22" s="1"/>
  <c r="V426" i="22" s="1"/>
  <c r="V547" i="22" s="1"/>
  <c r="V668" i="22" s="1"/>
  <c r="V183" i="22"/>
  <c r="V304" i="22" s="1"/>
  <c r="V425" i="22" s="1"/>
  <c r="V546" i="22" s="1"/>
  <c r="V667" i="22" s="1"/>
  <c r="V182" i="22"/>
  <c r="V303" i="22" s="1"/>
  <c r="V424" i="22" s="1"/>
  <c r="V545" i="22" s="1"/>
  <c r="V666" i="22" s="1"/>
  <c r="V181" i="22"/>
  <c r="V302" i="22" s="1"/>
  <c r="V423" i="22" s="1"/>
  <c r="V544" i="22" s="1"/>
  <c r="V665" i="22" s="1"/>
  <c r="V180" i="22"/>
  <c r="V301" i="22" s="1"/>
  <c r="V422" i="22" s="1"/>
  <c r="V543" i="22" s="1"/>
  <c r="V664" i="22" s="1"/>
  <c r="V179" i="22"/>
  <c r="V300" i="22" s="1"/>
  <c r="V421" i="22" s="1"/>
  <c r="V542" i="22" s="1"/>
  <c r="V663" i="22" s="1"/>
  <c r="V178" i="22"/>
  <c r="V299" i="22" s="1"/>
  <c r="V420" i="22" s="1"/>
  <c r="V541" i="22" s="1"/>
  <c r="V662" i="22" s="1"/>
  <c r="V177" i="22"/>
  <c r="V298" i="22" s="1"/>
  <c r="V419" i="22" s="1"/>
  <c r="V540" i="22" s="1"/>
  <c r="V661" i="22" s="1"/>
  <c r="V176" i="22"/>
  <c r="V297" i="22" s="1"/>
  <c r="V418" i="22" s="1"/>
  <c r="V539" i="22" s="1"/>
  <c r="V660" i="22" s="1"/>
  <c r="V175" i="22"/>
  <c r="V296" i="22" s="1"/>
  <c r="V417" i="22" s="1"/>
  <c r="V538" i="22" s="1"/>
  <c r="V659" i="22" s="1"/>
  <c r="V174" i="22"/>
  <c r="V295" i="22" s="1"/>
  <c r="V416" i="22" s="1"/>
  <c r="V537" i="22" s="1"/>
  <c r="V658" i="22" s="1"/>
  <c r="V173" i="22"/>
  <c r="V294" i="22" s="1"/>
  <c r="V415" i="22" s="1"/>
  <c r="V536" i="22" s="1"/>
  <c r="V657" i="22" s="1"/>
  <c r="V172" i="22"/>
  <c r="V293" i="22" s="1"/>
  <c r="V414" i="22" s="1"/>
  <c r="V535" i="22" s="1"/>
  <c r="V656" i="22" s="1"/>
  <c r="V171" i="22"/>
  <c r="V292" i="22" s="1"/>
  <c r="V413" i="22" s="1"/>
  <c r="V534" i="22" s="1"/>
  <c r="V655" i="22" s="1"/>
  <c r="V170" i="22"/>
  <c r="V291" i="22" s="1"/>
  <c r="V412" i="22" s="1"/>
  <c r="V533" i="22" s="1"/>
  <c r="V654" i="22" s="1"/>
  <c r="V169" i="22"/>
  <c r="V290" i="22" s="1"/>
  <c r="V411" i="22" s="1"/>
  <c r="V532" i="22" s="1"/>
  <c r="V653" i="22" s="1"/>
  <c r="V289" i="22"/>
  <c r="V410" i="22" s="1"/>
  <c r="V531" i="22" s="1"/>
  <c r="V652" i="22" s="1"/>
  <c r="O197" i="22"/>
  <c r="O318" i="22" s="1"/>
  <c r="O439" i="22" s="1"/>
  <c r="O560" i="22" s="1"/>
  <c r="O681" i="22" s="1"/>
  <c r="N197" i="22"/>
  <c r="N318" i="22" s="1"/>
  <c r="M197" i="22"/>
  <c r="M318" i="22" s="1"/>
  <c r="M439" i="22" s="1"/>
  <c r="M560" i="22" s="1"/>
  <c r="O196" i="22"/>
  <c r="N196" i="22"/>
  <c r="N317" i="22" s="1"/>
  <c r="M196" i="22"/>
  <c r="M317" i="22" s="1"/>
  <c r="M438" i="22" s="1"/>
  <c r="M559" i="22" s="1"/>
  <c r="O195" i="22"/>
  <c r="O316" i="22" s="1"/>
  <c r="O437" i="22" s="1"/>
  <c r="O558" i="22" s="1"/>
  <c r="O679" i="22" s="1"/>
  <c r="N195" i="22"/>
  <c r="M195" i="22"/>
  <c r="M316" i="22" s="1"/>
  <c r="O194" i="22"/>
  <c r="O315" i="22" s="1"/>
  <c r="O436" i="22" s="1"/>
  <c r="O557" i="22" s="1"/>
  <c r="O678" i="22" s="1"/>
  <c r="N194" i="22"/>
  <c r="N315" i="22" s="1"/>
  <c r="N436" i="22" s="1"/>
  <c r="M194" i="22"/>
  <c r="O193" i="22"/>
  <c r="O314" i="22" s="1"/>
  <c r="O435" i="22" s="1"/>
  <c r="O556" i="22" s="1"/>
  <c r="O677" i="22" s="1"/>
  <c r="N193" i="22"/>
  <c r="N314" i="22" s="1"/>
  <c r="N435" i="22" s="1"/>
  <c r="M193" i="22"/>
  <c r="M314" i="22" s="1"/>
  <c r="O192" i="22"/>
  <c r="O313" i="22" s="1"/>
  <c r="O434" i="22" s="1"/>
  <c r="O555" i="22" s="1"/>
  <c r="O676" i="22" s="1"/>
  <c r="N192" i="22"/>
  <c r="N313" i="22" s="1"/>
  <c r="N434" i="22" s="1"/>
  <c r="M192" i="22"/>
  <c r="M313" i="22" s="1"/>
  <c r="O191" i="22"/>
  <c r="O312" i="22" s="1"/>
  <c r="O433" i="22" s="1"/>
  <c r="O554" i="22" s="1"/>
  <c r="O675" i="22" s="1"/>
  <c r="N191" i="22"/>
  <c r="M191" i="22"/>
  <c r="M312" i="22" s="1"/>
  <c r="O190" i="22"/>
  <c r="O311" i="22" s="1"/>
  <c r="O432" i="22" s="1"/>
  <c r="O553" i="22" s="1"/>
  <c r="O674" i="22" s="1"/>
  <c r="N190" i="22"/>
  <c r="N311" i="22" s="1"/>
  <c r="M190" i="22"/>
  <c r="O189" i="22"/>
  <c r="O310" i="22" s="1"/>
  <c r="O431" i="22" s="1"/>
  <c r="O552" i="22" s="1"/>
  <c r="O673" i="22" s="1"/>
  <c r="N189" i="22"/>
  <c r="N310" i="22" s="1"/>
  <c r="M189" i="22"/>
  <c r="M310" i="22" s="1"/>
  <c r="M431" i="22" s="1"/>
  <c r="M552" i="22" s="1"/>
  <c r="M673" i="22" s="1"/>
  <c r="O188" i="22"/>
  <c r="N188" i="22"/>
  <c r="N309" i="22" s="1"/>
  <c r="M188" i="22"/>
  <c r="M309" i="22" s="1"/>
  <c r="M430" i="22" s="1"/>
  <c r="M551" i="22" s="1"/>
  <c r="M672" i="22" s="1"/>
  <c r="O187" i="22"/>
  <c r="O308" i="22" s="1"/>
  <c r="O429" i="22" s="1"/>
  <c r="O550" i="22" s="1"/>
  <c r="O671" i="22" s="1"/>
  <c r="N187" i="22"/>
  <c r="M187" i="22"/>
  <c r="M308" i="22" s="1"/>
  <c r="M429" i="22" s="1"/>
  <c r="M550" i="22" s="1"/>
  <c r="M671" i="22" s="1"/>
  <c r="O186" i="22"/>
  <c r="O307" i="22" s="1"/>
  <c r="O428" i="22" s="1"/>
  <c r="O549" i="22" s="1"/>
  <c r="O670" i="22" s="1"/>
  <c r="N186" i="22"/>
  <c r="N307" i="22" s="1"/>
  <c r="M186" i="22"/>
  <c r="O185" i="22"/>
  <c r="O306" i="22" s="1"/>
  <c r="O427" i="22" s="1"/>
  <c r="O548" i="22" s="1"/>
  <c r="O669" i="22" s="1"/>
  <c r="N185" i="22"/>
  <c r="N306" i="22" s="1"/>
  <c r="M185" i="22"/>
  <c r="M306" i="22" s="1"/>
  <c r="M427" i="22" s="1"/>
  <c r="M548" i="22" s="1"/>
  <c r="M669" i="22" s="1"/>
  <c r="O184" i="22"/>
  <c r="N184" i="22"/>
  <c r="N305" i="22" s="1"/>
  <c r="M184" i="22"/>
  <c r="M305" i="22" s="1"/>
  <c r="M426" i="22" s="1"/>
  <c r="M547" i="22" s="1"/>
  <c r="M668" i="22" s="1"/>
  <c r="O183" i="22"/>
  <c r="O304" i="22" s="1"/>
  <c r="O425" i="22" s="1"/>
  <c r="O546" i="22" s="1"/>
  <c r="O667" i="22" s="1"/>
  <c r="N183" i="22"/>
  <c r="M183" i="22"/>
  <c r="M304" i="22" s="1"/>
  <c r="M425" i="22" s="1"/>
  <c r="M546" i="22" s="1"/>
  <c r="M667" i="22" s="1"/>
  <c r="O182" i="22"/>
  <c r="O303" i="22" s="1"/>
  <c r="O424" i="22" s="1"/>
  <c r="O545" i="22" s="1"/>
  <c r="O666" i="22" s="1"/>
  <c r="N182" i="22"/>
  <c r="N303" i="22" s="1"/>
  <c r="M182" i="22"/>
  <c r="O181" i="22"/>
  <c r="O302" i="22" s="1"/>
  <c r="O423" i="22" s="1"/>
  <c r="O544" i="22" s="1"/>
  <c r="O665" i="22" s="1"/>
  <c r="N181" i="22"/>
  <c r="N302" i="22" s="1"/>
  <c r="M181" i="22"/>
  <c r="M302" i="22" s="1"/>
  <c r="M423" i="22" s="1"/>
  <c r="M544" i="22" s="1"/>
  <c r="M665" i="22" s="1"/>
  <c r="O180" i="22"/>
  <c r="N180" i="22"/>
  <c r="N301" i="22" s="1"/>
  <c r="M180" i="22"/>
  <c r="M301" i="22" s="1"/>
  <c r="M422" i="22" s="1"/>
  <c r="M543" i="22" s="1"/>
  <c r="M664" i="22" s="1"/>
  <c r="O179" i="22"/>
  <c r="O300" i="22" s="1"/>
  <c r="O421" i="22" s="1"/>
  <c r="O542" i="22" s="1"/>
  <c r="O663" i="22" s="1"/>
  <c r="N179" i="22"/>
  <c r="M179" i="22"/>
  <c r="M300" i="22" s="1"/>
  <c r="M421" i="22" s="1"/>
  <c r="M542" i="22" s="1"/>
  <c r="M663" i="22" s="1"/>
  <c r="O178" i="22"/>
  <c r="O299" i="22" s="1"/>
  <c r="O420" i="22" s="1"/>
  <c r="O541" i="22" s="1"/>
  <c r="O662" i="22" s="1"/>
  <c r="N178" i="22"/>
  <c r="N299" i="22" s="1"/>
  <c r="M178" i="22"/>
  <c r="O177" i="22"/>
  <c r="O298" i="22" s="1"/>
  <c r="O419" i="22" s="1"/>
  <c r="O540" i="22" s="1"/>
  <c r="O661" i="22" s="1"/>
  <c r="N177" i="22"/>
  <c r="N298" i="22" s="1"/>
  <c r="M177" i="22"/>
  <c r="M298" i="22" s="1"/>
  <c r="M419" i="22" s="1"/>
  <c r="M540" i="22" s="1"/>
  <c r="M661" i="22" s="1"/>
  <c r="O176" i="22"/>
  <c r="O297" i="22" s="1"/>
  <c r="O418" i="22" s="1"/>
  <c r="O539" i="22" s="1"/>
  <c r="O660" i="22" s="1"/>
  <c r="N176" i="22"/>
  <c r="N297" i="22" s="1"/>
  <c r="M176" i="22"/>
  <c r="M297" i="22" s="1"/>
  <c r="M418" i="22" s="1"/>
  <c r="M539" i="22" s="1"/>
  <c r="M660" i="22" s="1"/>
  <c r="O175" i="22"/>
  <c r="O296" i="22" s="1"/>
  <c r="O417" i="22" s="1"/>
  <c r="O538" i="22" s="1"/>
  <c r="O659" i="22" s="1"/>
  <c r="N175" i="22"/>
  <c r="M175" i="22"/>
  <c r="M296" i="22" s="1"/>
  <c r="M417" i="22" s="1"/>
  <c r="M538" i="22" s="1"/>
  <c r="M659" i="22" s="1"/>
  <c r="O174" i="22"/>
  <c r="O295" i="22" s="1"/>
  <c r="O416" i="22" s="1"/>
  <c r="O537" i="22" s="1"/>
  <c r="O658" i="22" s="1"/>
  <c r="N174" i="22"/>
  <c r="N295" i="22" s="1"/>
  <c r="M174" i="22"/>
  <c r="O173" i="22"/>
  <c r="O294" i="22" s="1"/>
  <c r="O415" i="22" s="1"/>
  <c r="O536" i="22" s="1"/>
  <c r="O657" i="22" s="1"/>
  <c r="N173" i="22"/>
  <c r="N294" i="22" s="1"/>
  <c r="M173" i="22"/>
  <c r="M294" i="22" s="1"/>
  <c r="M415" i="22" s="1"/>
  <c r="M536" i="22" s="1"/>
  <c r="O172" i="22"/>
  <c r="N172" i="22"/>
  <c r="N293" i="22" s="1"/>
  <c r="M172" i="22"/>
  <c r="M293" i="22" s="1"/>
  <c r="M414" i="22" s="1"/>
  <c r="M535" i="22" s="1"/>
  <c r="O171" i="22"/>
  <c r="O292" i="22" s="1"/>
  <c r="O413" i="22" s="1"/>
  <c r="O534" i="22" s="1"/>
  <c r="O655" i="22" s="1"/>
  <c r="N171" i="22"/>
  <c r="M171" i="22"/>
  <c r="M292" i="22" s="1"/>
  <c r="M413" i="22" s="1"/>
  <c r="M534" i="22" s="1"/>
  <c r="O170" i="22"/>
  <c r="O291" i="22" s="1"/>
  <c r="O412" i="22" s="1"/>
  <c r="O533" i="22" s="1"/>
  <c r="O654" i="22" s="1"/>
  <c r="N170" i="22"/>
  <c r="N291" i="22" s="1"/>
  <c r="M170" i="22"/>
  <c r="O169" i="22"/>
  <c r="O290" i="22" s="1"/>
  <c r="O411" i="22" s="1"/>
  <c r="O532" i="22" s="1"/>
  <c r="N169" i="22"/>
  <c r="N290" i="22" s="1"/>
  <c r="M169" i="22"/>
  <c r="M290" i="22" s="1"/>
  <c r="M411" i="22" s="1"/>
  <c r="M532" i="22" s="1"/>
  <c r="N289" i="22"/>
  <c r="N410" i="22" s="1"/>
  <c r="M289" i="22"/>
  <c r="M410" i="22" s="1"/>
  <c r="J197" i="22"/>
  <c r="J318" i="22" s="1"/>
  <c r="J439" i="22" s="1"/>
  <c r="J560" i="22" s="1"/>
  <c r="J681" i="22" s="1"/>
  <c r="I197" i="22"/>
  <c r="H197" i="22"/>
  <c r="H318" i="22" s="1"/>
  <c r="H439" i="22" s="1"/>
  <c r="H560" i="22" s="1"/>
  <c r="J196" i="22"/>
  <c r="J317" i="22" s="1"/>
  <c r="J438" i="22" s="1"/>
  <c r="J559" i="22" s="1"/>
  <c r="J680" i="22" s="1"/>
  <c r="I196" i="22"/>
  <c r="I317" i="22" s="1"/>
  <c r="H196" i="22"/>
  <c r="H317" i="22" s="1"/>
  <c r="H438" i="22" s="1"/>
  <c r="H559" i="22" s="1"/>
  <c r="J195" i="22"/>
  <c r="J316" i="22" s="1"/>
  <c r="J437" i="22" s="1"/>
  <c r="J558" i="22" s="1"/>
  <c r="J679" i="22" s="1"/>
  <c r="I195" i="22"/>
  <c r="I316" i="22" s="1"/>
  <c r="I437" i="22" s="1"/>
  <c r="H195" i="22"/>
  <c r="H316" i="22" s="1"/>
  <c r="J194" i="22"/>
  <c r="I194" i="22"/>
  <c r="I315" i="22" s="1"/>
  <c r="I436" i="22" s="1"/>
  <c r="H194" i="22"/>
  <c r="H315" i="22" s="1"/>
  <c r="J193" i="22"/>
  <c r="J314" i="22" s="1"/>
  <c r="J435" i="22" s="1"/>
  <c r="J556" i="22" s="1"/>
  <c r="J677" i="22" s="1"/>
  <c r="I193" i="22"/>
  <c r="H193" i="22"/>
  <c r="H314" i="22" s="1"/>
  <c r="J192" i="22"/>
  <c r="J313" i="22" s="1"/>
  <c r="J434" i="22" s="1"/>
  <c r="J555" i="22" s="1"/>
  <c r="J676" i="22" s="1"/>
  <c r="I192" i="22"/>
  <c r="I313" i="22" s="1"/>
  <c r="I434" i="22" s="1"/>
  <c r="H192" i="22"/>
  <c r="J191" i="22"/>
  <c r="J312" i="22" s="1"/>
  <c r="J433" i="22" s="1"/>
  <c r="J554" i="22" s="1"/>
  <c r="J675" i="22" s="1"/>
  <c r="I191" i="22"/>
  <c r="I312" i="22" s="1"/>
  <c r="I433" i="22" s="1"/>
  <c r="H191" i="22"/>
  <c r="H312" i="22" s="1"/>
  <c r="J190" i="22"/>
  <c r="J311" i="22" s="1"/>
  <c r="J432" i="22" s="1"/>
  <c r="J553" i="22" s="1"/>
  <c r="J674" i="22" s="1"/>
  <c r="I190" i="22"/>
  <c r="I311" i="22" s="1"/>
  <c r="I432" i="22" s="1"/>
  <c r="H190" i="22"/>
  <c r="J189" i="22"/>
  <c r="J310" i="22" s="1"/>
  <c r="J431" i="22" s="1"/>
  <c r="J552" i="22" s="1"/>
  <c r="J673" i="22" s="1"/>
  <c r="I189" i="22"/>
  <c r="H189" i="22"/>
  <c r="H310" i="22" s="1"/>
  <c r="H431" i="22" s="1"/>
  <c r="H552" i="22" s="1"/>
  <c r="H673" i="22" s="1"/>
  <c r="J188" i="22"/>
  <c r="J309" i="22" s="1"/>
  <c r="J430" i="22" s="1"/>
  <c r="J551" i="22" s="1"/>
  <c r="J672" i="22" s="1"/>
  <c r="I188" i="22"/>
  <c r="I309" i="22" s="1"/>
  <c r="H188" i="22"/>
  <c r="J187" i="22"/>
  <c r="J308" i="22" s="1"/>
  <c r="J429" i="22" s="1"/>
  <c r="J550" i="22" s="1"/>
  <c r="J671" i="22" s="1"/>
  <c r="I187" i="22"/>
  <c r="I308" i="22" s="1"/>
  <c r="H187" i="22"/>
  <c r="H308" i="22" s="1"/>
  <c r="H429" i="22" s="1"/>
  <c r="H550" i="22" s="1"/>
  <c r="H671" i="22" s="1"/>
  <c r="J186" i="22"/>
  <c r="J307" i="22" s="1"/>
  <c r="J428" i="22" s="1"/>
  <c r="J549" i="22" s="1"/>
  <c r="J670" i="22" s="1"/>
  <c r="I186" i="22"/>
  <c r="I307" i="22" s="1"/>
  <c r="H186" i="22"/>
  <c r="J185" i="22"/>
  <c r="J306" i="22" s="1"/>
  <c r="J427" i="22" s="1"/>
  <c r="J548" i="22" s="1"/>
  <c r="J669" i="22" s="1"/>
  <c r="I185" i="22"/>
  <c r="H185" i="22"/>
  <c r="H306" i="22" s="1"/>
  <c r="H427" i="22" s="1"/>
  <c r="H548" i="22" s="1"/>
  <c r="H669" i="22" s="1"/>
  <c r="J184" i="22"/>
  <c r="J305" i="22" s="1"/>
  <c r="J426" i="22" s="1"/>
  <c r="J547" i="22" s="1"/>
  <c r="J668" i="22" s="1"/>
  <c r="I184" i="22"/>
  <c r="I305" i="22" s="1"/>
  <c r="H184" i="22"/>
  <c r="H305" i="22" s="1"/>
  <c r="H426" i="22" s="1"/>
  <c r="H547" i="22" s="1"/>
  <c r="H668" i="22" s="1"/>
  <c r="J183" i="22"/>
  <c r="J304" i="22" s="1"/>
  <c r="J425" i="22" s="1"/>
  <c r="J546" i="22" s="1"/>
  <c r="J667" i="22" s="1"/>
  <c r="I183" i="22"/>
  <c r="H183" i="22"/>
  <c r="H304" i="22" s="1"/>
  <c r="H425" i="22" s="1"/>
  <c r="H546" i="22" s="1"/>
  <c r="H667" i="22" s="1"/>
  <c r="J182" i="22"/>
  <c r="I182" i="22"/>
  <c r="I303" i="22" s="1"/>
  <c r="H182" i="22"/>
  <c r="H303" i="22" s="1"/>
  <c r="H424" i="22" s="1"/>
  <c r="H545" i="22" s="1"/>
  <c r="H666" i="22" s="1"/>
  <c r="J181" i="22"/>
  <c r="J302" i="22" s="1"/>
  <c r="J423" i="22" s="1"/>
  <c r="J544" i="22" s="1"/>
  <c r="J665" i="22" s="1"/>
  <c r="I181" i="22"/>
  <c r="H181" i="22"/>
  <c r="H302" i="22" s="1"/>
  <c r="H423" i="22" s="1"/>
  <c r="H544" i="22" s="1"/>
  <c r="H665" i="22" s="1"/>
  <c r="J180" i="22"/>
  <c r="J301" i="22" s="1"/>
  <c r="J422" i="22" s="1"/>
  <c r="J543" i="22" s="1"/>
  <c r="J664" i="22" s="1"/>
  <c r="I180" i="22"/>
  <c r="I301" i="22" s="1"/>
  <c r="H180" i="22"/>
  <c r="J179" i="22"/>
  <c r="J300" i="22" s="1"/>
  <c r="J421" i="22" s="1"/>
  <c r="J542" i="22" s="1"/>
  <c r="J663" i="22" s="1"/>
  <c r="I179" i="22"/>
  <c r="I300" i="22" s="1"/>
  <c r="H179" i="22"/>
  <c r="H300" i="22" s="1"/>
  <c r="H421" i="22" s="1"/>
  <c r="H542" i="22" s="1"/>
  <c r="H663" i="22" s="1"/>
  <c r="J178" i="22"/>
  <c r="J299" i="22" s="1"/>
  <c r="J420" i="22" s="1"/>
  <c r="J541" i="22" s="1"/>
  <c r="J662" i="22" s="1"/>
  <c r="I178" i="22"/>
  <c r="I299" i="22" s="1"/>
  <c r="H178" i="22"/>
  <c r="J177" i="22"/>
  <c r="J298" i="22" s="1"/>
  <c r="J419" i="22" s="1"/>
  <c r="J540" i="22" s="1"/>
  <c r="J661" i="22" s="1"/>
  <c r="I177" i="22"/>
  <c r="H177" i="22"/>
  <c r="H298" i="22" s="1"/>
  <c r="H419" i="22" s="1"/>
  <c r="H540" i="22" s="1"/>
  <c r="H661" i="22" s="1"/>
  <c r="J176" i="22"/>
  <c r="J297" i="22" s="1"/>
  <c r="J418" i="22" s="1"/>
  <c r="J539" i="22" s="1"/>
  <c r="J660" i="22" s="1"/>
  <c r="I176" i="22"/>
  <c r="I297" i="22" s="1"/>
  <c r="H176" i="22"/>
  <c r="J175" i="22"/>
  <c r="J296" i="22" s="1"/>
  <c r="J417" i="22" s="1"/>
  <c r="J538" i="22" s="1"/>
  <c r="J659" i="22" s="1"/>
  <c r="I175" i="22"/>
  <c r="H175" i="22"/>
  <c r="H296" i="22" s="1"/>
  <c r="H417" i="22" s="1"/>
  <c r="H538" i="22" s="1"/>
  <c r="H659" i="22" s="1"/>
  <c r="J174" i="22"/>
  <c r="I174" i="22"/>
  <c r="I295" i="22" s="1"/>
  <c r="H174" i="22"/>
  <c r="H295" i="22" s="1"/>
  <c r="H416" i="22" s="1"/>
  <c r="H537" i="22" s="1"/>
  <c r="J173" i="22"/>
  <c r="J294" i="22" s="1"/>
  <c r="J415" i="22" s="1"/>
  <c r="J536" i="22" s="1"/>
  <c r="J657" i="22" s="1"/>
  <c r="I173" i="22"/>
  <c r="H173" i="22"/>
  <c r="H294" i="22" s="1"/>
  <c r="H415" i="22" s="1"/>
  <c r="H536" i="22" s="1"/>
  <c r="J172" i="22"/>
  <c r="J293" i="22" s="1"/>
  <c r="J414" i="22" s="1"/>
  <c r="J535" i="22" s="1"/>
  <c r="J656" i="22" s="1"/>
  <c r="I172" i="22"/>
  <c r="I293" i="22" s="1"/>
  <c r="H172" i="22"/>
  <c r="J171" i="22"/>
  <c r="J292" i="22" s="1"/>
  <c r="J413" i="22" s="1"/>
  <c r="J534" i="22" s="1"/>
  <c r="J655" i="22" s="1"/>
  <c r="I171" i="22"/>
  <c r="I292" i="22" s="1"/>
  <c r="H171" i="22"/>
  <c r="H292" i="22" s="1"/>
  <c r="H413" i="22" s="1"/>
  <c r="H534" i="22" s="1"/>
  <c r="J170" i="22"/>
  <c r="I170" i="22"/>
  <c r="I291" i="22" s="1"/>
  <c r="H170" i="22"/>
  <c r="J169" i="22"/>
  <c r="J290" i="22" s="1"/>
  <c r="J411" i="22" s="1"/>
  <c r="J532" i="22" s="1"/>
  <c r="J653" i="22" s="1"/>
  <c r="I169" i="22"/>
  <c r="H169" i="22"/>
  <c r="H290" i="22" s="1"/>
  <c r="H411" i="22" s="1"/>
  <c r="H532" i="22" s="1"/>
  <c r="J289" i="22"/>
  <c r="J410" i="22" s="1"/>
  <c r="I289" i="22"/>
  <c r="I410" i="22" s="1"/>
  <c r="I531" i="22" s="1"/>
  <c r="I652" i="22" s="1"/>
  <c r="V134" i="22"/>
  <c r="V255" i="22" s="1"/>
  <c r="V376" i="22" s="1"/>
  <c r="V497" i="22" s="1"/>
  <c r="V618" i="22" s="1"/>
  <c r="V135" i="22"/>
  <c r="V256" i="22" s="1"/>
  <c r="V377" i="22" s="1"/>
  <c r="V498" i="22" s="1"/>
  <c r="V619" i="22" s="1"/>
  <c r="V136" i="22"/>
  <c r="V257" i="22" s="1"/>
  <c r="V378" i="22" s="1"/>
  <c r="V499" i="22" s="1"/>
  <c r="V620" i="22" s="1"/>
  <c r="V137" i="22"/>
  <c r="V258" i="22" s="1"/>
  <c r="V379" i="22" s="1"/>
  <c r="V500" i="22" s="1"/>
  <c r="V621" i="22" s="1"/>
  <c r="V138" i="22"/>
  <c r="V259" i="22" s="1"/>
  <c r="V380" i="22" s="1"/>
  <c r="V501" i="22" s="1"/>
  <c r="V622" i="22" s="1"/>
  <c r="V139" i="22"/>
  <c r="V260" i="22" s="1"/>
  <c r="V381" i="22" s="1"/>
  <c r="V502" i="22" s="1"/>
  <c r="V623" i="22" s="1"/>
  <c r="V140" i="22"/>
  <c r="V261" i="22" s="1"/>
  <c r="V382" i="22" s="1"/>
  <c r="V503" i="22" s="1"/>
  <c r="V624" i="22" s="1"/>
  <c r="V141" i="22"/>
  <c r="V262" i="22" s="1"/>
  <c r="V383" i="22" s="1"/>
  <c r="V504" i="22" s="1"/>
  <c r="V625" i="22" s="1"/>
  <c r="V142" i="22"/>
  <c r="V263" i="22" s="1"/>
  <c r="V384" i="22" s="1"/>
  <c r="V505" i="22" s="1"/>
  <c r="V626" i="22" s="1"/>
  <c r="V143" i="22"/>
  <c r="V264" i="22" s="1"/>
  <c r="V385" i="22" s="1"/>
  <c r="V506" i="22" s="1"/>
  <c r="V627" i="22" s="1"/>
  <c r="V144" i="22"/>
  <c r="V265" i="22" s="1"/>
  <c r="V386" i="22" s="1"/>
  <c r="V507" i="22" s="1"/>
  <c r="V628" i="22" s="1"/>
  <c r="V145" i="22"/>
  <c r="V266" i="22" s="1"/>
  <c r="V387" i="22" s="1"/>
  <c r="V508" i="22" s="1"/>
  <c r="V629" i="22" s="1"/>
  <c r="V146" i="22"/>
  <c r="V267" i="22" s="1"/>
  <c r="V388" i="22" s="1"/>
  <c r="V509" i="22" s="1"/>
  <c r="V630" i="22" s="1"/>
  <c r="V147" i="22"/>
  <c r="V268" i="22" s="1"/>
  <c r="V389" i="22" s="1"/>
  <c r="V510" i="22" s="1"/>
  <c r="V631" i="22" s="1"/>
  <c r="V148" i="22"/>
  <c r="V269" i="22" s="1"/>
  <c r="V390" i="22" s="1"/>
  <c r="V511" i="22" s="1"/>
  <c r="V632" i="22" s="1"/>
  <c r="V149" i="22"/>
  <c r="V270" i="22" s="1"/>
  <c r="V391" i="22" s="1"/>
  <c r="V512" i="22" s="1"/>
  <c r="V633" i="22" s="1"/>
  <c r="V150" i="22"/>
  <c r="V271" i="22" s="1"/>
  <c r="V392" i="22" s="1"/>
  <c r="V513" i="22" s="1"/>
  <c r="V634" i="22" s="1"/>
  <c r="V151" i="22"/>
  <c r="V272" i="22" s="1"/>
  <c r="V393" i="22" s="1"/>
  <c r="V514" i="22" s="1"/>
  <c r="V635" i="22" s="1"/>
  <c r="V152" i="22"/>
  <c r="V273" i="22" s="1"/>
  <c r="V394" i="22" s="1"/>
  <c r="V515" i="22" s="1"/>
  <c r="V636" i="22" s="1"/>
  <c r="V153" i="22"/>
  <c r="V274" i="22" s="1"/>
  <c r="V395" i="22" s="1"/>
  <c r="V516" i="22" s="1"/>
  <c r="V637" i="22" s="1"/>
  <c r="V154" i="22"/>
  <c r="V275" i="22" s="1"/>
  <c r="V396" i="22" s="1"/>
  <c r="V517" i="22" s="1"/>
  <c r="V638" i="22" s="1"/>
  <c r="V155" i="22"/>
  <c r="V276" i="22" s="1"/>
  <c r="V397" i="22" s="1"/>
  <c r="V518" i="22" s="1"/>
  <c r="V639" i="22" s="1"/>
  <c r="V156" i="22"/>
  <c r="V277" i="22" s="1"/>
  <c r="V398" i="22" s="1"/>
  <c r="V519" i="22" s="1"/>
  <c r="V640" i="22" s="1"/>
  <c r="V157" i="22"/>
  <c r="V278" i="22" s="1"/>
  <c r="V399" i="22" s="1"/>
  <c r="V520" i="22" s="1"/>
  <c r="V641" i="22" s="1"/>
  <c r="V158" i="22"/>
  <c r="V279" i="22" s="1"/>
  <c r="V400" i="22" s="1"/>
  <c r="V521" i="22" s="1"/>
  <c r="V642" i="22" s="1"/>
  <c r="V159" i="22"/>
  <c r="V280" i="22" s="1"/>
  <c r="V401" i="22" s="1"/>
  <c r="V522" i="22" s="1"/>
  <c r="V643" i="22" s="1"/>
  <c r="V160" i="22"/>
  <c r="V281" i="22" s="1"/>
  <c r="V402" i="22" s="1"/>
  <c r="V523" i="22" s="1"/>
  <c r="V644" i="22" s="1"/>
  <c r="V161" i="22"/>
  <c r="V282" i="22" s="1"/>
  <c r="V403" i="22" s="1"/>
  <c r="V524" i="22" s="1"/>
  <c r="V645" i="22" s="1"/>
  <c r="V162" i="22"/>
  <c r="V283" i="22" s="1"/>
  <c r="V404" i="22" s="1"/>
  <c r="V525" i="22" s="1"/>
  <c r="V646" i="22" s="1"/>
  <c r="V133" i="22"/>
  <c r="V254" i="22" s="1"/>
  <c r="V375" i="22" s="1"/>
  <c r="V496" i="22" s="1"/>
  <c r="V617" i="22" s="1"/>
  <c r="R134" i="22"/>
  <c r="R255" i="22" s="1"/>
  <c r="R376" i="22" s="1"/>
  <c r="R497" i="22" s="1"/>
  <c r="R618" i="22" s="1"/>
  <c r="R135" i="22"/>
  <c r="R256" i="22" s="1"/>
  <c r="R377" i="22" s="1"/>
  <c r="R498" i="22" s="1"/>
  <c r="R619" i="22" s="1"/>
  <c r="R136" i="22"/>
  <c r="R257" i="22" s="1"/>
  <c r="R378" i="22" s="1"/>
  <c r="R499" i="22" s="1"/>
  <c r="R620" i="22" s="1"/>
  <c r="R137" i="22"/>
  <c r="R258" i="22" s="1"/>
  <c r="R379" i="22" s="1"/>
  <c r="R500" i="22" s="1"/>
  <c r="R621" i="22" s="1"/>
  <c r="R138" i="22"/>
  <c r="R259" i="22" s="1"/>
  <c r="R380" i="22" s="1"/>
  <c r="R501" i="22" s="1"/>
  <c r="R622" i="22" s="1"/>
  <c r="R139" i="22"/>
  <c r="R260" i="22" s="1"/>
  <c r="R381" i="22" s="1"/>
  <c r="R502" i="22" s="1"/>
  <c r="R623" i="22" s="1"/>
  <c r="R140" i="22"/>
  <c r="R261" i="22" s="1"/>
  <c r="R382" i="22" s="1"/>
  <c r="R503" i="22" s="1"/>
  <c r="R624" i="22" s="1"/>
  <c r="R141" i="22"/>
  <c r="R262" i="22" s="1"/>
  <c r="R383" i="22" s="1"/>
  <c r="R504" i="22" s="1"/>
  <c r="R625" i="22" s="1"/>
  <c r="R142" i="22"/>
  <c r="R263" i="22" s="1"/>
  <c r="R384" i="22" s="1"/>
  <c r="R505" i="22" s="1"/>
  <c r="R626" i="22" s="1"/>
  <c r="R143" i="22"/>
  <c r="R264" i="22" s="1"/>
  <c r="R385" i="22" s="1"/>
  <c r="R506" i="22" s="1"/>
  <c r="R627" i="22" s="1"/>
  <c r="R144" i="22"/>
  <c r="R265" i="22" s="1"/>
  <c r="R386" i="22" s="1"/>
  <c r="R507" i="22" s="1"/>
  <c r="R628" i="22" s="1"/>
  <c r="R145" i="22"/>
  <c r="R266" i="22" s="1"/>
  <c r="R387" i="22" s="1"/>
  <c r="R508" i="22" s="1"/>
  <c r="R629" i="22" s="1"/>
  <c r="R146" i="22"/>
  <c r="R267" i="22" s="1"/>
  <c r="R388" i="22" s="1"/>
  <c r="R509" i="22" s="1"/>
  <c r="R630" i="22" s="1"/>
  <c r="R147" i="22"/>
  <c r="R268" i="22" s="1"/>
  <c r="R389" i="22" s="1"/>
  <c r="R510" i="22" s="1"/>
  <c r="R631" i="22" s="1"/>
  <c r="R148" i="22"/>
  <c r="R269" i="22" s="1"/>
  <c r="R390" i="22" s="1"/>
  <c r="R511" i="22" s="1"/>
  <c r="R632" i="22" s="1"/>
  <c r="R149" i="22"/>
  <c r="R270" i="22" s="1"/>
  <c r="R391" i="22" s="1"/>
  <c r="R512" i="22" s="1"/>
  <c r="R633" i="22" s="1"/>
  <c r="R150" i="22"/>
  <c r="R271" i="22" s="1"/>
  <c r="R392" i="22" s="1"/>
  <c r="R513" i="22" s="1"/>
  <c r="R634" i="22" s="1"/>
  <c r="R151" i="22"/>
  <c r="R272" i="22" s="1"/>
  <c r="R393" i="22" s="1"/>
  <c r="R514" i="22" s="1"/>
  <c r="R635" i="22" s="1"/>
  <c r="R152" i="22"/>
  <c r="R273" i="22" s="1"/>
  <c r="R394" i="22" s="1"/>
  <c r="R515" i="22" s="1"/>
  <c r="R636" i="22" s="1"/>
  <c r="R153" i="22"/>
  <c r="R274" i="22" s="1"/>
  <c r="R395" i="22" s="1"/>
  <c r="R516" i="22" s="1"/>
  <c r="R637" i="22" s="1"/>
  <c r="R154" i="22"/>
  <c r="R275" i="22" s="1"/>
  <c r="R396" i="22" s="1"/>
  <c r="R517" i="22" s="1"/>
  <c r="R638" i="22" s="1"/>
  <c r="R155" i="22"/>
  <c r="R276" i="22" s="1"/>
  <c r="R397" i="22" s="1"/>
  <c r="R518" i="22" s="1"/>
  <c r="R639" i="22" s="1"/>
  <c r="R156" i="22"/>
  <c r="R277" i="22" s="1"/>
  <c r="R398" i="22" s="1"/>
  <c r="R519" i="22" s="1"/>
  <c r="R640" i="22" s="1"/>
  <c r="R157" i="22"/>
  <c r="R278" i="22" s="1"/>
  <c r="R399" i="22" s="1"/>
  <c r="R520" i="22" s="1"/>
  <c r="R641" i="22" s="1"/>
  <c r="R158" i="22"/>
  <c r="R279" i="22" s="1"/>
  <c r="R400" i="22" s="1"/>
  <c r="R521" i="22" s="1"/>
  <c r="R642" i="22" s="1"/>
  <c r="R159" i="22"/>
  <c r="R280" i="22" s="1"/>
  <c r="R401" i="22" s="1"/>
  <c r="R522" i="22" s="1"/>
  <c r="R643" i="22" s="1"/>
  <c r="R160" i="22"/>
  <c r="R281" i="22" s="1"/>
  <c r="R402" i="22" s="1"/>
  <c r="R523" i="22" s="1"/>
  <c r="R644" i="22" s="1"/>
  <c r="R161" i="22"/>
  <c r="R282" i="22" s="1"/>
  <c r="R403" i="22" s="1"/>
  <c r="R524" i="22" s="1"/>
  <c r="R645" i="22" s="1"/>
  <c r="R162" i="22"/>
  <c r="R283" i="22" s="1"/>
  <c r="R404" i="22" s="1"/>
  <c r="R525" i="22" s="1"/>
  <c r="R646" i="22" s="1"/>
  <c r="R133" i="22"/>
  <c r="R254" i="22" s="1"/>
  <c r="R375" i="22" s="1"/>
  <c r="R496" i="22" s="1"/>
  <c r="R617" i="22" s="1"/>
  <c r="M134" i="22"/>
  <c r="M255" i="22" s="1"/>
  <c r="M376" i="22" s="1"/>
  <c r="M497" i="22" s="1"/>
  <c r="N134" i="22"/>
  <c r="N255" i="22" s="1"/>
  <c r="O134" i="22"/>
  <c r="O255" i="22" s="1"/>
  <c r="O376" i="22" s="1"/>
  <c r="O497" i="22" s="1"/>
  <c r="O618" i="22" s="1"/>
  <c r="M135" i="22"/>
  <c r="N135" i="22"/>
  <c r="N256" i="22" s="1"/>
  <c r="O135" i="22"/>
  <c r="O256" i="22" s="1"/>
  <c r="O377" i="22" s="1"/>
  <c r="O498" i="22" s="1"/>
  <c r="O619" i="22" s="1"/>
  <c r="M136" i="22"/>
  <c r="M257" i="22" s="1"/>
  <c r="M378" i="22" s="1"/>
  <c r="N136" i="22"/>
  <c r="O136" i="22"/>
  <c r="O257" i="22" s="1"/>
  <c r="O378" i="22" s="1"/>
  <c r="O499" i="22" s="1"/>
  <c r="O620" i="22" s="1"/>
  <c r="M137" i="22"/>
  <c r="M258" i="22" s="1"/>
  <c r="M379" i="22" s="1"/>
  <c r="N137" i="22"/>
  <c r="N258" i="22" s="1"/>
  <c r="O137" i="22"/>
  <c r="M138" i="22"/>
  <c r="M259" i="22" s="1"/>
  <c r="M380" i="22" s="1"/>
  <c r="N138" i="22"/>
  <c r="N259" i="22" s="1"/>
  <c r="O138" i="22"/>
  <c r="O259" i="22" s="1"/>
  <c r="O380" i="22" s="1"/>
  <c r="O501" i="22" s="1"/>
  <c r="O622" i="22" s="1"/>
  <c r="M139" i="22"/>
  <c r="N139" i="22"/>
  <c r="N260" i="22" s="1"/>
  <c r="O139" i="22"/>
  <c r="O260" i="22" s="1"/>
  <c r="O381" i="22" s="1"/>
  <c r="O502" i="22" s="1"/>
  <c r="O623" i="22" s="1"/>
  <c r="M140" i="22"/>
  <c r="M261" i="22" s="1"/>
  <c r="M382" i="22" s="1"/>
  <c r="N140" i="22"/>
  <c r="O140" i="22"/>
  <c r="O261" i="22" s="1"/>
  <c r="O382" i="22" s="1"/>
  <c r="O503" i="22" s="1"/>
  <c r="O624" i="22" s="1"/>
  <c r="M141" i="22"/>
  <c r="M262" i="22" s="1"/>
  <c r="M383" i="22" s="1"/>
  <c r="N141" i="22"/>
  <c r="N262" i="22" s="1"/>
  <c r="O141" i="22"/>
  <c r="M142" i="22"/>
  <c r="M263" i="22" s="1"/>
  <c r="M384" i="22" s="1"/>
  <c r="N142" i="22"/>
  <c r="N263" i="22" s="1"/>
  <c r="O142" i="22"/>
  <c r="O263" i="22" s="1"/>
  <c r="O384" i="22" s="1"/>
  <c r="O505" i="22" s="1"/>
  <c r="O626" i="22" s="1"/>
  <c r="M143" i="22"/>
  <c r="N143" i="22"/>
  <c r="N264" i="22" s="1"/>
  <c r="O143" i="22"/>
  <c r="O264" i="22" s="1"/>
  <c r="O385" i="22" s="1"/>
  <c r="O506" i="22" s="1"/>
  <c r="O627" i="22" s="1"/>
  <c r="M144" i="22"/>
  <c r="M265" i="22" s="1"/>
  <c r="M386" i="22" s="1"/>
  <c r="N144" i="22"/>
  <c r="O144" i="22"/>
  <c r="O265" i="22" s="1"/>
  <c r="O386" i="22" s="1"/>
  <c r="O507" i="22" s="1"/>
  <c r="O628" i="22" s="1"/>
  <c r="M145" i="22"/>
  <c r="M266" i="22" s="1"/>
  <c r="M387" i="22" s="1"/>
  <c r="N145" i="22"/>
  <c r="N266" i="22" s="1"/>
  <c r="O145" i="22"/>
  <c r="M146" i="22"/>
  <c r="M267" i="22" s="1"/>
  <c r="M388" i="22" s="1"/>
  <c r="N146" i="22"/>
  <c r="N267" i="22" s="1"/>
  <c r="O146" i="22"/>
  <c r="O267" i="22" s="1"/>
  <c r="O388" i="22" s="1"/>
  <c r="O509" i="22" s="1"/>
  <c r="O630" i="22" s="1"/>
  <c r="M147" i="22"/>
  <c r="N147" i="22"/>
  <c r="N268" i="22" s="1"/>
  <c r="O147" i="22"/>
  <c r="O268" i="22" s="1"/>
  <c r="O389" i="22" s="1"/>
  <c r="O510" i="22" s="1"/>
  <c r="O631" i="22" s="1"/>
  <c r="M148" i="22"/>
  <c r="M269" i="22" s="1"/>
  <c r="M390" i="22" s="1"/>
  <c r="N148" i="22"/>
  <c r="O148" i="22"/>
  <c r="O269" i="22" s="1"/>
  <c r="O390" i="22" s="1"/>
  <c r="O511" i="22" s="1"/>
  <c r="O632" i="22" s="1"/>
  <c r="M149" i="22"/>
  <c r="M270" i="22" s="1"/>
  <c r="M391" i="22" s="1"/>
  <c r="N149" i="22"/>
  <c r="N270" i="22" s="1"/>
  <c r="O149" i="22"/>
  <c r="M150" i="22"/>
  <c r="M271" i="22" s="1"/>
  <c r="M392" i="22" s="1"/>
  <c r="N150" i="22"/>
  <c r="N271" i="22" s="1"/>
  <c r="O150" i="22"/>
  <c r="O271" i="22" s="1"/>
  <c r="O392" i="22" s="1"/>
  <c r="O513" i="22" s="1"/>
  <c r="O634" i="22" s="1"/>
  <c r="M151" i="22"/>
  <c r="N151" i="22"/>
  <c r="N272" i="22" s="1"/>
  <c r="O151" i="22"/>
  <c r="O272" i="22" s="1"/>
  <c r="O393" i="22" s="1"/>
  <c r="O514" i="22" s="1"/>
  <c r="O635" i="22" s="1"/>
  <c r="M152" i="22"/>
  <c r="M273" i="22" s="1"/>
  <c r="M394" i="22" s="1"/>
  <c r="N152" i="22"/>
  <c r="O152" i="22"/>
  <c r="O273" i="22" s="1"/>
  <c r="O394" i="22" s="1"/>
  <c r="O515" i="22" s="1"/>
  <c r="O636" i="22" s="1"/>
  <c r="M153" i="22"/>
  <c r="M274" i="22" s="1"/>
  <c r="M395" i="22" s="1"/>
  <c r="N153" i="22"/>
  <c r="N274" i="22" s="1"/>
  <c r="O153" i="22"/>
  <c r="M154" i="22"/>
  <c r="M275" i="22" s="1"/>
  <c r="M396" i="22" s="1"/>
  <c r="N154" i="22"/>
  <c r="N275" i="22" s="1"/>
  <c r="O154" i="22"/>
  <c r="O275" i="22" s="1"/>
  <c r="O396" i="22" s="1"/>
  <c r="O517" i="22" s="1"/>
  <c r="O638" i="22" s="1"/>
  <c r="M155" i="22"/>
  <c r="N155" i="22"/>
  <c r="N276" i="22" s="1"/>
  <c r="O155" i="22"/>
  <c r="O276" i="22" s="1"/>
  <c r="O397" i="22" s="1"/>
  <c r="O518" i="22" s="1"/>
  <c r="O639" i="22" s="1"/>
  <c r="M156" i="22"/>
  <c r="M277" i="22" s="1"/>
  <c r="M398" i="22" s="1"/>
  <c r="N156" i="22"/>
  <c r="O156" i="22"/>
  <c r="O277" i="22" s="1"/>
  <c r="O398" i="22" s="1"/>
  <c r="O519" i="22" s="1"/>
  <c r="O640" i="22" s="1"/>
  <c r="M157" i="22"/>
  <c r="M278" i="22" s="1"/>
  <c r="M399" i="22" s="1"/>
  <c r="N157" i="22"/>
  <c r="N278" i="22" s="1"/>
  <c r="O157" i="22"/>
  <c r="M158" i="22"/>
  <c r="M279" i="22" s="1"/>
  <c r="M400" i="22" s="1"/>
  <c r="N158" i="22"/>
  <c r="N279" i="22" s="1"/>
  <c r="O158" i="22"/>
  <c r="O279" i="22" s="1"/>
  <c r="O400" i="22" s="1"/>
  <c r="O521" i="22" s="1"/>
  <c r="O642" i="22" s="1"/>
  <c r="M159" i="22"/>
  <c r="N159" i="22"/>
  <c r="N280" i="22" s="1"/>
  <c r="O159" i="22"/>
  <c r="O280" i="22" s="1"/>
  <c r="O401" i="22" s="1"/>
  <c r="O522" i="22" s="1"/>
  <c r="O643" i="22" s="1"/>
  <c r="M160" i="22"/>
  <c r="M281" i="22" s="1"/>
  <c r="M402" i="22" s="1"/>
  <c r="N160" i="22"/>
  <c r="O160" i="22"/>
  <c r="O281" i="22" s="1"/>
  <c r="O402" i="22" s="1"/>
  <c r="O523" i="22" s="1"/>
  <c r="O644" i="22" s="1"/>
  <c r="M161" i="22"/>
  <c r="M282" i="22" s="1"/>
  <c r="M403" i="22" s="1"/>
  <c r="N161" i="22"/>
  <c r="N282" i="22" s="1"/>
  <c r="O161" i="22"/>
  <c r="M162" i="22"/>
  <c r="M283" i="22" s="1"/>
  <c r="M404" i="22" s="1"/>
  <c r="N162" i="22"/>
  <c r="N283" i="22" s="1"/>
  <c r="O162" i="22"/>
  <c r="O283" i="22" s="1"/>
  <c r="O404" i="22" s="1"/>
  <c r="O525" i="22" s="1"/>
  <c r="O646" i="22" s="1"/>
  <c r="N133" i="22"/>
  <c r="O133" i="22"/>
  <c r="O254" i="22" s="1"/>
  <c r="M133" i="22"/>
  <c r="M254" i="22" s="1"/>
  <c r="H134" i="22"/>
  <c r="H255" i="22" s="1"/>
  <c r="H376" i="22" s="1"/>
  <c r="I134" i="22"/>
  <c r="I255" i="22" s="1"/>
  <c r="J134" i="22"/>
  <c r="J255" i="22" s="1"/>
  <c r="J376" i="22" s="1"/>
  <c r="J497" i="22" s="1"/>
  <c r="J618" i="22" s="1"/>
  <c r="H135" i="22"/>
  <c r="H256" i="22" s="1"/>
  <c r="H377" i="22" s="1"/>
  <c r="I135" i="22"/>
  <c r="I256" i="22" s="1"/>
  <c r="J135" i="22"/>
  <c r="H136" i="22"/>
  <c r="H257" i="22" s="1"/>
  <c r="H378" i="22" s="1"/>
  <c r="I136" i="22"/>
  <c r="I257" i="22" s="1"/>
  <c r="J136" i="22"/>
  <c r="J257" i="22" s="1"/>
  <c r="J378" i="22" s="1"/>
  <c r="J499" i="22" s="1"/>
  <c r="J620" i="22" s="1"/>
  <c r="H137" i="22"/>
  <c r="I137" i="22"/>
  <c r="I258" i="22" s="1"/>
  <c r="J137" i="22"/>
  <c r="J258" i="22" s="1"/>
  <c r="J379" i="22" s="1"/>
  <c r="J500" i="22" s="1"/>
  <c r="J621" i="22" s="1"/>
  <c r="H138" i="22"/>
  <c r="H259" i="22" s="1"/>
  <c r="H380" i="22" s="1"/>
  <c r="I138" i="22"/>
  <c r="I259" i="22" s="1"/>
  <c r="J138" i="22"/>
  <c r="J259" i="22" s="1"/>
  <c r="J380" i="22" s="1"/>
  <c r="J501" i="22" s="1"/>
  <c r="J622" i="22" s="1"/>
  <c r="H139" i="22"/>
  <c r="H260" i="22" s="1"/>
  <c r="H381" i="22" s="1"/>
  <c r="H502" i="22" s="1"/>
  <c r="I139" i="22"/>
  <c r="I260" i="22" s="1"/>
  <c r="J139" i="22"/>
  <c r="H140" i="22"/>
  <c r="H261" i="22" s="1"/>
  <c r="H382" i="22" s="1"/>
  <c r="I140" i="22"/>
  <c r="I261" i="22" s="1"/>
  <c r="J140" i="22"/>
  <c r="J261" i="22" s="1"/>
  <c r="J382" i="22" s="1"/>
  <c r="J503" i="22" s="1"/>
  <c r="J624" i="22" s="1"/>
  <c r="H141" i="22"/>
  <c r="I141" i="22"/>
  <c r="I262" i="22" s="1"/>
  <c r="J141" i="22"/>
  <c r="J262" i="22" s="1"/>
  <c r="J383" i="22" s="1"/>
  <c r="J504" i="22" s="1"/>
  <c r="J625" i="22" s="1"/>
  <c r="H142" i="22"/>
  <c r="H263" i="22" s="1"/>
  <c r="H384" i="22" s="1"/>
  <c r="I142" i="22"/>
  <c r="I263" i="22" s="1"/>
  <c r="J142" i="22"/>
  <c r="J263" i="22" s="1"/>
  <c r="J384" i="22" s="1"/>
  <c r="J505" i="22" s="1"/>
  <c r="J626" i="22" s="1"/>
  <c r="H143" i="22"/>
  <c r="H264" i="22" s="1"/>
  <c r="H385" i="22" s="1"/>
  <c r="I143" i="22"/>
  <c r="I264" i="22" s="1"/>
  <c r="J143" i="22"/>
  <c r="H144" i="22"/>
  <c r="H265" i="22" s="1"/>
  <c r="H386" i="22" s="1"/>
  <c r="I144" i="22"/>
  <c r="I265" i="22" s="1"/>
  <c r="J144" i="22"/>
  <c r="J265" i="22" s="1"/>
  <c r="J386" i="22" s="1"/>
  <c r="J507" i="22" s="1"/>
  <c r="J628" i="22" s="1"/>
  <c r="H145" i="22"/>
  <c r="I145" i="22"/>
  <c r="I266" i="22" s="1"/>
  <c r="J145" i="22"/>
  <c r="J266" i="22" s="1"/>
  <c r="J387" i="22" s="1"/>
  <c r="J508" i="22" s="1"/>
  <c r="J629" i="22" s="1"/>
  <c r="H146" i="22"/>
  <c r="H267" i="22" s="1"/>
  <c r="H388" i="22" s="1"/>
  <c r="I146" i="22"/>
  <c r="I267" i="22" s="1"/>
  <c r="J146" i="22"/>
  <c r="J267" i="22" s="1"/>
  <c r="J388" i="22" s="1"/>
  <c r="J509" i="22" s="1"/>
  <c r="J630" i="22" s="1"/>
  <c r="H147" i="22"/>
  <c r="H268" i="22" s="1"/>
  <c r="H389" i="22" s="1"/>
  <c r="I147" i="22"/>
  <c r="I268" i="22" s="1"/>
  <c r="J147" i="22"/>
  <c r="H148" i="22"/>
  <c r="H269" i="22" s="1"/>
  <c r="H390" i="22" s="1"/>
  <c r="I148" i="22"/>
  <c r="I269" i="22" s="1"/>
  <c r="J148" i="22"/>
  <c r="J269" i="22" s="1"/>
  <c r="J390" i="22" s="1"/>
  <c r="J511" i="22" s="1"/>
  <c r="J632" i="22" s="1"/>
  <c r="H149" i="22"/>
  <c r="H270" i="22" s="1"/>
  <c r="H391" i="22" s="1"/>
  <c r="I149" i="22"/>
  <c r="I270" i="22" s="1"/>
  <c r="J149" i="22"/>
  <c r="J270" i="22" s="1"/>
  <c r="J391" i="22" s="1"/>
  <c r="J512" i="22" s="1"/>
  <c r="J633" i="22" s="1"/>
  <c r="H150" i="22"/>
  <c r="H271" i="22" s="1"/>
  <c r="H392" i="22" s="1"/>
  <c r="I150" i="22"/>
  <c r="I271" i="22" s="1"/>
  <c r="J150" i="22"/>
  <c r="J271" i="22" s="1"/>
  <c r="J392" i="22" s="1"/>
  <c r="J513" i="22" s="1"/>
  <c r="J634" i="22" s="1"/>
  <c r="H151" i="22"/>
  <c r="H272" i="22" s="1"/>
  <c r="H393" i="22" s="1"/>
  <c r="I151" i="22"/>
  <c r="I272" i="22" s="1"/>
  <c r="J151" i="22"/>
  <c r="H152" i="22"/>
  <c r="H273" i="22" s="1"/>
  <c r="H394" i="22" s="1"/>
  <c r="I152" i="22"/>
  <c r="I273" i="22" s="1"/>
  <c r="J152" i="22"/>
  <c r="J273" i="22" s="1"/>
  <c r="J394" i="22" s="1"/>
  <c r="J515" i="22" s="1"/>
  <c r="J636" i="22" s="1"/>
  <c r="H153" i="22"/>
  <c r="I153" i="22"/>
  <c r="I274" i="22" s="1"/>
  <c r="J153" i="22"/>
  <c r="J274" i="22" s="1"/>
  <c r="J395" i="22" s="1"/>
  <c r="J516" i="22" s="1"/>
  <c r="J637" i="22" s="1"/>
  <c r="H154" i="22"/>
  <c r="H275" i="22" s="1"/>
  <c r="H396" i="22" s="1"/>
  <c r="I154" i="22"/>
  <c r="I275" i="22" s="1"/>
  <c r="J154" i="22"/>
  <c r="J275" i="22" s="1"/>
  <c r="J396" i="22" s="1"/>
  <c r="J517" i="22" s="1"/>
  <c r="J638" i="22" s="1"/>
  <c r="H155" i="22"/>
  <c r="H276" i="22" s="1"/>
  <c r="H397" i="22" s="1"/>
  <c r="I155" i="22"/>
  <c r="I276" i="22" s="1"/>
  <c r="J155" i="22"/>
  <c r="H156" i="22"/>
  <c r="H277" i="22" s="1"/>
  <c r="H398" i="22" s="1"/>
  <c r="I156" i="22"/>
  <c r="I277" i="22" s="1"/>
  <c r="J156" i="22"/>
  <c r="J277" i="22" s="1"/>
  <c r="J398" i="22" s="1"/>
  <c r="J519" i="22" s="1"/>
  <c r="J640" i="22" s="1"/>
  <c r="H157" i="22"/>
  <c r="H278" i="22" s="1"/>
  <c r="H399" i="22" s="1"/>
  <c r="I157" i="22"/>
  <c r="I278" i="22" s="1"/>
  <c r="J157" i="22"/>
  <c r="J278" i="22" s="1"/>
  <c r="J399" i="22" s="1"/>
  <c r="J520" i="22" s="1"/>
  <c r="J641" i="22" s="1"/>
  <c r="H158" i="22"/>
  <c r="H279" i="22" s="1"/>
  <c r="H400" i="22" s="1"/>
  <c r="I158" i="22"/>
  <c r="I279" i="22" s="1"/>
  <c r="J158" i="22"/>
  <c r="J279" i="22" s="1"/>
  <c r="J400" i="22" s="1"/>
  <c r="J521" i="22" s="1"/>
  <c r="J642" i="22" s="1"/>
  <c r="H159" i="22"/>
  <c r="H280" i="22" s="1"/>
  <c r="H401" i="22" s="1"/>
  <c r="I159" i="22"/>
  <c r="I280" i="22" s="1"/>
  <c r="J159" i="22"/>
  <c r="H160" i="22"/>
  <c r="H281" i="22" s="1"/>
  <c r="H402" i="22" s="1"/>
  <c r="I160" i="22"/>
  <c r="I281" i="22" s="1"/>
  <c r="J160" i="22"/>
  <c r="J281" i="22" s="1"/>
  <c r="J402" i="22" s="1"/>
  <c r="J523" i="22" s="1"/>
  <c r="J644" i="22" s="1"/>
  <c r="H161" i="22"/>
  <c r="I161" i="22"/>
  <c r="I282" i="22" s="1"/>
  <c r="J161" i="22"/>
  <c r="J282" i="22" s="1"/>
  <c r="J403" i="22" s="1"/>
  <c r="J524" i="22" s="1"/>
  <c r="J645" i="22" s="1"/>
  <c r="H162" i="22"/>
  <c r="H283" i="22" s="1"/>
  <c r="H404" i="22" s="1"/>
  <c r="I162" i="22"/>
  <c r="I283" i="22" s="1"/>
  <c r="J162" i="22"/>
  <c r="J283" i="22" s="1"/>
  <c r="J404" i="22" s="1"/>
  <c r="J525" i="22" s="1"/>
  <c r="J646" i="22" s="1"/>
  <c r="I133" i="22"/>
  <c r="I254" i="22" s="1"/>
  <c r="J133" i="22"/>
  <c r="J254" i="22" s="1"/>
  <c r="H133" i="22"/>
  <c r="H254" i="22" s="1"/>
  <c r="E134" i="22"/>
  <c r="E255" i="22" s="1"/>
  <c r="F134" i="22"/>
  <c r="F255" i="22" s="1"/>
  <c r="E135" i="22"/>
  <c r="E170" i="22" s="1"/>
  <c r="F135" i="22"/>
  <c r="F256" i="22" s="1"/>
  <c r="E136" i="22"/>
  <c r="E257" i="22" s="1"/>
  <c r="F136" i="22"/>
  <c r="F257" i="22" s="1"/>
  <c r="E137" i="22"/>
  <c r="E172" i="22" s="1"/>
  <c r="F137" i="22"/>
  <c r="E138" i="22"/>
  <c r="E259" i="22" s="1"/>
  <c r="F138" i="22"/>
  <c r="F259" i="22" s="1"/>
  <c r="E139" i="22"/>
  <c r="E174" i="22" s="1"/>
  <c r="F139" i="22"/>
  <c r="F260" i="22" s="1"/>
  <c r="E140" i="22"/>
  <c r="E261" i="22" s="1"/>
  <c r="F140" i="22"/>
  <c r="F261" i="22" s="1"/>
  <c r="E141" i="22"/>
  <c r="E176" i="22" s="1"/>
  <c r="F141" i="22"/>
  <c r="E142" i="22"/>
  <c r="E263" i="22" s="1"/>
  <c r="F142" i="22"/>
  <c r="F263" i="22" s="1"/>
  <c r="E143" i="22"/>
  <c r="E178" i="22" s="1"/>
  <c r="F143" i="22"/>
  <c r="F264" i="22" s="1"/>
  <c r="E144" i="22"/>
  <c r="E265" i="22" s="1"/>
  <c r="F144" i="22"/>
  <c r="F265" i="22" s="1"/>
  <c r="E145" i="22"/>
  <c r="E180" i="22" s="1"/>
  <c r="F145" i="22"/>
  <c r="E146" i="22"/>
  <c r="E267" i="22" s="1"/>
  <c r="F146" i="22"/>
  <c r="F267" i="22" s="1"/>
  <c r="E147" i="22"/>
  <c r="E182" i="22" s="1"/>
  <c r="F147" i="22"/>
  <c r="E148" i="22"/>
  <c r="E269" i="22" s="1"/>
  <c r="F148" i="22"/>
  <c r="F269" i="22" s="1"/>
  <c r="E149" i="22"/>
  <c r="E184" i="22" s="1"/>
  <c r="F149" i="22"/>
  <c r="E150" i="22"/>
  <c r="E271" i="22" s="1"/>
  <c r="F150" i="22"/>
  <c r="F271" i="22" s="1"/>
  <c r="E151" i="22"/>
  <c r="E186" i="22" s="1"/>
  <c r="F151" i="22"/>
  <c r="E152" i="22"/>
  <c r="E273" i="22" s="1"/>
  <c r="F152" i="22"/>
  <c r="F273" i="22" s="1"/>
  <c r="E153" i="22"/>
  <c r="E274" i="22" s="1"/>
  <c r="F153" i="22"/>
  <c r="F274" i="22" s="1"/>
  <c r="E154" i="22"/>
  <c r="E189" i="22" s="1"/>
  <c r="F154" i="22"/>
  <c r="F275" i="22" s="1"/>
  <c r="E155" i="22"/>
  <c r="E190" i="22" s="1"/>
  <c r="F155" i="22"/>
  <c r="F276" i="22" s="1"/>
  <c r="E156" i="22"/>
  <c r="E277" i="22" s="1"/>
  <c r="F156" i="22"/>
  <c r="F277" i="22" s="1"/>
  <c r="E157" i="22"/>
  <c r="E192" i="22" s="1"/>
  <c r="F157" i="22"/>
  <c r="E158" i="22"/>
  <c r="E279" i="22" s="1"/>
  <c r="F158" i="22"/>
  <c r="F279" i="22" s="1"/>
  <c r="E159" i="22"/>
  <c r="E194" i="22" s="1"/>
  <c r="F159" i="22"/>
  <c r="E160" i="22"/>
  <c r="E281" i="22" s="1"/>
  <c r="F160" i="22"/>
  <c r="F281" i="22" s="1"/>
  <c r="E161" i="22"/>
  <c r="E196" i="22" s="1"/>
  <c r="F161" i="22"/>
  <c r="E162" i="22"/>
  <c r="E283" i="22" s="1"/>
  <c r="F162" i="22"/>
  <c r="F283" i="22" s="1"/>
  <c r="F133" i="22"/>
  <c r="F254" i="22" s="1"/>
  <c r="E133" i="22"/>
  <c r="P232" i="22"/>
  <c r="P216" i="22"/>
  <c r="E197" i="22"/>
  <c r="K191" i="22"/>
  <c r="F191" i="22"/>
  <c r="E191" i="22"/>
  <c r="E187" i="22"/>
  <c r="F183" i="22"/>
  <c r="P181" i="22"/>
  <c r="E181" i="22"/>
  <c r="F178" i="22"/>
  <c r="F177" i="22"/>
  <c r="E177" i="22"/>
  <c r="F171" i="22"/>
  <c r="E171" i="22"/>
  <c r="E169" i="22"/>
  <c r="P162" i="22"/>
  <c r="K160" i="22"/>
  <c r="P158" i="22"/>
  <c r="P154" i="22"/>
  <c r="K154" i="22"/>
  <c r="K152" i="22"/>
  <c r="P150" i="22"/>
  <c r="K150" i="22"/>
  <c r="K148" i="22"/>
  <c r="P146" i="22"/>
  <c r="K138" i="22"/>
  <c r="K134" i="22"/>
  <c r="I10" i="5"/>
  <c r="J10" i="5"/>
  <c r="K10" i="5"/>
  <c r="L10" i="5"/>
  <c r="M10" i="5"/>
  <c r="H10" i="5"/>
  <c r="C5" i="22"/>
  <c r="O77" i="22"/>
  <c r="N77" i="22"/>
  <c r="M77" i="22"/>
  <c r="J77" i="22"/>
  <c r="I77" i="22"/>
  <c r="H77" i="22"/>
  <c r="R76" i="22"/>
  <c r="R111" i="22" s="1"/>
  <c r="U111" i="22" s="1"/>
  <c r="P76" i="22"/>
  <c r="K76" i="22"/>
  <c r="F76" i="22"/>
  <c r="E76" i="22"/>
  <c r="R75" i="22"/>
  <c r="P75" i="22"/>
  <c r="K75" i="22"/>
  <c r="F75" i="22"/>
  <c r="E75" i="22"/>
  <c r="R74" i="22"/>
  <c r="R109" i="22" s="1"/>
  <c r="U109" i="22" s="1"/>
  <c r="P74" i="22"/>
  <c r="K74" i="22"/>
  <c r="F74" i="22"/>
  <c r="E74" i="22"/>
  <c r="R73" i="22"/>
  <c r="R108" i="22" s="1"/>
  <c r="U108" i="22" s="1"/>
  <c r="P73" i="22"/>
  <c r="K73" i="22"/>
  <c r="F73" i="22"/>
  <c r="E73" i="22"/>
  <c r="R72" i="22"/>
  <c r="R107" i="22" s="1"/>
  <c r="U107" i="22" s="1"/>
  <c r="P72" i="22"/>
  <c r="K72" i="22"/>
  <c r="F72" i="22"/>
  <c r="E72" i="22"/>
  <c r="R71" i="22"/>
  <c r="P71" i="22"/>
  <c r="K71" i="22"/>
  <c r="F71" i="22"/>
  <c r="E71" i="22"/>
  <c r="R70" i="22"/>
  <c r="R105" i="22" s="1"/>
  <c r="U105" i="22" s="1"/>
  <c r="P70" i="22"/>
  <c r="K70" i="22"/>
  <c r="F70" i="22"/>
  <c r="E70" i="22"/>
  <c r="R69" i="22"/>
  <c r="R104" i="22" s="1"/>
  <c r="U104" i="22" s="1"/>
  <c r="P69" i="22"/>
  <c r="K69" i="22"/>
  <c r="F69" i="22"/>
  <c r="E69" i="22"/>
  <c r="R68" i="22"/>
  <c r="R103" i="22" s="1"/>
  <c r="U103" i="22" s="1"/>
  <c r="P68" i="22"/>
  <c r="K68" i="22"/>
  <c r="F68" i="22"/>
  <c r="E68" i="22"/>
  <c r="R67" i="22"/>
  <c r="P67" i="22"/>
  <c r="K67" i="22"/>
  <c r="F67" i="22"/>
  <c r="E67" i="22"/>
  <c r="R66" i="22"/>
  <c r="R101" i="22" s="1"/>
  <c r="U101" i="22" s="1"/>
  <c r="P66" i="22"/>
  <c r="K66" i="22"/>
  <c r="F66" i="22"/>
  <c r="E66" i="22"/>
  <c r="R65" i="22"/>
  <c r="R100" i="22" s="1"/>
  <c r="U100" i="22" s="1"/>
  <c r="P65" i="22"/>
  <c r="K65" i="22"/>
  <c r="F65" i="22"/>
  <c r="E65" i="22"/>
  <c r="R64" i="22"/>
  <c r="R99" i="22" s="1"/>
  <c r="U99" i="22" s="1"/>
  <c r="P64" i="22"/>
  <c r="K64" i="22"/>
  <c r="F64" i="22"/>
  <c r="E64" i="22"/>
  <c r="R63" i="22"/>
  <c r="R98" i="22" s="1"/>
  <c r="U98" i="22" s="1"/>
  <c r="P63" i="22"/>
  <c r="K63" i="22"/>
  <c r="F63" i="22"/>
  <c r="E63" i="22"/>
  <c r="R62" i="22"/>
  <c r="R97" i="22" s="1"/>
  <c r="U97" i="22" s="1"/>
  <c r="P62" i="22"/>
  <c r="K62" i="22"/>
  <c r="F62" i="22"/>
  <c r="E62" i="22"/>
  <c r="R61" i="22"/>
  <c r="R96" i="22" s="1"/>
  <c r="U96" i="22" s="1"/>
  <c r="P61" i="22"/>
  <c r="K61" i="22"/>
  <c r="F61" i="22"/>
  <c r="E61" i="22"/>
  <c r="R60" i="22"/>
  <c r="R95" i="22" s="1"/>
  <c r="U95" i="22" s="1"/>
  <c r="P60" i="22"/>
  <c r="K60" i="22"/>
  <c r="F60" i="22"/>
  <c r="E60" i="22"/>
  <c r="R59" i="22"/>
  <c r="P59" i="22"/>
  <c r="K59" i="22"/>
  <c r="F59" i="22"/>
  <c r="E59" i="22"/>
  <c r="R58" i="22"/>
  <c r="R93" i="22" s="1"/>
  <c r="U93" i="22" s="1"/>
  <c r="P58" i="22"/>
  <c r="K58" i="22"/>
  <c r="F58" i="22"/>
  <c r="E58" i="22"/>
  <c r="R57" i="22"/>
  <c r="R92" i="22" s="1"/>
  <c r="U92" i="22" s="1"/>
  <c r="P57" i="22"/>
  <c r="K57" i="22"/>
  <c r="F57" i="22"/>
  <c r="E57" i="22"/>
  <c r="R56" i="22"/>
  <c r="R91" i="22" s="1"/>
  <c r="U91" i="22" s="1"/>
  <c r="P56" i="22"/>
  <c r="K56" i="22"/>
  <c r="F56" i="22"/>
  <c r="E56" i="22"/>
  <c r="R55" i="22"/>
  <c r="P55" i="22"/>
  <c r="K55" i="22"/>
  <c r="F55" i="22"/>
  <c r="E55" i="22"/>
  <c r="R54" i="22"/>
  <c r="R89" i="22" s="1"/>
  <c r="U89" i="22" s="1"/>
  <c r="P54" i="22"/>
  <c r="K54" i="22"/>
  <c r="F54" i="22"/>
  <c r="E54" i="22"/>
  <c r="R53" i="22"/>
  <c r="R88" i="22" s="1"/>
  <c r="U88" i="22" s="1"/>
  <c r="P53" i="22"/>
  <c r="K53" i="22"/>
  <c r="F53" i="22"/>
  <c r="E53" i="22"/>
  <c r="R52" i="22"/>
  <c r="R87" i="22" s="1"/>
  <c r="U87" i="22" s="1"/>
  <c r="P52" i="22"/>
  <c r="K52" i="22"/>
  <c r="F52" i="22"/>
  <c r="E52" i="22"/>
  <c r="R51" i="22"/>
  <c r="P51" i="22"/>
  <c r="K51" i="22"/>
  <c r="F51" i="22"/>
  <c r="E51" i="22"/>
  <c r="R50" i="22"/>
  <c r="R85" i="22" s="1"/>
  <c r="U85" i="22" s="1"/>
  <c r="P50" i="22"/>
  <c r="K50" i="22"/>
  <c r="F50" i="22"/>
  <c r="E50" i="22"/>
  <c r="R49" i="22"/>
  <c r="R84" i="22" s="1"/>
  <c r="U84" i="22" s="1"/>
  <c r="P49" i="22"/>
  <c r="K49" i="22"/>
  <c r="F49" i="22"/>
  <c r="E49" i="22"/>
  <c r="R48" i="22"/>
  <c r="R83" i="22" s="1"/>
  <c r="U83" i="22" s="1"/>
  <c r="P48" i="22"/>
  <c r="K48" i="22"/>
  <c r="F48" i="22"/>
  <c r="E48" i="22"/>
  <c r="R47" i="22"/>
  <c r="R168" i="22" s="1"/>
  <c r="U168" i="22" s="1"/>
  <c r="P47" i="22"/>
  <c r="K47" i="22"/>
  <c r="F47" i="22"/>
  <c r="E47" i="22"/>
  <c r="E203" i="22" s="1"/>
  <c r="E324" i="22" s="1"/>
  <c r="E445" i="22" s="1"/>
  <c r="E566" i="22" s="1"/>
  <c r="E687" i="22" s="1"/>
  <c r="O42" i="22"/>
  <c r="N42" i="22"/>
  <c r="N114" i="22" s="1"/>
  <c r="M42" i="22"/>
  <c r="M114" i="22" s="1"/>
  <c r="J42" i="22"/>
  <c r="J114" i="22" s="1"/>
  <c r="I42" i="22"/>
  <c r="H42" i="22"/>
  <c r="H114" i="22" s="1"/>
  <c r="P41" i="22"/>
  <c r="K41" i="22"/>
  <c r="X41" i="22" s="1"/>
  <c r="P40" i="22"/>
  <c r="K40" i="22"/>
  <c r="P39" i="22"/>
  <c r="K39" i="22"/>
  <c r="P38" i="22"/>
  <c r="K38" i="22"/>
  <c r="P37" i="22"/>
  <c r="K37" i="22"/>
  <c r="P36" i="22"/>
  <c r="K36" i="22"/>
  <c r="P35" i="22"/>
  <c r="K35" i="22"/>
  <c r="P34" i="22"/>
  <c r="K34" i="22"/>
  <c r="P33" i="22"/>
  <c r="K33" i="22"/>
  <c r="X33" i="22" s="1"/>
  <c r="P32" i="22"/>
  <c r="K32" i="22"/>
  <c r="P31" i="22"/>
  <c r="K31" i="22"/>
  <c r="P30" i="22"/>
  <c r="K30" i="22"/>
  <c r="P29" i="22"/>
  <c r="K29" i="22"/>
  <c r="P28" i="22"/>
  <c r="K28" i="22"/>
  <c r="P27" i="22"/>
  <c r="K27" i="22"/>
  <c r="P26" i="22"/>
  <c r="K26" i="22"/>
  <c r="P25" i="22"/>
  <c r="K25" i="22"/>
  <c r="X25" i="22" s="1"/>
  <c r="P24" i="22"/>
  <c r="K24" i="22"/>
  <c r="P23" i="22"/>
  <c r="K23" i="22"/>
  <c r="P22" i="22"/>
  <c r="K22" i="22"/>
  <c r="P21" i="22"/>
  <c r="K21" i="22"/>
  <c r="P20" i="22"/>
  <c r="K20" i="22"/>
  <c r="P19" i="22"/>
  <c r="K19" i="22"/>
  <c r="P18" i="22"/>
  <c r="K18" i="22"/>
  <c r="P17" i="22"/>
  <c r="K17" i="22"/>
  <c r="P16" i="22"/>
  <c r="K16" i="22"/>
  <c r="P15" i="22"/>
  <c r="K15" i="22"/>
  <c r="P14" i="22"/>
  <c r="K14" i="22"/>
  <c r="P13" i="22"/>
  <c r="K13" i="22"/>
  <c r="P12" i="22"/>
  <c r="K12" i="22"/>
  <c r="C126" i="22" l="1"/>
  <c r="C368" i="22"/>
  <c r="C489" i="22"/>
  <c r="K339" i="22"/>
  <c r="K343" i="22"/>
  <c r="K347" i="22"/>
  <c r="K351" i="22"/>
  <c r="X28" i="22"/>
  <c r="X36" i="22"/>
  <c r="X51" i="22"/>
  <c r="X55" i="22"/>
  <c r="X59" i="22"/>
  <c r="X63" i="22"/>
  <c r="X67" i="22"/>
  <c r="X71" i="22"/>
  <c r="X75" i="22"/>
  <c r="E175" i="22"/>
  <c r="F179" i="22"/>
  <c r="F185" i="22"/>
  <c r="R82" i="22"/>
  <c r="U82" i="22" s="1"/>
  <c r="R86" i="22"/>
  <c r="U86" i="22" s="1"/>
  <c r="R90" i="22"/>
  <c r="U90" i="22" s="1"/>
  <c r="R94" i="22"/>
  <c r="U94" i="22" s="1"/>
  <c r="R188" i="22"/>
  <c r="R309" i="22" s="1"/>
  <c r="R430" i="22" s="1"/>
  <c r="R551" i="22" s="1"/>
  <c r="R672" i="22" s="1"/>
  <c r="R102" i="22"/>
  <c r="U102" i="22" s="1"/>
  <c r="R192" i="22"/>
  <c r="R313" i="22" s="1"/>
  <c r="R434" i="22" s="1"/>
  <c r="R555" i="22" s="1"/>
  <c r="R676" i="22" s="1"/>
  <c r="R106" i="22"/>
  <c r="U106" i="22" s="1"/>
  <c r="R196" i="22"/>
  <c r="R317" i="22" s="1"/>
  <c r="R438" i="22" s="1"/>
  <c r="R559" i="22" s="1"/>
  <c r="R680" i="22" s="1"/>
  <c r="R110" i="22"/>
  <c r="U110" i="22" s="1"/>
  <c r="K142" i="22"/>
  <c r="K158" i="22"/>
  <c r="X158" i="22" s="1"/>
  <c r="F168" i="22"/>
  <c r="F173" i="22"/>
  <c r="E183" i="22"/>
  <c r="E188" i="22"/>
  <c r="E195" i="22"/>
  <c r="P220" i="22"/>
  <c r="P205" i="22"/>
  <c r="P224" i="22"/>
  <c r="P211" i="22"/>
  <c r="P228" i="22"/>
  <c r="P207" i="22"/>
  <c r="P212" i="22"/>
  <c r="P217" i="22"/>
  <c r="P221" i="22"/>
  <c r="P225" i="22"/>
  <c r="P229" i="22"/>
  <c r="P203" i="22"/>
  <c r="P208" i="22"/>
  <c r="P213" i="22"/>
  <c r="K218" i="22"/>
  <c r="K222" i="22"/>
  <c r="K226" i="22"/>
  <c r="K230" i="22"/>
  <c r="P204" i="22"/>
  <c r="P209" i="22"/>
  <c r="P215" i="22"/>
  <c r="P219" i="22"/>
  <c r="P223" i="22"/>
  <c r="P227" i="22"/>
  <c r="P231" i="22"/>
  <c r="P193" i="22"/>
  <c r="P176" i="22"/>
  <c r="P185" i="22"/>
  <c r="P189" i="22"/>
  <c r="P197" i="22"/>
  <c r="K171" i="22"/>
  <c r="K184" i="22"/>
  <c r="K187" i="22"/>
  <c r="K196" i="22"/>
  <c r="X34" i="22"/>
  <c r="E275" i="22"/>
  <c r="X31" i="22"/>
  <c r="X39" i="22"/>
  <c r="X26" i="22"/>
  <c r="F175" i="22"/>
  <c r="F181" i="22"/>
  <c r="F189" i="22"/>
  <c r="F197" i="22"/>
  <c r="K144" i="22"/>
  <c r="K156" i="22"/>
  <c r="F169" i="22"/>
  <c r="E173" i="22"/>
  <c r="E179" i="22"/>
  <c r="E185" i="22"/>
  <c r="F187" i="22"/>
  <c r="E193" i="22"/>
  <c r="F195" i="22"/>
  <c r="K161" i="22"/>
  <c r="K157" i="22"/>
  <c r="K153" i="22"/>
  <c r="K149" i="22"/>
  <c r="K145" i="22"/>
  <c r="K182" i="22"/>
  <c r="K193" i="22"/>
  <c r="P192" i="22"/>
  <c r="P195" i="22"/>
  <c r="R172" i="22"/>
  <c r="R293" i="22" s="1"/>
  <c r="R414" i="22" s="1"/>
  <c r="R535" i="22" s="1"/>
  <c r="R656" i="22" s="1"/>
  <c r="F193" i="22"/>
  <c r="I233" i="22"/>
  <c r="K206" i="22"/>
  <c r="K210" i="22"/>
  <c r="K214" i="22"/>
  <c r="K327" i="22"/>
  <c r="K331" i="22"/>
  <c r="K335" i="22"/>
  <c r="P173" i="22"/>
  <c r="M198" i="22"/>
  <c r="P169" i="22"/>
  <c r="P177" i="22"/>
  <c r="K179" i="22"/>
  <c r="J198" i="22"/>
  <c r="K174" i="22"/>
  <c r="P138" i="22"/>
  <c r="P133" i="22"/>
  <c r="N163" i="22"/>
  <c r="P134" i="22"/>
  <c r="P142" i="22"/>
  <c r="K140" i="22"/>
  <c r="K136" i="22"/>
  <c r="K141" i="22"/>
  <c r="K137" i="22"/>
  <c r="K42" i="22"/>
  <c r="H262" i="22"/>
  <c r="H383" i="22" s="1"/>
  <c r="R169" i="22"/>
  <c r="R290" i="22" s="1"/>
  <c r="R411" i="22" s="1"/>
  <c r="R532" i="22" s="1"/>
  <c r="R653" i="22" s="1"/>
  <c r="R173" i="22"/>
  <c r="R294" i="22" s="1"/>
  <c r="R415" i="22" s="1"/>
  <c r="R536" i="22" s="1"/>
  <c r="R657" i="22" s="1"/>
  <c r="X54" i="22"/>
  <c r="R177" i="22"/>
  <c r="R298" i="22" s="1"/>
  <c r="R419" i="22" s="1"/>
  <c r="R540" i="22" s="1"/>
  <c r="R661" i="22" s="1"/>
  <c r="R181" i="22"/>
  <c r="R302" i="22" s="1"/>
  <c r="R423" i="22" s="1"/>
  <c r="R544" i="22" s="1"/>
  <c r="R665" i="22" s="1"/>
  <c r="X62" i="22"/>
  <c r="R185" i="22"/>
  <c r="R306" i="22" s="1"/>
  <c r="R427" i="22" s="1"/>
  <c r="R548" i="22" s="1"/>
  <c r="R669" i="22" s="1"/>
  <c r="X66" i="22"/>
  <c r="R189" i="22"/>
  <c r="R310" i="22" s="1"/>
  <c r="R431" i="22" s="1"/>
  <c r="R552" i="22" s="1"/>
  <c r="R673" i="22" s="1"/>
  <c r="X70" i="22"/>
  <c r="R193" i="22"/>
  <c r="R314" i="22" s="1"/>
  <c r="R435" i="22" s="1"/>
  <c r="R556" i="22" s="1"/>
  <c r="R677" i="22" s="1"/>
  <c r="X74" i="22"/>
  <c r="R197" i="22"/>
  <c r="R318" i="22" s="1"/>
  <c r="R439" i="22" s="1"/>
  <c r="R560" i="22" s="1"/>
  <c r="R681" i="22" s="1"/>
  <c r="M618" i="22"/>
  <c r="H653" i="22"/>
  <c r="I553" i="22"/>
  <c r="H623" i="22"/>
  <c r="H525" i="22"/>
  <c r="H517" i="22"/>
  <c r="H509" i="22"/>
  <c r="H501" i="22"/>
  <c r="H655" i="22"/>
  <c r="M702" i="22"/>
  <c r="V689" i="22"/>
  <c r="F289" i="22"/>
  <c r="F375" i="22"/>
  <c r="E309" i="22"/>
  <c r="E395" i="22"/>
  <c r="I401" i="22"/>
  <c r="I522" i="22" s="1"/>
  <c r="I643" i="22" s="1"/>
  <c r="H521" i="22"/>
  <c r="I397" i="22"/>
  <c r="I518" i="22" s="1"/>
  <c r="I639" i="22" s="1"/>
  <c r="I393" i="22"/>
  <c r="I514" i="22" s="1"/>
  <c r="I635" i="22" s="1"/>
  <c r="H513" i="22"/>
  <c r="I389" i="22"/>
  <c r="I510" i="22" s="1"/>
  <c r="I631" i="22" s="1"/>
  <c r="I385" i="22"/>
  <c r="I506" i="22" s="1"/>
  <c r="I627" i="22" s="1"/>
  <c r="H505" i="22"/>
  <c r="I381" i="22"/>
  <c r="I502" i="22" s="1"/>
  <c r="I623" i="22" s="1"/>
  <c r="I377" i="22"/>
  <c r="I498" i="22" s="1"/>
  <c r="I619" i="22" s="1"/>
  <c r="H497" i="22"/>
  <c r="M523" i="22"/>
  <c r="M519" i="22"/>
  <c r="M515" i="22"/>
  <c r="M511" i="22"/>
  <c r="M507" i="22"/>
  <c r="M503" i="22"/>
  <c r="M499" i="22"/>
  <c r="I414" i="22"/>
  <c r="I418" i="22"/>
  <c r="I422" i="22"/>
  <c r="K305" i="22"/>
  <c r="I426" i="22"/>
  <c r="I430" i="22"/>
  <c r="K312" i="22"/>
  <c r="H433" i="22"/>
  <c r="H554" i="22" s="1"/>
  <c r="H675" i="22" s="1"/>
  <c r="M653" i="22"/>
  <c r="N412" i="22"/>
  <c r="M657" i="22"/>
  <c r="N416" i="22"/>
  <c r="N420" i="22"/>
  <c r="N424" i="22"/>
  <c r="N428" i="22"/>
  <c r="N432" i="22"/>
  <c r="P314" i="22"/>
  <c r="M435" i="22"/>
  <c r="M556" i="22" s="1"/>
  <c r="M681" i="22"/>
  <c r="I447" i="22"/>
  <c r="I451" i="22"/>
  <c r="I455" i="22"/>
  <c r="I459" i="22"/>
  <c r="I463" i="22"/>
  <c r="I584" i="22" s="1"/>
  <c r="I705" i="22" s="1"/>
  <c r="I467" i="22"/>
  <c r="I588" i="22" s="1"/>
  <c r="I709" i="22" s="1"/>
  <c r="I471" i="22"/>
  <c r="I592" i="22" s="1"/>
  <c r="I713" i="22" s="1"/>
  <c r="M589" i="22"/>
  <c r="V690" i="22"/>
  <c r="H375" i="22"/>
  <c r="E294" i="22"/>
  <c r="E380" i="22"/>
  <c r="N381" i="22"/>
  <c r="N502" i="22" s="1"/>
  <c r="N623" i="22" s="1"/>
  <c r="H504" i="22"/>
  <c r="E302" i="22"/>
  <c r="E388" i="22"/>
  <c r="N389" i="22"/>
  <c r="N510" i="22" s="1"/>
  <c r="N631" i="22" s="1"/>
  <c r="H512" i="22"/>
  <c r="E310" i="22"/>
  <c r="E396" i="22"/>
  <c r="N397" i="22"/>
  <c r="N518" i="22" s="1"/>
  <c r="N639" i="22" s="1"/>
  <c r="H520" i="22"/>
  <c r="E318" i="22"/>
  <c r="E404" i="22"/>
  <c r="N557" i="22"/>
  <c r="N678" i="22" s="1"/>
  <c r="I445" i="22"/>
  <c r="M585" i="22"/>
  <c r="H657" i="22"/>
  <c r="M691" i="22"/>
  <c r="R186" i="22"/>
  <c r="R307" i="22" s="1"/>
  <c r="R428" i="22" s="1"/>
  <c r="R549" i="22" s="1"/>
  <c r="R670" i="22" s="1"/>
  <c r="R194" i="22"/>
  <c r="R315" i="22" s="1"/>
  <c r="R436" i="22" s="1"/>
  <c r="R557" i="22" s="1"/>
  <c r="R678" i="22" s="1"/>
  <c r="X40" i="22"/>
  <c r="X32" i="22"/>
  <c r="X29" i="22"/>
  <c r="X24" i="22"/>
  <c r="F174" i="22"/>
  <c r="F190" i="22"/>
  <c r="F318" i="22"/>
  <c r="F404" i="22"/>
  <c r="F316" i="22"/>
  <c r="F402" i="22"/>
  <c r="F314" i="22"/>
  <c r="F400" i="22"/>
  <c r="F312" i="22"/>
  <c r="F398" i="22"/>
  <c r="F310" i="22"/>
  <c r="F396" i="22"/>
  <c r="F308" i="22"/>
  <c r="F394" i="22"/>
  <c r="F306" i="22"/>
  <c r="F392" i="22"/>
  <c r="F304" i="22"/>
  <c r="F390" i="22"/>
  <c r="F302" i="22"/>
  <c r="F388" i="22"/>
  <c r="F300" i="22"/>
  <c r="F386" i="22"/>
  <c r="F298" i="22"/>
  <c r="F384" i="22"/>
  <c r="F296" i="22"/>
  <c r="F382" i="22"/>
  <c r="F294" i="22"/>
  <c r="F380" i="22"/>
  <c r="F292" i="22"/>
  <c r="F378" i="22"/>
  <c r="F290" i="22"/>
  <c r="F376" i="22"/>
  <c r="I284" i="22"/>
  <c r="I375" i="22"/>
  <c r="K281" i="22"/>
  <c r="I402" i="22"/>
  <c r="I523" i="22" s="1"/>
  <c r="I644" i="22" s="1"/>
  <c r="K277" i="22"/>
  <c r="I398" i="22"/>
  <c r="I519" i="22" s="1"/>
  <c r="I640" i="22" s="1"/>
  <c r="K273" i="22"/>
  <c r="I394" i="22"/>
  <c r="I515" i="22" s="1"/>
  <c r="I636" i="22" s="1"/>
  <c r="K269" i="22"/>
  <c r="I390" i="22"/>
  <c r="I511" i="22" s="1"/>
  <c r="I632" i="22" s="1"/>
  <c r="K265" i="22"/>
  <c r="I386" i="22"/>
  <c r="I507" i="22" s="1"/>
  <c r="I628" i="22" s="1"/>
  <c r="K261" i="22"/>
  <c r="I382" i="22"/>
  <c r="I503" i="22" s="1"/>
  <c r="I624" i="22" s="1"/>
  <c r="K257" i="22"/>
  <c r="I378" i="22"/>
  <c r="I499" i="22" s="1"/>
  <c r="I620" i="22" s="1"/>
  <c r="M375" i="22"/>
  <c r="P283" i="22"/>
  <c r="N404" i="22"/>
  <c r="N525" i="22" s="1"/>
  <c r="N646" i="22" s="1"/>
  <c r="M524" i="22"/>
  <c r="P279" i="22"/>
  <c r="N400" i="22"/>
  <c r="N521" i="22" s="1"/>
  <c r="N642" i="22" s="1"/>
  <c r="M520" i="22"/>
  <c r="P275" i="22"/>
  <c r="N396" i="22"/>
  <c r="N517" i="22" s="1"/>
  <c r="N638" i="22" s="1"/>
  <c r="M516" i="22"/>
  <c r="P271" i="22"/>
  <c r="N392" i="22"/>
  <c r="N513" i="22" s="1"/>
  <c r="N634" i="22" s="1"/>
  <c r="M512" i="22"/>
  <c r="P267" i="22"/>
  <c r="N388" i="22"/>
  <c r="N509" i="22" s="1"/>
  <c r="N630" i="22" s="1"/>
  <c r="M508" i="22"/>
  <c r="P263" i="22"/>
  <c r="N384" i="22"/>
  <c r="N505" i="22" s="1"/>
  <c r="N626" i="22" s="1"/>
  <c r="M504" i="22"/>
  <c r="P259" i="22"/>
  <c r="N380" i="22"/>
  <c r="N501" i="22" s="1"/>
  <c r="N622" i="22" s="1"/>
  <c r="M500" i="22"/>
  <c r="P255" i="22"/>
  <c r="N376" i="22"/>
  <c r="N497" i="22" s="1"/>
  <c r="N618" i="22" s="1"/>
  <c r="P618" i="22" s="1"/>
  <c r="K292" i="22"/>
  <c r="I413" i="22"/>
  <c r="H658" i="22"/>
  <c r="K300" i="22"/>
  <c r="I421" i="22"/>
  <c r="K308" i="22"/>
  <c r="I429" i="22"/>
  <c r="I554" i="22"/>
  <c r="I558" i="22"/>
  <c r="I679" i="22" s="1"/>
  <c r="M531" i="22"/>
  <c r="M652" i="22" s="1"/>
  <c r="P290" i="22"/>
  <c r="N411" i="22"/>
  <c r="M656" i="22"/>
  <c r="P294" i="22"/>
  <c r="N415" i="22"/>
  <c r="P298" i="22"/>
  <c r="N419" i="22"/>
  <c r="P302" i="22"/>
  <c r="N423" i="22"/>
  <c r="P306" i="22"/>
  <c r="N427" i="22"/>
  <c r="P310" i="22"/>
  <c r="N431" i="22"/>
  <c r="P313" i="22"/>
  <c r="M434" i="22"/>
  <c r="M555" i="22" s="1"/>
  <c r="P435" i="22"/>
  <c r="N556" i="22"/>
  <c r="N677" i="22" s="1"/>
  <c r="R176" i="22"/>
  <c r="R297" i="22" s="1"/>
  <c r="R418" i="22" s="1"/>
  <c r="R539" i="22" s="1"/>
  <c r="R660" i="22" s="1"/>
  <c r="V678" i="22"/>
  <c r="H324" i="22"/>
  <c r="H233" i="22"/>
  <c r="K203" i="22"/>
  <c r="I325" i="22"/>
  <c r="K204" i="22"/>
  <c r="J326" i="22"/>
  <c r="J447" i="22" s="1"/>
  <c r="J568" i="22" s="1"/>
  <c r="J689" i="22" s="1"/>
  <c r="K205" i="22"/>
  <c r="J233" i="22"/>
  <c r="H328" i="22"/>
  <c r="H449" i="22" s="1"/>
  <c r="H570" i="22" s="1"/>
  <c r="K207" i="22"/>
  <c r="I329" i="22"/>
  <c r="K208" i="22"/>
  <c r="J330" i="22"/>
  <c r="J451" i="22" s="1"/>
  <c r="J572" i="22" s="1"/>
  <c r="J693" i="22" s="1"/>
  <c r="K209" i="22"/>
  <c r="H332" i="22"/>
  <c r="H453" i="22" s="1"/>
  <c r="H574" i="22" s="1"/>
  <c r="H695" i="22" s="1"/>
  <c r="K211" i="22"/>
  <c r="I333" i="22"/>
  <c r="K212" i="22"/>
  <c r="J334" i="22"/>
  <c r="J455" i="22" s="1"/>
  <c r="J576" i="22" s="1"/>
  <c r="J697" i="22" s="1"/>
  <c r="K213" i="22"/>
  <c r="H336" i="22"/>
  <c r="H457" i="22" s="1"/>
  <c r="H578" i="22" s="1"/>
  <c r="H699" i="22" s="1"/>
  <c r="K215" i="22"/>
  <c r="I337" i="22"/>
  <c r="K216" i="22"/>
  <c r="J338" i="22"/>
  <c r="J459" i="22" s="1"/>
  <c r="J580" i="22" s="1"/>
  <c r="J701" i="22" s="1"/>
  <c r="K217" i="22"/>
  <c r="H340" i="22"/>
  <c r="H461" i="22" s="1"/>
  <c r="H582" i="22" s="1"/>
  <c r="K219" i="22"/>
  <c r="I341" i="22"/>
  <c r="K220" i="22"/>
  <c r="X220" i="22" s="1"/>
  <c r="J342" i="22"/>
  <c r="J463" i="22" s="1"/>
  <c r="J584" i="22" s="1"/>
  <c r="J705" i="22" s="1"/>
  <c r="K221" i="22"/>
  <c r="H344" i="22"/>
  <c r="H465" i="22" s="1"/>
  <c r="K223" i="22"/>
  <c r="I345" i="22"/>
  <c r="K224" i="22"/>
  <c r="J346" i="22"/>
  <c r="J467" i="22" s="1"/>
  <c r="J588" i="22" s="1"/>
  <c r="J709" i="22" s="1"/>
  <c r="K225" i="22"/>
  <c r="H348" i="22"/>
  <c r="H469" i="22" s="1"/>
  <c r="K227" i="22"/>
  <c r="I349" i="22"/>
  <c r="K228" i="22"/>
  <c r="J350" i="22"/>
  <c r="J471" i="22" s="1"/>
  <c r="J592" i="22" s="1"/>
  <c r="J713" i="22" s="1"/>
  <c r="K229" i="22"/>
  <c r="H352" i="22"/>
  <c r="H473" i="22" s="1"/>
  <c r="K231" i="22"/>
  <c r="I353" i="22"/>
  <c r="K232" i="22"/>
  <c r="O233" i="22"/>
  <c r="O324" i="22"/>
  <c r="M326" i="22"/>
  <c r="M447" i="22" s="1"/>
  <c r="M568" i="22" s="1"/>
  <c r="M233" i="22"/>
  <c r="N327" i="22"/>
  <c r="P206" i="22"/>
  <c r="N331" i="22"/>
  <c r="P210" i="22"/>
  <c r="N335" i="22"/>
  <c r="P214" i="22"/>
  <c r="M701" i="22"/>
  <c r="N339" i="22"/>
  <c r="P218" i="22"/>
  <c r="M584" i="22"/>
  <c r="N343" i="22"/>
  <c r="P222" i="22"/>
  <c r="M588" i="22"/>
  <c r="N347" i="22"/>
  <c r="P226" i="22"/>
  <c r="M592" i="22"/>
  <c r="N351" i="22"/>
  <c r="P230" i="22"/>
  <c r="R219" i="22"/>
  <c r="R340" i="22" s="1"/>
  <c r="R461" i="22" s="1"/>
  <c r="R582" i="22" s="1"/>
  <c r="R703" i="22" s="1"/>
  <c r="V691" i="22"/>
  <c r="N254" i="22"/>
  <c r="H498" i="22"/>
  <c r="E296" i="22"/>
  <c r="E382" i="22"/>
  <c r="N383" i="22"/>
  <c r="N504" i="22" s="1"/>
  <c r="N625" i="22" s="1"/>
  <c r="H506" i="22"/>
  <c r="E304" i="22"/>
  <c r="E390" i="22"/>
  <c r="N391" i="22"/>
  <c r="N512" i="22" s="1"/>
  <c r="N633" i="22" s="1"/>
  <c r="H514" i="22"/>
  <c r="E312" i="22"/>
  <c r="E398" i="22"/>
  <c r="N399" i="22"/>
  <c r="N520" i="22" s="1"/>
  <c r="N641" i="22" s="1"/>
  <c r="H522" i="22"/>
  <c r="I314" i="22"/>
  <c r="I435" i="22" s="1"/>
  <c r="K316" i="22"/>
  <c r="H437" i="22"/>
  <c r="H558" i="22" s="1"/>
  <c r="V688" i="22"/>
  <c r="K332" i="22"/>
  <c r="I453" i="22"/>
  <c r="M593" i="22"/>
  <c r="R170" i="22"/>
  <c r="R291" i="22" s="1"/>
  <c r="R412" i="22" s="1"/>
  <c r="R533" i="22" s="1"/>
  <c r="R654" i="22" s="1"/>
  <c r="R174" i="22"/>
  <c r="R295" i="22" s="1"/>
  <c r="R416" i="22" s="1"/>
  <c r="R537" i="22" s="1"/>
  <c r="R658" i="22" s="1"/>
  <c r="R178" i="22"/>
  <c r="R299" i="22" s="1"/>
  <c r="R420" i="22" s="1"/>
  <c r="R541" i="22" s="1"/>
  <c r="R662" i="22" s="1"/>
  <c r="R182" i="22"/>
  <c r="R303" i="22" s="1"/>
  <c r="R424" i="22" s="1"/>
  <c r="R545" i="22" s="1"/>
  <c r="R666" i="22" s="1"/>
  <c r="X37" i="22"/>
  <c r="P42" i="22"/>
  <c r="I114" i="22"/>
  <c r="O114" i="22"/>
  <c r="R171" i="22"/>
  <c r="R292" i="22" s="1"/>
  <c r="R413" i="22" s="1"/>
  <c r="R534" i="22" s="1"/>
  <c r="R655" i="22" s="1"/>
  <c r="X52" i="22"/>
  <c r="R175" i="22"/>
  <c r="R296" i="22" s="1"/>
  <c r="R417" i="22" s="1"/>
  <c r="R538" i="22" s="1"/>
  <c r="R659" i="22" s="1"/>
  <c r="X56" i="22"/>
  <c r="R179" i="22"/>
  <c r="R300" i="22" s="1"/>
  <c r="R421" i="22" s="1"/>
  <c r="R542" i="22" s="1"/>
  <c r="R663" i="22" s="1"/>
  <c r="X60" i="22"/>
  <c r="R183" i="22"/>
  <c r="R304" i="22" s="1"/>
  <c r="R425" i="22" s="1"/>
  <c r="R546" i="22" s="1"/>
  <c r="R667" i="22" s="1"/>
  <c r="X64" i="22"/>
  <c r="R187" i="22"/>
  <c r="R308" i="22" s="1"/>
  <c r="R429" i="22" s="1"/>
  <c r="R550" i="22" s="1"/>
  <c r="R671" i="22" s="1"/>
  <c r="X68" i="22"/>
  <c r="R191" i="22"/>
  <c r="R312" i="22" s="1"/>
  <c r="R433" i="22" s="1"/>
  <c r="R554" i="22" s="1"/>
  <c r="R675" i="22" s="1"/>
  <c r="X72" i="22"/>
  <c r="R195" i="22"/>
  <c r="R316" i="22" s="1"/>
  <c r="R437" i="22" s="1"/>
  <c r="R558" i="22" s="1"/>
  <c r="R679" i="22" s="1"/>
  <c r="X76" i="22"/>
  <c r="X38" i="22"/>
  <c r="X35" i="22"/>
  <c r="X30" i="22"/>
  <c r="X27" i="22"/>
  <c r="K146" i="22"/>
  <c r="K162" i="22"/>
  <c r="F170" i="22"/>
  <c r="F188" i="22"/>
  <c r="I403" i="22"/>
  <c r="I524" i="22" s="1"/>
  <c r="I645" i="22" s="1"/>
  <c r="H523" i="22"/>
  <c r="K278" i="22"/>
  <c r="I399" i="22"/>
  <c r="I520" i="22" s="1"/>
  <c r="I641" i="22" s="1"/>
  <c r="K398" i="22"/>
  <c r="H519" i="22"/>
  <c r="I395" i="22"/>
  <c r="I516" i="22" s="1"/>
  <c r="I637" i="22" s="1"/>
  <c r="H515" i="22"/>
  <c r="K270" i="22"/>
  <c r="I391" i="22"/>
  <c r="I512" i="22" s="1"/>
  <c r="I633" i="22" s="1"/>
  <c r="K390" i="22"/>
  <c r="H511" i="22"/>
  <c r="I387" i="22"/>
  <c r="I508" i="22" s="1"/>
  <c r="I629" i="22" s="1"/>
  <c r="H507" i="22"/>
  <c r="I383" i="22"/>
  <c r="I504" i="22" s="1"/>
  <c r="I625" i="22" s="1"/>
  <c r="K382" i="22"/>
  <c r="H503" i="22"/>
  <c r="I379" i="22"/>
  <c r="I500" i="22" s="1"/>
  <c r="I621" i="22" s="1"/>
  <c r="H499" i="22"/>
  <c r="O375" i="22"/>
  <c r="P404" i="22"/>
  <c r="M525" i="22"/>
  <c r="P400" i="22"/>
  <c r="M521" i="22"/>
  <c r="P396" i="22"/>
  <c r="M517" i="22"/>
  <c r="P392" i="22"/>
  <c r="M513" i="22"/>
  <c r="P388" i="22"/>
  <c r="M509" i="22"/>
  <c r="M505" i="22"/>
  <c r="P380" i="22"/>
  <c r="M501" i="22"/>
  <c r="I412" i="22"/>
  <c r="I416" i="22"/>
  <c r="I420" i="22"/>
  <c r="I424" i="22"/>
  <c r="I428" i="22"/>
  <c r="K314" i="22"/>
  <c r="X314" i="22" s="1"/>
  <c r="H435" i="22"/>
  <c r="H556" i="22" s="1"/>
  <c r="I557" i="22"/>
  <c r="I678" i="22" s="1"/>
  <c r="N531" i="22"/>
  <c r="N652" i="22" s="1"/>
  <c r="O653" i="22"/>
  <c r="M655" i="22"/>
  <c r="N414" i="22"/>
  <c r="P297" i="22"/>
  <c r="N418" i="22"/>
  <c r="N422" i="22"/>
  <c r="N430" i="22"/>
  <c r="M433" i="22"/>
  <c r="M554" i="22" s="1"/>
  <c r="M675" i="22" s="1"/>
  <c r="P434" i="22"/>
  <c r="N555" i="22"/>
  <c r="N676" i="22" s="1"/>
  <c r="M437" i="22"/>
  <c r="M558" i="22" s="1"/>
  <c r="R180" i="22"/>
  <c r="R301" i="22" s="1"/>
  <c r="R422" i="22" s="1"/>
  <c r="R543" i="22" s="1"/>
  <c r="R664" i="22" s="1"/>
  <c r="I449" i="22"/>
  <c r="I457" i="22"/>
  <c r="I465" i="22"/>
  <c r="I586" i="22" s="1"/>
  <c r="I707" i="22" s="1"/>
  <c r="I473" i="22"/>
  <c r="I594" i="22" s="1"/>
  <c r="I715" i="22" s="1"/>
  <c r="M688" i="22"/>
  <c r="M704" i="22"/>
  <c r="M587" i="22"/>
  <c r="M591" i="22"/>
  <c r="M595" i="22"/>
  <c r="E290" i="22"/>
  <c r="E376" i="22"/>
  <c r="N377" i="22"/>
  <c r="N498" i="22" s="1"/>
  <c r="N619" i="22" s="1"/>
  <c r="H258" i="22"/>
  <c r="H379" i="22" s="1"/>
  <c r="E298" i="22"/>
  <c r="E384" i="22"/>
  <c r="N385" i="22"/>
  <c r="N506" i="22" s="1"/>
  <c r="N627" i="22" s="1"/>
  <c r="H266" i="22"/>
  <c r="H387" i="22" s="1"/>
  <c r="E306" i="22"/>
  <c r="E392" i="22"/>
  <c r="N393" i="22"/>
  <c r="N514" i="22" s="1"/>
  <c r="N635" i="22" s="1"/>
  <c r="H274" i="22"/>
  <c r="H395" i="22" s="1"/>
  <c r="E314" i="22"/>
  <c r="E400" i="22"/>
  <c r="N401" i="22"/>
  <c r="N522" i="22" s="1"/>
  <c r="N643" i="22" s="1"/>
  <c r="H282" i="22"/>
  <c r="H403" i="22" s="1"/>
  <c r="N316" i="22"/>
  <c r="N437" i="22" s="1"/>
  <c r="M690" i="22"/>
  <c r="I461" i="22"/>
  <c r="N426" i="22"/>
  <c r="M586" i="22"/>
  <c r="R190" i="22"/>
  <c r="R311" i="22" s="1"/>
  <c r="R432" i="22" s="1"/>
  <c r="R553" i="22" s="1"/>
  <c r="R674" i="22" s="1"/>
  <c r="X53" i="22"/>
  <c r="X57" i="22"/>
  <c r="X61" i="22"/>
  <c r="X65" i="22"/>
  <c r="X69" i="22"/>
  <c r="X73" i="22"/>
  <c r="E254" i="22"/>
  <c r="E168" i="22"/>
  <c r="F282" i="22"/>
  <c r="F196" i="22"/>
  <c r="F280" i="22"/>
  <c r="F194" i="22"/>
  <c r="F278" i="22"/>
  <c r="F192" i="22"/>
  <c r="F311" i="22"/>
  <c r="F397" i="22"/>
  <c r="F309" i="22"/>
  <c r="F395" i="22"/>
  <c r="F272" i="22"/>
  <c r="F186" i="22"/>
  <c r="F270" i="22"/>
  <c r="F184" i="22"/>
  <c r="F268" i="22"/>
  <c r="F182" i="22"/>
  <c r="F266" i="22"/>
  <c r="F180" i="22"/>
  <c r="F299" i="22"/>
  <c r="F385" i="22"/>
  <c r="F262" i="22"/>
  <c r="F176" i="22"/>
  <c r="F295" i="22"/>
  <c r="F381" i="22"/>
  <c r="F258" i="22"/>
  <c r="F172" i="22"/>
  <c r="F291" i="22"/>
  <c r="F377" i="22"/>
  <c r="H163" i="22"/>
  <c r="K133" i="22"/>
  <c r="K283" i="22"/>
  <c r="I404" i="22"/>
  <c r="I525" i="22" s="1"/>
  <c r="I646" i="22" s="1"/>
  <c r="J280" i="22"/>
  <c r="J401" i="22" s="1"/>
  <c r="J522" i="22" s="1"/>
  <c r="J643" i="22" s="1"/>
  <c r="K159" i="22"/>
  <c r="K279" i="22"/>
  <c r="I400" i="22"/>
  <c r="I521" i="22" s="1"/>
  <c r="I642" i="22" s="1"/>
  <c r="J276" i="22"/>
  <c r="J397" i="22" s="1"/>
  <c r="J518" i="22" s="1"/>
  <c r="J639" i="22" s="1"/>
  <c r="K155" i="22"/>
  <c r="K275" i="22"/>
  <c r="I396" i="22"/>
  <c r="I517" i="22" s="1"/>
  <c r="I638" i="22" s="1"/>
  <c r="J272" i="22"/>
  <c r="J393" i="22" s="1"/>
  <c r="J514" i="22" s="1"/>
  <c r="J635" i="22" s="1"/>
  <c r="K151" i="22"/>
  <c r="K271" i="22"/>
  <c r="I392" i="22"/>
  <c r="I513" i="22" s="1"/>
  <c r="I634" i="22" s="1"/>
  <c r="J268" i="22"/>
  <c r="J389" i="22" s="1"/>
  <c r="J510" i="22" s="1"/>
  <c r="J631" i="22" s="1"/>
  <c r="K147" i="22"/>
  <c r="K267" i="22"/>
  <c r="I388" i="22"/>
  <c r="I509" i="22" s="1"/>
  <c r="I630" i="22" s="1"/>
  <c r="J264" i="22"/>
  <c r="J385" i="22" s="1"/>
  <c r="J506" i="22" s="1"/>
  <c r="J627" i="22" s="1"/>
  <c r="K143" i="22"/>
  <c r="K263" i="22"/>
  <c r="I384" i="22"/>
  <c r="I505" i="22" s="1"/>
  <c r="I626" i="22" s="1"/>
  <c r="J260" i="22"/>
  <c r="J381" i="22" s="1"/>
  <c r="J502" i="22" s="1"/>
  <c r="J623" i="22" s="1"/>
  <c r="K139" i="22"/>
  <c r="K259" i="22"/>
  <c r="I380" i="22"/>
  <c r="I501" i="22" s="1"/>
  <c r="I622" i="22" s="1"/>
  <c r="J163" i="22"/>
  <c r="J256" i="22"/>
  <c r="J377" i="22" s="1"/>
  <c r="J498" i="22" s="1"/>
  <c r="J619" i="22" s="1"/>
  <c r="K135" i="22"/>
  <c r="K255" i="22"/>
  <c r="I376" i="22"/>
  <c r="I497" i="22" s="1"/>
  <c r="I618" i="22" s="1"/>
  <c r="P161" i="22"/>
  <c r="X161" i="22" s="1"/>
  <c r="O282" i="22"/>
  <c r="O403" i="22" s="1"/>
  <c r="O524" i="22" s="1"/>
  <c r="O645" i="22" s="1"/>
  <c r="N281" i="22"/>
  <c r="P160" i="22"/>
  <c r="M280" i="22"/>
  <c r="M401" i="22" s="1"/>
  <c r="P159" i="22"/>
  <c r="P157" i="22"/>
  <c r="O278" i="22"/>
  <c r="O399" i="22" s="1"/>
  <c r="O520" i="22" s="1"/>
  <c r="O641" i="22" s="1"/>
  <c r="N277" i="22"/>
  <c r="P156" i="22"/>
  <c r="M276" i="22"/>
  <c r="M397" i="22" s="1"/>
  <c r="P155" i="22"/>
  <c r="P153" i="22"/>
  <c r="O274" i="22"/>
  <c r="O395" i="22" s="1"/>
  <c r="O516" i="22" s="1"/>
  <c r="O637" i="22" s="1"/>
  <c r="N273" i="22"/>
  <c r="P152" i="22"/>
  <c r="M272" i="22"/>
  <c r="M393" i="22" s="1"/>
  <c r="P151" i="22"/>
  <c r="P149" i="22"/>
  <c r="O270" i="22"/>
  <c r="O391" i="22" s="1"/>
  <c r="O512" i="22" s="1"/>
  <c r="O633" i="22" s="1"/>
  <c r="N269" i="22"/>
  <c r="P148" i="22"/>
  <c r="M268" i="22"/>
  <c r="M389" i="22" s="1"/>
  <c r="P147" i="22"/>
  <c r="P145" i="22"/>
  <c r="O266" i="22"/>
  <c r="O387" i="22" s="1"/>
  <c r="O508" i="22" s="1"/>
  <c r="O629" i="22" s="1"/>
  <c r="N265" i="22"/>
  <c r="P144" i="22"/>
  <c r="M264" i="22"/>
  <c r="M385" i="22" s="1"/>
  <c r="P143" i="22"/>
  <c r="P141" i="22"/>
  <c r="O262" i="22"/>
  <c r="O383" i="22" s="1"/>
  <c r="O504" i="22" s="1"/>
  <c r="O625" i="22" s="1"/>
  <c r="N261" i="22"/>
  <c r="P140" i="22"/>
  <c r="M260" i="22"/>
  <c r="M381" i="22" s="1"/>
  <c r="P139" i="22"/>
  <c r="P137" i="22"/>
  <c r="O258" i="22"/>
  <c r="O379" i="22" s="1"/>
  <c r="O500" i="22" s="1"/>
  <c r="O621" i="22" s="1"/>
  <c r="N257" i="22"/>
  <c r="P136" i="22"/>
  <c r="M163" i="22"/>
  <c r="M235" i="22" s="1"/>
  <c r="M256" i="22"/>
  <c r="M377" i="22" s="1"/>
  <c r="P135" i="22"/>
  <c r="H289" i="22"/>
  <c r="H410" i="22" s="1"/>
  <c r="K410" i="22" s="1"/>
  <c r="H198" i="22"/>
  <c r="I198" i="22"/>
  <c r="I290" i="22"/>
  <c r="K172" i="22"/>
  <c r="H293" i="22"/>
  <c r="H414" i="22" s="1"/>
  <c r="H535" i="22" s="1"/>
  <c r="I294" i="22"/>
  <c r="K173" i="22"/>
  <c r="K176" i="22"/>
  <c r="H297" i="22"/>
  <c r="H418" i="22" s="1"/>
  <c r="H539" i="22" s="1"/>
  <c r="H660" i="22" s="1"/>
  <c r="K177" i="22"/>
  <c r="I298" i="22"/>
  <c r="K180" i="22"/>
  <c r="H301" i="22"/>
  <c r="H422" i="22" s="1"/>
  <c r="H543" i="22" s="1"/>
  <c r="H664" i="22" s="1"/>
  <c r="I302" i="22"/>
  <c r="K181" i="22"/>
  <c r="K185" i="22"/>
  <c r="X185" i="22" s="1"/>
  <c r="I306" i="22"/>
  <c r="K188" i="22"/>
  <c r="H309" i="22"/>
  <c r="H430" i="22" s="1"/>
  <c r="H551" i="22" s="1"/>
  <c r="H672" i="22" s="1"/>
  <c r="K189" i="22"/>
  <c r="I310" i="22"/>
  <c r="K192" i="22"/>
  <c r="H313" i="22"/>
  <c r="J315" i="22"/>
  <c r="J436" i="22" s="1"/>
  <c r="J557" i="22" s="1"/>
  <c r="J678" i="22" s="1"/>
  <c r="K194" i="22"/>
  <c r="H680" i="22"/>
  <c r="K197" i="22"/>
  <c r="X197" i="22" s="1"/>
  <c r="I318" i="22"/>
  <c r="O289" i="22"/>
  <c r="O410" i="22" s="1"/>
  <c r="O198" i="22"/>
  <c r="M291" i="22"/>
  <c r="M412" i="22" s="1"/>
  <c r="M533" i="22" s="1"/>
  <c r="P170" i="22"/>
  <c r="N292" i="22"/>
  <c r="N198" i="22"/>
  <c r="P171" i="22"/>
  <c r="O293" i="22"/>
  <c r="O414" i="22" s="1"/>
  <c r="O535" i="22" s="1"/>
  <c r="O656" i="22" s="1"/>
  <c r="P172" i="22"/>
  <c r="P174" i="22"/>
  <c r="M295" i="22"/>
  <c r="M416" i="22" s="1"/>
  <c r="M537" i="22" s="1"/>
  <c r="N296" i="22"/>
  <c r="P175" i="22"/>
  <c r="M299" i="22"/>
  <c r="M420" i="22" s="1"/>
  <c r="M541" i="22" s="1"/>
  <c r="M662" i="22" s="1"/>
  <c r="P178" i="22"/>
  <c r="N300" i="22"/>
  <c r="P179" i="22"/>
  <c r="O301" i="22"/>
  <c r="O422" i="22" s="1"/>
  <c r="O543" i="22" s="1"/>
  <c r="O664" i="22" s="1"/>
  <c r="P180" i="22"/>
  <c r="P182" i="22"/>
  <c r="M303" i="22"/>
  <c r="M424" i="22" s="1"/>
  <c r="M545" i="22" s="1"/>
  <c r="M666" i="22" s="1"/>
  <c r="N304" i="22"/>
  <c r="P183" i="22"/>
  <c r="O305" i="22"/>
  <c r="O426" i="22" s="1"/>
  <c r="O547" i="22" s="1"/>
  <c r="O668" i="22" s="1"/>
  <c r="P184" i="22"/>
  <c r="P186" i="22"/>
  <c r="M307" i="22"/>
  <c r="M428" i="22" s="1"/>
  <c r="M549" i="22" s="1"/>
  <c r="M670" i="22" s="1"/>
  <c r="N308" i="22"/>
  <c r="P187" i="22"/>
  <c r="X187" i="22" s="1"/>
  <c r="O309" i="22"/>
  <c r="O430" i="22" s="1"/>
  <c r="O551" i="22" s="1"/>
  <c r="O672" i="22" s="1"/>
  <c r="P188" i="22"/>
  <c r="X188" i="22" s="1"/>
  <c r="M311" i="22"/>
  <c r="M432" i="22" s="1"/>
  <c r="M553" i="22" s="1"/>
  <c r="M674" i="22" s="1"/>
  <c r="P190" i="22"/>
  <c r="N312" i="22"/>
  <c r="N433" i="22" s="1"/>
  <c r="P191" i="22"/>
  <c r="X191" i="22" s="1"/>
  <c r="M315" i="22"/>
  <c r="P194" i="22"/>
  <c r="O317" i="22"/>
  <c r="O438" i="22" s="1"/>
  <c r="O559" i="22" s="1"/>
  <c r="O680" i="22" s="1"/>
  <c r="P196" i="22"/>
  <c r="R289" i="22"/>
  <c r="R410" i="22" s="1"/>
  <c r="R531" i="22" s="1"/>
  <c r="R652" i="22" s="1"/>
  <c r="R184" i="22"/>
  <c r="R305" i="22" s="1"/>
  <c r="R426" i="22" s="1"/>
  <c r="R547" i="22" s="1"/>
  <c r="R668" i="22" s="1"/>
  <c r="M703" i="22"/>
  <c r="O584" i="22"/>
  <c r="O705" i="22" s="1"/>
  <c r="M590" i="22"/>
  <c r="E292" i="22"/>
  <c r="E378" i="22"/>
  <c r="P258" i="22"/>
  <c r="N379" i="22"/>
  <c r="N500" i="22" s="1"/>
  <c r="N621" i="22" s="1"/>
  <c r="K381" i="22"/>
  <c r="E300" i="22"/>
  <c r="E386" i="22"/>
  <c r="P266" i="22"/>
  <c r="N387" i="22"/>
  <c r="K389" i="22"/>
  <c r="H510" i="22"/>
  <c r="E308" i="22"/>
  <c r="E394" i="22"/>
  <c r="P274" i="22"/>
  <c r="N395" i="22"/>
  <c r="N516" i="22" s="1"/>
  <c r="N637" i="22" s="1"/>
  <c r="H518" i="22"/>
  <c r="E316" i="22"/>
  <c r="E402" i="22"/>
  <c r="P282" i="22"/>
  <c r="N403" i="22"/>
  <c r="J531" i="22"/>
  <c r="J291" i="22"/>
  <c r="J412" i="22" s="1"/>
  <c r="J533" i="22" s="1"/>
  <c r="J654" i="22" s="1"/>
  <c r="J295" i="22"/>
  <c r="J303" i="22"/>
  <c r="J424" i="22" s="1"/>
  <c r="J545" i="22" s="1"/>
  <c r="J666" i="22" s="1"/>
  <c r="I555" i="22"/>
  <c r="I676" i="22" s="1"/>
  <c r="H436" i="22"/>
  <c r="H557" i="22" s="1"/>
  <c r="M680" i="22"/>
  <c r="K348" i="22"/>
  <c r="I469" i="22"/>
  <c r="I590" i="22" s="1"/>
  <c r="I711" i="22" s="1"/>
  <c r="J375" i="22"/>
  <c r="M594" i="22"/>
  <c r="K317" i="22"/>
  <c r="I438" i="22"/>
  <c r="H690" i="22"/>
  <c r="H702" i="22"/>
  <c r="H585" i="22"/>
  <c r="H589" i="22"/>
  <c r="H593" i="22"/>
  <c r="N447" i="22"/>
  <c r="P330" i="22"/>
  <c r="N451" i="22"/>
  <c r="P334" i="22"/>
  <c r="N455" i="22"/>
  <c r="P338" i="22"/>
  <c r="N459" i="22"/>
  <c r="P342" i="22"/>
  <c r="N463" i="22"/>
  <c r="N584" i="22" s="1"/>
  <c r="N705" i="22" s="1"/>
  <c r="P346" i="22"/>
  <c r="N467" i="22"/>
  <c r="P350" i="22"/>
  <c r="N471" i="22"/>
  <c r="N592" i="22" s="1"/>
  <c r="N713" i="22" s="1"/>
  <c r="I448" i="22"/>
  <c r="I456" i="22"/>
  <c r="I464" i="22"/>
  <c r="I585" i="22" s="1"/>
  <c r="I706" i="22" s="1"/>
  <c r="I472" i="22"/>
  <c r="I593" i="22" s="1"/>
  <c r="I714" i="22" s="1"/>
  <c r="I163" i="22"/>
  <c r="O163" i="22"/>
  <c r="K170" i="22"/>
  <c r="K175" i="22"/>
  <c r="K178" i="22"/>
  <c r="K183" i="22"/>
  <c r="K186" i="22"/>
  <c r="K190" i="22"/>
  <c r="X190" i="22" s="1"/>
  <c r="K195" i="22"/>
  <c r="P318" i="22"/>
  <c r="N439" i="22"/>
  <c r="J445" i="22"/>
  <c r="H689" i="22"/>
  <c r="H701" i="22"/>
  <c r="H705" i="22"/>
  <c r="H588" i="22"/>
  <c r="H592" i="22"/>
  <c r="M354" i="22"/>
  <c r="P325" i="22"/>
  <c r="N446" i="22"/>
  <c r="P329" i="22"/>
  <c r="N450" i="22"/>
  <c r="P333" i="22"/>
  <c r="N454" i="22"/>
  <c r="P337" i="22"/>
  <c r="N458" i="22"/>
  <c r="P341" i="22"/>
  <c r="N462" i="22"/>
  <c r="P345" i="22"/>
  <c r="N466" i="22"/>
  <c r="N587" i="22" s="1"/>
  <c r="N708" i="22" s="1"/>
  <c r="P349" i="22"/>
  <c r="N470" i="22"/>
  <c r="P353" i="22"/>
  <c r="N474" i="22"/>
  <c r="N595" i="22" s="1"/>
  <c r="N716" i="22" s="1"/>
  <c r="E256" i="22"/>
  <c r="E258" i="22"/>
  <c r="E260" i="22"/>
  <c r="E262" i="22"/>
  <c r="E264" i="22"/>
  <c r="E266" i="22"/>
  <c r="E268" i="22"/>
  <c r="E270" i="22"/>
  <c r="E272" i="22"/>
  <c r="E276" i="22"/>
  <c r="E278" i="22"/>
  <c r="E280" i="22"/>
  <c r="E282" i="22"/>
  <c r="H291" i="22"/>
  <c r="H299" i="22"/>
  <c r="H420" i="22" s="1"/>
  <c r="H541" i="22" s="1"/>
  <c r="H662" i="22" s="1"/>
  <c r="H307" i="22"/>
  <c r="H428" i="22" s="1"/>
  <c r="H549" i="22" s="1"/>
  <c r="H670" i="22" s="1"/>
  <c r="H311" i="22"/>
  <c r="H432" i="22" s="1"/>
  <c r="H553" i="22" s="1"/>
  <c r="H674" i="22" s="1"/>
  <c r="M445" i="22"/>
  <c r="H681" i="22"/>
  <c r="P317" i="22"/>
  <c r="N438" i="22"/>
  <c r="H688" i="22"/>
  <c r="H704" i="22"/>
  <c r="H587" i="22"/>
  <c r="H591" i="22"/>
  <c r="H595" i="22"/>
  <c r="N233" i="22"/>
  <c r="P233" i="22" s="1"/>
  <c r="N324" i="22"/>
  <c r="P328" i="22"/>
  <c r="N449" i="22"/>
  <c r="P332" i="22"/>
  <c r="N453" i="22"/>
  <c r="P336" i="22"/>
  <c r="N457" i="22"/>
  <c r="P340" i="22"/>
  <c r="N461" i="22"/>
  <c r="P344" i="22"/>
  <c r="N465" i="22"/>
  <c r="N586" i="22" s="1"/>
  <c r="N707" i="22" s="1"/>
  <c r="P348" i="22"/>
  <c r="N469" i="22"/>
  <c r="P352" i="22"/>
  <c r="N473" i="22"/>
  <c r="N594" i="22" s="1"/>
  <c r="N715" i="22" s="1"/>
  <c r="I296" i="22"/>
  <c r="I304" i="22"/>
  <c r="I452" i="22"/>
  <c r="I460" i="22"/>
  <c r="I468" i="22"/>
  <c r="I589" i="22" s="1"/>
  <c r="I710" i="22" s="1"/>
  <c r="P410" i="22"/>
  <c r="K254" i="22"/>
  <c r="P254" i="22"/>
  <c r="X267" i="22"/>
  <c r="X271" i="22"/>
  <c r="X279" i="22"/>
  <c r="X283" i="22"/>
  <c r="P289" i="22"/>
  <c r="X216" i="22"/>
  <c r="X218" i="22"/>
  <c r="X224" i="22"/>
  <c r="X232" i="22"/>
  <c r="X221" i="22"/>
  <c r="X229" i="22"/>
  <c r="X227" i="22"/>
  <c r="X186" i="22"/>
  <c r="X183" i="22"/>
  <c r="X192" i="22"/>
  <c r="K169" i="22"/>
  <c r="X173" i="22"/>
  <c r="X181" i="22"/>
  <c r="X194" i="22"/>
  <c r="X146" i="22"/>
  <c r="X148" i="22"/>
  <c r="X150" i="22"/>
  <c r="X152" i="22"/>
  <c r="X154" i="22"/>
  <c r="X156" i="22"/>
  <c r="X160" i="22"/>
  <c r="X162" i="22"/>
  <c r="X149" i="22"/>
  <c r="X195" i="22"/>
  <c r="P77" i="22"/>
  <c r="K77" i="22"/>
  <c r="C610" i="22" l="1"/>
  <c r="C247" i="22"/>
  <c r="U112" i="22"/>
  <c r="X147" i="22"/>
  <c r="X151" i="22"/>
  <c r="X155" i="22"/>
  <c r="X159" i="22"/>
  <c r="X219" i="22"/>
  <c r="X230" i="22"/>
  <c r="X275" i="22"/>
  <c r="X177" i="22"/>
  <c r="X184" i="22"/>
  <c r="X317" i="22"/>
  <c r="K397" i="22"/>
  <c r="X348" i="22"/>
  <c r="K584" i="22"/>
  <c r="P326" i="22"/>
  <c r="K340" i="22"/>
  <c r="X225" i="22"/>
  <c r="K471" i="22"/>
  <c r="K463" i="22"/>
  <c r="X182" i="22"/>
  <c r="X189" i="22"/>
  <c r="X193" i="22"/>
  <c r="X157" i="22"/>
  <c r="P376" i="22"/>
  <c r="K262" i="22"/>
  <c r="K402" i="22"/>
  <c r="X153" i="22"/>
  <c r="X145" i="22"/>
  <c r="K394" i="22"/>
  <c r="K386" i="22"/>
  <c r="X172" i="22"/>
  <c r="R215" i="22"/>
  <c r="R336" i="22" s="1"/>
  <c r="R457" i="22" s="1"/>
  <c r="R578" i="22" s="1"/>
  <c r="R699" i="22" s="1"/>
  <c r="R207" i="22"/>
  <c r="R328" i="22" s="1"/>
  <c r="R449" i="22" s="1"/>
  <c r="R570" i="22" s="1"/>
  <c r="R691" i="22" s="1"/>
  <c r="O235" i="22"/>
  <c r="I235" i="22"/>
  <c r="X222" i="22"/>
  <c r="R211" i="22"/>
  <c r="R332" i="22" s="1"/>
  <c r="R453" i="22" s="1"/>
  <c r="R574" i="22" s="1"/>
  <c r="R695" i="22" s="1"/>
  <c r="R203" i="22"/>
  <c r="R324" i="22" s="1"/>
  <c r="R445" i="22" s="1"/>
  <c r="R566" i="22" s="1"/>
  <c r="R687" i="22" s="1"/>
  <c r="J354" i="22"/>
  <c r="K344" i="22"/>
  <c r="K328" i="22"/>
  <c r="K467" i="22"/>
  <c r="K352" i="22"/>
  <c r="X352" i="22" s="1"/>
  <c r="K336" i="22"/>
  <c r="X336" i="22" s="1"/>
  <c r="K705" i="22"/>
  <c r="X226" i="22"/>
  <c r="X231" i="22"/>
  <c r="X223" i="22"/>
  <c r="X215" i="22"/>
  <c r="X217" i="22"/>
  <c r="X228" i="22"/>
  <c r="K464" i="22"/>
  <c r="K233" i="22"/>
  <c r="K472" i="22"/>
  <c r="K315" i="22"/>
  <c r="X196" i="22"/>
  <c r="K289" i="22"/>
  <c r="X174" i="22"/>
  <c r="X180" i="22"/>
  <c r="X176" i="22"/>
  <c r="I319" i="22"/>
  <c r="X178" i="22"/>
  <c r="K433" i="22"/>
  <c r="H319" i="22"/>
  <c r="J319" i="22"/>
  <c r="N319" i="22"/>
  <c r="H235" i="22"/>
  <c r="M561" i="22"/>
  <c r="P163" i="22"/>
  <c r="I354" i="22"/>
  <c r="K437" i="22"/>
  <c r="P198" i="22"/>
  <c r="P235" i="22" s="1"/>
  <c r="P114" i="22"/>
  <c r="K375" i="22"/>
  <c r="K163" i="22"/>
  <c r="N235" i="22"/>
  <c r="K114" i="22"/>
  <c r="J235" i="22"/>
  <c r="M319" i="22"/>
  <c r="O319" i="22"/>
  <c r="K198" i="22"/>
  <c r="X175" i="22"/>
  <c r="P384" i="22"/>
  <c r="K378" i="22"/>
  <c r="R223" i="22"/>
  <c r="K304" i="22"/>
  <c r="I425" i="22"/>
  <c r="N590" i="22"/>
  <c r="N711" i="22" s="1"/>
  <c r="P469" i="22"/>
  <c r="P461" i="22"/>
  <c r="N582" i="22"/>
  <c r="P453" i="22"/>
  <c r="N574" i="22"/>
  <c r="P324" i="22"/>
  <c r="N354" i="22"/>
  <c r="N445" i="22"/>
  <c r="K585" i="22"/>
  <c r="H706" i="22"/>
  <c r="K706" i="22" s="1"/>
  <c r="K456" i="22"/>
  <c r="I577" i="22"/>
  <c r="N588" i="22"/>
  <c r="N709" i="22" s="1"/>
  <c r="P467" i="22"/>
  <c r="P459" i="22"/>
  <c r="N580" i="22"/>
  <c r="P451" i="22"/>
  <c r="N572" i="22"/>
  <c r="K593" i="22"/>
  <c r="H714" i="22"/>
  <c r="K714" i="22" s="1"/>
  <c r="M475" i="22"/>
  <c r="M566" i="22"/>
  <c r="H412" i="22"/>
  <c r="H533" i="22" s="1"/>
  <c r="K291" i="22"/>
  <c r="E311" i="22"/>
  <c r="E397" i="22"/>
  <c r="E301" i="22"/>
  <c r="E387" i="22"/>
  <c r="E293" i="22"/>
  <c r="E379" i="22"/>
  <c r="N591" i="22"/>
  <c r="N712" i="22" s="1"/>
  <c r="P470" i="22"/>
  <c r="P462" i="22"/>
  <c r="N583" i="22"/>
  <c r="P454" i="22"/>
  <c r="N575" i="22"/>
  <c r="P446" i="22"/>
  <c r="N567" i="22"/>
  <c r="P594" i="22"/>
  <c r="M715" i="22"/>
  <c r="P715" i="22" s="1"/>
  <c r="N524" i="22"/>
  <c r="N645" i="22" s="1"/>
  <c r="P403" i="22"/>
  <c r="K518" i="22"/>
  <c r="H639" i="22"/>
  <c r="E429" i="22"/>
  <c r="E515" i="22"/>
  <c r="N508" i="22"/>
  <c r="N629" i="22" s="1"/>
  <c r="P387" i="22"/>
  <c r="H712" i="22"/>
  <c r="P438" i="22"/>
  <c r="N559" i="22"/>
  <c r="J416" i="22"/>
  <c r="J537" i="22" s="1"/>
  <c r="J658" i="22" s="1"/>
  <c r="K295" i="22"/>
  <c r="K296" i="22"/>
  <c r="I417" i="22"/>
  <c r="E317" i="22"/>
  <c r="E403" i="22"/>
  <c r="E307" i="22"/>
  <c r="E393" i="22"/>
  <c r="E299" i="22"/>
  <c r="E385" i="22"/>
  <c r="E291" i="22"/>
  <c r="E377" i="22"/>
  <c r="K588" i="22"/>
  <c r="H709" i="22"/>
  <c r="K709" i="22" s="1"/>
  <c r="J566" i="22"/>
  <c r="J475" i="22"/>
  <c r="K448" i="22"/>
  <c r="I569" i="22"/>
  <c r="P473" i="22"/>
  <c r="P590" i="22"/>
  <c r="M711" i="22"/>
  <c r="P711" i="22" s="1"/>
  <c r="M658" i="22"/>
  <c r="M654" i="22"/>
  <c r="K302" i="22"/>
  <c r="I423" i="22"/>
  <c r="K290" i="22"/>
  <c r="I411" i="22"/>
  <c r="F293" i="22"/>
  <c r="F379" i="22"/>
  <c r="F297" i="22"/>
  <c r="F383" i="22"/>
  <c r="F301" i="22"/>
  <c r="F387" i="22"/>
  <c r="F305" i="22"/>
  <c r="F391" i="22"/>
  <c r="F313" i="22"/>
  <c r="F399" i="22"/>
  <c r="F317" i="22"/>
  <c r="F403" i="22"/>
  <c r="R225" i="22"/>
  <c r="K461" i="22"/>
  <c r="I582" i="22"/>
  <c r="I703" i="22" s="1"/>
  <c r="P437" i="22"/>
  <c r="N558" i="22"/>
  <c r="N679" i="22" s="1"/>
  <c r="E435" i="22"/>
  <c r="E521" i="22"/>
  <c r="P272" i="22"/>
  <c r="K379" i="22"/>
  <c r="H500" i="22"/>
  <c r="M679" i="22"/>
  <c r="P301" i="22"/>
  <c r="K307" i="22"/>
  <c r="K416" i="22"/>
  <c r="I537" i="22"/>
  <c r="O284" i="22"/>
  <c r="K258" i="22"/>
  <c r="K266" i="22"/>
  <c r="K274" i="22"/>
  <c r="K282" i="22"/>
  <c r="R230" i="22"/>
  <c r="R222" i="22"/>
  <c r="R214" i="22"/>
  <c r="R210" i="22"/>
  <c r="R206" i="22"/>
  <c r="M714" i="22"/>
  <c r="K435" i="22"/>
  <c r="I556" i="22"/>
  <c r="I677" i="22" s="1"/>
  <c r="P278" i="22"/>
  <c r="K393" i="22"/>
  <c r="P262" i="22"/>
  <c r="K377" i="22"/>
  <c r="P471" i="22"/>
  <c r="P463" i="22"/>
  <c r="P331" i="22"/>
  <c r="N452" i="22"/>
  <c r="M689" i="22"/>
  <c r="K353" i="22"/>
  <c r="I474" i="22"/>
  <c r="K469" i="22"/>
  <c r="H590" i="22"/>
  <c r="K345" i="22"/>
  <c r="I466" i="22"/>
  <c r="H703" i="22"/>
  <c r="K337" i="22"/>
  <c r="I458" i="22"/>
  <c r="K329" i="22"/>
  <c r="I450" i="22"/>
  <c r="P555" i="22"/>
  <c r="M676" i="22"/>
  <c r="P676" i="22" s="1"/>
  <c r="P423" i="22"/>
  <c r="N544" i="22"/>
  <c r="K554" i="22"/>
  <c r="I675" i="22"/>
  <c r="K675" i="22" s="1"/>
  <c r="R221" i="22"/>
  <c r="K399" i="22"/>
  <c r="P268" i="22"/>
  <c r="K383" i="22"/>
  <c r="K350" i="22"/>
  <c r="K342" i="22"/>
  <c r="K334" i="22"/>
  <c r="K326" i="22"/>
  <c r="P428" i="22"/>
  <c r="N549" i="22"/>
  <c r="P303" i="22"/>
  <c r="K309" i="22"/>
  <c r="K418" i="22"/>
  <c r="I539" i="22"/>
  <c r="K376" i="22"/>
  <c r="K260" i="22"/>
  <c r="K264" i="22"/>
  <c r="K392" i="22"/>
  <c r="K276" i="22"/>
  <c r="K280" i="22"/>
  <c r="F410" i="22"/>
  <c r="F496" i="22"/>
  <c r="K388" i="22"/>
  <c r="K404" i="22"/>
  <c r="R208" i="22"/>
  <c r="R204" i="22"/>
  <c r="K460" i="22"/>
  <c r="I581" i="22"/>
  <c r="P457" i="22"/>
  <c r="N578" i="22"/>
  <c r="P449" i="22"/>
  <c r="N570" i="22"/>
  <c r="H716" i="22"/>
  <c r="H708" i="22"/>
  <c r="E315" i="22"/>
  <c r="E401" i="22"/>
  <c r="E305" i="22"/>
  <c r="E391" i="22"/>
  <c r="E297" i="22"/>
  <c r="E383" i="22"/>
  <c r="P458" i="22"/>
  <c r="N579" i="22"/>
  <c r="P450" i="22"/>
  <c r="N571" i="22"/>
  <c r="P455" i="22"/>
  <c r="N576" i="22"/>
  <c r="P447" i="22"/>
  <c r="N568" i="22"/>
  <c r="N689" i="22" s="1"/>
  <c r="K589" i="22"/>
  <c r="H710" i="22"/>
  <c r="K710" i="22" s="1"/>
  <c r="K438" i="22"/>
  <c r="I559" i="22"/>
  <c r="J405" i="22"/>
  <c r="J496" i="22"/>
  <c r="J652" i="22"/>
  <c r="J682" i="22" s="1"/>
  <c r="E437" i="22"/>
  <c r="E523" i="22"/>
  <c r="K510" i="22"/>
  <c r="H631" i="22"/>
  <c r="K631" i="22" s="1"/>
  <c r="E421" i="22"/>
  <c r="E507" i="22"/>
  <c r="P433" i="22"/>
  <c r="N554" i="22"/>
  <c r="P304" i="22"/>
  <c r="N425" i="22"/>
  <c r="K313" i="22"/>
  <c r="H434" i="22"/>
  <c r="H440" i="22" s="1"/>
  <c r="K294" i="22"/>
  <c r="I415" i="22"/>
  <c r="P257" i="22"/>
  <c r="N378" i="22"/>
  <c r="P381" i="22"/>
  <c r="M502" i="22"/>
  <c r="P265" i="22"/>
  <c r="N386" i="22"/>
  <c r="P389" i="22"/>
  <c r="M510" i="22"/>
  <c r="P273" i="22"/>
  <c r="N394" i="22"/>
  <c r="P397" i="22"/>
  <c r="M518" i="22"/>
  <c r="P281" i="22"/>
  <c r="N402" i="22"/>
  <c r="F412" i="22"/>
  <c r="F498" i="22"/>
  <c r="F416" i="22"/>
  <c r="F502" i="22"/>
  <c r="F420" i="22"/>
  <c r="F506" i="22"/>
  <c r="F432" i="22"/>
  <c r="F518" i="22"/>
  <c r="R227" i="22"/>
  <c r="P586" i="22"/>
  <c r="M707" i="22"/>
  <c r="P707" i="22" s="1"/>
  <c r="K403" i="22"/>
  <c r="H524" i="22"/>
  <c r="E427" i="22"/>
  <c r="E513" i="22"/>
  <c r="P264" i="22"/>
  <c r="P595" i="22"/>
  <c r="M716" i="22"/>
  <c r="P716" i="22" s="1"/>
  <c r="P587" i="22"/>
  <c r="M708" i="22"/>
  <c r="P708" i="22" s="1"/>
  <c r="K449" i="22"/>
  <c r="I570" i="22"/>
  <c r="I691" i="22" s="1"/>
  <c r="P316" i="22"/>
  <c r="P312" i="22"/>
  <c r="X312" i="22" s="1"/>
  <c r="P305" i="22"/>
  <c r="P414" i="22"/>
  <c r="N535" i="22"/>
  <c r="K311" i="22"/>
  <c r="K420" i="22"/>
  <c r="I541" i="22"/>
  <c r="P501" i="22"/>
  <c r="M622" i="22"/>
  <c r="P509" i="22"/>
  <c r="M630" i="22"/>
  <c r="P517" i="22"/>
  <c r="M638" i="22"/>
  <c r="P638" i="22" s="1"/>
  <c r="P525" i="22"/>
  <c r="M646" i="22"/>
  <c r="K499" i="22"/>
  <c r="H620" i="22"/>
  <c r="K620" i="22" s="1"/>
  <c r="K503" i="22"/>
  <c r="H624" i="22"/>
  <c r="K507" i="22"/>
  <c r="H628" i="22"/>
  <c r="K628" i="22" s="1"/>
  <c r="K511" i="22"/>
  <c r="H632" i="22"/>
  <c r="K515" i="22"/>
  <c r="H636" i="22"/>
  <c r="K636" i="22" s="1"/>
  <c r="K519" i="22"/>
  <c r="H640" i="22"/>
  <c r="K523" i="22"/>
  <c r="H644" i="22"/>
  <c r="K644" i="22" s="1"/>
  <c r="R217" i="22"/>
  <c r="R209" i="22"/>
  <c r="K522" i="22"/>
  <c r="H643" i="22"/>
  <c r="K643" i="22" s="1"/>
  <c r="E433" i="22"/>
  <c r="E519" i="22"/>
  <c r="K506" i="22"/>
  <c r="H627" i="22"/>
  <c r="K627" i="22" s="1"/>
  <c r="E417" i="22"/>
  <c r="E503" i="22"/>
  <c r="N284" i="22"/>
  <c r="N375" i="22"/>
  <c r="O354" i="22"/>
  <c r="O445" i="22"/>
  <c r="X313" i="22"/>
  <c r="P427" i="22"/>
  <c r="N548" i="22"/>
  <c r="M440" i="22"/>
  <c r="K421" i="22"/>
  <c r="I542" i="22"/>
  <c r="K413" i="22"/>
  <c r="I534" i="22"/>
  <c r="P500" i="22"/>
  <c r="M621" i="22"/>
  <c r="P621" i="22" s="1"/>
  <c r="P504" i="22"/>
  <c r="M625" i="22"/>
  <c r="M629" i="22"/>
  <c r="P512" i="22"/>
  <c r="M633" i="22"/>
  <c r="P633" i="22" s="1"/>
  <c r="P516" i="22"/>
  <c r="M637" i="22"/>
  <c r="P637" i="22" s="1"/>
  <c r="P520" i="22"/>
  <c r="M641" i="22"/>
  <c r="P524" i="22"/>
  <c r="M645" i="22"/>
  <c r="M405" i="22"/>
  <c r="M496" i="22"/>
  <c r="K624" i="22"/>
  <c r="K632" i="22"/>
  <c r="K640" i="22"/>
  <c r="I405" i="22"/>
  <c r="I496" i="22"/>
  <c r="F413" i="22"/>
  <c r="F499" i="22"/>
  <c r="F417" i="22"/>
  <c r="F503" i="22"/>
  <c r="F507" i="22"/>
  <c r="F421" i="22"/>
  <c r="F511" i="22"/>
  <c r="F425" i="22"/>
  <c r="F515" i="22"/>
  <c r="F429" i="22"/>
  <c r="F519" i="22"/>
  <c r="F433" i="22"/>
  <c r="F523" i="22"/>
  <c r="F437" i="22"/>
  <c r="R229" i="22"/>
  <c r="I566" i="22"/>
  <c r="E439" i="22"/>
  <c r="E525" i="22"/>
  <c r="K512" i="22"/>
  <c r="H633" i="22"/>
  <c r="K633" i="22" s="1"/>
  <c r="E423" i="22"/>
  <c r="E509" i="22"/>
  <c r="H405" i="22"/>
  <c r="H496" i="22"/>
  <c r="M710" i="22"/>
  <c r="K459" i="22"/>
  <c r="I580" i="22"/>
  <c r="K451" i="22"/>
  <c r="I572" i="22"/>
  <c r="P432" i="22"/>
  <c r="N553" i="22"/>
  <c r="P307" i="22"/>
  <c r="P416" i="22"/>
  <c r="N537" i="22"/>
  <c r="N658" i="22" s="1"/>
  <c r="P412" i="22"/>
  <c r="N533" i="22"/>
  <c r="N654" i="22" s="1"/>
  <c r="K422" i="22"/>
  <c r="I543" i="22"/>
  <c r="K297" i="22"/>
  <c r="M620" i="22"/>
  <c r="M628" i="22"/>
  <c r="M636" i="22"/>
  <c r="M644" i="22"/>
  <c r="K505" i="22"/>
  <c r="H626" i="22"/>
  <c r="K626" i="22" s="1"/>
  <c r="K521" i="22"/>
  <c r="H642" i="22"/>
  <c r="K642" i="22" s="1"/>
  <c r="J284" i="22"/>
  <c r="K501" i="22"/>
  <c r="H622" i="22"/>
  <c r="K622" i="22" s="1"/>
  <c r="K517" i="22"/>
  <c r="H638" i="22"/>
  <c r="K638" i="22" s="1"/>
  <c r="K553" i="22"/>
  <c r="I674" i="22"/>
  <c r="K674" i="22" s="1"/>
  <c r="R228" i="22"/>
  <c r="R220" i="22"/>
  <c r="R212" i="22"/>
  <c r="K452" i="22"/>
  <c r="I573" i="22"/>
  <c r="E399" i="22"/>
  <c r="E313" i="22"/>
  <c r="E303" i="22"/>
  <c r="E389" i="22"/>
  <c r="E295" i="22"/>
  <c r="E381" i="22"/>
  <c r="K592" i="22"/>
  <c r="H713" i="22"/>
  <c r="K713" i="22" s="1"/>
  <c r="P439" i="22"/>
  <c r="N560" i="22"/>
  <c r="K468" i="22"/>
  <c r="K557" i="22"/>
  <c r="H678" i="22"/>
  <c r="K678" i="22" s="1"/>
  <c r="X389" i="22"/>
  <c r="E413" i="22"/>
  <c r="E499" i="22"/>
  <c r="P292" i="22"/>
  <c r="N413" i="22"/>
  <c r="O440" i="22"/>
  <c r="O531" i="22"/>
  <c r="H656" i="22"/>
  <c r="P377" i="22"/>
  <c r="M498" i="22"/>
  <c r="F303" i="22"/>
  <c r="F389" i="22"/>
  <c r="F307" i="22"/>
  <c r="F393" i="22"/>
  <c r="F315" i="22"/>
  <c r="F401" i="22"/>
  <c r="E289" i="22"/>
  <c r="E375" i="22"/>
  <c r="R231" i="22"/>
  <c r="P465" i="22"/>
  <c r="K395" i="22"/>
  <c r="H516" i="22"/>
  <c r="E419" i="22"/>
  <c r="E505" i="22"/>
  <c r="P256" i="22"/>
  <c r="P474" i="22"/>
  <c r="P466" i="22"/>
  <c r="P430" i="22"/>
  <c r="N551" i="22"/>
  <c r="P418" i="22"/>
  <c r="N539" i="22"/>
  <c r="P293" i="22"/>
  <c r="K436" i="22"/>
  <c r="K424" i="22"/>
  <c r="I545" i="22"/>
  <c r="K299" i="22"/>
  <c r="K412" i="22"/>
  <c r="I533" i="22"/>
  <c r="I654" i="22" s="1"/>
  <c r="R226" i="22"/>
  <c r="R218" i="22"/>
  <c r="K453" i="22"/>
  <c r="I574" i="22"/>
  <c r="K558" i="22"/>
  <c r="H679" i="22"/>
  <c r="K679" i="22" s="1"/>
  <c r="K401" i="22"/>
  <c r="P270" i="22"/>
  <c r="K385" i="22"/>
  <c r="P351" i="22"/>
  <c r="N472" i="22"/>
  <c r="P347" i="22"/>
  <c r="N468" i="22"/>
  <c r="P343" i="22"/>
  <c r="N464" i="22"/>
  <c r="P339" i="22"/>
  <c r="N460" i="22"/>
  <c r="P335" i="22"/>
  <c r="N456" i="22"/>
  <c r="P327" i="22"/>
  <c r="N448" i="22"/>
  <c r="K473" i="22"/>
  <c r="H594" i="22"/>
  <c r="K349" i="22"/>
  <c r="I470" i="22"/>
  <c r="K465" i="22"/>
  <c r="H586" i="22"/>
  <c r="K341" i="22"/>
  <c r="I462" i="22"/>
  <c r="K333" i="22"/>
  <c r="I454" i="22"/>
  <c r="H691" i="22"/>
  <c r="H354" i="22"/>
  <c r="H445" i="22"/>
  <c r="P431" i="22"/>
  <c r="N552" i="22"/>
  <c r="P415" i="22"/>
  <c r="N536" i="22"/>
  <c r="P411" i="22"/>
  <c r="N532" i="22"/>
  <c r="K429" i="22"/>
  <c r="I550" i="22"/>
  <c r="P379" i="22"/>
  <c r="P383" i="22"/>
  <c r="P391" i="22"/>
  <c r="P395" i="22"/>
  <c r="P399" i="22"/>
  <c r="M284" i="22"/>
  <c r="M356" i="22" s="1"/>
  <c r="M706" i="22"/>
  <c r="K324" i="22"/>
  <c r="P276" i="22"/>
  <c r="K391" i="22"/>
  <c r="P260" i="22"/>
  <c r="H284" i="22"/>
  <c r="K346" i="22"/>
  <c r="K338" i="22"/>
  <c r="K330" i="22"/>
  <c r="P311" i="22"/>
  <c r="P420" i="22"/>
  <c r="N541" i="22"/>
  <c r="P295" i="22"/>
  <c r="P291" i="22"/>
  <c r="K426" i="22"/>
  <c r="I547" i="22"/>
  <c r="K301" i="22"/>
  <c r="K414" i="22"/>
  <c r="I535" i="22"/>
  <c r="I656" i="22" s="1"/>
  <c r="K256" i="22"/>
  <c r="K384" i="22"/>
  <c r="K268" i="22"/>
  <c r="K272" i="22"/>
  <c r="K400" i="22"/>
  <c r="X400" i="22" s="1"/>
  <c r="E430" i="22"/>
  <c r="E516" i="22"/>
  <c r="K380" i="22"/>
  <c r="K396" i="22"/>
  <c r="K432" i="22"/>
  <c r="P497" i="22"/>
  <c r="P315" i="22"/>
  <c r="M436" i="22"/>
  <c r="P308" i="22"/>
  <c r="N429" i="22"/>
  <c r="P300" i="22"/>
  <c r="N421" i="22"/>
  <c r="P296" i="22"/>
  <c r="N417" i="22"/>
  <c r="K318" i="22"/>
  <c r="I439" i="22"/>
  <c r="K310" i="22"/>
  <c r="I431" i="22"/>
  <c r="K306" i="22"/>
  <c r="I427" i="22"/>
  <c r="K298" i="22"/>
  <c r="I419" i="22"/>
  <c r="H531" i="22"/>
  <c r="P261" i="22"/>
  <c r="N382" i="22"/>
  <c r="P385" i="22"/>
  <c r="M506" i="22"/>
  <c r="P269" i="22"/>
  <c r="N390" i="22"/>
  <c r="P393" i="22"/>
  <c r="M514" i="22"/>
  <c r="P277" i="22"/>
  <c r="N398" i="22"/>
  <c r="P401" i="22"/>
  <c r="X401" i="22" s="1"/>
  <c r="M522" i="22"/>
  <c r="F430" i="22"/>
  <c r="F516" i="22"/>
  <c r="P426" i="22"/>
  <c r="N547" i="22"/>
  <c r="P280" i="22"/>
  <c r="K387" i="22"/>
  <c r="H508" i="22"/>
  <c r="E411" i="22"/>
  <c r="E497" i="22"/>
  <c r="M712" i="22"/>
  <c r="K457" i="22"/>
  <c r="I578" i="22"/>
  <c r="P309" i="22"/>
  <c r="P422" i="22"/>
  <c r="N543" i="22"/>
  <c r="H677" i="22"/>
  <c r="K428" i="22"/>
  <c r="I549" i="22"/>
  <c r="K303" i="22"/>
  <c r="P505" i="22"/>
  <c r="M626" i="22"/>
  <c r="P626" i="22" s="1"/>
  <c r="P513" i="22"/>
  <c r="M634" i="22"/>
  <c r="P634" i="22" s="1"/>
  <c r="P521" i="22"/>
  <c r="M642" i="22"/>
  <c r="O405" i="22"/>
  <c r="O496" i="22"/>
  <c r="R213" i="22"/>
  <c r="R205" i="22"/>
  <c r="X316" i="22"/>
  <c r="P641" i="22"/>
  <c r="K514" i="22"/>
  <c r="H635" i="22"/>
  <c r="K635" i="22" s="1"/>
  <c r="E425" i="22"/>
  <c r="E511" i="22"/>
  <c r="P625" i="22"/>
  <c r="K498" i="22"/>
  <c r="H619" i="22"/>
  <c r="K619" i="22" s="1"/>
  <c r="P592" i="22"/>
  <c r="M713" i="22"/>
  <c r="P713" i="22" s="1"/>
  <c r="M709" i="22"/>
  <c r="P709" i="22" s="1"/>
  <c r="P584" i="22"/>
  <c r="M705" i="22"/>
  <c r="P705" i="22" s="1"/>
  <c r="X705" i="22" s="1"/>
  <c r="K325" i="22"/>
  <c r="I446" i="22"/>
  <c r="P419" i="22"/>
  <c r="N540" i="22"/>
  <c r="P622" i="22"/>
  <c r="P630" i="22"/>
  <c r="P642" i="22"/>
  <c r="P646" i="22"/>
  <c r="F411" i="22"/>
  <c r="F497" i="22"/>
  <c r="F415" i="22"/>
  <c r="F501" i="22"/>
  <c r="F505" i="22"/>
  <c r="F419" i="22"/>
  <c r="F509" i="22"/>
  <c r="F423" i="22"/>
  <c r="F513" i="22"/>
  <c r="F427" i="22"/>
  <c r="F517" i="22"/>
  <c r="F431" i="22"/>
  <c r="F521" i="22"/>
  <c r="F435" i="22"/>
  <c r="F525" i="22"/>
  <c r="F439" i="22"/>
  <c r="K520" i="22"/>
  <c r="H641" i="22"/>
  <c r="K641" i="22" s="1"/>
  <c r="E431" i="22"/>
  <c r="E517" i="22"/>
  <c r="K504" i="22"/>
  <c r="H625" i="22"/>
  <c r="K625" i="22" s="1"/>
  <c r="E415" i="22"/>
  <c r="E501" i="22"/>
  <c r="K455" i="22"/>
  <c r="I576" i="22"/>
  <c r="K447" i="22"/>
  <c r="I568" i="22"/>
  <c r="P556" i="22"/>
  <c r="M677" i="22"/>
  <c r="P677" i="22" s="1"/>
  <c r="P424" i="22"/>
  <c r="N545" i="22"/>
  <c r="P299" i="22"/>
  <c r="K430" i="22"/>
  <c r="I551" i="22"/>
  <c r="K293" i="22"/>
  <c r="M624" i="22"/>
  <c r="M632" i="22"/>
  <c r="M640" i="22"/>
  <c r="K497" i="22"/>
  <c r="H618" i="22"/>
  <c r="K618" i="22" s="1"/>
  <c r="K623" i="22"/>
  <c r="K513" i="22"/>
  <c r="H634" i="22"/>
  <c r="K634" i="22" s="1"/>
  <c r="K639" i="22"/>
  <c r="K509" i="22"/>
  <c r="H630" i="22"/>
  <c r="K630" i="22" s="1"/>
  <c r="K525" i="22"/>
  <c r="H646" i="22"/>
  <c r="K646" i="22" s="1"/>
  <c r="K502" i="22"/>
  <c r="R232" i="22"/>
  <c r="R224" i="22"/>
  <c r="R216" i="22"/>
  <c r="X463" i="22"/>
  <c r="J356" i="22" l="1"/>
  <c r="P588" i="22"/>
  <c r="K570" i="22"/>
  <c r="X399" i="22"/>
  <c r="K354" i="22"/>
  <c r="K556" i="22"/>
  <c r="X556" i="22" s="1"/>
  <c r="P508" i="22"/>
  <c r="X340" i="22"/>
  <c r="X584" i="22"/>
  <c r="J561" i="22"/>
  <c r="K319" i="22"/>
  <c r="I356" i="22"/>
  <c r="P712" i="22"/>
  <c r="X344" i="22"/>
  <c r="P591" i="22"/>
  <c r="H356" i="22"/>
  <c r="P354" i="22"/>
  <c r="K582" i="22"/>
  <c r="P689" i="22"/>
  <c r="N356" i="22"/>
  <c r="J440" i="22"/>
  <c r="K284" i="22"/>
  <c r="K405" i="22"/>
  <c r="P558" i="22"/>
  <c r="X558" i="22" s="1"/>
  <c r="K235" i="22"/>
  <c r="O356" i="22"/>
  <c r="M477" i="22"/>
  <c r="P319" i="22"/>
  <c r="P284" i="22"/>
  <c r="X642" i="22"/>
  <c r="X630" i="22"/>
  <c r="X634" i="22"/>
  <c r="X641" i="22"/>
  <c r="X646" i="22"/>
  <c r="X638" i="22"/>
  <c r="X525" i="22"/>
  <c r="X430" i="22"/>
  <c r="P545" i="22"/>
  <c r="N666" i="22"/>
  <c r="P666" i="22" s="1"/>
  <c r="I689" i="22"/>
  <c r="K689" i="22" s="1"/>
  <c r="K568" i="22"/>
  <c r="E536" i="22"/>
  <c r="E622" i="22"/>
  <c r="E657" i="22" s="1"/>
  <c r="X520" i="22"/>
  <c r="F532" i="22"/>
  <c r="F618" i="22"/>
  <c r="F653" i="22" s="1"/>
  <c r="K446" i="22"/>
  <c r="I567" i="22"/>
  <c r="R334" i="22"/>
  <c r="P543" i="22"/>
  <c r="N664" i="22"/>
  <c r="P664" i="22" s="1"/>
  <c r="X457" i="22"/>
  <c r="X277" i="22"/>
  <c r="X269" i="22"/>
  <c r="X298" i="22"/>
  <c r="K431" i="22"/>
  <c r="I552" i="22"/>
  <c r="P417" i="22"/>
  <c r="N538" i="22"/>
  <c r="P429" i="22"/>
  <c r="N550" i="22"/>
  <c r="E551" i="22"/>
  <c r="E637" i="22"/>
  <c r="E672" i="22" s="1"/>
  <c r="X268" i="22"/>
  <c r="X414" i="22"/>
  <c r="X346" i="22"/>
  <c r="K550" i="22"/>
  <c r="I671" i="22"/>
  <c r="K671" i="22" s="1"/>
  <c r="K462" i="22"/>
  <c r="I583" i="22"/>
  <c r="I591" i="22"/>
  <c r="K470" i="22"/>
  <c r="X470" i="22" s="1"/>
  <c r="P448" i="22"/>
  <c r="N569" i="22"/>
  <c r="P460" i="22"/>
  <c r="X460" i="22" s="1"/>
  <c r="N581" i="22"/>
  <c r="N589" i="22"/>
  <c r="P468" i="22"/>
  <c r="X468" i="22" s="1"/>
  <c r="P551" i="22"/>
  <c r="N672" i="22"/>
  <c r="P672" i="22" s="1"/>
  <c r="K516" i="22"/>
  <c r="H637" i="22"/>
  <c r="K637" i="22" s="1"/>
  <c r="R352" i="22"/>
  <c r="F436" i="22"/>
  <c r="F522" i="22"/>
  <c r="F424" i="22"/>
  <c r="F510" i="22"/>
  <c r="K656" i="22"/>
  <c r="P413" i="22"/>
  <c r="N534" i="22"/>
  <c r="N440" i="22"/>
  <c r="X713" i="22"/>
  <c r="E424" i="22"/>
  <c r="E510" i="22"/>
  <c r="X517" i="22"/>
  <c r="K543" i="22"/>
  <c r="I664" i="22"/>
  <c r="K664" i="22" s="1"/>
  <c r="X459" i="22"/>
  <c r="R350" i="22"/>
  <c r="F558" i="22"/>
  <c r="F644" i="22"/>
  <c r="F679" i="22" s="1"/>
  <c r="F636" i="22"/>
  <c r="F671" i="22" s="1"/>
  <c r="F550" i="22"/>
  <c r="F628" i="22"/>
  <c r="F663" i="22" s="1"/>
  <c r="F542" i="22"/>
  <c r="K542" i="22"/>
  <c r="I663" i="22"/>
  <c r="K663" i="22" s="1"/>
  <c r="N405" i="22"/>
  <c r="N496" i="22"/>
  <c r="P496" i="22" s="1"/>
  <c r="P375" i="22"/>
  <c r="R330" i="22"/>
  <c r="X311" i="22"/>
  <c r="X305" i="22"/>
  <c r="P518" i="22"/>
  <c r="M639" i="22"/>
  <c r="P639" i="22" s="1"/>
  <c r="P510" i="22"/>
  <c r="M631" i="22"/>
  <c r="P631" i="22" s="1"/>
  <c r="P502" i="22"/>
  <c r="M623" i="22"/>
  <c r="P623" i="22" s="1"/>
  <c r="K415" i="22"/>
  <c r="I536" i="22"/>
  <c r="P425" i="22"/>
  <c r="N546" i="22"/>
  <c r="E542" i="22"/>
  <c r="E628" i="22"/>
  <c r="E663" i="22" s="1"/>
  <c r="X438" i="22"/>
  <c r="P571" i="22"/>
  <c r="N692" i="22"/>
  <c r="P692" i="22" s="1"/>
  <c r="E418" i="22"/>
  <c r="E504" i="22"/>
  <c r="E436" i="22"/>
  <c r="E522" i="22"/>
  <c r="X418" i="22"/>
  <c r="X350" i="22"/>
  <c r="P568" i="22"/>
  <c r="X471" i="22"/>
  <c r="X278" i="22"/>
  <c r="R331" i="22"/>
  <c r="R343" i="22"/>
  <c r="X282" i="22"/>
  <c r="X307" i="22"/>
  <c r="K500" i="22"/>
  <c r="H621" i="22"/>
  <c r="K621" i="22" s="1"/>
  <c r="E556" i="22"/>
  <c r="E642" i="22"/>
  <c r="E677" i="22" s="1"/>
  <c r="K703" i="22"/>
  <c r="P533" i="22"/>
  <c r="E412" i="22"/>
  <c r="E498" i="22"/>
  <c r="E428" i="22"/>
  <c r="E514" i="22"/>
  <c r="K417" i="22"/>
  <c r="I538" i="22"/>
  <c r="N680" i="22"/>
  <c r="P680" i="22" s="1"/>
  <c r="P559" i="22"/>
  <c r="P629" i="22"/>
  <c r="X518" i="22"/>
  <c r="P575" i="22"/>
  <c r="N696" i="22"/>
  <c r="P696" i="22" s="1"/>
  <c r="E422" i="22"/>
  <c r="E508" i="22"/>
  <c r="P572" i="22"/>
  <c r="N693" i="22"/>
  <c r="P693" i="22" s="1"/>
  <c r="X467" i="22"/>
  <c r="N475" i="22"/>
  <c r="N566" i="22"/>
  <c r="P445" i="22"/>
  <c r="R345" i="22"/>
  <c r="E552" i="22"/>
  <c r="E638" i="22"/>
  <c r="E673" i="22" s="1"/>
  <c r="F556" i="22"/>
  <c r="F642" i="22"/>
  <c r="F677" i="22" s="1"/>
  <c r="F548" i="22"/>
  <c r="F634" i="22"/>
  <c r="F669" i="22" s="1"/>
  <c r="F540" i="22"/>
  <c r="F626" i="22"/>
  <c r="F661" i="22" s="1"/>
  <c r="X633" i="22"/>
  <c r="O526" i="22"/>
  <c r="O617" i="22"/>
  <c r="O647" i="22" s="1"/>
  <c r="X303" i="22"/>
  <c r="K508" i="22"/>
  <c r="H629" i="22"/>
  <c r="K629" i="22" s="1"/>
  <c r="P547" i="22"/>
  <c r="N668" i="22"/>
  <c r="P668" i="22" s="1"/>
  <c r="P522" i="22"/>
  <c r="M643" i="22"/>
  <c r="P643" i="22" s="1"/>
  <c r="P514" i="22"/>
  <c r="M635" i="22"/>
  <c r="P635" i="22" s="1"/>
  <c r="P506" i="22"/>
  <c r="M627" i="22"/>
  <c r="P627" i="22" s="1"/>
  <c r="H652" i="22"/>
  <c r="K531" i="22"/>
  <c r="X310" i="22"/>
  <c r="X308" i="22"/>
  <c r="X432" i="22"/>
  <c r="X301" i="22"/>
  <c r="X429" i="22"/>
  <c r="N657" i="22"/>
  <c r="P657" i="22" s="1"/>
  <c r="P536" i="22"/>
  <c r="X341" i="22"/>
  <c r="X349" i="22"/>
  <c r="X339" i="22"/>
  <c r="X347" i="22"/>
  <c r="X270" i="22"/>
  <c r="K574" i="22"/>
  <c r="I695" i="22"/>
  <c r="K695" i="22" s="1"/>
  <c r="R339" i="22"/>
  <c r="X299" i="22"/>
  <c r="X395" i="22"/>
  <c r="K535" i="22"/>
  <c r="X592" i="22"/>
  <c r="K573" i="22"/>
  <c r="I694" i="22"/>
  <c r="K694" i="22" s="1"/>
  <c r="R341" i="22"/>
  <c r="X521" i="22"/>
  <c r="X422" i="22"/>
  <c r="K572" i="22"/>
  <c r="I693" i="22"/>
  <c r="K693" i="22" s="1"/>
  <c r="X512" i="22"/>
  <c r="I687" i="22"/>
  <c r="F624" i="22"/>
  <c r="F659" i="22" s="1"/>
  <c r="F538" i="22"/>
  <c r="I526" i="22"/>
  <c r="I617" i="22"/>
  <c r="I647" i="22" s="1"/>
  <c r="K524" i="22"/>
  <c r="H645" i="22"/>
  <c r="K645" i="22" s="1"/>
  <c r="F541" i="22"/>
  <c r="F627" i="22"/>
  <c r="F662" i="22" s="1"/>
  <c r="F533" i="22"/>
  <c r="F619" i="22"/>
  <c r="F654" i="22" s="1"/>
  <c r="X294" i="22"/>
  <c r="H555" i="22"/>
  <c r="K434" i="22"/>
  <c r="E558" i="22"/>
  <c r="E644" i="22"/>
  <c r="E679" i="22" s="1"/>
  <c r="J526" i="22"/>
  <c r="J617" i="22"/>
  <c r="J647" i="22" s="1"/>
  <c r="P576" i="22"/>
  <c r="N697" i="22"/>
  <c r="P697" i="22" s="1"/>
  <c r="P578" i="22"/>
  <c r="N699" i="22"/>
  <c r="P699" i="22" s="1"/>
  <c r="R325" i="22"/>
  <c r="X404" i="22"/>
  <c r="X280" i="22"/>
  <c r="X309" i="22"/>
  <c r="K458" i="22"/>
  <c r="I579" i="22"/>
  <c r="I587" i="22"/>
  <c r="K466" i="22"/>
  <c r="I595" i="22"/>
  <c r="K474" i="22"/>
  <c r="P452" i="22"/>
  <c r="N573" i="22"/>
  <c r="K677" i="22"/>
  <c r="X274" i="22"/>
  <c r="X461" i="22"/>
  <c r="F438" i="22"/>
  <c r="F524" i="22"/>
  <c r="F426" i="22"/>
  <c r="F512" i="22"/>
  <c r="F418" i="22"/>
  <c r="F504" i="22"/>
  <c r="K423" i="22"/>
  <c r="I544" i="22"/>
  <c r="P658" i="22"/>
  <c r="X473" i="22"/>
  <c r="J596" i="22"/>
  <c r="J687" i="22"/>
  <c r="J717" i="22" s="1"/>
  <c r="X296" i="22"/>
  <c r="E550" i="22"/>
  <c r="E636" i="22"/>
  <c r="E671" i="22" s="1"/>
  <c r="X403" i="22"/>
  <c r="K533" i="22"/>
  <c r="H654" i="22"/>
  <c r="K654" i="22" s="1"/>
  <c r="N703" i="22"/>
  <c r="P703" i="22" s="1"/>
  <c r="P582" i="22"/>
  <c r="K425" i="22"/>
  <c r="I546" i="22"/>
  <c r="R344" i="22"/>
  <c r="X509" i="22"/>
  <c r="X293" i="22"/>
  <c r="K576" i="22"/>
  <c r="I697" i="22"/>
  <c r="K697" i="22" s="1"/>
  <c r="F536" i="22"/>
  <c r="F622" i="22"/>
  <c r="F657" i="22" s="1"/>
  <c r="P540" i="22"/>
  <c r="N661" i="22"/>
  <c r="P661" i="22" s="1"/>
  <c r="R326" i="22"/>
  <c r="K549" i="22"/>
  <c r="I670" i="22"/>
  <c r="K670" i="22" s="1"/>
  <c r="X387" i="22"/>
  <c r="K427" i="22"/>
  <c r="I548" i="22"/>
  <c r="K439" i="22"/>
  <c r="I560" i="22"/>
  <c r="P421" i="22"/>
  <c r="N542" i="22"/>
  <c r="M557" i="22"/>
  <c r="P436" i="22"/>
  <c r="X436" i="22" s="1"/>
  <c r="X396" i="22"/>
  <c r="K547" i="22"/>
  <c r="I668" i="22"/>
  <c r="K668" i="22" s="1"/>
  <c r="H475" i="22"/>
  <c r="H477" i="22" s="1"/>
  <c r="H566" i="22"/>
  <c r="K445" i="22"/>
  <c r="K454" i="22"/>
  <c r="I575" i="22"/>
  <c r="K586" i="22"/>
  <c r="H707" i="22"/>
  <c r="K707" i="22" s="1"/>
  <c r="K594" i="22"/>
  <c r="H715" i="22"/>
  <c r="K715" i="22" s="1"/>
  <c r="P456" i="22"/>
  <c r="N577" i="22"/>
  <c r="N585" i="22"/>
  <c r="P464" i="22"/>
  <c r="N593" i="22"/>
  <c r="P472" i="22"/>
  <c r="K545" i="22"/>
  <c r="I666" i="22"/>
  <c r="K666" i="22" s="1"/>
  <c r="P539" i="22"/>
  <c r="N660" i="22"/>
  <c r="P660" i="22" s="1"/>
  <c r="E540" i="22"/>
  <c r="E626" i="22"/>
  <c r="E661" i="22" s="1"/>
  <c r="E410" i="22"/>
  <c r="E496" i="22"/>
  <c r="F428" i="22"/>
  <c r="F514" i="22"/>
  <c r="P498" i="22"/>
  <c r="M619" i="22"/>
  <c r="P619" i="22" s="1"/>
  <c r="O652" i="22"/>
  <c r="O561" i="22"/>
  <c r="P531" i="22"/>
  <c r="N681" i="22"/>
  <c r="P681" i="22" s="1"/>
  <c r="P560" i="22"/>
  <c r="E416" i="22"/>
  <c r="E502" i="22"/>
  <c r="E544" i="22"/>
  <c r="E630" i="22"/>
  <c r="E665" i="22" s="1"/>
  <c r="I475" i="22"/>
  <c r="F640" i="22"/>
  <c r="F675" i="22" s="1"/>
  <c r="F554" i="22"/>
  <c r="F632" i="22"/>
  <c r="F667" i="22" s="1"/>
  <c r="F546" i="22"/>
  <c r="M617" i="22"/>
  <c r="M526" i="22"/>
  <c r="I655" i="22"/>
  <c r="K655" i="22" s="1"/>
  <c r="K534" i="22"/>
  <c r="O566" i="22"/>
  <c r="O475" i="22"/>
  <c r="O477" i="22" s="1"/>
  <c r="E538" i="22"/>
  <c r="E624" i="22"/>
  <c r="E659" i="22" s="1"/>
  <c r="X522" i="22"/>
  <c r="R338" i="22"/>
  <c r="K541" i="22"/>
  <c r="I662" i="22"/>
  <c r="K662" i="22" s="1"/>
  <c r="N656" i="22"/>
  <c r="P656" i="22" s="1"/>
  <c r="P535" i="22"/>
  <c r="R348" i="22"/>
  <c r="N523" i="22"/>
  <c r="P402" i="22"/>
  <c r="N515" i="22"/>
  <c r="P394" i="22"/>
  <c r="N507" i="22"/>
  <c r="P386" i="22"/>
  <c r="N499" i="22"/>
  <c r="P378" i="22"/>
  <c r="P554" i="22"/>
  <c r="N675" i="22"/>
  <c r="P675" i="22" s="1"/>
  <c r="X675" i="22" s="1"/>
  <c r="J477" i="22"/>
  <c r="P579" i="22"/>
  <c r="N700" i="22"/>
  <c r="P700" i="22" s="1"/>
  <c r="E426" i="22"/>
  <c r="E512" i="22"/>
  <c r="X388" i="22"/>
  <c r="X276" i="22"/>
  <c r="R342" i="22"/>
  <c r="X337" i="22"/>
  <c r="X345" i="22"/>
  <c r="X353" i="22"/>
  <c r="X435" i="22"/>
  <c r="R327" i="22"/>
  <c r="R335" i="22"/>
  <c r="R351" i="22"/>
  <c r="X266" i="22"/>
  <c r="I658" i="22"/>
  <c r="K658" i="22" s="1"/>
  <c r="K537" i="22"/>
  <c r="P679" i="22"/>
  <c r="K411" i="22"/>
  <c r="I532" i="22"/>
  <c r="I440" i="22"/>
  <c r="X302" i="22"/>
  <c r="P537" i="22"/>
  <c r="I690" i="22"/>
  <c r="K690" i="22" s="1"/>
  <c r="K569" i="22"/>
  <c r="X709" i="22"/>
  <c r="E420" i="22"/>
  <c r="E506" i="22"/>
  <c r="E438" i="22"/>
  <c r="E524" i="22"/>
  <c r="X295" i="22"/>
  <c r="P645" i="22"/>
  <c r="N688" i="22"/>
  <c r="P688" i="22" s="1"/>
  <c r="P567" i="22"/>
  <c r="N704" i="22"/>
  <c r="P704" i="22" s="1"/>
  <c r="P583" i="22"/>
  <c r="E414" i="22"/>
  <c r="E500" i="22"/>
  <c r="E432" i="22"/>
  <c r="E518" i="22"/>
  <c r="M687" i="22"/>
  <c r="M596" i="22"/>
  <c r="N701" i="22"/>
  <c r="P701" i="22" s="1"/>
  <c r="P580" i="22"/>
  <c r="K577" i="22"/>
  <c r="I698" i="22"/>
  <c r="K698" i="22" s="1"/>
  <c r="X304" i="22"/>
  <c r="R337" i="22"/>
  <c r="R353" i="22"/>
  <c r="X513" i="22"/>
  <c r="K551" i="22"/>
  <c r="I672" i="22"/>
  <c r="K672" i="22" s="1"/>
  <c r="F560" i="22"/>
  <c r="F646" i="22"/>
  <c r="F681" i="22" s="1"/>
  <c r="F552" i="22"/>
  <c r="F638" i="22"/>
  <c r="F673" i="22" s="1"/>
  <c r="F544" i="22"/>
  <c r="F630" i="22"/>
  <c r="F665" i="22" s="1"/>
  <c r="E546" i="22"/>
  <c r="E632" i="22"/>
  <c r="E667" i="22" s="1"/>
  <c r="X428" i="22"/>
  <c r="K578" i="22"/>
  <c r="I699" i="22"/>
  <c r="K699" i="22" s="1"/>
  <c r="E532" i="22"/>
  <c r="E618" i="22"/>
  <c r="E653" i="22" s="1"/>
  <c r="F551" i="22"/>
  <c r="F637" i="22"/>
  <c r="F672" i="22" s="1"/>
  <c r="N519" i="22"/>
  <c r="P398" i="22"/>
  <c r="N511" i="22"/>
  <c r="P390" i="22"/>
  <c r="N503" i="22"/>
  <c r="P382" i="22"/>
  <c r="K419" i="22"/>
  <c r="I540" i="22"/>
  <c r="X306" i="22"/>
  <c r="X318" i="22"/>
  <c r="X315" i="22"/>
  <c r="X272" i="22"/>
  <c r="X426" i="22"/>
  <c r="P541" i="22"/>
  <c r="N662" i="22"/>
  <c r="P662" i="22" s="1"/>
  <c r="X338" i="22"/>
  <c r="X391" i="22"/>
  <c r="N653" i="22"/>
  <c r="P532" i="22"/>
  <c r="P552" i="22"/>
  <c r="N673" i="22"/>
  <c r="P673" i="22" s="1"/>
  <c r="X343" i="22"/>
  <c r="X351" i="22"/>
  <c r="R347" i="22"/>
  <c r="X424" i="22"/>
  <c r="X466" i="22"/>
  <c r="X465" i="22"/>
  <c r="E534" i="22"/>
  <c r="E620" i="22"/>
  <c r="E655" i="22" s="1"/>
  <c r="E434" i="22"/>
  <c r="E520" i="22"/>
  <c r="R333" i="22"/>
  <c r="R349" i="22"/>
  <c r="X631" i="22"/>
  <c r="X297" i="22"/>
  <c r="P553" i="22"/>
  <c r="N674" i="22"/>
  <c r="P674" i="22" s="1"/>
  <c r="I701" i="22"/>
  <c r="K701" i="22" s="1"/>
  <c r="K580" i="22"/>
  <c r="K496" i="22"/>
  <c r="H617" i="22"/>
  <c r="H526" i="22"/>
  <c r="E560" i="22"/>
  <c r="E646" i="22"/>
  <c r="E681" i="22" s="1"/>
  <c r="F534" i="22"/>
  <c r="F620" i="22"/>
  <c r="F655" i="22" s="1"/>
  <c r="P548" i="22"/>
  <c r="N669" i="22"/>
  <c r="P669" i="22" s="1"/>
  <c r="E554" i="22"/>
  <c r="E640" i="22"/>
  <c r="E675" i="22" s="1"/>
  <c r="X420" i="22"/>
  <c r="K691" i="22"/>
  <c r="E548" i="22"/>
  <c r="E634" i="22"/>
  <c r="E669" i="22" s="1"/>
  <c r="F553" i="22"/>
  <c r="F639" i="22"/>
  <c r="F674" i="22" s="1"/>
  <c r="F537" i="22"/>
  <c r="F623" i="22"/>
  <c r="F658" i="22" s="1"/>
  <c r="X281" i="22"/>
  <c r="X273" i="22"/>
  <c r="X433" i="22"/>
  <c r="I680" i="22"/>
  <c r="K680" i="22" s="1"/>
  <c r="K559" i="22"/>
  <c r="N691" i="22"/>
  <c r="P691" i="22" s="1"/>
  <c r="P570" i="22"/>
  <c r="I702" i="22"/>
  <c r="K702" i="22" s="1"/>
  <c r="K581" i="22"/>
  <c r="R329" i="22"/>
  <c r="F531" i="22"/>
  <c r="F617" i="22"/>
  <c r="F652" i="22" s="1"/>
  <c r="X392" i="22"/>
  <c r="K539" i="22"/>
  <c r="I660" i="22"/>
  <c r="K660" i="22" s="1"/>
  <c r="P549" i="22"/>
  <c r="N670" i="22"/>
  <c r="P670" i="22" s="1"/>
  <c r="X342" i="22"/>
  <c r="P544" i="22"/>
  <c r="N665" i="22"/>
  <c r="P665" i="22" s="1"/>
  <c r="K450" i="22"/>
  <c r="I571" i="22"/>
  <c r="K590" i="22"/>
  <c r="H711" i="22"/>
  <c r="K711" i="22" s="1"/>
  <c r="X393" i="22"/>
  <c r="X416" i="22"/>
  <c r="X437" i="22"/>
  <c r="R346" i="22"/>
  <c r="F434" i="22"/>
  <c r="F520" i="22"/>
  <c r="F422" i="22"/>
  <c r="F508" i="22"/>
  <c r="F414" i="22"/>
  <c r="F500" i="22"/>
  <c r="P654" i="22"/>
  <c r="M682" i="22"/>
  <c r="X397" i="22"/>
  <c r="X588" i="22"/>
  <c r="P574" i="22"/>
  <c r="N695" i="22"/>
  <c r="P695" i="22" s="1"/>
  <c r="X469" i="22"/>
  <c r="P566" i="22" l="1"/>
  <c r="X514" i="22"/>
  <c r="X639" i="22"/>
  <c r="K356" i="22"/>
  <c r="X510" i="22"/>
  <c r="P475" i="22"/>
  <c r="I477" i="22"/>
  <c r="X582" i="22"/>
  <c r="P356" i="22"/>
  <c r="N561" i="22"/>
  <c r="P440" i="22"/>
  <c r="K571" i="22"/>
  <c r="I692" i="22"/>
  <c r="K692" i="22" s="1"/>
  <c r="X660" i="22"/>
  <c r="X539" i="22"/>
  <c r="R450" i="22"/>
  <c r="H647" i="22"/>
  <c r="K617" i="22"/>
  <c r="K540" i="22"/>
  <c r="I661" i="22"/>
  <c r="K661" i="22" s="1"/>
  <c r="X390" i="22"/>
  <c r="X699" i="22"/>
  <c r="X551" i="22"/>
  <c r="R458" i="22"/>
  <c r="I653" i="22"/>
  <c r="K532" i="22"/>
  <c r="I561" i="22"/>
  <c r="X658" i="22"/>
  <c r="R456" i="22"/>
  <c r="R463" i="22"/>
  <c r="E547" i="22"/>
  <c r="E633" i="22"/>
  <c r="E668" i="22" s="1"/>
  <c r="N628" i="22"/>
  <c r="P628" i="22" s="1"/>
  <c r="P507" i="22"/>
  <c r="N644" i="22"/>
  <c r="P644" i="22" s="1"/>
  <c r="P523" i="22"/>
  <c r="X541" i="22"/>
  <c r="E531" i="22"/>
  <c r="E617" i="22"/>
  <c r="E652" i="22" s="1"/>
  <c r="N714" i="22"/>
  <c r="P714" i="22" s="1"/>
  <c r="P593" i="22"/>
  <c r="X586" i="22"/>
  <c r="H687" i="22"/>
  <c r="H596" i="22"/>
  <c r="K566" i="22"/>
  <c r="P557" i="22"/>
  <c r="M678" i="22"/>
  <c r="P678" i="22" s="1"/>
  <c r="X439" i="22"/>
  <c r="X549" i="22"/>
  <c r="R465" i="22"/>
  <c r="X423" i="22"/>
  <c r="P573" i="22"/>
  <c r="N694" i="22"/>
  <c r="P694" i="22" s="1"/>
  <c r="X554" i="22"/>
  <c r="J719" i="22"/>
  <c r="X434" i="22"/>
  <c r="X645" i="22"/>
  <c r="X674" i="22"/>
  <c r="X629" i="22"/>
  <c r="E543" i="22"/>
  <c r="E629" i="22"/>
  <c r="E664" i="22" s="1"/>
  <c r="K538" i="22"/>
  <c r="I659" i="22"/>
  <c r="K659" i="22" s="1"/>
  <c r="E533" i="22"/>
  <c r="E619" i="22"/>
  <c r="E654" i="22" s="1"/>
  <c r="N526" i="22"/>
  <c r="N617" i="22"/>
  <c r="X664" i="22"/>
  <c r="N655" i="22"/>
  <c r="P655" i="22" s="1"/>
  <c r="P534" i="22"/>
  <c r="R473" i="22"/>
  <c r="I712" i="22"/>
  <c r="K712" i="22" s="1"/>
  <c r="K591" i="22"/>
  <c r="P538" i="22"/>
  <c r="N659" i="22"/>
  <c r="P659" i="22" s="1"/>
  <c r="I688" i="22"/>
  <c r="K688" i="22" s="1"/>
  <c r="K567" i="22"/>
  <c r="X679" i="22"/>
  <c r="F543" i="22"/>
  <c r="F629" i="22"/>
  <c r="F664" i="22" s="1"/>
  <c r="K526" i="22"/>
  <c r="R454" i="22"/>
  <c r="R468" i="22"/>
  <c r="X419" i="22"/>
  <c r="N632" i="22"/>
  <c r="P632" i="22" s="1"/>
  <c r="P511" i="22"/>
  <c r="X578" i="22"/>
  <c r="E535" i="22"/>
  <c r="E621" i="22"/>
  <c r="E656" i="22" s="1"/>
  <c r="E559" i="22"/>
  <c r="E645" i="22"/>
  <c r="E680" i="22" s="1"/>
  <c r="K440" i="22"/>
  <c r="X394" i="22"/>
  <c r="M598" i="22"/>
  <c r="X553" i="22"/>
  <c r="E537" i="22"/>
  <c r="E623" i="22"/>
  <c r="E658" i="22" s="1"/>
  <c r="X464" i="22"/>
  <c r="X715" i="22"/>
  <c r="K575" i="22"/>
  <c r="I696" i="22"/>
  <c r="K696" i="22" s="1"/>
  <c r="K475" i="22"/>
  <c r="P542" i="22"/>
  <c r="N663" i="22"/>
  <c r="P663" i="22" s="1"/>
  <c r="K548" i="22"/>
  <c r="I669" i="22"/>
  <c r="K669" i="22" s="1"/>
  <c r="F539" i="22"/>
  <c r="F625" i="22"/>
  <c r="F660" i="22" s="1"/>
  <c r="F559" i="22"/>
  <c r="F645" i="22"/>
  <c r="F680" i="22" s="1"/>
  <c r="I708" i="22"/>
  <c r="K708" i="22" s="1"/>
  <c r="K587" i="22"/>
  <c r="J598" i="22"/>
  <c r="K555" i="22"/>
  <c r="H676" i="22"/>
  <c r="K676" i="22" s="1"/>
  <c r="X524" i="22"/>
  <c r="R460" i="22"/>
  <c r="X508" i="22"/>
  <c r="N596" i="22"/>
  <c r="N687" i="22"/>
  <c r="X417" i="22"/>
  <c r="R464" i="22"/>
  <c r="E539" i="22"/>
  <c r="E625" i="22"/>
  <c r="E660" i="22" s="1"/>
  <c r="I657" i="22"/>
  <c r="K657" i="22" s="1"/>
  <c r="K536" i="22"/>
  <c r="N477" i="22"/>
  <c r="X543" i="22"/>
  <c r="F557" i="22"/>
  <c r="F643" i="22"/>
  <c r="F678" i="22" s="1"/>
  <c r="X637" i="22"/>
  <c r="N690" i="22"/>
  <c r="P690" i="22" s="1"/>
  <c r="P569" i="22"/>
  <c r="I704" i="22"/>
  <c r="K704" i="22" s="1"/>
  <c r="K583" i="22"/>
  <c r="X643" i="22"/>
  <c r="X680" i="22"/>
  <c r="R467" i="22"/>
  <c r="X711" i="22"/>
  <c r="F535" i="22"/>
  <c r="F621" i="22"/>
  <c r="F656" i="22" s="1"/>
  <c r="F555" i="22"/>
  <c r="F641" i="22"/>
  <c r="F676" i="22" s="1"/>
  <c r="X590" i="22"/>
  <c r="X559" i="22"/>
  <c r="X580" i="22"/>
  <c r="E555" i="22"/>
  <c r="E641" i="22"/>
  <c r="E676" i="22" s="1"/>
  <c r="P653" i="22"/>
  <c r="X398" i="22"/>
  <c r="R474" i="22"/>
  <c r="M717" i="22"/>
  <c r="R472" i="22"/>
  <c r="R448" i="22"/>
  <c r="N620" i="22"/>
  <c r="P620" i="22" s="1"/>
  <c r="P499" i="22"/>
  <c r="N636" i="22"/>
  <c r="P636" i="22" s="1"/>
  <c r="P515" i="22"/>
  <c r="R469" i="22"/>
  <c r="R459" i="22"/>
  <c r="O596" i="22"/>
  <c r="O687" i="22"/>
  <c r="O717" i="22" s="1"/>
  <c r="M647" i="22"/>
  <c r="P617" i="22"/>
  <c r="F549" i="22"/>
  <c r="F635" i="22"/>
  <c r="F670" i="22" s="1"/>
  <c r="X666" i="22"/>
  <c r="N706" i="22"/>
  <c r="P706" i="22" s="1"/>
  <c r="P585" i="22"/>
  <c r="X594" i="22"/>
  <c r="X668" i="22"/>
  <c r="X427" i="22"/>
  <c r="K546" i="22"/>
  <c r="I667" i="22"/>
  <c r="K667" i="22" s="1"/>
  <c r="K579" i="22"/>
  <c r="I700" i="22"/>
  <c r="K700" i="22" s="1"/>
  <c r="I596" i="22"/>
  <c r="H561" i="22"/>
  <c r="O598" i="22"/>
  <c r="R466" i="22"/>
  <c r="E549" i="22"/>
  <c r="E635" i="22"/>
  <c r="E670" i="22" s="1"/>
  <c r="X415" i="22"/>
  <c r="R451" i="22"/>
  <c r="E545" i="22"/>
  <c r="E631" i="22"/>
  <c r="E666" i="22" s="1"/>
  <c r="X656" i="22"/>
  <c r="X516" i="22"/>
  <c r="N710" i="22"/>
  <c r="P710" i="22" s="1"/>
  <c r="P589" i="22"/>
  <c r="X462" i="22"/>
  <c r="P550" i="22"/>
  <c r="N671" i="22"/>
  <c r="P671" i="22" s="1"/>
  <c r="X671" i="22" s="1"/>
  <c r="K552" i="22"/>
  <c r="I673" i="22"/>
  <c r="K673" i="22" s="1"/>
  <c r="X635" i="22"/>
  <c r="X701" i="22"/>
  <c r="R470" i="22"/>
  <c r="N624" i="22"/>
  <c r="P624" i="22" s="1"/>
  <c r="P503" i="22"/>
  <c r="N640" i="22"/>
  <c r="P640" i="22" s="1"/>
  <c r="P519" i="22"/>
  <c r="X672" i="22"/>
  <c r="E553" i="22"/>
  <c r="E639" i="22"/>
  <c r="E674" i="22" s="1"/>
  <c r="E541" i="22"/>
  <c r="E627" i="22"/>
  <c r="E662" i="22" s="1"/>
  <c r="X537" i="22"/>
  <c r="X402" i="22"/>
  <c r="X662" i="22"/>
  <c r="O682" i="22"/>
  <c r="P652" i="22"/>
  <c r="X545" i="22"/>
  <c r="X472" i="22"/>
  <c r="P577" i="22"/>
  <c r="N698" i="22"/>
  <c r="P698" i="22" s="1"/>
  <c r="X707" i="22"/>
  <c r="X547" i="22"/>
  <c r="I681" i="22"/>
  <c r="K681" i="22" s="1"/>
  <c r="K560" i="22"/>
  <c r="X670" i="22"/>
  <c r="R447" i="22"/>
  <c r="X425" i="22"/>
  <c r="K544" i="22"/>
  <c r="I665" i="22"/>
  <c r="K665" i="22" s="1"/>
  <c r="F547" i="22"/>
  <c r="F633" i="22"/>
  <c r="F668" i="22" s="1"/>
  <c r="X677" i="22"/>
  <c r="I716" i="22"/>
  <c r="K716" i="22" s="1"/>
  <c r="K595" i="22"/>
  <c r="X458" i="22"/>
  <c r="R446" i="22"/>
  <c r="R462" i="22"/>
  <c r="X535" i="22"/>
  <c r="H682" i="22"/>
  <c r="K652" i="22"/>
  <c r="X703" i="22"/>
  <c r="R452" i="22"/>
  <c r="E557" i="22"/>
  <c r="E643" i="22"/>
  <c r="E678" i="22" s="1"/>
  <c r="P546" i="22"/>
  <c r="N667" i="22"/>
  <c r="P667" i="22" s="1"/>
  <c r="P405" i="22"/>
  <c r="R471" i="22"/>
  <c r="F545" i="22"/>
  <c r="F631" i="22"/>
  <c r="F666" i="22" s="1"/>
  <c r="X474" i="22"/>
  <c r="N702" i="22"/>
  <c r="P702" i="22" s="1"/>
  <c r="P581" i="22"/>
  <c r="X431" i="22"/>
  <c r="R455" i="22"/>
  <c r="P477" i="22" l="1"/>
  <c r="P526" i="22"/>
  <c r="O719" i="22"/>
  <c r="H598" i="22"/>
  <c r="M719" i="22"/>
  <c r="K561" i="22"/>
  <c r="P561" i="22"/>
  <c r="N598" i="22"/>
  <c r="P687" i="22"/>
  <c r="P596" i="22"/>
  <c r="X536" i="22"/>
  <c r="R568" i="22"/>
  <c r="X710" i="22"/>
  <c r="R567" i="22"/>
  <c r="X595" i="22"/>
  <c r="X665" i="22"/>
  <c r="X560" i="22"/>
  <c r="X552" i="22"/>
  <c r="R572" i="22"/>
  <c r="R595" i="22"/>
  <c r="X702" i="22"/>
  <c r="X548" i="22"/>
  <c r="X550" i="22"/>
  <c r="N647" i="22"/>
  <c r="X644" i="22"/>
  <c r="R577" i="22"/>
  <c r="R571" i="22"/>
  <c r="R573" i="22"/>
  <c r="X716" i="22"/>
  <c r="X544" i="22"/>
  <c r="X681" i="22"/>
  <c r="X519" i="22"/>
  <c r="X585" i="22"/>
  <c r="R590" i="22"/>
  <c r="R593" i="22"/>
  <c r="R588" i="22"/>
  <c r="R585" i="22"/>
  <c r="X676" i="22"/>
  <c r="K477" i="22"/>
  <c r="X511" i="22"/>
  <c r="R589" i="22"/>
  <c r="X591" i="22"/>
  <c r="R594" i="22"/>
  <c r="R586" i="22"/>
  <c r="K596" i="22"/>
  <c r="I598" i="22"/>
  <c r="R579" i="22"/>
  <c r="K647" i="22"/>
  <c r="R576" i="22"/>
  <c r="R592" i="22"/>
  <c r="R583" i="22"/>
  <c r="P682" i="22"/>
  <c r="X640" i="22"/>
  <c r="R591" i="22"/>
  <c r="X589" i="22"/>
  <c r="R587" i="22"/>
  <c r="X700" i="22"/>
  <c r="X667" i="22"/>
  <c r="X706" i="22"/>
  <c r="P647" i="22"/>
  <c r="X515" i="22"/>
  <c r="N682" i="22"/>
  <c r="X581" i="22"/>
  <c r="X583" i="22"/>
  <c r="N717" i="22"/>
  <c r="R581" i="22"/>
  <c r="I717" i="22"/>
  <c r="X555" i="22"/>
  <c r="X587" i="22"/>
  <c r="X632" i="22"/>
  <c r="X712" i="22"/>
  <c r="X659" i="22"/>
  <c r="X678" i="22"/>
  <c r="H717" i="22"/>
  <c r="H719" i="22" s="1"/>
  <c r="K687" i="22"/>
  <c r="X593" i="22"/>
  <c r="R584" i="22"/>
  <c r="X661" i="22"/>
  <c r="X673" i="22"/>
  <c r="X579" i="22"/>
  <c r="X546" i="22"/>
  <c r="R580" i="22"/>
  <c r="X636" i="22"/>
  <c r="R569" i="22"/>
  <c r="P717" i="22"/>
  <c r="X704" i="22"/>
  <c r="X657" i="22"/>
  <c r="X708" i="22"/>
  <c r="X669" i="22"/>
  <c r="R575" i="22"/>
  <c r="X538" i="22"/>
  <c r="X557" i="22"/>
  <c r="X714" i="22"/>
  <c r="X523" i="22"/>
  <c r="I682" i="22"/>
  <c r="K653" i="22"/>
  <c r="X540" i="22"/>
  <c r="K598" i="22" l="1"/>
  <c r="P598" i="22"/>
  <c r="P719" i="22"/>
  <c r="I719" i="22"/>
  <c r="R701" i="22"/>
  <c r="R705" i="22"/>
  <c r="R712" i="22"/>
  <c r="R697" i="22"/>
  <c r="R710" i="22"/>
  <c r="R709" i="22"/>
  <c r="R692" i="22"/>
  <c r="N719" i="22"/>
  <c r="R689" i="22"/>
  <c r="R696" i="22"/>
  <c r="R702" i="22"/>
  <c r="R707" i="22"/>
  <c r="R714" i="22"/>
  <c r="R690" i="22"/>
  <c r="K717" i="22"/>
  <c r="R713" i="22"/>
  <c r="R706" i="22"/>
  <c r="R693" i="22"/>
  <c r="R708" i="22"/>
  <c r="R704" i="22"/>
  <c r="K682" i="22"/>
  <c r="R700" i="22"/>
  <c r="R715" i="22"/>
  <c r="R711" i="22"/>
  <c r="R694" i="22"/>
  <c r="R698" i="22"/>
  <c r="R716" i="22"/>
  <c r="R688" i="22"/>
  <c r="D25" i="4"/>
  <c r="D26" i="4"/>
  <c r="D24" i="4"/>
  <c r="K719" i="22" l="1"/>
  <c r="E172" i="5"/>
  <c r="K241" i="10" l="1"/>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240" i="10"/>
  <c r="K448" i="10" l="1"/>
  <c r="O336" i="10"/>
  <c r="M336" i="10"/>
  <c r="N336" i="10"/>
  <c r="K444" i="10"/>
  <c r="O332" i="10"/>
  <c r="M332" i="10"/>
  <c r="N332" i="10"/>
  <c r="K440" i="10"/>
  <c r="O328" i="10"/>
  <c r="M328" i="10"/>
  <c r="N328" i="10"/>
  <c r="K436" i="10"/>
  <c r="O324" i="10"/>
  <c r="M324" i="10"/>
  <c r="N324" i="10"/>
  <c r="K432" i="10"/>
  <c r="O320" i="10"/>
  <c r="M320" i="10"/>
  <c r="N320" i="10"/>
  <c r="K428" i="10"/>
  <c r="O316" i="10"/>
  <c r="M316" i="10"/>
  <c r="N316" i="10"/>
  <c r="K424" i="10"/>
  <c r="O312" i="10"/>
  <c r="M312" i="10"/>
  <c r="N312" i="10"/>
  <c r="K420" i="10"/>
  <c r="O308" i="10"/>
  <c r="M308" i="10"/>
  <c r="N308" i="10"/>
  <c r="K416" i="10"/>
  <c r="O304" i="10"/>
  <c r="M304" i="10"/>
  <c r="N304" i="10"/>
  <c r="K412" i="10"/>
  <c r="O300" i="10"/>
  <c r="M300" i="10"/>
  <c r="N300" i="10"/>
  <c r="K408" i="10"/>
  <c r="O296" i="10"/>
  <c r="M296" i="10"/>
  <c r="N296" i="10"/>
  <c r="K404" i="10"/>
  <c r="O292" i="10"/>
  <c r="M292" i="10"/>
  <c r="N292" i="10"/>
  <c r="K400" i="10"/>
  <c r="M288" i="10"/>
  <c r="O288" i="10"/>
  <c r="N288" i="10"/>
  <c r="K396" i="10"/>
  <c r="M284" i="10"/>
  <c r="N284" i="10"/>
  <c r="O284" i="10"/>
  <c r="K392" i="10"/>
  <c r="M280" i="10"/>
  <c r="N280" i="10"/>
  <c r="O280" i="10"/>
  <c r="K388" i="10"/>
  <c r="M276" i="10"/>
  <c r="N276" i="10"/>
  <c r="O276" i="10"/>
  <c r="K384" i="10"/>
  <c r="M272" i="10"/>
  <c r="N272" i="10"/>
  <c r="O272" i="10"/>
  <c r="K380" i="10"/>
  <c r="M268" i="10"/>
  <c r="N268" i="10"/>
  <c r="O268" i="10"/>
  <c r="K376" i="10"/>
  <c r="M264" i="10"/>
  <c r="N264" i="10"/>
  <c r="O264" i="10"/>
  <c r="K372" i="10"/>
  <c r="M260" i="10"/>
  <c r="N260" i="10"/>
  <c r="O260" i="10"/>
  <c r="K368" i="10"/>
  <c r="M256" i="10"/>
  <c r="N256" i="10"/>
  <c r="O256" i="10"/>
  <c r="K364" i="10"/>
  <c r="M252" i="10"/>
  <c r="N252" i="10"/>
  <c r="O252" i="10"/>
  <c r="K360" i="10"/>
  <c r="M248" i="10"/>
  <c r="N248" i="10"/>
  <c r="O248" i="10"/>
  <c r="K356" i="10"/>
  <c r="M244" i="10"/>
  <c r="N244" i="10"/>
  <c r="O244" i="10"/>
  <c r="K451" i="10"/>
  <c r="O339" i="10"/>
  <c r="M339" i="10"/>
  <c r="N339" i="10"/>
  <c r="K447" i="10"/>
  <c r="O335" i="10"/>
  <c r="M335" i="10"/>
  <c r="N335" i="10"/>
  <c r="K443" i="10"/>
  <c r="O331" i="10"/>
  <c r="M331" i="10"/>
  <c r="N331" i="10"/>
  <c r="K439" i="10"/>
  <c r="O327" i="10"/>
  <c r="M327" i="10"/>
  <c r="N327" i="10"/>
  <c r="K435" i="10"/>
  <c r="O323" i="10"/>
  <c r="M323" i="10"/>
  <c r="N323" i="10"/>
  <c r="K431" i="10"/>
  <c r="O319" i="10"/>
  <c r="M319" i="10"/>
  <c r="N319" i="10"/>
  <c r="K427" i="10"/>
  <c r="O315" i="10"/>
  <c r="M315" i="10"/>
  <c r="N315" i="10"/>
  <c r="K423" i="10"/>
  <c r="O311" i="10"/>
  <c r="M311" i="10"/>
  <c r="N311" i="10"/>
  <c r="K419" i="10"/>
  <c r="O307" i="10"/>
  <c r="M307" i="10"/>
  <c r="N307" i="10"/>
  <c r="K415" i="10"/>
  <c r="O303" i="10"/>
  <c r="M303" i="10"/>
  <c r="N303" i="10"/>
  <c r="K411" i="10"/>
  <c r="O299" i="10"/>
  <c r="M299" i="10"/>
  <c r="N299" i="10"/>
  <c r="K407" i="10"/>
  <c r="O295" i="10"/>
  <c r="M295" i="10"/>
  <c r="N295" i="10"/>
  <c r="K403" i="10"/>
  <c r="O291" i="10"/>
  <c r="M291" i="10"/>
  <c r="N291" i="10"/>
  <c r="K399" i="10"/>
  <c r="M287" i="10"/>
  <c r="O287" i="10"/>
  <c r="N287" i="10"/>
  <c r="K395" i="10"/>
  <c r="M283" i="10"/>
  <c r="N283" i="10"/>
  <c r="O283" i="10"/>
  <c r="K391" i="10"/>
  <c r="M279" i="10"/>
  <c r="N279" i="10"/>
  <c r="O279" i="10"/>
  <c r="K387" i="10"/>
  <c r="M275" i="10"/>
  <c r="N275" i="10"/>
  <c r="O275" i="10"/>
  <c r="K383" i="10"/>
  <c r="M271" i="10"/>
  <c r="N271" i="10"/>
  <c r="O271" i="10"/>
  <c r="K379" i="10"/>
  <c r="M267" i="10"/>
  <c r="N267" i="10"/>
  <c r="O267" i="10"/>
  <c r="K375" i="10"/>
  <c r="M263" i="10"/>
  <c r="N263" i="10"/>
  <c r="O263" i="10"/>
  <c r="K371" i="10"/>
  <c r="M259" i="10"/>
  <c r="N259" i="10"/>
  <c r="O259" i="10"/>
  <c r="K367" i="10"/>
  <c r="M255" i="10"/>
  <c r="N255" i="10"/>
  <c r="O255" i="10"/>
  <c r="K363" i="10"/>
  <c r="M251" i="10"/>
  <c r="N251" i="10"/>
  <c r="O251" i="10"/>
  <c r="K359" i="10"/>
  <c r="M247" i="10"/>
  <c r="N247" i="10"/>
  <c r="O247" i="10"/>
  <c r="K355" i="10"/>
  <c r="M243" i="10"/>
  <c r="N243" i="10"/>
  <c r="O243" i="10"/>
  <c r="K446" i="10"/>
  <c r="O334" i="10"/>
  <c r="M334" i="10"/>
  <c r="N334" i="10"/>
  <c r="K442" i="10"/>
  <c r="O330" i="10"/>
  <c r="M330" i="10"/>
  <c r="N330" i="10"/>
  <c r="K438" i="10"/>
  <c r="O326" i="10"/>
  <c r="M326" i="10"/>
  <c r="N326" i="10"/>
  <c r="K434" i="10"/>
  <c r="O322" i="10"/>
  <c r="M322" i="10"/>
  <c r="N322" i="10"/>
  <c r="K430" i="10"/>
  <c r="O318" i="10"/>
  <c r="M318" i="10"/>
  <c r="N318" i="10"/>
  <c r="K426" i="10"/>
  <c r="O314" i="10"/>
  <c r="M314" i="10"/>
  <c r="N314" i="10"/>
  <c r="K422" i="10"/>
  <c r="O310" i="10"/>
  <c r="M310" i="10"/>
  <c r="N310" i="10"/>
  <c r="K418" i="10"/>
  <c r="O306" i="10"/>
  <c r="M306" i="10"/>
  <c r="N306" i="10"/>
  <c r="K414" i="10"/>
  <c r="O302" i="10"/>
  <c r="M302" i="10"/>
  <c r="N302" i="10"/>
  <c r="K410" i="10"/>
  <c r="O298" i="10"/>
  <c r="M298" i="10"/>
  <c r="N298" i="10"/>
  <c r="K406" i="10"/>
  <c r="O294" i="10"/>
  <c r="M294" i="10"/>
  <c r="N294" i="10"/>
  <c r="K402" i="10"/>
  <c r="O290" i="10"/>
  <c r="M290" i="10"/>
  <c r="N290" i="10"/>
  <c r="K398" i="10"/>
  <c r="M286" i="10"/>
  <c r="O286" i="10"/>
  <c r="N286" i="10"/>
  <c r="K394" i="10"/>
  <c r="M282" i="10"/>
  <c r="N282" i="10"/>
  <c r="O282" i="10"/>
  <c r="K390" i="10"/>
  <c r="M278" i="10"/>
  <c r="N278" i="10"/>
  <c r="O278" i="10"/>
  <c r="K386" i="10"/>
  <c r="M274" i="10"/>
  <c r="N274" i="10"/>
  <c r="O274" i="10"/>
  <c r="K382" i="10"/>
  <c r="M270" i="10"/>
  <c r="N270" i="10"/>
  <c r="O270" i="10"/>
  <c r="K378" i="10"/>
  <c r="M266" i="10"/>
  <c r="N266" i="10"/>
  <c r="O266" i="10"/>
  <c r="K374" i="10"/>
  <c r="M262" i="10"/>
  <c r="N262" i="10"/>
  <c r="O262" i="10"/>
  <c r="K370" i="10"/>
  <c r="M258" i="10"/>
  <c r="N258" i="10"/>
  <c r="O258" i="10"/>
  <c r="K366" i="10"/>
  <c r="M254" i="10"/>
  <c r="N254" i="10"/>
  <c r="O254" i="10"/>
  <c r="K362" i="10"/>
  <c r="M250" i="10"/>
  <c r="N250" i="10"/>
  <c r="O250" i="10"/>
  <c r="K358" i="10"/>
  <c r="M246" i="10"/>
  <c r="N246" i="10"/>
  <c r="O246" i="10"/>
  <c r="K354" i="10"/>
  <c r="M242" i="10"/>
  <c r="N242" i="10"/>
  <c r="O242" i="10"/>
  <c r="K450" i="10"/>
  <c r="O338" i="10"/>
  <c r="M338" i="10"/>
  <c r="N338" i="10"/>
  <c r="K449" i="10"/>
  <c r="O337" i="10"/>
  <c r="M337" i="10"/>
  <c r="N337" i="10"/>
  <c r="K445" i="10"/>
  <c r="O333" i="10"/>
  <c r="M333" i="10"/>
  <c r="N333" i="10"/>
  <c r="K441" i="10"/>
  <c r="O329" i="10"/>
  <c r="M329" i="10"/>
  <c r="N329" i="10"/>
  <c r="K437" i="10"/>
  <c r="O325" i="10"/>
  <c r="M325" i="10"/>
  <c r="N325" i="10"/>
  <c r="K433" i="10"/>
  <c r="O321" i="10"/>
  <c r="M321" i="10"/>
  <c r="N321" i="10"/>
  <c r="K429" i="10"/>
  <c r="O317" i="10"/>
  <c r="M317" i="10"/>
  <c r="N317" i="10"/>
  <c r="K425" i="10"/>
  <c r="O313" i="10"/>
  <c r="M313" i="10"/>
  <c r="N313" i="10"/>
  <c r="K421" i="10"/>
  <c r="O309" i="10"/>
  <c r="M309" i="10"/>
  <c r="N309" i="10"/>
  <c r="K417" i="10"/>
  <c r="O305" i="10"/>
  <c r="M305" i="10"/>
  <c r="N305" i="10"/>
  <c r="K413" i="10"/>
  <c r="O301" i="10"/>
  <c r="M301" i="10"/>
  <c r="N301" i="10"/>
  <c r="K409" i="10"/>
  <c r="O297" i="10"/>
  <c r="M297" i="10"/>
  <c r="N297" i="10"/>
  <c r="K405" i="10"/>
  <c r="O293" i="10"/>
  <c r="M293" i="10"/>
  <c r="N293" i="10"/>
  <c r="K401" i="10"/>
  <c r="M289" i="10"/>
  <c r="O289" i="10"/>
  <c r="N289" i="10"/>
  <c r="K397" i="10"/>
  <c r="M285" i="10"/>
  <c r="N285" i="10"/>
  <c r="O285" i="10"/>
  <c r="K393" i="10"/>
  <c r="M281" i="10"/>
  <c r="N281" i="10"/>
  <c r="O281" i="10"/>
  <c r="K389" i="10"/>
  <c r="M277" i="10"/>
  <c r="N277" i="10"/>
  <c r="O277" i="10"/>
  <c r="K385" i="10"/>
  <c r="M273" i="10"/>
  <c r="N273" i="10"/>
  <c r="O273" i="10"/>
  <c r="K381" i="10"/>
  <c r="M269" i="10"/>
  <c r="N269" i="10"/>
  <c r="O269" i="10"/>
  <c r="K377" i="10"/>
  <c r="M265" i="10"/>
  <c r="N265" i="10"/>
  <c r="O265" i="10"/>
  <c r="K373" i="10"/>
  <c r="M261" i="10"/>
  <c r="N261" i="10"/>
  <c r="O261" i="10"/>
  <c r="K369" i="10"/>
  <c r="M257" i="10"/>
  <c r="N257" i="10"/>
  <c r="O257" i="10"/>
  <c r="K365" i="10"/>
  <c r="M253" i="10"/>
  <c r="N253" i="10"/>
  <c r="O253" i="10"/>
  <c r="K361" i="10"/>
  <c r="M249" i="10"/>
  <c r="N249" i="10"/>
  <c r="O249" i="10"/>
  <c r="K357" i="10"/>
  <c r="M245" i="10"/>
  <c r="N245" i="10"/>
  <c r="O245" i="10"/>
  <c r="K353" i="10"/>
  <c r="M241" i="10"/>
  <c r="N241" i="10"/>
  <c r="O241" i="10"/>
  <c r="K352" i="10"/>
  <c r="O240" i="10"/>
  <c r="N240" i="10"/>
  <c r="M240" i="10"/>
  <c r="F105" i="4"/>
  <c r="F106" i="4"/>
  <c r="F107" i="4"/>
  <c r="F108" i="4"/>
  <c r="F104" i="4"/>
  <c r="AF297" i="10" l="1"/>
  <c r="AF309" i="10"/>
  <c r="AF321" i="10"/>
  <c r="AF333" i="10"/>
  <c r="AF290" i="10"/>
  <c r="AF294" i="10"/>
  <c r="AF298" i="10"/>
  <c r="AF302" i="10"/>
  <c r="AF306" i="10"/>
  <c r="AF310" i="10"/>
  <c r="AF314" i="10"/>
  <c r="AF318" i="10"/>
  <c r="AF322" i="10"/>
  <c r="AF326" i="10"/>
  <c r="AF330" i="10"/>
  <c r="AF291" i="10"/>
  <c r="AF295" i="10"/>
  <c r="AF299" i="10"/>
  <c r="AF303" i="10"/>
  <c r="AF307" i="10"/>
  <c r="AF311" i="10"/>
  <c r="AF315" i="10"/>
  <c r="AF319" i="10"/>
  <c r="AF323" i="10"/>
  <c r="AF327" i="10"/>
  <c r="AF331" i="10"/>
  <c r="AF335" i="10"/>
  <c r="AF339" i="10"/>
  <c r="AF292" i="10"/>
  <c r="AF296" i="10"/>
  <c r="AF300" i="10"/>
  <c r="AF304" i="10"/>
  <c r="AF312" i="10"/>
  <c r="AF316" i="10"/>
  <c r="AF301" i="10"/>
  <c r="AF317" i="10"/>
  <c r="AF325" i="10"/>
  <c r="AF337" i="10"/>
  <c r="AF289" i="10"/>
  <c r="AF287" i="10"/>
  <c r="AF288" i="10"/>
  <c r="AF293" i="10"/>
  <c r="AF305" i="10"/>
  <c r="AF313" i="10"/>
  <c r="AF329" i="10"/>
  <c r="AF338" i="10"/>
  <c r="AF282" i="10"/>
  <c r="AF249" i="10"/>
  <c r="AF253" i="10"/>
  <c r="AF257" i="10"/>
  <c r="AF261" i="10"/>
  <c r="AF265" i="10"/>
  <c r="AF269" i="10"/>
  <c r="AF273" i="10"/>
  <c r="AF277" i="10"/>
  <c r="AF281" i="10"/>
  <c r="AF285" i="10"/>
  <c r="AF242" i="10"/>
  <c r="AF246" i="10"/>
  <c r="AF250" i="10"/>
  <c r="AF254" i="10"/>
  <c r="AF258" i="10"/>
  <c r="AF262" i="10"/>
  <c r="AF266" i="10"/>
  <c r="AF270" i="10"/>
  <c r="AF274" i="10"/>
  <c r="AF278" i="10"/>
  <c r="AF286" i="10"/>
  <c r="AF245" i="10"/>
  <c r="AF243" i="10"/>
  <c r="AF247" i="10"/>
  <c r="AF251" i="10"/>
  <c r="AF255" i="10"/>
  <c r="AF259" i="10"/>
  <c r="AF263" i="10"/>
  <c r="AF267" i="10"/>
  <c r="AF271" i="10"/>
  <c r="AF275" i="10"/>
  <c r="AF279" i="10"/>
  <c r="AF283" i="10"/>
  <c r="AF244" i="10"/>
  <c r="AF248" i="10"/>
  <c r="AF252" i="10"/>
  <c r="AF256" i="10"/>
  <c r="AF260" i="10"/>
  <c r="AF264" i="10"/>
  <c r="AF268" i="10"/>
  <c r="AF272" i="10"/>
  <c r="AF276" i="10"/>
  <c r="AF280" i="10"/>
  <c r="AF284" i="10"/>
  <c r="AF334" i="10"/>
  <c r="K473" i="10"/>
  <c r="M361" i="10"/>
  <c r="N361" i="10"/>
  <c r="O361" i="10"/>
  <c r="K485" i="10"/>
  <c r="M373" i="10"/>
  <c r="N373" i="10"/>
  <c r="O373" i="10"/>
  <c r="K497" i="10"/>
  <c r="M385" i="10"/>
  <c r="N385" i="10"/>
  <c r="O385" i="10"/>
  <c r="K517" i="10"/>
  <c r="M405" i="10"/>
  <c r="N405" i="10"/>
  <c r="O405" i="10"/>
  <c r="K529" i="10"/>
  <c r="M417" i="10"/>
  <c r="N417" i="10"/>
  <c r="O417" i="10"/>
  <c r="K553" i="10"/>
  <c r="M441" i="10"/>
  <c r="N441" i="10"/>
  <c r="O441" i="10"/>
  <c r="K561" i="10"/>
  <c r="M449" i="10"/>
  <c r="N449" i="10"/>
  <c r="O449" i="10"/>
  <c r="K562" i="10"/>
  <c r="M450" i="10"/>
  <c r="N450" i="10"/>
  <c r="O450" i="10"/>
  <c r="K470" i="10"/>
  <c r="M358" i="10"/>
  <c r="N358" i="10"/>
  <c r="O358" i="10"/>
  <c r="K474" i="10"/>
  <c r="M362" i="10"/>
  <c r="N362" i="10"/>
  <c r="O362" i="10"/>
  <c r="K490" i="10"/>
  <c r="M378" i="10"/>
  <c r="N378" i="10"/>
  <c r="O378" i="10"/>
  <c r="K494" i="10"/>
  <c r="M382" i="10"/>
  <c r="N382" i="10"/>
  <c r="O382" i="10"/>
  <c r="K502" i="10"/>
  <c r="N390" i="10"/>
  <c r="O390" i="10"/>
  <c r="M390" i="10"/>
  <c r="K506" i="10"/>
  <c r="M394" i="10"/>
  <c r="N394" i="10"/>
  <c r="O394" i="10"/>
  <c r="K510" i="10"/>
  <c r="M398" i="10"/>
  <c r="N398" i="10"/>
  <c r="O398" i="10"/>
  <c r="K518" i="10"/>
  <c r="M406" i="10"/>
  <c r="N406" i="10"/>
  <c r="O406" i="10"/>
  <c r="K477" i="10"/>
  <c r="M365" i="10"/>
  <c r="N365" i="10"/>
  <c r="O365" i="10"/>
  <c r="K489" i="10"/>
  <c r="M377" i="10"/>
  <c r="N377" i="10"/>
  <c r="O377" i="10"/>
  <c r="K501" i="10"/>
  <c r="N389" i="10"/>
  <c r="O389" i="10"/>
  <c r="M389" i="10"/>
  <c r="K505" i="10"/>
  <c r="M393" i="10"/>
  <c r="N393" i="10"/>
  <c r="O393" i="10"/>
  <c r="K513" i="10"/>
  <c r="M401" i="10"/>
  <c r="N401" i="10"/>
  <c r="O401" i="10"/>
  <c r="K521" i="10"/>
  <c r="M409" i="10"/>
  <c r="N409" i="10"/>
  <c r="O409" i="10"/>
  <c r="K549" i="10"/>
  <c r="M437" i="10"/>
  <c r="N437" i="10"/>
  <c r="O437" i="10"/>
  <c r="AF308" i="10"/>
  <c r="K469" i="10"/>
  <c r="M357" i="10"/>
  <c r="N357" i="10"/>
  <c r="O357" i="10"/>
  <c r="K481" i="10"/>
  <c r="M369" i="10"/>
  <c r="N369" i="10"/>
  <c r="O369" i="10"/>
  <c r="K493" i="10"/>
  <c r="M381" i="10"/>
  <c r="N381" i="10"/>
  <c r="O381" i="10"/>
  <c r="K509" i="10"/>
  <c r="M397" i="10"/>
  <c r="N397" i="10"/>
  <c r="O397" i="10"/>
  <c r="K525" i="10"/>
  <c r="M413" i="10"/>
  <c r="N413" i="10"/>
  <c r="O413" i="10"/>
  <c r="K533" i="10"/>
  <c r="M421" i="10"/>
  <c r="N421" i="10"/>
  <c r="O421" i="10"/>
  <c r="K537" i="10"/>
  <c r="M425" i="10"/>
  <c r="N425" i="10"/>
  <c r="O425" i="10"/>
  <c r="K541" i="10"/>
  <c r="M429" i="10"/>
  <c r="N429" i="10"/>
  <c r="O429" i="10"/>
  <c r="K545" i="10"/>
  <c r="M433" i="10"/>
  <c r="N433" i="10"/>
  <c r="O433" i="10"/>
  <c r="K557" i="10"/>
  <c r="M445" i="10"/>
  <c r="N445" i="10"/>
  <c r="O445" i="10"/>
  <c r="K466" i="10"/>
  <c r="M354" i="10"/>
  <c r="N354" i="10"/>
  <c r="O354" i="10"/>
  <c r="K478" i="10"/>
  <c r="M366" i="10"/>
  <c r="N366" i="10"/>
  <c r="O366" i="10"/>
  <c r="K482" i="10"/>
  <c r="M370" i="10"/>
  <c r="N370" i="10"/>
  <c r="O370" i="10"/>
  <c r="K486" i="10"/>
  <c r="M374" i="10"/>
  <c r="N374" i="10"/>
  <c r="O374" i="10"/>
  <c r="K498" i="10"/>
  <c r="M386" i="10"/>
  <c r="N386" i="10"/>
  <c r="O386" i="10"/>
  <c r="K514" i="10"/>
  <c r="M402" i="10"/>
  <c r="N402" i="10"/>
  <c r="O402" i="10"/>
  <c r="K522" i="10"/>
  <c r="M410" i="10"/>
  <c r="N410" i="10"/>
  <c r="O410" i="10"/>
  <c r="K526" i="10"/>
  <c r="M414" i="10"/>
  <c r="N414" i="10"/>
  <c r="O414" i="10"/>
  <c r="K530" i="10"/>
  <c r="M418" i="10"/>
  <c r="N418" i="10"/>
  <c r="O418" i="10"/>
  <c r="K534" i="10"/>
  <c r="M422" i="10"/>
  <c r="N422" i="10"/>
  <c r="O422" i="10"/>
  <c r="K538" i="10"/>
  <c r="M426" i="10"/>
  <c r="N426" i="10"/>
  <c r="O426" i="10"/>
  <c r="K542" i="10"/>
  <c r="M430" i="10"/>
  <c r="N430" i="10"/>
  <c r="O430" i="10"/>
  <c r="K546" i="10"/>
  <c r="M434" i="10"/>
  <c r="N434" i="10"/>
  <c r="O434" i="10"/>
  <c r="K550" i="10"/>
  <c r="M438" i="10"/>
  <c r="N438" i="10"/>
  <c r="O438" i="10"/>
  <c r="K554" i="10"/>
  <c r="M442" i="10"/>
  <c r="N442" i="10"/>
  <c r="O442" i="10"/>
  <c r="K558" i="10"/>
  <c r="M446" i="10"/>
  <c r="N446" i="10"/>
  <c r="O446" i="10"/>
  <c r="K467" i="10"/>
  <c r="M355" i="10"/>
  <c r="N355" i="10"/>
  <c r="O355" i="10"/>
  <c r="K471" i="10"/>
  <c r="M359" i="10"/>
  <c r="N359" i="10"/>
  <c r="O359" i="10"/>
  <c r="K475" i="10"/>
  <c r="M363" i="10"/>
  <c r="N363" i="10"/>
  <c r="O363" i="10"/>
  <c r="K479" i="10"/>
  <c r="M367" i="10"/>
  <c r="N367" i="10"/>
  <c r="O367" i="10"/>
  <c r="K483" i="10"/>
  <c r="M371" i="10"/>
  <c r="N371" i="10"/>
  <c r="O371" i="10"/>
  <c r="K487" i="10"/>
  <c r="M375" i="10"/>
  <c r="N375" i="10"/>
  <c r="O375" i="10"/>
  <c r="K491" i="10"/>
  <c r="M379" i="10"/>
  <c r="N379" i="10"/>
  <c r="O379" i="10"/>
  <c r="K495" i="10"/>
  <c r="M383" i="10"/>
  <c r="N383" i="10"/>
  <c r="O383" i="10"/>
  <c r="K499" i="10"/>
  <c r="M387" i="10"/>
  <c r="N387" i="10"/>
  <c r="O387" i="10"/>
  <c r="K503" i="10"/>
  <c r="N391" i="10"/>
  <c r="O391" i="10"/>
  <c r="M391" i="10"/>
  <c r="K507" i="10"/>
  <c r="M395" i="10"/>
  <c r="N395" i="10"/>
  <c r="O395" i="10"/>
  <c r="K511" i="10"/>
  <c r="M399" i="10"/>
  <c r="N399" i="10"/>
  <c r="O399" i="10"/>
  <c r="K515" i="10"/>
  <c r="M403" i="10"/>
  <c r="N403" i="10"/>
  <c r="O403" i="10"/>
  <c r="K519" i="10"/>
  <c r="M407" i="10"/>
  <c r="N407" i="10"/>
  <c r="O407" i="10"/>
  <c r="K523" i="10"/>
  <c r="M411" i="10"/>
  <c r="N411" i="10"/>
  <c r="O411" i="10"/>
  <c r="K527" i="10"/>
  <c r="M415" i="10"/>
  <c r="N415" i="10"/>
  <c r="O415" i="10"/>
  <c r="K531" i="10"/>
  <c r="M419" i="10"/>
  <c r="N419" i="10"/>
  <c r="O419" i="10"/>
  <c r="K535" i="10"/>
  <c r="M423" i="10"/>
  <c r="N423" i="10"/>
  <c r="O423" i="10"/>
  <c r="K539" i="10"/>
  <c r="M427" i="10"/>
  <c r="N427" i="10"/>
  <c r="O427" i="10"/>
  <c r="K543" i="10"/>
  <c r="M431" i="10"/>
  <c r="N431" i="10"/>
  <c r="O431" i="10"/>
  <c r="K547" i="10"/>
  <c r="M435" i="10"/>
  <c r="N435" i="10"/>
  <c r="O435" i="10"/>
  <c r="K551" i="10"/>
  <c r="M439" i="10"/>
  <c r="N439" i="10"/>
  <c r="O439" i="10"/>
  <c r="K555" i="10"/>
  <c r="M443" i="10"/>
  <c r="N443" i="10"/>
  <c r="O443" i="10"/>
  <c r="K559" i="10"/>
  <c r="M447" i="10"/>
  <c r="N447" i="10"/>
  <c r="O447" i="10"/>
  <c r="K563" i="10"/>
  <c r="M451" i="10"/>
  <c r="N451" i="10"/>
  <c r="O451" i="10"/>
  <c r="K468" i="10"/>
  <c r="M356" i="10"/>
  <c r="N356" i="10"/>
  <c r="O356" i="10"/>
  <c r="K472" i="10"/>
  <c r="M360" i="10"/>
  <c r="N360" i="10"/>
  <c r="O360" i="10"/>
  <c r="K476" i="10"/>
  <c r="M364" i="10"/>
  <c r="N364" i="10"/>
  <c r="O364" i="10"/>
  <c r="K480" i="10"/>
  <c r="M368" i="10"/>
  <c r="N368" i="10"/>
  <c r="O368" i="10"/>
  <c r="K484" i="10"/>
  <c r="M372" i="10"/>
  <c r="N372" i="10"/>
  <c r="O372" i="10"/>
  <c r="K488" i="10"/>
  <c r="M376" i="10"/>
  <c r="N376" i="10"/>
  <c r="O376" i="10"/>
  <c r="K492" i="10"/>
  <c r="M380" i="10"/>
  <c r="N380" i="10"/>
  <c r="O380" i="10"/>
  <c r="K496" i="10"/>
  <c r="M384" i="10"/>
  <c r="N384" i="10"/>
  <c r="O384" i="10"/>
  <c r="K500" i="10"/>
  <c r="M388" i="10"/>
  <c r="N388" i="10"/>
  <c r="O388" i="10"/>
  <c r="K504" i="10"/>
  <c r="N392" i="10"/>
  <c r="O392" i="10"/>
  <c r="M392" i="10"/>
  <c r="K508" i="10"/>
  <c r="M396" i="10"/>
  <c r="N396" i="10"/>
  <c r="O396" i="10"/>
  <c r="K512" i="10"/>
  <c r="M400" i="10"/>
  <c r="N400" i="10"/>
  <c r="O400" i="10"/>
  <c r="K516" i="10"/>
  <c r="M404" i="10"/>
  <c r="N404" i="10"/>
  <c r="O404" i="10"/>
  <c r="K520" i="10"/>
  <c r="M408" i="10"/>
  <c r="N408" i="10"/>
  <c r="O408" i="10"/>
  <c r="K524" i="10"/>
  <c r="M412" i="10"/>
  <c r="N412" i="10"/>
  <c r="O412" i="10"/>
  <c r="K528" i="10"/>
  <c r="M416" i="10"/>
  <c r="N416" i="10"/>
  <c r="O416" i="10"/>
  <c r="K532" i="10"/>
  <c r="M420" i="10"/>
  <c r="N420" i="10"/>
  <c r="O420" i="10"/>
  <c r="K536" i="10"/>
  <c r="M424" i="10"/>
  <c r="N424" i="10"/>
  <c r="O424" i="10"/>
  <c r="K540" i="10"/>
  <c r="M428" i="10"/>
  <c r="N428" i="10"/>
  <c r="O428" i="10"/>
  <c r="AF320" i="10"/>
  <c r="K544" i="10"/>
  <c r="M432" i="10"/>
  <c r="N432" i="10"/>
  <c r="O432" i="10"/>
  <c r="AF324" i="10"/>
  <c r="K548" i="10"/>
  <c r="M436" i="10"/>
  <c r="N436" i="10"/>
  <c r="O436" i="10"/>
  <c r="AF328" i="10"/>
  <c r="K552" i="10"/>
  <c r="M440" i="10"/>
  <c r="N440" i="10"/>
  <c r="O440" i="10"/>
  <c r="AF332" i="10"/>
  <c r="K556" i="10"/>
  <c r="M444" i="10"/>
  <c r="N444" i="10"/>
  <c r="O444" i="10"/>
  <c r="AF336" i="10"/>
  <c r="K560" i="10"/>
  <c r="M448" i="10"/>
  <c r="N448" i="10"/>
  <c r="O448" i="10"/>
  <c r="AF241" i="10"/>
  <c r="N340" i="10"/>
  <c r="K465" i="10"/>
  <c r="O353" i="10"/>
  <c r="M353" i="10"/>
  <c r="N353" i="10"/>
  <c r="O340" i="10"/>
  <c r="M340" i="10"/>
  <c r="AF240" i="10"/>
  <c r="K464" i="10"/>
  <c r="O352" i="10"/>
  <c r="N352" i="10"/>
  <c r="M352" i="10"/>
  <c r="C34" i="4"/>
  <c r="D47" i="4" s="1"/>
  <c r="AF384" i="10" l="1"/>
  <c r="AF387" i="10"/>
  <c r="AF383" i="10"/>
  <c r="AF379" i="10"/>
  <c r="AF375" i="10"/>
  <c r="AF371" i="10"/>
  <c r="AF367" i="10"/>
  <c r="AF363" i="10"/>
  <c r="AF359" i="10"/>
  <c r="AF440" i="10"/>
  <c r="AF388" i="10"/>
  <c r="AF380" i="10"/>
  <c r="AF376" i="10"/>
  <c r="AF372" i="10"/>
  <c r="AF368" i="10"/>
  <c r="AF364" i="10"/>
  <c r="AF360" i="10"/>
  <c r="AF356" i="10"/>
  <c r="AF355" i="10"/>
  <c r="AF386" i="10"/>
  <c r="AF374" i="10"/>
  <c r="AF370" i="10"/>
  <c r="AF366" i="10"/>
  <c r="AF354" i="10"/>
  <c r="AF381" i="10"/>
  <c r="AF369" i="10"/>
  <c r="AF357" i="10"/>
  <c r="AF437" i="10"/>
  <c r="AF409" i="10"/>
  <c r="AF401" i="10"/>
  <c r="AF393" i="10"/>
  <c r="AF406" i="10"/>
  <c r="AF398" i="10"/>
  <c r="AF394" i="10"/>
  <c r="AF450" i="10"/>
  <c r="AF449" i="10"/>
  <c r="AF436" i="10"/>
  <c r="AF377" i="10"/>
  <c r="AF365" i="10"/>
  <c r="AF382" i="10"/>
  <c r="AF378" i="10"/>
  <c r="AF362" i="10"/>
  <c r="AF358" i="10"/>
  <c r="K672" i="10"/>
  <c r="M560" i="10"/>
  <c r="N560" i="10"/>
  <c r="O560" i="10"/>
  <c r="K656" i="10"/>
  <c r="M544" i="10"/>
  <c r="N544" i="10"/>
  <c r="O544" i="10"/>
  <c r="K648" i="10"/>
  <c r="M536" i="10"/>
  <c r="N536" i="10"/>
  <c r="O536" i="10"/>
  <c r="K636" i="10"/>
  <c r="M524" i="10"/>
  <c r="N524" i="10"/>
  <c r="O524" i="10"/>
  <c r="K628" i="10"/>
  <c r="N516" i="10"/>
  <c r="O516" i="10"/>
  <c r="M516" i="10"/>
  <c r="AF444" i="10"/>
  <c r="K660" i="10"/>
  <c r="M548" i="10"/>
  <c r="N548" i="10"/>
  <c r="O548" i="10"/>
  <c r="AF428" i="10"/>
  <c r="AF424" i="10"/>
  <c r="AF420" i="10"/>
  <c r="AF416" i="10"/>
  <c r="AF412" i="10"/>
  <c r="AF408" i="10"/>
  <c r="AF404" i="10"/>
  <c r="AF400" i="10"/>
  <c r="AF396" i="10"/>
  <c r="AF392" i="10"/>
  <c r="AF451" i="10"/>
  <c r="AF447" i="10"/>
  <c r="AF443" i="10"/>
  <c r="AF439" i="10"/>
  <c r="AF435" i="10"/>
  <c r="AF431" i="10"/>
  <c r="AF427" i="10"/>
  <c r="AF423" i="10"/>
  <c r="AF419" i="10"/>
  <c r="AF415" i="10"/>
  <c r="AF411" i="10"/>
  <c r="AF407" i="10"/>
  <c r="AF403" i="10"/>
  <c r="AF399" i="10"/>
  <c r="AF395" i="10"/>
  <c r="AF446" i="10"/>
  <c r="AF442" i="10"/>
  <c r="AF438" i="10"/>
  <c r="AF434" i="10"/>
  <c r="AF430" i="10"/>
  <c r="AF426" i="10"/>
  <c r="AF422" i="10"/>
  <c r="AF418" i="10"/>
  <c r="AF414" i="10"/>
  <c r="AF410" i="10"/>
  <c r="AF402" i="10"/>
  <c r="AF445" i="10"/>
  <c r="AF433" i="10"/>
  <c r="AF429" i="10"/>
  <c r="AF425" i="10"/>
  <c r="AF421" i="10"/>
  <c r="AF413" i="10"/>
  <c r="AF397" i="10"/>
  <c r="AF389" i="10"/>
  <c r="AF390" i="10"/>
  <c r="AF441" i="10"/>
  <c r="AF417" i="10"/>
  <c r="AF405" i="10"/>
  <c r="K668" i="10"/>
  <c r="M556" i="10"/>
  <c r="N556" i="10"/>
  <c r="O556" i="10"/>
  <c r="K652" i="10"/>
  <c r="M540" i="10"/>
  <c r="N540" i="10"/>
  <c r="O540" i="10"/>
  <c r="K632" i="10"/>
  <c r="N520" i="10"/>
  <c r="O520" i="10"/>
  <c r="M520" i="10"/>
  <c r="K624" i="10"/>
  <c r="N512" i="10"/>
  <c r="O512" i="10"/>
  <c r="M512" i="10"/>
  <c r="K612" i="10"/>
  <c r="M500" i="10"/>
  <c r="N500" i="10"/>
  <c r="O500" i="10"/>
  <c r="K604" i="10"/>
  <c r="M492" i="10"/>
  <c r="N492" i="10"/>
  <c r="O492" i="10"/>
  <c r="K600" i="10"/>
  <c r="M488" i="10"/>
  <c r="N488" i="10"/>
  <c r="O488" i="10"/>
  <c r="K596" i="10"/>
  <c r="M484" i="10"/>
  <c r="N484" i="10"/>
  <c r="O484" i="10"/>
  <c r="K592" i="10"/>
  <c r="M480" i="10"/>
  <c r="N480" i="10"/>
  <c r="O480" i="10"/>
  <c r="K588" i="10"/>
  <c r="M476" i="10"/>
  <c r="AF476" i="10" s="1"/>
  <c r="N476" i="10"/>
  <c r="O476" i="10"/>
  <c r="K584" i="10"/>
  <c r="M472" i="10"/>
  <c r="AF472" i="10" s="1"/>
  <c r="N472" i="10"/>
  <c r="O472" i="10"/>
  <c r="K580" i="10"/>
  <c r="M468" i="10"/>
  <c r="AF468" i="10" s="1"/>
  <c r="N468" i="10"/>
  <c r="O468" i="10"/>
  <c r="K675" i="10"/>
  <c r="M563" i="10"/>
  <c r="AF563" i="10" s="1"/>
  <c r="N563" i="10"/>
  <c r="O563" i="10"/>
  <c r="K671" i="10"/>
  <c r="M559" i="10"/>
  <c r="AF559" i="10" s="1"/>
  <c r="N559" i="10"/>
  <c r="O559" i="10"/>
  <c r="K667" i="10"/>
  <c r="M555" i="10"/>
  <c r="AF555" i="10" s="1"/>
  <c r="N555" i="10"/>
  <c r="O555" i="10"/>
  <c r="K663" i="10"/>
  <c r="M551" i="10"/>
  <c r="AF551" i="10" s="1"/>
  <c r="N551" i="10"/>
  <c r="O551" i="10"/>
  <c r="K659" i="10"/>
  <c r="M547" i="10"/>
  <c r="AF547" i="10" s="1"/>
  <c r="N547" i="10"/>
  <c r="O547" i="10"/>
  <c r="K655" i="10"/>
  <c r="M543" i="10"/>
  <c r="AF543" i="10" s="1"/>
  <c r="N543" i="10"/>
  <c r="O543" i="10"/>
  <c r="K651" i="10"/>
  <c r="M539" i="10"/>
  <c r="AF539" i="10" s="1"/>
  <c r="N539" i="10"/>
  <c r="O539" i="10"/>
  <c r="K647" i="10"/>
  <c r="M535" i="10"/>
  <c r="AF535" i="10" s="1"/>
  <c r="N535" i="10"/>
  <c r="O535" i="10"/>
  <c r="K643" i="10"/>
  <c r="M531" i="10"/>
  <c r="AF531" i="10" s="1"/>
  <c r="N531" i="10"/>
  <c r="O531" i="10"/>
  <c r="K639" i="10"/>
  <c r="M527" i="10"/>
  <c r="AF527" i="10" s="1"/>
  <c r="N527" i="10"/>
  <c r="O527" i="10"/>
  <c r="K635" i="10"/>
  <c r="N523" i="10"/>
  <c r="O523" i="10"/>
  <c r="M523" i="10"/>
  <c r="K631" i="10"/>
  <c r="N519" i="10"/>
  <c r="O519" i="10"/>
  <c r="M519" i="10"/>
  <c r="K627" i="10"/>
  <c r="N515" i="10"/>
  <c r="O515" i="10"/>
  <c r="M515" i="10"/>
  <c r="K623" i="10"/>
  <c r="N511" i="10"/>
  <c r="O511" i="10"/>
  <c r="M511" i="10"/>
  <c r="K619" i="10"/>
  <c r="N507" i="10"/>
  <c r="O507" i="10"/>
  <c r="M507" i="10"/>
  <c r="K615" i="10"/>
  <c r="M503" i="10"/>
  <c r="AF503" i="10" s="1"/>
  <c r="N503" i="10"/>
  <c r="O503" i="10"/>
  <c r="K611" i="10"/>
  <c r="M499" i="10"/>
  <c r="N499" i="10"/>
  <c r="O499" i="10"/>
  <c r="K607" i="10"/>
  <c r="M495" i="10"/>
  <c r="N495" i="10"/>
  <c r="O495" i="10"/>
  <c r="K603" i="10"/>
  <c r="M491" i="10"/>
  <c r="N491" i="10"/>
  <c r="O491" i="10"/>
  <c r="K599" i="10"/>
  <c r="M487" i="10"/>
  <c r="N487" i="10"/>
  <c r="O487" i="10"/>
  <c r="K595" i="10"/>
  <c r="M483" i="10"/>
  <c r="N483" i="10"/>
  <c r="O483" i="10"/>
  <c r="K591" i="10"/>
  <c r="M479" i="10"/>
  <c r="N479" i="10"/>
  <c r="O479" i="10"/>
  <c r="K587" i="10"/>
  <c r="M475" i="10"/>
  <c r="N475" i="10"/>
  <c r="O475" i="10"/>
  <c r="K583" i="10"/>
  <c r="M471" i="10"/>
  <c r="N471" i="10"/>
  <c r="O471" i="10"/>
  <c r="K579" i="10"/>
  <c r="M467" i="10"/>
  <c r="N467" i="10"/>
  <c r="O467" i="10"/>
  <c r="K670" i="10"/>
  <c r="M558" i="10"/>
  <c r="AF558" i="10" s="1"/>
  <c r="N558" i="10"/>
  <c r="O558" i="10"/>
  <c r="K666" i="10"/>
  <c r="M554" i="10"/>
  <c r="AF554" i="10" s="1"/>
  <c r="N554" i="10"/>
  <c r="O554" i="10"/>
  <c r="K662" i="10"/>
  <c r="M550" i="10"/>
  <c r="AF550" i="10" s="1"/>
  <c r="N550" i="10"/>
  <c r="O550" i="10"/>
  <c r="K658" i="10"/>
  <c r="M546" i="10"/>
  <c r="AF546" i="10" s="1"/>
  <c r="N546" i="10"/>
  <c r="O546" i="10"/>
  <c r="K654" i="10"/>
  <c r="M542" i="10"/>
  <c r="AF542" i="10" s="1"/>
  <c r="N542" i="10"/>
  <c r="O542" i="10"/>
  <c r="K650" i="10"/>
  <c r="M538" i="10"/>
  <c r="AF538" i="10" s="1"/>
  <c r="N538" i="10"/>
  <c r="O538" i="10"/>
  <c r="K646" i="10"/>
  <c r="M534" i="10"/>
  <c r="AF534" i="10" s="1"/>
  <c r="N534" i="10"/>
  <c r="O534" i="10"/>
  <c r="K642" i="10"/>
  <c r="M530" i="10"/>
  <c r="AF530" i="10" s="1"/>
  <c r="N530" i="10"/>
  <c r="O530" i="10"/>
  <c r="K638" i="10"/>
  <c r="M526" i="10"/>
  <c r="AF526" i="10" s="1"/>
  <c r="N526" i="10"/>
  <c r="O526" i="10"/>
  <c r="K634" i="10"/>
  <c r="N522" i="10"/>
  <c r="O522" i="10"/>
  <c r="M522" i="10"/>
  <c r="K626" i="10"/>
  <c r="N514" i="10"/>
  <c r="O514" i="10"/>
  <c r="M514" i="10"/>
  <c r="K610" i="10"/>
  <c r="M498" i="10"/>
  <c r="N498" i="10"/>
  <c r="O498" i="10"/>
  <c r="K598" i="10"/>
  <c r="M486" i="10"/>
  <c r="N486" i="10"/>
  <c r="O486" i="10"/>
  <c r="K594" i="10"/>
  <c r="M482" i="10"/>
  <c r="N482" i="10"/>
  <c r="O482" i="10"/>
  <c r="K590" i="10"/>
  <c r="M478" i="10"/>
  <c r="N478" i="10"/>
  <c r="O478" i="10"/>
  <c r="K578" i="10"/>
  <c r="M466" i="10"/>
  <c r="N466" i="10"/>
  <c r="O466" i="10"/>
  <c r="K669" i="10"/>
  <c r="M557" i="10"/>
  <c r="AF557" i="10" s="1"/>
  <c r="N557" i="10"/>
  <c r="O557" i="10"/>
  <c r="K657" i="10"/>
  <c r="M545" i="10"/>
  <c r="AF545" i="10" s="1"/>
  <c r="N545" i="10"/>
  <c r="O545" i="10"/>
  <c r="K653" i="10"/>
  <c r="M541" i="10"/>
  <c r="AF541" i="10" s="1"/>
  <c r="N541" i="10"/>
  <c r="O541" i="10"/>
  <c r="K649" i="10"/>
  <c r="M537" i="10"/>
  <c r="AF537" i="10" s="1"/>
  <c r="N537" i="10"/>
  <c r="O537" i="10"/>
  <c r="K645" i="10"/>
  <c r="M533" i="10"/>
  <c r="AF533" i="10" s="1"/>
  <c r="N533" i="10"/>
  <c r="O533" i="10"/>
  <c r="K637" i="10"/>
  <c r="M525" i="10"/>
  <c r="AF525" i="10" s="1"/>
  <c r="N525" i="10"/>
  <c r="O525" i="10"/>
  <c r="K621" i="10"/>
  <c r="N509" i="10"/>
  <c r="O509" i="10"/>
  <c r="M509" i="10"/>
  <c r="K605" i="10"/>
  <c r="M493" i="10"/>
  <c r="N493" i="10"/>
  <c r="O493" i="10"/>
  <c r="K593" i="10"/>
  <c r="M481" i="10"/>
  <c r="N481" i="10"/>
  <c r="O481" i="10"/>
  <c r="K581" i="10"/>
  <c r="M469" i="10"/>
  <c r="N469" i="10"/>
  <c r="O469" i="10"/>
  <c r="AF385" i="10"/>
  <c r="AF373" i="10"/>
  <c r="AF361" i="10"/>
  <c r="K644" i="10"/>
  <c r="M532" i="10"/>
  <c r="N532" i="10"/>
  <c r="O532" i="10"/>
  <c r="K640" i="10"/>
  <c r="M528" i="10"/>
  <c r="N528" i="10"/>
  <c r="O528" i="10"/>
  <c r="K620" i="10"/>
  <c r="N508" i="10"/>
  <c r="O508" i="10"/>
  <c r="M508" i="10"/>
  <c r="K616" i="10"/>
  <c r="N504" i="10"/>
  <c r="O504" i="10"/>
  <c r="M504" i="10"/>
  <c r="K608" i="10"/>
  <c r="M496" i="10"/>
  <c r="N496" i="10"/>
  <c r="O496" i="10"/>
  <c r="AF448" i="10"/>
  <c r="K664" i="10"/>
  <c r="M552" i="10"/>
  <c r="N552" i="10"/>
  <c r="O552" i="10"/>
  <c r="AF432" i="10"/>
  <c r="AF391" i="10"/>
  <c r="K661" i="10"/>
  <c r="M549" i="10"/>
  <c r="N549" i="10"/>
  <c r="O549" i="10"/>
  <c r="K633" i="10"/>
  <c r="N521" i="10"/>
  <c r="O521" i="10"/>
  <c r="M521" i="10"/>
  <c r="K625" i="10"/>
  <c r="N513" i="10"/>
  <c r="O513" i="10"/>
  <c r="M513" i="10"/>
  <c r="K617" i="10"/>
  <c r="N505" i="10"/>
  <c r="O505" i="10"/>
  <c r="M505" i="10"/>
  <c r="K613" i="10"/>
  <c r="M501" i="10"/>
  <c r="N501" i="10"/>
  <c r="O501" i="10"/>
  <c r="K601" i="10"/>
  <c r="M489" i="10"/>
  <c r="N489" i="10"/>
  <c r="O489" i="10"/>
  <c r="K589" i="10"/>
  <c r="M477" i="10"/>
  <c r="N477" i="10"/>
  <c r="O477" i="10"/>
  <c r="K630" i="10"/>
  <c r="N518" i="10"/>
  <c r="O518" i="10"/>
  <c r="M518" i="10"/>
  <c r="K622" i="10"/>
  <c r="N510" i="10"/>
  <c r="O510" i="10"/>
  <c r="M510" i="10"/>
  <c r="K618" i="10"/>
  <c r="N506" i="10"/>
  <c r="O506" i="10"/>
  <c r="M506" i="10"/>
  <c r="K614" i="10"/>
  <c r="M502" i="10"/>
  <c r="N502" i="10"/>
  <c r="O502" i="10"/>
  <c r="K606" i="10"/>
  <c r="M494" i="10"/>
  <c r="N494" i="10"/>
  <c r="O494" i="10"/>
  <c r="K602" i="10"/>
  <c r="M490" i="10"/>
  <c r="N490" i="10"/>
  <c r="O490" i="10"/>
  <c r="K586" i="10"/>
  <c r="M474" i="10"/>
  <c r="N474" i="10"/>
  <c r="O474" i="10"/>
  <c r="K582" i="10"/>
  <c r="M470" i="10"/>
  <c r="N470" i="10"/>
  <c r="O470" i="10"/>
  <c r="K674" i="10"/>
  <c r="M562" i="10"/>
  <c r="N562" i="10"/>
  <c r="O562" i="10"/>
  <c r="K673" i="10"/>
  <c r="M561" i="10"/>
  <c r="N561" i="10"/>
  <c r="O561" i="10"/>
  <c r="K665" i="10"/>
  <c r="M553" i="10"/>
  <c r="N553" i="10"/>
  <c r="O553" i="10"/>
  <c r="K641" i="10"/>
  <c r="M529" i="10"/>
  <c r="N529" i="10"/>
  <c r="O529" i="10"/>
  <c r="K629" i="10"/>
  <c r="N517" i="10"/>
  <c r="O517" i="10"/>
  <c r="M517" i="10"/>
  <c r="K609" i="10"/>
  <c r="M497" i="10"/>
  <c r="N497" i="10"/>
  <c r="O497" i="10"/>
  <c r="K597" i="10"/>
  <c r="M485" i="10"/>
  <c r="N485" i="10"/>
  <c r="O485" i="10"/>
  <c r="K585" i="10"/>
  <c r="M473" i="10"/>
  <c r="N473" i="10"/>
  <c r="O473" i="10"/>
  <c r="N452" i="10"/>
  <c r="AF353" i="10"/>
  <c r="K577" i="10"/>
  <c r="O465" i="10"/>
  <c r="M465" i="10"/>
  <c r="N465" i="10"/>
  <c r="K576" i="10"/>
  <c r="O464" i="10"/>
  <c r="N464" i="10"/>
  <c r="M464" i="10"/>
  <c r="O452" i="10"/>
  <c r="M452" i="10"/>
  <c r="AF352" i="10"/>
  <c r="J40" i="4"/>
  <c r="J41" i="4"/>
  <c r="J39" i="4"/>
  <c r="AF540" i="10" l="1"/>
  <c r="AF473" i="10"/>
  <c r="AF485" i="10"/>
  <c r="AF497" i="10"/>
  <c r="AF470" i="10"/>
  <c r="AF474" i="10"/>
  <c r="AF490" i="10"/>
  <c r="AF494" i="10"/>
  <c r="AF477" i="10"/>
  <c r="AF489" i="10"/>
  <c r="AF501" i="10"/>
  <c r="AF523" i="10"/>
  <c r="AF506" i="10"/>
  <c r="AF510" i="10"/>
  <c r="AF518" i="10"/>
  <c r="AF505" i="10"/>
  <c r="AF513" i="10"/>
  <c r="AF521" i="10"/>
  <c r="AF528" i="10"/>
  <c r="AF532" i="10"/>
  <c r="AF524" i="10"/>
  <c r="AF536" i="10"/>
  <c r="AF544" i="10"/>
  <c r="AF529" i="10"/>
  <c r="AF553" i="10"/>
  <c r="AF561" i="10"/>
  <c r="AF562" i="10"/>
  <c r="AF502" i="10"/>
  <c r="K729" i="10"/>
  <c r="O617" i="10"/>
  <c r="N617" i="10"/>
  <c r="M617" i="10"/>
  <c r="K737" i="10"/>
  <c r="O625" i="10"/>
  <c r="N625" i="10"/>
  <c r="M625" i="10"/>
  <c r="K745" i="10"/>
  <c r="O633" i="10"/>
  <c r="N633" i="10"/>
  <c r="M633" i="10"/>
  <c r="AF633" i="10" s="1"/>
  <c r="K773" i="10"/>
  <c r="M661" i="10"/>
  <c r="N661" i="10"/>
  <c r="O661" i="10"/>
  <c r="AF480" i="10"/>
  <c r="AF484" i="10"/>
  <c r="AF488" i="10"/>
  <c r="AF492" i="10"/>
  <c r="AF500" i="10"/>
  <c r="AF512" i="10"/>
  <c r="AF520" i="10"/>
  <c r="K780" i="10"/>
  <c r="M668" i="10"/>
  <c r="AF668" i="10" s="1"/>
  <c r="N668" i="10"/>
  <c r="O668" i="10"/>
  <c r="K772" i="10"/>
  <c r="M660" i="10"/>
  <c r="AF660" i="10" s="1"/>
  <c r="N660" i="10"/>
  <c r="O660" i="10"/>
  <c r="K732" i="10"/>
  <c r="O620" i="10"/>
  <c r="N620" i="10"/>
  <c r="M620" i="10"/>
  <c r="K756" i="10"/>
  <c r="M644" i="10"/>
  <c r="N644" i="10"/>
  <c r="O644" i="10"/>
  <c r="K693" i="10"/>
  <c r="M581" i="10"/>
  <c r="AF581" i="10" s="1"/>
  <c r="N581" i="10"/>
  <c r="O581" i="10"/>
  <c r="K705" i="10"/>
  <c r="O593" i="10"/>
  <c r="N593" i="10"/>
  <c r="M593" i="10"/>
  <c r="K717" i="10"/>
  <c r="O605" i="10"/>
  <c r="N605" i="10"/>
  <c r="M605" i="10"/>
  <c r="K733" i="10"/>
  <c r="O621" i="10"/>
  <c r="N621" i="10"/>
  <c r="M621" i="10"/>
  <c r="K749" i="10"/>
  <c r="M637" i="10"/>
  <c r="N637" i="10"/>
  <c r="O637" i="10"/>
  <c r="K757" i="10"/>
  <c r="M645" i="10"/>
  <c r="N645" i="10"/>
  <c r="O645" i="10"/>
  <c r="K761" i="10"/>
  <c r="M649" i="10"/>
  <c r="N649" i="10"/>
  <c r="O649" i="10"/>
  <c r="K765" i="10"/>
  <c r="M653" i="10"/>
  <c r="N653" i="10"/>
  <c r="O653" i="10"/>
  <c r="K769" i="10"/>
  <c r="M657" i="10"/>
  <c r="AF657" i="10" s="1"/>
  <c r="N657" i="10"/>
  <c r="O657" i="10"/>
  <c r="K781" i="10"/>
  <c r="M669" i="10"/>
  <c r="AF669" i="10" s="1"/>
  <c r="N669" i="10"/>
  <c r="O669" i="10"/>
  <c r="K690" i="10"/>
  <c r="M578" i="10"/>
  <c r="AF578" i="10" s="1"/>
  <c r="N578" i="10"/>
  <c r="O578" i="10"/>
  <c r="K702" i="10"/>
  <c r="O590" i="10"/>
  <c r="N590" i="10"/>
  <c r="M590" i="10"/>
  <c r="K706" i="10"/>
  <c r="O594" i="10"/>
  <c r="N594" i="10"/>
  <c r="M594" i="10"/>
  <c r="K710" i="10"/>
  <c r="O598" i="10"/>
  <c r="N598" i="10"/>
  <c r="M598" i="10"/>
  <c r="K722" i="10"/>
  <c r="O610" i="10"/>
  <c r="N610" i="10"/>
  <c r="M610" i="10"/>
  <c r="K738" i="10"/>
  <c r="O626" i="10"/>
  <c r="N626" i="10"/>
  <c r="M626" i="10"/>
  <c r="K746" i="10"/>
  <c r="M634" i="10"/>
  <c r="N634" i="10"/>
  <c r="O634" i="10"/>
  <c r="K750" i="10"/>
  <c r="M638" i="10"/>
  <c r="N638" i="10"/>
  <c r="O638" i="10"/>
  <c r="K754" i="10"/>
  <c r="M642" i="10"/>
  <c r="N642" i="10"/>
  <c r="O642" i="10"/>
  <c r="K758" i="10"/>
  <c r="M646" i="10"/>
  <c r="N646" i="10"/>
  <c r="O646" i="10"/>
  <c r="K762" i="10"/>
  <c r="M650" i="10"/>
  <c r="N650" i="10"/>
  <c r="O650" i="10"/>
  <c r="K766" i="10"/>
  <c r="M654" i="10"/>
  <c r="N654" i="10"/>
  <c r="O654" i="10"/>
  <c r="K770" i="10"/>
  <c r="M658" i="10"/>
  <c r="AF658" i="10" s="1"/>
  <c r="N658" i="10"/>
  <c r="O658" i="10"/>
  <c r="K774" i="10"/>
  <c r="M662" i="10"/>
  <c r="AF662" i="10" s="1"/>
  <c r="N662" i="10"/>
  <c r="O662" i="10"/>
  <c r="K778" i="10"/>
  <c r="M666" i="10"/>
  <c r="AF666" i="10" s="1"/>
  <c r="N666" i="10"/>
  <c r="O666" i="10"/>
  <c r="K782" i="10"/>
  <c r="M670" i="10"/>
  <c r="AF670" i="10" s="1"/>
  <c r="N670" i="10"/>
  <c r="O670" i="10"/>
  <c r="K691" i="10"/>
  <c r="M579" i="10"/>
  <c r="AF579" i="10" s="1"/>
  <c r="N579" i="10"/>
  <c r="O579" i="10"/>
  <c r="K695" i="10"/>
  <c r="M583" i="10"/>
  <c r="AF583" i="10" s="1"/>
  <c r="N583" i="10"/>
  <c r="O583" i="10"/>
  <c r="K699" i="10"/>
  <c r="O587" i="10"/>
  <c r="N587" i="10"/>
  <c r="M587" i="10"/>
  <c r="K703" i="10"/>
  <c r="O591" i="10"/>
  <c r="N591" i="10"/>
  <c r="M591" i="10"/>
  <c r="K707" i="10"/>
  <c r="O595" i="10"/>
  <c r="N595" i="10"/>
  <c r="M595" i="10"/>
  <c r="K711" i="10"/>
  <c r="O599" i="10"/>
  <c r="N599" i="10"/>
  <c r="M599" i="10"/>
  <c r="K715" i="10"/>
  <c r="O603" i="10"/>
  <c r="N603" i="10"/>
  <c r="M603" i="10"/>
  <c r="K719" i="10"/>
  <c r="O607" i="10"/>
  <c r="N607" i="10"/>
  <c r="M607" i="10"/>
  <c r="K723" i="10"/>
  <c r="O611" i="10"/>
  <c r="N611" i="10"/>
  <c r="M611" i="10"/>
  <c r="K727" i="10"/>
  <c r="O615" i="10"/>
  <c r="N615" i="10"/>
  <c r="M615" i="10"/>
  <c r="K720" i="10"/>
  <c r="O608" i="10"/>
  <c r="N608" i="10"/>
  <c r="M608" i="10"/>
  <c r="K752" i="10"/>
  <c r="M640" i="10"/>
  <c r="N640" i="10"/>
  <c r="O640" i="10"/>
  <c r="K697" i="10"/>
  <c r="M585" i="10"/>
  <c r="AF585" i="10" s="1"/>
  <c r="N585" i="10"/>
  <c r="O585" i="10"/>
  <c r="K709" i="10"/>
  <c r="O597" i="10"/>
  <c r="N597" i="10"/>
  <c r="M597" i="10"/>
  <c r="K721" i="10"/>
  <c r="O609" i="10"/>
  <c r="N609" i="10"/>
  <c r="M609" i="10"/>
  <c r="K741" i="10"/>
  <c r="O629" i="10"/>
  <c r="N629" i="10"/>
  <c r="M629" i="10"/>
  <c r="K753" i="10"/>
  <c r="M641" i="10"/>
  <c r="N641" i="10"/>
  <c r="O641" i="10"/>
  <c r="K777" i="10"/>
  <c r="M665" i="10"/>
  <c r="AF665" i="10" s="1"/>
  <c r="N665" i="10"/>
  <c r="O665" i="10"/>
  <c r="K785" i="10"/>
  <c r="M673" i="10"/>
  <c r="AF673" i="10" s="1"/>
  <c r="N673" i="10"/>
  <c r="O673" i="10"/>
  <c r="K786" i="10"/>
  <c r="M674" i="10"/>
  <c r="AF674" i="10" s="1"/>
  <c r="N674" i="10"/>
  <c r="O674" i="10"/>
  <c r="K694" i="10"/>
  <c r="M582" i="10"/>
  <c r="AF582" i="10" s="1"/>
  <c r="N582" i="10"/>
  <c r="O582" i="10"/>
  <c r="K698" i="10"/>
  <c r="O586" i="10"/>
  <c r="N586" i="10"/>
  <c r="M586" i="10"/>
  <c r="K714" i="10"/>
  <c r="O602" i="10"/>
  <c r="N602" i="10"/>
  <c r="M602" i="10"/>
  <c r="K718" i="10"/>
  <c r="O606" i="10"/>
  <c r="N606" i="10"/>
  <c r="M606" i="10"/>
  <c r="K726" i="10"/>
  <c r="O614" i="10"/>
  <c r="N614" i="10"/>
  <c r="M614" i="10"/>
  <c r="AF552" i="10"/>
  <c r="AF504" i="10"/>
  <c r="AF508" i="10"/>
  <c r="AF509" i="10"/>
  <c r="AF514" i="10"/>
  <c r="AF522" i="10"/>
  <c r="K731" i="10"/>
  <c r="O619" i="10"/>
  <c r="N619" i="10"/>
  <c r="M619" i="10"/>
  <c r="K735" i="10"/>
  <c r="O623" i="10"/>
  <c r="N623" i="10"/>
  <c r="M623" i="10"/>
  <c r="K739" i="10"/>
  <c r="O627" i="10"/>
  <c r="N627" i="10"/>
  <c r="M627" i="10"/>
  <c r="K743" i="10"/>
  <c r="O631" i="10"/>
  <c r="N631" i="10"/>
  <c r="M631" i="10"/>
  <c r="K747" i="10"/>
  <c r="M635" i="10"/>
  <c r="N635" i="10"/>
  <c r="O635" i="10"/>
  <c r="K751" i="10"/>
  <c r="M639" i="10"/>
  <c r="N639" i="10"/>
  <c r="O639" i="10"/>
  <c r="K755" i="10"/>
  <c r="M643" i="10"/>
  <c r="N643" i="10"/>
  <c r="O643" i="10"/>
  <c r="K759" i="10"/>
  <c r="M647" i="10"/>
  <c r="N647" i="10"/>
  <c r="O647" i="10"/>
  <c r="K763" i="10"/>
  <c r="M651" i="10"/>
  <c r="N651" i="10"/>
  <c r="O651" i="10"/>
  <c r="K767" i="10"/>
  <c r="M655" i="10"/>
  <c r="N655" i="10"/>
  <c r="O655" i="10"/>
  <c r="K771" i="10"/>
  <c r="M659" i="10"/>
  <c r="N659" i="10"/>
  <c r="O659" i="10"/>
  <c r="K775" i="10"/>
  <c r="M663" i="10"/>
  <c r="N663" i="10"/>
  <c r="O663" i="10"/>
  <c r="K779" i="10"/>
  <c r="M667" i="10"/>
  <c r="N667" i="10"/>
  <c r="O667" i="10"/>
  <c r="K783" i="10"/>
  <c r="M671" i="10"/>
  <c r="N671" i="10"/>
  <c r="O671" i="10"/>
  <c r="K787" i="10"/>
  <c r="M675" i="10"/>
  <c r="N675" i="10"/>
  <c r="O675" i="10"/>
  <c r="K692" i="10"/>
  <c r="M580" i="10"/>
  <c r="N580" i="10"/>
  <c r="O580" i="10"/>
  <c r="K696" i="10"/>
  <c r="M584" i="10"/>
  <c r="N584" i="10"/>
  <c r="O584" i="10"/>
  <c r="K700" i="10"/>
  <c r="O588" i="10"/>
  <c r="N588" i="10"/>
  <c r="M588" i="10"/>
  <c r="K704" i="10"/>
  <c r="O592" i="10"/>
  <c r="N592" i="10"/>
  <c r="M592" i="10"/>
  <c r="K708" i="10"/>
  <c r="O596" i="10"/>
  <c r="N596" i="10"/>
  <c r="M596" i="10"/>
  <c r="K712" i="10"/>
  <c r="O600" i="10"/>
  <c r="N600" i="10"/>
  <c r="M600" i="10"/>
  <c r="K716" i="10"/>
  <c r="O604" i="10"/>
  <c r="N604" i="10"/>
  <c r="M604" i="10"/>
  <c r="K724" i="10"/>
  <c r="O612" i="10"/>
  <c r="N612" i="10"/>
  <c r="M612" i="10"/>
  <c r="K740" i="10"/>
  <c r="O628" i="10"/>
  <c r="N628" i="10"/>
  <c r="M628" i="10"/>
  <c r="K748" i="10"/>
  <c r="M636" i="10"/>
  <c r="N636" i="10"/>
  <c r="O636" i="10"/>
  <c r="K760" i="10"/>
  <c r="M648" i="10"/>
  <c r="N648" i="10"/>
  <c r="O648" i="10"/>
  <c r="K768" i="10"/>
  <c r="M656" i="10"/>
  <c r="N656" i="10"/>
  <c r="O656" i="10"/>
  <c r="AF560" i="10"/>
  <c r="K728" i="10"/>
  <c r="O616" i="10"/>
  <c r="N616" i="10"/>
  <c r="M616" i="10"/>
  <c r="AF517" i="10"/>
  <c r="K730" i="10"/>
  <c r="O618" i="10"/>
  <c r="N618" i="10"/>
  <c r="M618" i="10"/>
  <c r="K734" i="10"/>
  <c r="O622" i="10"/>
  <c r="N622" i="10"/>
  <c r="M622" i="10"/>
  <c r="K742" i="10"/>
  <c r="O630" i="10"/>
  <c r="N630" i="10"/>
  <c r="M630" i="10"/>
  <c r="K701" i="10"/>
  <c r="O589" i="10"/>
  <c r="N589" i="10"/>
  <c r="M589" i="10"/>
  <c r="K713" i="10"/>
  <c r="O601" i="10"/>
  <c r="N601" i="10"/>
  <c r="M601" i="10"/>
  <c r="K725" i="10"/>
  <c r="O613" i="10"/>
  <c r="N613" i="10"/>
  <c r="M613" i="10"/>
  <c r="AF549" i="10"/>
  <c r="K776" i="10"/>
  <c r="M664" i="10"/>
  <c r="N664" i="10"/>
  <c r="O664" i="10"/>
  <c r="AF496" i="10"/>
  <c r="AF469" i="10"/>
  <c r="AF481" i="10"/>
  <c r="AF493" i="10"/>
  <c r="AF466" i="10"/>
  <c r="AF478" i="10"/>
  <c r="AF482" i="10"/>
  <c r="AF486" i="10"/>
  <c r="AF498" i="10"/>
  <c r="AF467" i="10"/>
  <c r="AF471" i="10"/>
  <c r="AF475" i="10"/>
  <c r="AF479" i="10"/>
  <c r="AF483" i="10"/>
  <c r="AF487" i="10"/>
  <c r="AF491" i="10"/>
  <c r="AF495" i="10"/>
  <c r="AF499" i="10"/>
  <c r="AF507" i="10"/>
  <c r="AF511" i="10"/>
  <c r="AF515" i="10"/>
  <c r="AF519" i="10"/>
  <c r="K736" i="10"/>
  <c r="O624" i="10"/>
  <c r="N624" i="10"/>
  <c r="M624" i="10"/>
  <c r="K744" i="10"/>
  <c r="O632" i="10"/>
  <c r="N632" i="10"/>
  <c r="M632" i="10"/>
  <c r="K764" i="10"/>
  <c r="M652" i="10"/>
  <c r="N652" i="10"/>
  <c r="O652" i="10"/>
  <c r="AF556" i="10"/>
  <c r="AF548" i="10"/>
  <c r="AF516" i="10"/>
  <c r="K784" i="10"/>
  <c r="M672" i="10"/>
  <c r="N672" i="10"/>
  <c r="O672" i="10"/>
  <c r="N564" i="10"/>
  <c r="O564" i="10"/>
  <c r="AF465" i="10"/>
  <c r="K689" i="10"/>
  <c r="O577" i="10"/>
  <c r="M577" i="10"/>
  <c r="N577" i="10"/>
  <c r="AF464" i="10"/>
  <c r="M564" i="10"/>
  <c r="K688" i="10"/>
  <c r="O576" i="10"/>
  <c r="N576" i="10"/>
  <c r="M576" i="10"/>
  <c r="AF652" i="10" l="1"/>
  <c r="AF632" i="10"/>
  <c r="AF624" i="10"/>
  <c r="AF616" i="10"/>
  <c r="AF627" i="10"/>
  <c r="AF623" i="10"/>
  <c r="AF656" i="10"/>
  <c r="AF648" i="10"/>
  <c r="AF636" i="10"/>
  <c r="AF655" i="10"/>
  <c r="AF651" i="10"/>
  <c r="AF647" i="10"/>
  <c r="AF643" i="10"/>
  <c r="AF639" i="10"/>
  <c r="AF635" i="10"/>
  <c r="AF625" i="10"/>
  <c r="AF617" i="10"/>
  <c r="AF631" i="10"/>
  <c r="AF619" i="10"/>
  <c r="O725" i="10"/>
  <c r="N725" i="10"/>
  <c r="M725" i="10"/>
  <c r="O742" i="10"/>
  <c r="N742" i="10"/>
  <c r="M742" i="10"/>
  <c r="O734" i="10"/>
  <c r="N734" i="10"/>
  <c r="M734" i="10"/>
  <c r="O730" i="10"/>
  <c r="N730" i="10"/>
  <c r="M730" i="10"/>
  <c r="O726" i="10"/>
  <c r="N726" i="10"/>
  <c r="M726" i="10"/>
  <c r="O718" i="10"/>
  <c r="N718" i="10"/>
  <c r="M718" i="10"/>
  <c r="O714" i="10"/>
  <c r="N714" i="10"/>
  <c r="M714" i="10"/>
  <c r="O698" i="10"/>
  <c r="N698" i="10"/>
  <c r="M698" i="10"/>
  <c r="O694" i="10"/>
  <c r="N694" i="10"/>
  <c r="M694" i="10"/>
  <c r="O786" i="10"/>
  <c r="N786" i="10"/>
  <c r="M786" i="10"/>
  <c r="O785" i="10"/>
  <c r="N785" i="10"/>
  <c r="M785" i="10"/>
  <c r="AF785" i="10" s="1"/>
  <c r="O777" i="10"/>
  <c r="N777" i="10"/>
  <c r="M777" i="10"/>
  <c r="O753" i="10"/>
  <c r="N753" i="10"/>
  <c r="M753" i="10"/>
  <c r="O741" i="10"/>
  <c r="N741" i="10"/>
  <c r="M741" i="10"/>
  <c r="O721" i="10"/>
  <c r="N721" i="10"/>
  <c r="M721" i="10"/>
  <c r="O709" i="10"/>
  <c r="N709" i="10"/>
  <c r="M709" i="10"/>
  <c r="O697" i="10"/>
  <c r="N697" i="10"/>
  <c r="M697" i="10"/>
  <c r="O752" i="10"/>
  <c r="N752" i="10"/>
  <c r="M752" i="10"/>
  <c r="O720" i="10"/>
  <c r="N720" i="10"/>
  <c r="M720" i="10"/>
  <c r="O727" i="10"/>
  <c r="N727" i="10"/>
  <c r="M727" i="10"/>
  <c r="O723" i="10"/>
  <c r="N723" i="10"/>
  <c r="M723" i="10"/>
  <c r="O719" i="10"/>
  <c r="N719" i="10"/>
  <c r="M719" i="10"/>
  <c r="O715" i="10"/>
  <c r="N715" i="10"/>
  <c r="M715" i="10"/>
  <c r="O711" i="10"/>
  <c r="N711" i="10"/>
  <c r="M711" i="10"/>
  <c r="O707" i="10"/>
  <c r="N707" i="10"/>
  <c r="M707" i="10"/>
  <c r="O703" i="10"/>
  <c r="N703" i="10"/>
  <c r="M703" i="10"/>
  <c r="O699" i="10"/>
  <c r="N699" i="10"/>
  <c r="M699" i="10"/>
  <c r="O695" i="10"/>
  <c r="N695" i="10"/>
  <c r="M695" i="10"/>
  <c r="O691" i="10"/>
  <c r="N691" i="10"/>
  <c r="M691" i="10"/>
  <c r="O782" i="10"/>
  <c r="N782" i="10"/>
  <c r="M782" i="10"/>
  <c r="O778" i="10"/>
  <c r="N778" i="10"/>
  <c r="M778" i="10"/>
  <c r="AF778" i="10" s="1"/>
  <c r="O774" i="10"/>
  <c r="N774" i="10"/>
  <c r="M774" i="10"/>
  <c r="O770" i="10"/>
  <c r="N770" i="10"/>
  <c r="M770" i="10"/>
  <c r="O766" i="10"/>
  <c r="N766" i="10"/>
  <c r="M766" i="10"/>
  <c r="O762" i="10"/>
  <c r="N762" i="10"/>
  <c r="M762" i="10"/>
  <c r="O758" i="10"/>
  <c r="N758" i="10"/>
  <c r="M758" i="10"/>
  <c r="O754" i="10"/>
  <c r="N754" i="10"/>
  <c r="M754" i="10"/>
  <c r="O750" i="10"/>
  <c r="N750" i="10"/>
  <c r="M750" i="10"/>
  <c r="O746" i="10"/>
  <c r="N746" i="10"/>
  <c r="M746" i="10"/>
  <c r="O738" i="10"/>
  <c r="N738" i="10"/>
  <c r="M738" i="10"/>
  <c r="O722" i="10"/>
  <c r="N722" i="10"/>
  <c r="M722" i="10"/>
  <c r="O710" i="10"/>
  <c r="N710" i="10"/>
  <c r="M710" i="10"/>
  <c r="O706" i="10"/>
  <c r="N706" i="10"/>
  <c r="M706" i="10"/>
  <c r="O702" i="10"/>
  <c r="N702" i="10"/>
  <c r="M702" i="10"/>
  <c r="O690" i="10"/>
  <c r="N690" i="10"/>
  <c r="M690" i="10"/>
  <c r="O781" i="10"/>
  <c r="N781" i="10"/>
  <c r="M781" i="10"/>
  <c r="O769" i="10"/>
  <c r="N769" i="10"/>
  <c r="M769" i="10"/>
  <c r="O765" i="10"/>
  <c r="N765" i="10"/>
  <c r="M765" i="10"/>
  <c r="O761" i="10"/>
  <c r="N761" i="10"/>
  <c r="M761" i="10"/>
  <c r="O757" i="10"/>
  <c r="N757" i="10"/>
  <c r="M757" i="10"/>
  <c r="O749" i="10"/>
  <c r="N749" i="10"/>
  <c r="M749" i="10"/>
  <c r="O733" i="10"/>
  <c r="N733" i="10"/>
  <c r="M733" i="10"/>
  <c r="O717" i="10"/>
  <c r="N717" i="10"/>
  <c r="M717" i="10"/>
  <c r="O705" i="10"/>
  <c r="N705" i="10"/>
  <c r="M705" i="10"/>
  <c r="O693" i="10"/>
  <c r="N693" i="10"/>
  <c r="M693" i="10"/>
  <c r="O756" i="10"/>
  <c r="N756" i="10"/>
  <c r="M756" i="10"/>
  <c r="O732" i="10"/>
  <c r="N732" i="10"/>
  <c r="M732" i="10"/>
  <c r="O772" i="10"/>
  <c r="N772" i="10"/>
  <c r="M772" i="10"/>
  <c r="O780" i="10"/>
  <c r="N780" i="10"/>
  <c r="M780" i="10"/>
  <c r="O713" i="10"/>
  <c r="N713" i="10"/>
  <c r="M713" i="10"/>
  <c r="O701" i="10"/>
  <c r="N701" i="10"/>
  <c r="M701" i="10"/>
  <c r="AF672" i="10"/>
  <c r="O764" i="10"/>
  <c r="N764" i="10"/>
  <c r="M764" i="10"/>
  <c r="O744" i="10"/>
  <c r="N744" i="10"/>
  <c r="M744" i="10"/>
  <c r="O736" i="10"/>
  <c r="N736" i="10"/>
  <c r="M736" i="10"/>
  <c r="AF613" i="10"/>
  <c r="AF601" i="10"/>
  <c r="AF589" i="10"/>
  <c r="AF630" i="10"/>
  <c r="AF622" i="10"/>
  <c r="AF618" i="10"/>
  <c r="O728" i="10"/>
  <c r="N728" i="10"/>
  <c r="M728" i="10"/>
  <c r="AF584" i="10"/>
  <c r="AF580" i="10"/>
  <c r="AF675" i="10"/>
  <c r="AF671" i="10"/>
  <c r="AF667" i="10"/>
  <c r="AF663" i="10"/>
  <c r="AF659" i="10"/>
  <c r="AF614" i="10"/>
  <c r="AF606" i="10"/>
  <c r="AF602" i="10"/>
  <c r="AF586" i="10"/>
  <c r="AF629" i="10"/>
  <c r="AF609" i="10"/>
  <c r="AF597" i="10"/>
  <c r="AF608" i="10"/>
  <c r="AF615" i="10"/>
  <c r="AF611" i="10"/>
  <c r="AF607" i="10"/>
  <c r="AF603" i="10"/>
  <c r="AF599" i="10"/>
  <c r="AF595" i="10"/>
  <c r="AF591" i="10"/>
  <c r="AF587" i="10"/>
  <c r="AF626" i="10"/>
  <c r="AF610" i="10"/>
  <c r="AF598" i="10"/>
  <c r="AF594" i="10"/>
  <c r="AF590" i="10"/>
  <c r="AF621" i="10"/>
  <c r="AF605" i="10"/>
  <c r="AF593" i="10"/>
  <c r="AF620" i="10"/>
  <c r="O784" i="10"/>
  <c r="N784" i="10"/>
  <c r="M784" i="10"/>
  <c r="AF784" i="10" s="1"/>
  <c r="AF664" i="10"/>
  <c r="O768" i="10"/>
  <c r="N768" i="10"/>
  <c r="M768" i="10"/>
  <c r="O760" i="10"/>
  <c r="N760" i="10"/>
  <c r="M760" i="10"/>
  <c r="O748" i="10"/>
  <c r="N748" i="10"/>
  <c r="M748" i="10"/>
  <c r="O740" i="10"/>
  <c r="N740" i="10"/>
  <c r="M740" i="10"/>
  <c r="O724" i="10"/>
  <c r="N724" i="10"/>
  <c r="M724" i="10"/>
  <c r="O716" i="10"/>
  <c r="N716" i="10"/>
  <c r="M716" i="10"/>
  <c r="O712" i="10"/>
  <c r="N712" i="10"/>
  <c r="M712" i="10"/>
  <c r="O708" i="10"/>
  <c r="N708" i="10"/>
  <c r="M708" i="10"/>
  <c r="O704" i="10"/>
  <c r="N704" i="10"/>
  <c r="M704" i="10"/>
  <c r="O700" i="10"/>
  <c r="N700" i="10"/>
  <c r="M700" i="10"/>
  <c r="AF700" i="10" s="1"/>
  <c r="O696" i="10"/>
  <c r="N696" i="10"/>
  <c r="M696" i="10"/>
  <c r="O692" i="10"/>
  <c r="N692" i="10"/>
  <c r="M692" i="10"/>
  <c r="O787" i="10"/>
  <c r="N787" i="10"/>
  <c r="M787" i="10"/>
  <c r="O783" i="10"/>
  <c r="N783" i="10"/>
  <c r="M783" i="10"/>
  <c r="AF783" i="10" s="1"/>
  <c r="O779" i="10"/>
  <c r="N779" i="10"/>
  <c r="M779" i="10"/>
  <c r="O775" i="10"/>
  <c r="N775" i="10"/>
  <c r="M775" i="10"/>
  <c r="O771" i="10"/>
  <c r="N771" i="10"/>
  <c r="M771" i="10"/>
  <c r="O767" i="10"/>
  <c r="N767" i="10"/>
  <c r="M767" i="10"/>
  <c r="O763" i="10"/>
  <c r="N763" i="10"/>
  <c r="M763" i="10"/>
  <c r="O759" i="10"/>
  <c r="N759" i="10"/>
  <c r="M759" i="10"/>
  <c r="O755" i="10"/>
  <c r="N755" i="10"/>
  <c r="M755" i="10"/>
  <c r="O751" i="10"/>
  <c r="N751" i="10"/>
  <c r="M751" i="10"/>
  <c r="O747" i="10"/>
  <c r="N747" i="10"/>
  <c r="M747" i="10"/>
  <c r="O743" i="10"/>
  <c r="N743" i="10"/>
  <c r="M743" i="10"/>
  <c r="O739" i="10"/>
  <c r="N739" i="10"/>
  <c r="M739" i="10"/>
  <c r="O735" i="10"/>
  <c r="N735" i="10"/>
  <c r="M735" i="10"/>
  <c r="O731" i="10"/>
  <c r="N731" i="10"/>
  <c r="M731" i="10"/>
  <c r="AF641" i="10"/>
  <c r="AF640" i="10"/>
  <c r="AF654" i="10"/>
  <c r="AF650" i="10"/>
  <c r="AF646" i="10"/>
  <c r="AF642" i="10"/>
  <c r="AF638" i="10"/>
  <c r="AF634" i="10"/>
  <c r="AF653" i="10"/>
  <c r="AF649" i="10"/>
  <c r="AF645" i="10"/>
  <c r="AF637" i="10"/>
  <c r="AF644" i="10"/>
  <c r="AF661" i="10"/>
  <c r="O776" i="10"/>
  <c r="N776" i="10"/>
  <c r="M776" i="10"/>
  <c r="AF628" i="10"/>
  <c r="AF612" i="10"/>
  <c r="AF604" i="10"/>
  <c r="AF600" i="10"/>
  <c r="AF596" i="10"/>
  <c r="AF592" i="10"/>
  <c r="AF588" i="10"/>
  <c r="O773" i="10"/>
  <c r="N773" i="10"/>
  <c r="M773" i="10"/>
  <c r="O745" i="10"/>
  <c r="N745" i="10"/>
  <c r="M745" i="10"/>
  <c r="O737" i="10"/>
  <c r="N737" i="10"/>
  <c r="M737" i="10"/>
  <c r="O729" i="10"/>
  <c r="N729" i="10"/>
  <c r="M729" i="10"/>
  <c r="O676" i="10"/>
  <c r="AF577" i="10"/>
  <c r="N689" i="10"/>
  <c r="M689" i="10"/>
  <c r="O689" i="10"/>
  <c r="M676" i="10"/>
  <c r="AF576" i="10"/>
  <c r="N676" i="10"/>
  <c r="O688" i="10"/>
  <c r="N688" i="10"/>
  <c r="M688" i="10"/>
  <c r="D122" i="4"/>
  <c r="AF787" i="10" l="1"/>
  <c r="AF780" i="10"/>
  <c r="AF702" i="10"/>
  <c r="AF698" i="10"/>
  <c r="AF729" i="10"/>
  <c r="AF731" i="10"/>
  <c r="AF747" i="10"/>
  <c r="AF763" i="10"/>
  <c r="AF696" i="10"/>
  <c r="AF712" i="10"/>
  <c r="AF748" i="10"/>
  <c r="AF764" i="10"/>
  <c r="AF732" i="10"/>
  <c r="AF717" i="10"/>
  <c r="AF761" i="10"/>
  <c r="AF690" i="10"/>
  <c r="AF722" i="10"/>
  <c r="AF754" i="10"/>
  <c r="AF770" i="10"/>
  <c r="AF691" i="10"/>
  <c r="AF707" i="10"/>
  <c r="AF723" i="10"/>
  <c r="AF697" i="10"/>
  <c r="AF753" i="10"/>
  <c r="AF694" i="10"/>
  <c r="AF726" i="10"/>
  <c r="AF725" i="10"/>
  <c r="AF737" i="10"/>
  <c r="AF776" i="10"/>
  <c r="AF735" i="10"/>
  <c r="AF751" i="10"/>
  <c r="AF767" i="10"/>
  <c r="AF704" i="10"/>
  <c r="AF716" i="10"/>
  <c r="AF760" i="10"/>
  <c r="AF713" i="10"/>
  <c r="AF756" i="10"/>
  <c r="AF733" i="10"/>
  <c r="AF765" i="10"/>
  <c r="AF706" i="10"/>
  <c r="AF738" i="10"/>
  <c r="AF758" i="10"/>
  <c r="AF774" i="10"/>
  <c r="AF695" i="10"/>
  <c r="AF699" i="10"/>
  <c r="AF711" i="10"/>
  <c r="AF727" i="10"/>
  <c r="AF709" i="10"/>
  <c r="AF777" i="10"/>
  <c r="AF730" i="10"/>
  <c r="AF781" i="10"/>
  <c r="AF782" i="10"/>
  <c r="AF786" i="10"/>
  <c r="AF773" i="10"/>
  <c r="AF743" i="10"/>
  <c r="AF759" i="10"/>
  <c r="AF775" i="10"/>
  <c r="AF692" i="10"/>
  <c r="AF708" i="10"/>
  <c r="AF740" i="10"/>
  <c r="AF728" i="10"/>
  <c r="AF744" i="10"/>
  <c r="AF701" i="10"/>
  <c r="AF772" i="10"/>
  <c r="AF757" i="10"/>
  <c r="AF710" i="10"/>
  <c r="AF750" i="10"/>
  <c r="AF766" i="10"/>
  <c r="AF719" i="10"/>
  <c r="AF752" i="10"/>
  <c r="AF741" i="10"/>
  <c r="AF718" i="10"/>
  <c r="AF742" i="10"/>
  <c r="AF745" i="10"/>
  <c r="AF739" i="10"/>
  <c r="AF755" i="10"/>
  <c r="AF771" i="10"/>
  <c r="AF779" i="10"/>
  <c r="AF724" i="10"/>
  <c r="AF768" i="10"/>
  <c r="AF736" i="10"/>
  <c r="AF693" i="10"/>
  <c r="AF705" i="10"/>
  <c r="AF749" i="10"/>
  <c r="AF769" i="10"/>
  <c r="AF746" i="10"/>
  <c r="AF762" i="10"/>
  <c r="AF703" i="10"/>
  <c r="AF715" i="10"/>
  <c r="AF720" i="10"/>
  <c r="AF721" i="10"/>
  <c r="AF714" i="10"/>
  <c r="AF734" i="10"/>
  <c r="N788" i="10"/>
  <c r="O788" i="10"/>
  <c r="AF689" i="10"/>
  <c r="M788" i="10"/>
  <c r="AF688" i="10"/>
  <c r="G168" i="5"/>
  <c r="G155" i="5"/>
  <c r="M98" i="5"/>
  <c r="L98" i="5"/>
  <c r="K98" i="5"/>
  <c r="J98" i="5"/>
  <c r="I98" i="5"/>
  <c r="H98" i="5"/>
  <c r="G98" i="5"/>
  <c r="E174" i="5"/>
  <c r="G126" i="5"/>
  <c r="G86" i="5"/>
  <c r="M86" i="5"/>
  <c r="L86" i="5"/>
  <c r="K86" i="5"/>
  <c r="J86" i="5"/>
  <c r="I86" i="5"/>
  <c r="H86" i="5"/>
  <c r="G73" i="5"/>
  <c r="M73" i="5"/>
  <c r="L73" i="5"/>
  <c r="K73" i="5"/>
  <c r="J73" i="5"/>
  <c r="I73" i="5"/>
  <c r="H73" i="5"/>
  <c r="I45" i="5"/>
  <c r="G27" i="18" l="1"/>
  <c r="H27" i="18"/>
  <c r="I27" i="18"/>
  <c r="F27" i="18"/>
  <c r="G49" i="16" l="1"/>
  <c r="G50" i="16"/>
  <c r="G51" i="16"/>
  <c r="G52" i="16"/>
  <c r="G53" i="16"/>
  <c r="G54" i="16"/>
  <c r="G48" i="16"/>
  <c r="G45" i="16"/>
  <c r="G44" i="16"/>
  <c r="F11" i="17"/>
  <c r="G16" i="16" l="1"/>
  <c r="F38" i="17" s="1"/>
  <c r="G14" i="16"/>
  <c r="F36" i="17" s="1"/>
  <c r="F23" i="16"/>
  <c r="F46" i="16"/>
  <c r="F55" i="16"/>
  <c r="F8" i="16"/>
  <c r="C5" i="18" l="1"/>
  <c r="C5" i="17"/>
  <c r="F83" i="20" l="1"/>
  <c r="G71" i="20"/>
  <c r="H71" i="20"/>
  <c r="I71" i="20"/>
  <c r="F71" i="20"/>
  <c r="G33" i="20"/>
  <c r="H33" i="20"/>
  <c r="I33" i="20"/>
  <c r="G34" i="20"/>
  <c r="H34" i="20"/>
  <c r="I34" i="20"/>
  <c r="F34" i="20"/>
  <c r="F33" i="20"/>
  <c r="G25" i="20"/>
  <c r="H25" i="20"/>
  <c r="I25" i="20"/>
  <c r="F25" i="20"/>
  <c r="F20" i="20"/>
  <c r="F19" i="20"/>
  <c r="G16" i="20"/>
  <c r="H16" i="20"/>
  <c r="I16" i="20"/>
  <c r="F16" i="20"/>
  <c r="C5" i="20"/>
  <c r="C5" i="19"/>
  <c r="G196" i="18"/>
  <c r="H196" i="18"/>
  <c r="I196" i="18"/>
  <c r="F196" i="18"/>
  <c r="G48" i="18"/>
  <c r="H48" i="18" s="1"/>
  <c r="I48" i="18" s="1"/>
  <c r="G47" i="18"/>
  <c r="H47" i="18" s="1"/>
  <c r="I47" i="18" s="1"/>
  <c r="G46" i="18"/>
  <c r="H46" i="18" s="1"/>
  <c r="I46" i="18" s="1"/>
  <c r="G40" i="18"/>
  <c r="H40" i="18" s="1"/>
  <c r="I40" i="18" s="1"/>
  <c r="G41" i="18"/>
  <c r="G39" i="18"/>
  <c r="H39" i="18" s="1"/>
  <c r="G15" i="18"/>
  <c r="H15" i="18"/>
  <c r="I15" i="18"/>
  <c r="F15" i="18"/>
  <c r="G240" i="5"/>
  <c r="G239" i="5"/>
  <c r="I239" i="5"/>
  <c r="J239" i="5"/>
  <c r="K239" i="5"/>
  <c r="L239" i="5"/>
  <c r="M239" i="5"/>
  <c r="I240" i="5"/>
  <c r="J240" i="5"/>
  <c r="K240" i="5"/>
  <c r="L240" i="5"/>
  <c r="M240" i="5"/>
  <c r="H240" i="5"/>
  <c r="H239" i="5"/>
  <c r="H195" i="5"/>
  <c r="I195" i="5"/>
  <c r="J195" i="5"/>
  <c r="K195" i="5"/>
  <c r="L195" i="5"/>
  <c r="M195" i="5"/>
  <c r="H196" i="5"/>
  <c r="I196" i="5"/>
  <c r="J196" i="5"/>
  <c r="K196" i="5"/>
  <c r="L196" i="5"/>
  <c r="M196" i="5"/>
  <c r="G196" i="5"/>
  <c r="G195" i="5"/>
  <c r="H208" i="5"/>
  <c r="I208" i="5"/>
  <c r="J208" i="5"/>
  <c r="K208" i="5"/>
  <c r="L208" i="5"/>
  <c r="M208" i="5"/>
  <c r="H209" i="5"/>
  <c r="I209" i="5"/>
  <c r="J209" i="5"/>
  <c r="K209" i="5"/>
  <c r="L209" i="5"/>
  <c r="M209" i="5"/>
  <c r="G209" i="5"/>
  <c r="G208" i="5"/>
  <c r="H226" i="5"/>
  <c r="I226" i="5"/>
  <c r="J226" i="5"/>
  <c r="K226" i="5"/>
  <c r="L226" i="5"/>
  <c r="M226" i="5"/>
  <c r="H227" i="5"/>
  <c r="I227" i="5"/>
  <c r="J227" i="5"/>
  <c r="K227" i="5"/>
  <c r="L227" i="5"/>
  <c r="M227" i="5"/>
  <c r="G227" i="5"/>
  <c r="G226" i="5"/>
  <c r="G8" i="18"/>
  <c r="G175" i="18" s="1"/>
  <c r="H8" i="18"/>
  <c r="H175" i="18" s="1"/>
  <c r="I8" i="18"/>
  <c r="I175" i="18" s="1"/>
  <c r="F8" i="18"/>
  <c r="G8" i="17"/>
  <c r="H8" i="17"/>
  <c r="I8" i="17"/>
  <c r="F8" i="17"/>
  <c r="I168" i="21"/>
  <c r="G8" i="16"/>
  <c r="H8" i="16"/>
  <c r="I8" i="16"/>
  <c r="C5" i="16"/>
  <c r="F60" i="15"/>
  <c r="G60" i="15"/>
  <c r="H60" i="15"/>
  <c r="I60" i="15"/>
  <c r="J60" i="15"/>
  <c r="K60" i="15"/>
  <c r="L60" i="15"/>
  <c r="K88" i="15"/>
  <c r="J88" i="15"/>
  <c r="I88" i="15"/>
  <c r="H88" i="15"/>
  <c r="G88" i="15"/>
  <c r="F88" i="15"/>
  <c r="L47" i="15"/>
  <c r="L48" i="15"/>
  <c r="M131" i="5"/>
  <c r="K48" i="15" s="1"/>
  <c r="L131" i="5"/>
  <c r="J48" i="15" s="1"/>
  <c r="K131" i="5"/>
  <c r="J131" i="5"/>
  <c r="H48" i="15" s="1"/>
  <c r="I131" i="5"/>
  <c r="H131" i="5"/>
  <c r="F48" i="15" s="1"/>
  <c r="G131" i="5"/>
  <c r="M45" i="5"/>
  <c r="K47" i="15" s="1"/>
  <c r="L45" i="5"/>
  <c r="L222" i="5" s="1"/>
  <c r="K45" i="5"/>
  <c r="I47" i="15" s="1"/>
  <c r="J45" i="5"/>
  <c r="J222" i="5" s="1"/>
  <c r="G47" i="15"/>
  <c r="H45" i="5"/>
  <c r="H222" i="5" s="1"/>
  <c r="G45" i="5"/>
  <c r="H235" i="5" l="1"/>
  <c r="F100" i="15" s="1"/>
  <c r="L235" i="5"/>
  <c r="J100" i="15" s="1"/>
  <c r="G42" i="18"/>
  <c r="G78" i="20" s="1"/>
  <c r="J235" i="5"/>
  <c r="H100" i="15" s="1"/>
  <c r="H152" i="21"/>
  <c r="F62" i="20" s="1"/>
  <c r="F99" i="15"/>
  <c r="H99" i="15"/>
  <c r="J99" i="15"/>
  <c r="J101" i="15" s="1"/>
  <c r="F75" i="20"/>
  <c r="I75" i="20"/>
  <c r="G75" i="20"/>
  <c r="I74" i="20"/>
  <c r="G74" i="20"/>
  <c r="F74" i="20"/>
  <c r="H75" i="20"/>
  <c r="H74" i="20"/>
  <c r="L191" i="5"/>
  <c r="J191" i="5"/>
  <c r="I67" i="20" s="1"/>
  <c r="H191" i="5"/>
  <c r="G67" i="20" s="1"/>
  <c r="M204" i="5"/>
  <c r="K204" i="5"/>
  <c r="I204" i="5"/>
  <c r="H68" i="20" s="1"/>
  <c r="G204" i="5"/>
  <c r="F68" i="20" s="1"/>
  <c r="M222" i="5"/>
  <c r="K222" i="5"/>
  <c r="I222" i="5"/>
  <c r="G235" i="5"/>
  <c r="M235" i="5"/>
  <c r="K100" i="15" s="1"/>
  <c r="K235" i="5"/>
  <c r="I100" i="15" s="1"/>
  <c r="I235" i="5"/>
  <c r="G100" i="15" s="1"/>
  <c r="I48" i="15"/>
  <c r="I49" i="15" s="1"/>
  <c r="G48" i="15"/>
  <c r="G49" i="15" s="1"/>
  <c r="J47" i="15"/>
  <c r="J49" i="15" s="1"/>
  <c r="H47" i="15"/>
  <c r="H49" i="15" s="1"/>
  <c r="F47" i="15"/>
  <c r="F49" i="15" s="1"/>
  <c r="H19" i="18"/>
  <c r="F19" i="18"/>
  <c r="H22" i="18"/>
  <c r="G191" i="5"/>
  <c r="F67" i="20" s="1"/>
  <c r="K191" i="5"/>
  <c r="I191" i="5"/>
  <c r="H67" i="20" s="1"/>
  <c r="L204" i="5"/>
  <c r="J204" i="5"/>
  <c r="I68" i="20" s="1"/>
  <c r="H204" i="5"/>
  <c r="G68" i="20" s="1"/>
  <c r="G222" i="5"/>
  <c r="I19" i="18"/>
  <c r="G19" i="18"/>
  <c r="F22" i="18"/>
  <c r="I22" i="18"/>
  <c r="G22" i="18"/>
  <c r="K49" i="15"/>
  <c r="I39" i="18"/>
  <c r="H41" i="18"/>
  <c r="I41" i="18" s="1"/>
  <c r="L49" i="15"/>
  <c r="I42" i="18" l="1"/>
  <c r="I78" i="20" s="1"/>
  <c r="F101" i="15"/>
  <c r="H101" i="15"/>
  <c r="G99" i="15"/>
  <c r="G101" i="15" s="1"/>
  <c r="K99" i="15"/>
  <c r="K101" i="15" s="1"/>
  <c r="I99" i="15"/>
  <c r="I101" i="15" s="1"/>
  <c r="M191" i="5"/>
  <c r="H42" i="18"/>
  <c r="H78" i="20" s="1"/>
  <c r="F36" i="15" l="1"/>
  <c r="G36" i="15"/>
  <c r="H36" i="15"/>
  <c r="I36" i="15"/>
  <c r="J36" i="15"/>
  <c r="K36" i="15"/>
  <c r="L36" i="15"/>
  <c r="J8" i="15"/>
  <c r="K8" i="15"/>
  <c r="L8" i="15"/>
  <c r="I8" i="15"/>
  <c r="F8" i="15"/>
  <c r="G8" i="15"/>
  <c r="H8" i="15"/>
  <c r="H157" i="21" l="1"/>
  <c r="H140" i="21"/>
  <c r="M238" i="5"/>
  <c r="I238" i="5"/>
  <c r="J238" i="5"/>
  <c r="K238" i="5"/>
  <c r="L238" i="5"/>
  <c r="H238" i="5"/>
  <c r="G238" i="5"/>
  <c r="H224" i="5"/>
  <c r="F69" i="15" s="1"/>
  <c r="I224" i="5"/>
  <c r="G69" i="15" s="1"/>
  <c r="J224" i="5"/>
  <c r="H69" i="15" s="1"/>
  <c r="K224" i="5"/>
  <c r="I69" i="15" s="1"/>
  <c r="L224" i="5"/>
  <c r="J69" i="15" s="1"/>
  <c r="M224" i="5"/>
  <c r="K69" i="15" s="1"/>
  <c r="H225" i="5"/>
  <c r="F70" i="15" s="1"/>
  <c r="I225" i="5"/>
  <c r="G70" i="15" s="1"/>
  <c r="J225" i="5"/>
  <c r="H70" i="15" s="1"/>
  <c r="K225" i="5"/>
  <c r="I70" i="15" s="1"/>
  <c r="L225" i="5"/>
  <c r="J70" i="15" s="1"/>
  <c r="M225" i="5"/>
  <c r="K70" i="15" s="1"/>
  <c r="G225" i="5"/>
  <c r="G224" i="5"/>
  <c r="H207" i="5"/>
  <c r="I207" i="5"/>
  <c r="J207" i="5"/>
  <c r="K207" i="5"/>
  <c r="L207" i="5"/>
  <c r="M207" i="5"/>
  <c r="H126" i="5"/>
  <c r="I126" i="5"/>
  <c r="J126" i="5"/>
  <c r="K126" i="5"/>
  <c r="L126" i="5"/>
  <c r="M126" i="5"/>
  <c r="H155" i="5"/>
  <c r="I155" i="5"/>
  <c r="I205" i="5" s="1"/>
  <c r="J155" i="5"/>
  <c r="K155" i="5"/>
  <c r="K205" i="5" s="1"/>
  <c r="L155" i="5"/>
  <c r="L223" i="5" s="1"/>
  <c r="J67" i="15" s="1"/>
  <c r="M155" i="5"/>
  <c r="M205" i="5" s="1"/>
  <c r="H168" i="5"/>
  <c r="I168" i="5"/>
  <c r="I206" i="5" s="1"/>
  <c r="J168" i="5"/>
  <c r="K168" i="5"/>
  <c r="K206" i="5" s="1"/>
  <c r="L168" i="5"/>
  <c r="M168" i="5"/>
  <c r="M206" i="5" s="1"/>
  <c r="G207" i="5"/>
  <c r="G206" i="5"/>
  <c r="G205" i="5"/>
  <c r="H192" i="5"/>
  <c r="G15" i="15" s="1"/>
  <c r="G185" i="18" s="1"/>
  <c r="I192" i="5"/>
  <c r="H15" i="15" s="1"/>
  <c r="H185" i="18" s="1"/>
  <c r="J192" i="5"/>
  <c r="I15" i="15" s="1"/>
  <c r="I185" i="18" s="1"/>
  <c r="K192" i="5"/>
  <c r="J15" i="15" s="1"/>
  <c r="L192" i="5"/>
  <c r="H193" i="5"/>
  <c r="G18" i="15" s="1"/>
  <c r="G187" i="18" s="1"/>
  <c r="I193" i="5"/>
  <c r="H18" i="15" s="1"/>
  <c r="H187" i="18" s="1"/>
  <c r="J193" i="5"/>
  <c r="I18" i="15" s="1"/>
  <c r="I187" i="18" s="1"/>
  <c r="K193" i="5"/>
  <c r="J18" i="15" s="1"/>
  <c r="L193" i="5"/>
  <c r="H194" i="5"/>
  <c r="G17" i="15" s="1"/>
  <c r="I194" i="5"/>
  <c r="H17" i="15" s="1"/>
  <c r="J194" i="5"/>
  <c r="I17" i="15" s="1"/>
  <c r="K194" i="5"/>
  <c r="J17" i="15" s="1"/>
  <c r="L194" i="5"/>
  <c r="G194" i="5"/>
  <c r="F17" i="15" s="1"/>
  <c r="F186" i="18" s="1"/>
  <c r="G193" i="5"/>
  <c r="F18" i="15" s="1"/>
  <c r="F187" i="18" s="1"/>
  <c r="G192" i="5"/>
  <c r="F15" i="15" s="1"/>
  <c r="F185" i="18" s="1"/>
  <c r="H42" i="1"/>
  <c r="H24" i="5" s="1"/>
  <c r="D40" i="4"/>
  <c r="E41" i="4"/>
  <c r="D37" i="4"/>
  <c r="D36" i="4"/>
  <c r="C37" i="4"/>
  <c r="C36" i="4"/>
  <c r="C35" i="4"/>
  <c r="I186" i="18" l="1"/>
  <c r="H186" i="18"/>
  <c r="G186" i="18"/>
  <c r="G24" i="5"/>
  <c r="G219" i="5" s="1"/>
  <c r="U26" i="22"/>
  <c r="U39" i="22"/>
  <c r="U34" i="22"/>
  <c r="U56" i="22"/>
  <c r="U64" i="22"/>
  <c r="U72" i="22"/>
  <c r="U31" i="22"/>
  <c r="U65" i="22"/>
  <c r="U37" i="22"/>
  <c r="U24" i="22"/>
  <c r="U59" i="22"/>
  <c r="U40" i="22"/>
  <c r="U38" i="22"/>
  <c r="U30" i="22"/>
  <c r="U69" i="22"/>
  <c r="U67" i="22"/>
  <c r="U36" i="22"/>
  <c r="U51" i="22"/>
  <c r="U61" i="22"/>
  <c r="U52" i="22"/>
  <c r="U54" i="22"/>
  <c r="U32" i="22"/>
  <c r="U63" i="22"/>
  <c r="U66" i="22"/>
  <c r="U74" i="22"/>
  <c r="U33" i="22"/>
  <c r="U53" i="22"/>
  <c r="U60" i="22"/>
  <c r="U68" i="22"/>
  <c r="U76" i="22"/>
  <c r="U35" i="22"/>
  <c r="U27" i="22"/>
  <c r="U75" i="22"/>
  <c r="U28" i="22"/>
  <c r="U55" i="22"/>
  <c r="U73" i="22"/>
  <c r="U29" i="22"/>
  <c r="U62" i="22"/>
  <c r="U70" i="22"/>
  <c r="U71" i="22"/>
  <c r="U41" i="22"/>
  <c r="U25" i="22"/>
  <c r="U57" i="22"/>
  <c r="U267" i="22"/>
  <c r="U271" i="22"/>
  <c r="U275" i="22"/>
  <c r="U279" i="22"/>
  <c r="U283" i="22"/>
  <c r="U314" i="22"/>
  <c r="U317" i="22"/>
  <c r="U336" i="22"/>
  <c r="U340" i="22"/>
  <c r="U215" i="22"/>
  <c r="U219" i="22"/>
  <c r="U145" i="22"/>
  <c r="U147" i="22"/>
  <c r="U149" i="22"/>
  <c r="U151" i="22"/>
  <c r="U153" i="22"/>
  <c r="U155" i="22"/>
  <c r="U157" i="22"/>
  <c r="U159" i="22"/>
  <c r="U161" i="22"/>
  <c r="U187" i="22"/>
  <c r="U146" i="22"/>
  <c r="U148" i="22"/>
  <c r="U150" i="22"/>
  <c r="U152" i="22"/>
  <c r="U154" i="22"/>
  <c r="U156" i="22"/>
  <c r="U158" i="22"/>
  <c r="U160" i="22"/>
  <c r="U162" i="22"/>
  <c r="U172" i="22"/>
  <c r="U174" i="22"/>
  <c r="U176" i="22"/>
  <c r="U178" i="22"/>
  <c r="U180" i="22"/>
  <c r="U182" i="22"/>
  <c r="U184" i="22"/>
  <c r="U186" i="22"/>
  <c r="U175" i="22"/>
  <c r="U183" i="22"/>
  <c r="U189" i="22"/>
  <c r="U197" i="22"/>
  <c r="U194" i="22"/>
  <c r="U188" i="22"/>
  <c r="U195" i="22"/>
  <c r="U173" i="22"/>
  <c r="U177" i="22"/>
  <c r="U181" i="22"/>
  <c r="U185" i="22"/>
  <c r="U191" i="22"/>
  <c r="U190" i="22"/>
  <c r="U193" i="22"/>
  <c r="U192" i="22"/>
  <c r="U196" i="22"/>
  <c r="U630" i="22"/>
  <c r="U634" i="22"/>
  <c r="U646" i="22"/>
  <c r="U430" i="22"/>
  <c r="U457" i="22"/>
  <c r="U277" i="22"/>
  <c r="U269" i="22"/>
  <c r="U298" i="22"/>
  <c r="U268" i="22"/>
  <c r="U231" i="22"/>
  <c r="U517" i="22"/>
  <c r="U278" i="22"/>
  <c r="U282" i="22"/>
  <c r="U307" i="22"/>
  <c r="U518" i="22"/>
  <c r="U429" i="22"/>
  <c r="U270" i="22"/>
  <c r="U299" i="22"/>
  <c r="U422" i="22"/>
  <c r="U512" i="22"/>
  <c r="U389" i="22"/>
  <c r="U404" i="22"/>
  <c r="U296" i="22"/>
  <c r="U387" i="22"/>
  <c r="U316" i="22"/>
  <c r="U276" i="22"/>
  <c r="U221" i="22"/>
  <c r="U216" i="22"/>
  <c r="U306" i="22"/>
  <c r="U318" i="22"/>
  <c r="U272" i="22"/>
  <c r="U391" i="22"/>
  <c r="U424" i="22"/>
  <c r="U641" i="22"/>
  <c r="U520" i="22"/>
  <c r="U229" i="22"/>
  <c r="U438" i="22"/>
  <c r="U633" i="22"/>
  <c r="U556" i="22"/>
  <c r="U220" i="22"/>
  <c r="U397" i="22"/>
  <c r="U294" i="22"/>
  <c r="U280" i="22"/>
  <c r="U309" i="22"/>
  <c r="U274" i="22"/>
  <c r="U461" i="22"/>
  <c r="U293" i="22"/>
  <c r="U514" i="22"/>
  <c r="U400" i="22"/>
  <c r="U401" i="22"/>
  <c r="U388" i="22"/>
  <c r="U266" i="22"/>
  <c r="U302" i="22"/>
  <c r="U513" i="22"/>
  <c r="U315" i="22"/>
  <c r="U228" i="22"/>
  <c r="U420" i="22"/>
  <c r="U433" i="22"/>
  <c r="U510" i="22"/>
  <c r="U416" i="22"/>
  <c r="U225" i="22"/>
  <c r="U281" i="22"/>
  <c r="U392" i="22"/>
  <c r="U638" i="22"/>
  <c r="U414" i="22"/>
  <c r="U418" i="22"/>
  <c r="U224" i="22"/>
  <c r="U223" i="22"/>
  <c r="U396" i="22"/>
  <c r="U217" i="22"/>
  <c r="U227" i="22"/>
  <c r="U230" i="22"/>
  <c r="U304" i="22"/>
  <c r="U232" i="22"/>
  <c r="U428" i="22"/>
  <c r="U426" i="22"/>
  <c r="U631" i="22"/>
  <c r="U297" i="22"/>
  <c r="U393" i="22"/>
  <c r="U273" i="22"/>
  <c r="U399" i="22"/>
  <c r="U642" i="22"/>
  <c r="U525" i="22"/>
  <c r="U558" i="22"/>
  <c r="U311" i="22"/>
  <c r="U305" i="22"/>
  <c r="U222" i="22"/>
  <c r="U303" i="22"/>
  <c r="U310" i="22"/>
  <c r="U308" i="22"/>
  <c r="U432" i="22"/>
  <c r="U301" i="22"/>
  <c r="U218" i="22"/>
  <c r="U395" i="22"/>
  <c r="U521" i="22"/>
  <c r="U312" i="22"/>
  <c r="U509" i="22"/>
  <c r="U522" i="22"/>
  <c r="U403" i="22"/>
  <c r="U313" i="22"/>
  <c r="U435" i="22"/>
  <c r="U295" i="22"/>
  <c r="U226" i="22"/>
  <c r="U437" i="22"/>
  <c r="U553" i="22"/>
  <c r="U539" i="22"/>
  <c r="U699" i="22"/>
  <c r="U439" i="22"/>
  <c r="U549" i="22"/>
  <c r="U434" i="22"/>
  <c r="U582" i="22"/>
  <c r="U394" i="22"/>
  <c r="U524" i="22"/>
  <c r="U508" i="22"/>
  <c r="U543" i="22"/>
  <c r="U679" i="22"/>
  <c r="U680" i="22"/>
  <c r="U353" i="22"/>
  <c r="U415" i="22"/>
  <c r="U656" i="22"/>
  <c r="U672" i="22"/>
  <c r="U431" i="22"/>
  <c r="U645" i="22"/>
  <c r="U639" i="22"/>
  <c r="U674" i="22"/>
  <c r="U675" i="22"/>
  <c r="U637" i="22"/>
  <c r="U436" i="22"/>
  <c r="U398" i="22"/>
  <c r="U338" i="22"/>
  <c r="U666" i="22"/>
  <c r="U643" i="22"/>
  <c r="U402" i="22"/>
  <c r="U535" i="22"/>
  <c r="U677" i="22"/>
  <c r="U554" i="22"/>
  <c r="U342" i="22"/>
  <c r="U423" i="22"/>
  <c r="U664" i="22"/>
  <c r="U339" i="22"/>
  <c r="U559" i="22"/>
  <c r="U345" i="22"/>
  <c r="U516" i="22"/>
  <c r="U349" i="22"/>
  <c r="U341" i="22"/>
  <c r="U350" i="22"/>
  <c r="U670" i="22"/>
  <c r="U671" i="22"/>
  <c r="U635" i="22"/>
  <c r="U660" i="22"/>
  <c r="U390" i="22"/>
  <c r="U551" i="22"/>
  <c r="U337" i="22"/>
  <c r="U658" i="22"/>
  <c r="U541" i="22"/>
  <c r="U344" i="22"/>
  <c r="U629" i="22"/>
  <c r="U352" i="22"/>
  <c r="U347" i="22"/>
  <c r="U419" i="22"/>
  <c r="U578" i="22"/>
  <c r="U417" i="22"/>
  <c r="U343" i="22"/>
  <c r="U346" i="22"/>
  <c r="U351" i="22"/>
  <c r="U348" i="22"/>
  <c r="U668" i="22"/>
  <c r="U427" i="22"/>
  <c r="U662" i="22"/>
  <c r="U547" i="22"/>
  <c r="U425" i="22"/>
  <c r="U537" i="22"/>
  <c r="U545" i="22"/>
  <c r="U703" i="22"/>
  <c r="U552" i="22"/>
  <c r="U644" i="22"/>
  <c r="U544" i="22"/>
  <c r="U467" i="22"/>
  <c r="U511" i="22"/>
  <c r="U468" i="22"/>
  <c r="U550" i="22"/>
  <c r="U470" i="22"/>
  <c r="U463" i="22"/>
  <c r="U459" i="22"/>
  <c r="U474" i="22"/>
  <c r="U548" i="22"/>
  <c r="U469" i="22"/>
  <c r="U473" i="22"/>
  <c r="U458" i="22"/>
  <c r="U462" i="22"/>
  <c r="U466" i="22"/>
  <c r="U632" i="22"/>
  <c r="U678" i="22"/>
  <c r="U657" i="22"/>
  <c r="U669" i="22"/>
  <c r="U538" i="22"/>
  <c r="U665" i="22"/>
  <c r="U519" i="22"/>
  <c r="U464" i="22"/>
  <c r="U471" i="22"/>
  <c r="U667" i="22"/>
  <c r="U555" i="22"/>
  <c r="U540" i="22"/>
  <c r="U560" i="22"/>
  <c r="U681" i="22"/>
  <c r="U472" i="22"/>
  <c r="U676" i="22"/>
  <c r="U465" i="22"/>
  <c r="U640" i="22"/>
  <c r="U536" i="22"/>
  <c r="U460" i="22"/>
  <c r="U659" i="22"/>
  <c r="U661" i="22"/>
  <c r="U673" i="22"/>
  <c r="U636" i="22"/>
  <c r="U557" i="22"/>
  <c r="U523" i="22"/>
  <c r="U515" i="22"/>
  <c r="U546" i="22"/>
  <c r="U584" i="22"/>
  <c r="U588" i="22"/>
  <c r="U583" i="22"/>
  <c r="U581" i="22"/>
  <c r="U593" i="22"/>
  <c r="U585" i="22"/>
  <c r="U594" i="22"/>
  <c r="U595" i="22"/>
  <c r="U580" i="22"/>
  <c r="U591" i="22"/>
  <c r="U589" i="22"/>
  <c r="U592" i="22"/>
  <c r="U587" i="22"/>
  <c r="U586" i="22"/>
  <c r="U579" i="22"/>
  <c r="U590" i="22"/>
  <c r="U714" i="22"/>
  <c r="U709" i="22"/>
  <c r="U706" i="22"/>
  <c r="U700" i="22"/>
  <c r="U715" i="22"/>
  <c r="U710" i="22"/>
  <c r="U708" i="22"/>
  <c r="U712" i="22"/>
  <c r="U716" i="22"/>
  <c r="U711" i="22"/>
  <c r="U702" i="22"/>
  <c r="U704" i="22"/>
  <c r="U705" i="22"/>
  <c r="U707" i="22"/>
  <c r="U713" i="22"/>
  <c r="U701" i="22"/>
  <c r="M237" i="5"/>
  <c r="K237" i="5"/>
  <c r="I236" i="5"/>
  <c r="I237" i="5"/>
  <c r="K236" i="5"/>
  <c r="I42" i="1"/>
  <c r="G53" i="20" s="1"/>
  <c r="F53" i="20"/>
  <c r="F24" i="20"/>
  <c r="F27" i="20"/>
  <c r="I26" i="20"/>
  <c r="G26" i="20"/>
  <c r="H27" i="20"/>
  <c r="I24" i="20"/>
  <c r="G24" i="20"/>
  <c r="F26" i="20"/>
  <c r="H26" i="20"/>
  <c r="I27" i="20"/>
  <c r="G27" i="20"/>
  <c r="H24" i="20"/>
  <c r="M193" i="5"/>
  <c r="L18" i="15" s="1"/>
  <c r="K18" i="15"/>
  <c r="L206" i="5"/>
  <c r="J206" i="5"/>
  <c r="H206" i="5"/>
  <c r="L205" i="5"/>
  <c r="J205" i="5"/>
  <c r="H205" i="5"/>
  <c r="M223" i="5"/>
  <c r="K67" i="15" s="1"/>
  <c r="K223" i="5"/>
  <c r="I67" i="15" s="1"/>
  <c r="I223" i="5"/>
  <c r="G67" i="15" s="1"/>
  <c r="G236" i="5"/>
  <c r="H237" i="5"/>
  <c r="L237" i="5"/>
  <c r="J237" i="5"/>
  <c r="L236" i="5"/>
  <c r="J236" i="5"/>
  <c r="M236" i="5"/>
  <c r="M194" i="5"/>
  <c r="L17" i="15" s="1"/>
  <c r="K17" i="15"/>
  <c r="M192" i="5"/>
  <c r="L15" i="15" s="1"/>
  <c r="K15" i="15"/>
  <c r="G223" i="5"/>
  <c r="J223" i="5"/>
  <c r="H67" i="15" s="1"/>
  <c r="H223" i="5"/>
  <c r="F67" i="15" s="1"/>
  <c r="G237" i="5"/>
  <c r="H236" i="5"/>
  <c r="E40" i="4"/>
  <c r="F40" i="4"/>
  <c r="J42" i="1" l="1"/>
  <c r="K42" i="1" s="1"/>
  <c r="I53" i="20" s="1"/>
  <c r="D41" i="4"/>
  <c r="F41" i="4"/>
  <c r="H53" i="20" l="1"/>
  <c r="L42" i="1"/>
  <c r="M42" i="1" l="1"/>
  <c r="H70" i="21"/>
  <c r="M97" i="5"/>
  <c r="M183" i="5" s="1"/>
  <c r="L97" i="5"/>
  <c r="L183" i="5" s="1"/>
  <c r="I70" i="21"/>
  <c r="F68" i="18" s="1"/>
  <c r="J70" i="21"/>
  <c r="G68" i="18" s="1"/>
  <c r="K70" i="21"/>
  <c r="H68" i="18" s="1"/>
  <c r="L70" i="21"/>
  <c r="I68" i="18" s="1"/>
  <c r="M70" i="21"/>
  <c r="N70" i="21"/>
  <c r="O70" i="21"/>
  <c r="E381" i="11" l="1"/>
  <c r="E319" i="11"/>
  <c r="E380" i="11"/>
  <c r="E318" i="11"/>
  <c r="E680" i="10"/>
  <c r="E681" i="10"/>
  <c r="E569" i="10"/>
  <c r="E568" i="10"/>
  <c r="O81" i="21"/>
  <c r="O145" i="21" s="1"/>
  <c r="O51" i="21"/>
  <c r="O141" i="21" s="1"/>
  <c r="N81" i="21"/>
  <c r="N145" i="21" s="1"/>
  <c r="M81" i="21"/>
  <c r="L81" i="21"/>
  <c r="L145" i="21" s="1"/>
  <c r="K81" i="21"/>
  <c r="K145" i="21" s="1"/>
  <c r="J81" i="21"/>
  <c r="J145" i="21" s="1"/>
  <c r="H81" i="21"/>
  <c r="H145" i="21" s="1"/>
  <c r="I51" i="21"/>
  <c r="I141" i="21" s="1"/>
  <c r="J51" i="21"/>
  <c r="J141" i="21" s="1"/>
  <c r="K51" i="21"/>
  <c r="K141" i="21" s="1"/>
  <c r="L51" i="21"/>
  <c r="L141" i="21" s="1"/>
  <c r="M51" i="21"/>
  <c r="M141" i="21" s="1"/>
  <c r="N51" i="21"/>
  <c r="N141" i="21" s="1"/>
  <c r="H51" i="21"/>
  <c r="H141" i="21" s="1"/>
  <c r="J8" i="21"/>
  <c r="K8" i="21"/>
  <c r="L8" i="21"/>
  <c r="M8" i="21"/>
  <c r="N8" i="21"/>
  <c r="O8" i="21"/>
  <c r="I8" i="21"/>
  <c r="C5" i="21"/>
  <c r="H123" i="21"/>
  <c r="H146" i="21" s="1"/>
  <c r="I121" i="21"/>
  <c r="J121" i="21" s="1"/>
  <c r="K121" i="21" s="1"/>
  <c r="L121" i="21" s="1"/>
  <c r="M121" i="21" s="1"/>
  <c r="N121" i="21" s="1"/>
  <c r="O121" i="21" s="1"/>
  <c r="I120" i="21"/>
  <c r="J120" i="21" s="1"/>
  <c r="K120" i="21" s="1"/>
  <c r="L120" i="21" s="1"/>
  <c r="M120" i="21" s="1"/>
  <c r="N120" i="21" s="1"/>
  <c r="O120" i="21" s="1"/>
  <c r="I119" i="21"/>
  <c r="J119" i="21" s="1"/>
  <c r="K119" i="21" s="1"/>
  <c r="L119" i="21" s="1"/>
  <c r="M119" i="21" s="1"/>
  <c r="N119" i="21" s="1"/>
  <c r="O119" i="21" s="1"/>
  <c r="I118" i="21"/>
  <c r="J118" i="21" s="1"/>
  <c r="K118" i="21" s="1"/>
  <c r="L118" i="21" s="1"/>
  <c r="M118" i="21" s="1"/>
  <c r="N118" i="21" s="1"/>
  <c r="O118" i="21" s="1"/>
  <c r="I117" i="21"/>
  <c r="J117" i="21" s="1"/>
  <c r="K117" i="21" s="1"/>
  <c r="L117" i="21" s="1"/>
  <c r="M117" i="21" s="1"/>
  <c r="N117" i="21" s="1"/>
  <c r="O117" i="21" s="1"/>
  <c r="I116" i="21"/>
  <c r="J116" i="21" s="1"/>
  <c r="K116" i="21" s="1"/>
  <c r="L116" i="21" s="1"/>
  <c r="M116" i="21" s="1"/>
  <c r="N116" i="21" s="1"/>
  <c r="O116" i="21" s="1"/>
  <c r="I115" i="21"/>
  <c r="J115" i="21" s="1"/>
  <c r="K115" i="21" s="1"/>
  <c r="L115" i="21" s="1"/>
  <c r="M115" i="21" s="1"/>
  <c r="N115" i="21" s="1"/>
  <c r="O115" i="21" s="1"/>
  <c r="I114" i="21"/>
  <c r="J114" i="21" s="1"/>
  <c r="K114" i="21" s="1"/>
  <c r="L114" i="21" s="1"/>
  <c r="M114" i="21" s="1"/>
  <c r="N114" i="21" s="1"/>
  <c r="O114" i="21" s="1"/>
  <c r="I113" i="21"/>
  <c r="J113" i="21" s="1"/>
  <c r="K113" i="21" s="1"/>
  <c r="L113" i="21" s="1"/>
  <c r="M113" i="21" s="1"/>
  <c r="N113" i="21" s="1"/>
  <c r="O113" i="21" s="1"/>
  <c r="I112" i="21"/>
  <c r="J112" i="21" s="1"/>
  <c r="K112" i="21" s="1"/>
  <c r="L112" i="21" s="1"/>
  <c r="M112" i="21" s="1"/>
  <c r="N112" i="21" s="1"/>
  <c r="O112" i="21" s="1"/>
  <c r="I111" i="21"/>
  <c r="J111" i="21" s="1"/>
  <c r="K111" i="21" s="1"/>
  <c r="L111" i="21" s="1"/>
  <c r="M111" i="21" s="1"/>
  <c r="N111" i="21" s="1"/>
  <c r="O111" i="21" s="1"/>
  <c r="I110" i="21"/>
  <c r="J110" i="21" s="1"/>
  <c r="K110" i="21" s="1"/>
  <c r="L110" i="21" s="1"/>
  <c r="M110" i="21" s="1"/>
  <c r="N110" i="21" s="1"/>
  <c r="O110" i="21" s="1"/>
  <c r="I109" i="21"/>
  <c r="J109" i="21" s="1"/>
  <c r="K109" i="21" s="1"/>
  <c r="L109" i="21" s="1"/>
  <c r="M109" i="21" s="1"/>
  <c r="N109" i="21" s="1"/>
  <c r="O109" i="21" s="1"/>
  <c r="I108" i="21"/>
  <c r="J108" i="21" s="1"/>
  <c r="K108" i="21" s="1"/>
  <c r="L108" i="21" s="1"/>
  <c r="M108" i="21" s="1"/>
  <c r="N108" i="21" s="1"/>
  <c r="O108" i="21" s="1"/>
  <c r="I107" i="21"/>
  <c r="J107" i="21" s="1"/>
  <c r="K107" i="21" s="1"/>
  <c r="L107" i="21" s="1"/>
  <c r="M107" i="21" s="1"/>
  <c r="N107" i="21" s="1"/>
  <c r="O107" i="21" s="1"/>
  <c r="I106" i="21"/>
  <c r="J106" i="21" s="1"/>
  <c r="K106" i="21" s="1"/>
  <c r="L106" i="21" s="1"/>
  <c r="M106" i="21" s="1"/>
  <c r="N106" i="21" s="1"/>
  <c r="O106" i="21" s="1"/>
  <c r="I105" i="21"/>
  <c r="J105" i="21" s="1"/>
  <c r="K105" i="21" s="1"/>
  <c r="L105" i="21" s="1"/>
  <c r="M105" i="21" s="1"/>
  <c r="N105" i="21" s="1"/>
  <c r="O105" i="21" s="1"/>
  <c r="I104" i="21"/>
  <c r="J104" i="21" s="1"/>
  <c r="K104" i="21" s="1"/>
  <c r="L104" i="21" s="1"/>
  <c r="M104" i="21" s="1"/>
  <c r="N104" i="21" s="1"/>
  <c r="O104" i="21" s="1"/>
  <c r="I103" i="21"/>
  <c r="J103" i="21" s="1"/>
  <c r="K103" i="21" s="1"/>
  <c r="L103" i="21" s="1"/>
  <c r="M103" i="21" s="1"/>
  <c r="N103" i="21" s="1"/>
  <c r="O103" i="21" s="1"/>
  <c r="I102" i="21"/>
  <c r="J102" i="21" s="1"/>
  <c r="K102" i="21" s="1"/>
  <c r="L102" i="21" s="1"/>
  <c r="M102" i="21" s="1"/>
  <c r="N102" i="21" s="1"/>
  <c r="O102" i="21" s="1"/>
  <c r="I101" i="21"/>
  <c r="J101" i="21" s="1"/>
  <c r="K101" i="21" s="1"/>
  <c r="L101" i="21" s="1"/>
  <c r="M101" i="21" s="1"/>
  <c r="N101" i="21" s="1"/>
  <c r="O101" i="21" s="1"/>
  <c r="I100" i="21"/>
  <c r="J100" i="21" s="1"/>
  <c r="K100" i="21" s="1"/>
  <c r="L100" i="21" s="1"/>
  <c r="M100" i="21" s="1"/>
  <c r="N100" i="21" s="1"/>
  <c r="O100" i="21" s="1"/>
  <c r="I99" i="21"/>
  <c r="J99" i="21" s="1"/>
  <c r="K99" i="21" s="1"/>
  <c r="L99" i="21" s="1"/>
  <c r="M99" i="21" s="1"/>
  <c r="N99" i="21" s="1"/>
  <c r="O99" i="21" s="1"/>
  <c r="I98" i="21"/>
  <c r="J98" i="21" s="1"/>
  <c r="K98" i="21" s="1"/>
  <c r="L98" i="21" s="1"/>
  <c r="M98" i="21" s="1"/>
  <c r="N98" i="21" s="1"/>
  <c r="O98" i="21" s="1"/>
  <c r="I97" i="21"/>
  <c r="J97" i="21" s="1"/>
  <c r="K97" i="21" s="1"/>
  <c r="L97" i="21" s="1"/>
  <c r="M97" i="21" s="1"/>
  <c r="N97" i="21" s="1"/>
  <c r="O97" i="21" s="1"/>
  <c r="I96" i="21"/>
  <c r="J96" i="21" s="1"/>
  <c r="K96" i="21" s="1"/>
  <c r="L96" i="21" s="1"/>
  <c r="M96" i="21" s="1"/>
  <c r="N96" i="21" s="1"/>
  <c r="O96" i="21" s="1"/>
  <c r="I95" i="21"/>
  <c r="J95" i="21" s="1"/>
  <c r="K95" i="21" s="1"/>
  <c r="L95" i="21" s="1"/>
  <c r="M95" i="21" s="1"/>
  <c r="N95" i="21" s="1"/>
  <c r="O95" i="21" s="1"/>
  <c r="I94" i="21"/>
  <c r="J94" i="21" s="1"/>
  <c r="K94" i="21" s="1"/>
  <c r="L94" i="21" s="1"/>
  <c r="M94" i="21" s="1"/>
  <c r="N94" i="21" s="1"/>
  <c r="O94" i="21" s="1"/>
  <c r="I93" i="21"/>
  <c r="J93" i="21" s="1"/>
  <c r="K93" i="21" s="1"/>
  <c r="L93" i="21" s="1"/>
  <c r="M93" i="21" s="1"/>
  <c r="N93" i="21" s="1"/>
  <c r="O93" i="21" s="1"/>
  <c r="I92" i="21"/>
  <c r="J92" i="21" s="1"/>
  <c r="K92" i="21" s="1"/>
  <c r="L92" i="21" s="1"/>
  <c r="M92" i="21" s="1"/>
  <c r="N92" i="21" s="1"/>
  <c r="O92" i="21" s="1"/>
  <c r="I91" i="21"/>
  <c r="J91" i="21" s="1"/>
  <c r="K91" i="21" s="1"/>
  <c r="L91" i="21" s="1"/>
  <c r="M91" i="21" s="1"/>
  <c r="N91" i="21" s="1"/>
  <c r="O91" i="21" s="1"/>
  <c r="I90" i="21"/>
  <c r="J90" i="21" s="1"/>
  <c r="K90" i="21" s="1"/>
  <c r="L90" i="21" s="1"/>
  <c r="M90" i="21" s="1"/>
  <c r="N90" i="21" s="1"/>
  <c r="O90" i="21" s="1"/>
  <c r="I89" i="21"/>
  <c r="J89" i="21" s="1"/>
  <c r="K89" i="21" s="1"/>
  <c r="L89" i="21" s="1"/>
  <c r="M89" i="21" s="1"/>
  <c r="N89" i="21" s="1"/>
  <c r="O89" i="21" s="1"/>
  <c r="I88" i="21"/>
  <c r="J88" i="21" s="1"/>
  <c r="K88" i="21" s="1"/>
  <c r="L88" i="21" s="1"/>
  <c r="M88" i="21" s="1"/>
  <c r="N88" i="21" s="1"/>
  <c r="O88" i="21" s="1"/>
  <c r="I87" i="21"/>
  <c r="I81" i="21"/>
  <c r="I40" i="21"/>
  <c r="J39" i="21"/>
  <c r="K39" i="21" s="1"/>
  <c r="L39" i="21" s="1"/>
  <c r="M39" i="21" s="1"/>
  <c r="N39" i="21" s="1"/>
  <c r="O39" i="21" s="1"/>
  <c r="J38" i="21"/>
  <c r="K38" i="21" s="1"/>
  <c r="L38" i="21" s="1"/>
  <c r="M38" i="21" s="1"/>
  <c r="N38" i="21" s="1"/>
  <c r="O38" i="21" s="1"/>
  <c r="J37" i="21"/>
  <c r="K37" i="21" s="1"/>
  <c r="L37" i="21" s="1"/>
  <c r="M37" i="21" s="1"/>
  <c r="N37" i="21" s="1"/>
  <c r="O37" i="21" s="1"/>
  <c r="J36" i="21"/>
  <c r="K36" i="21" s="1"/>
  <c r="L36" i="21" s="1"/>
  <c r="M36" i="21" s="1"/>
  <c r="N36" i="21" s="1"/>
  <c r="J35" i="21"/>
  <c r="K35" i="21" s="1"/>
  <c r="L35" i="21" s="1"/>
  <c r="M35" i="21" s="1"/>
  <c r="N35" i="21" s="1"/>
  <c r="O35" i="21" s="1"/>
  <c r="J34" i="21"/>
  <c r="K34" i="21" s="1"/>
  <c r="L34" i="21" s="1"/>
  <c r="M34" i="21" s="1"/>
  <c r="N34" i="21" s="1"/>
  <c r="O34" i="21" s="1"/>
  <c r="J33" i="21"/>
  <c r="K33" i="21" s="1"/>
  <c r="L33" i="21" s="1"/>
  <c r="M33" i="21" s="1"/>
  <c r="N33" i="21" s="1"/>
  <c r="O33" i="21" s="1"/>
  <c r="J32" i="21"/>
  <c r="K32" i="21" s="1"/>
  <c r="L32" i="21" s="1"/>
  <c r="M32" i="21" s="1"/>
  <c r="N32" i="21" s="1"/>
  <c r="O32" i="21" s="1"/>
  <c r="J31" i="21"/>
  <c r="K31" i="21" s="1"/>
  <c r="L31" i="21" s="1"/>
  <c r="M31" i="21" s="1"/>
  <c r="N31" i="21" s="1"/>
  <c r="O31" i="21" s="1"/>
  <c r="J30" i="21"/>
  <c r="K30" i="21" s="1"/>
  <c r="L30" i="21" s="1"/>
  <c r="M30" i="21" s="1"/>
  <c r="J29" i="21"/>
  <c r="K29" i="21" s="1"/>
  <c r="L29" i="21" s="1"/>
  <c r="M29" i="21" s="1"/>
  <c r="N29" i="21" s="1"/>
  <c r="O29" i="21" s="1"/>
  <c r="J28" i="21"/>
  <c r="K28" i="21" s="1"/>
  <c r="L28" i="21" s="1"/>
  <c r="M28" i="21" s="1"/>
  <c r="N28" i="21" s="1"/>
  <c r="O28" i="21" s="1"/>
  <c r="J27" i="21"/>
  <c r="J26" i="21"/>
  <c r="K26" i="21" s="1"/>
  <c r="L26" i="21" s="1"/>
  <c r="M26" i="21" s="1"/>
  <c r="N26" i="21" s="1"/>
  <c r="O26" i="21" s="1"/>
  <c r="J25" i="21"/>
  <c r="K25" i="21" s="1"/>
  <c r="L25" i="21" s="1"/>
  <c r="M25" i="21" s="1"/>
  <c r="N25" i="21" s="1"/>
  <c r="O25" i="21" s="1"/>
  <c r="J24" i="21"/>
  <c r="K24" i="21" s="1"/>
  <c r="L24" i="21" s="1"/>
  <c r="M24" i="21" s="1"/>
  <c r="N24" i="21" s="1"/>
  <c r="O24" i="21" s="1"/>
  <c r="J23" i="21"/>
  <c r="K23" i="21" s="1"/>
  <c r="L23" i="21" s="1"/>
  <c r="M23" i="21" s="1"/>
  <c r="N23" i="21" s="1"/>
  <c r="O23" i="21" s="1"/>
  <c r="J22" i="21"/>
  <c r="K22" i="21" s="1"/>
  <c r="L22" i="21" s="1"/>
  <c r="M22" i="21" s="1"/>
  <c r="N22" i="21" s="1"/>
  <c r="O22" i="21" s="1"/>
  <c r="J21" i="21"/>
  <c r="K21" i="21" s="1"/>
  <c r="L21" i="21" s="1"/>
  <c r="M21" i="21" s="1"/>
  <c r="N21" i="21" s="1"/>
  <c r="O21" i="21" s="1"/>
  <c r="J20" i="21"/>
  <c r="J168" i="21" s="1"/>
  <c r="F21" i="20"/>
  <c r="F82" i="18"/>
  <c r="F84" i="20" s="1"/>
  <c r="G81" i="18"/>
  <c r="H81" i="18" s="1"/>
  <c r="I81" i="18" s="1"/>
  <c r="G80" i="18"/>
  <c r="H80" i="18" s="1"/>
  <c r="I80" i="18" s="1"/>
  <c r="G79" i="18"/>
  <c r="H79" i="18" s="1"/>
  <c r="I79" i="18" s="1"/>
  <c r="G78" i="18"/>
  <c r="G74" i="18"/>
  <c r="G70" i="18"/>
  <c r="H70" i="18" s="1"/>
  <c r="I70" i="18" s="1"/>
  <c r="G69" i="18"/>
  <c r="H69" i="18" s="1"/>
  <c r="I69" i="18" s="1"/>
  <c r="G66" i="18"/>
  <c r="H66" i="18" s="1"/>
  <c r="I66" i="18" s="1"/>
  <c r="G65" i="18"/>
  <c r="G60" i="18"/>
  <c r="G54" i="18"/>
  <c r="F49" i="18"/>
  <c r="F79" i="20" s="1"/>
  <c r="G49" i="18"/>
  <c r="G79" i="20" s="1"/>
  <c r="F42" i="18"/>
  <c r="F78" i="20" s="1"/>
  <c r="H54" i="16"/>
  <c r="I54" i="16" s="1"/>
  <c r="J54" i="16" s="1"/>
  <c r="H53" i="16"/>
  <c r="I53" i="16" s="1"/>
  <c r="J53" i="16" s="1"/>
  <c r="H52" i="16"/>
  <c r="I52" i="16" s="1"/>
  <c r="J52" i="16" s="1"/>
  <c r="H51" i="16"/>
  <c r="I51" i="16" s="1"/>
  <c r="J51" i="16" s="1"/>
  <c r="H50" i="16"/>
  <c r="I50" i="16" s="1"/>
  <c r="J50" i="16" s="1"/>
  <c r="H49" i="16"/>
  <c r="I49" i="16" s="1"/>
  <c r="J49" i="16" s="1"/>
  <c r="G55" i="16"/>
  <c r="F25" i="17" s="1"/>
  <c r="H45" i="16"/>
  <c r="I45" i="16" s="1"/>
  <c r="J45" i="16" s="1"/>
  <c r="G46" i="16"/>
  <c r="F44" i="17" s="1"/>
  <c r="H41" i="16"/>
  <c r="I41" i="16" s="1"/>
  <c r="J41" i="16" s="1"/>
  <c r="H35" i="16"/>
  <c r="I35" i="16" s="1"/>
  <c r="J35" i="16" s="1"/>
  <c r="H34" i="16"/>
  <c r="I34" i="16" s="1"/>
  <c r="J34" i="16" s="1"/>
  <c r="H33" i="16"/>
  <c r="I33" i="16" s="1"/>
  <c r="J33" i="16" s="1"/>
  <c r="C5" i="15"/>
  <c r="C57" i="15" s="1"/>
  <c r="N161" i="21" l="1"/>
  <c r="J75" i="15" s="1"/>
  <c r="M145" i="21"/>
  <c r="J161" i="21"/>
  <c r="F75" i="15" s="1"/>
  <c r="I145" i="21"/>
  <c r="F23" i="15" s="1"/>
  <c r="F31" i="20" s="1"/>
  <c r="M161" i="21"/>
  <c r="I75" i="15" s="1"/>
  <c r="I152" i="21"/>
  <c r="G62" i="20" s="1"/>
  <c r="K161" i="21"/>
  <c r="G75" i="15" s="1"/>
  <c r="O161" i="21"/>
  <c r="K75" i="15" s="1"/>
  <c r="G83" i="20"/>
  <c r="H44" i="16"/>
  <c r="H46" i="16" s="1"/>
  <c r="G44" i="17" s="1"/>
  <c r="H14" i="16"/>
  <c r="H21" i="16"/>
  <c r="H16" i="16"/>
  <c r="H20" i="16"/>
  <c r="F41" i="20"/>
  <c r="F123" i="18"/>
  <c r="F124" i="18" s="1"/>
  <c r="F52" i="17" s="1"/>
  <c r="F42" i="20"/>
  <c r="G41" i="20"/>
  <c r="H54" i="18"/>
  <c r="H60" i="18"/>
  <c r="H65" i="18"/>
  <c r="H74" i="18"/>
  <c r="G82" i="18"/>
  <c r="G84" i="20" s="1"/>
  <c r="H78" i="18"/>
  <c r="I159" i="21"/>
  <c r="I161" i="21"/>
  <c r="L161" i="21"/>
  <c r="H75" i="15" s="1"/>
  <c r="O157" i="21"/>
  <c r="M157" i="21"/>
  <c r="K157" i="21"/>
  <c r="G23" i="15"/>
  <c r="G31" i="20" s="1"/>
  <c r="I23" i="15"/>
  <c r="I31" i="20" s="1"/>
  <c r="K23" i="15"/>
  <c r="L23" i="15"/>
  <c r="I157" i="21"/>
  <c r="N157" i="21"/>
  <c r="L157" i="21"/>
  <c r="J157" i="21"/>
  <c r="H23" i="15"/>
  <c r="H31" i="20" s="1"/>
  <c r="J23" i="15"/>
  <c r="O36" i="21"/>
  <c r="N30" i="21"/>
  <c r="I123" i="21"/>
  <c r="I146" i="21" s="1"/>
  <c r="J87" i="21"/>
  <c r="K27" i="21"/>
  <c r="J40" i="21"/>
  <c r="K20" i="21"/>
  <c r="K168" i="21" s="1"/>
  <c r="J152" i="21" s="1"/>
  <c r="H62" i="20" s="1"/>
  <c r="F175" i="18"/>
  <c r="F89" i="18"/>
  <c r="H89" i="18"/>
  <c r="H49" i="18"/>
  <c r="H79" i="20" s="1"/>
  <c r="G89" i="18"/>
  <c r="I89" i="18"/>
  <c r="I49" i="18"/>
  <c r="I79" i="20" s="1"/>
  <c r="H19" i="16"/>
  <c r="I44" i="16"/>
  <c r="J44" i="16" s="1"/>
  <c r="H48" i="16"/>
  <c r="G24" i="17" l="1"/>
  <c r="G23" i="17"/>
  <c r="J46" i="16"/>
  <c r="H83" i="20"/>
  <c r="I20" i="16"/>
  <c r="I16" i="16"/>
  <c r="J16" i="16" s="1"/>
  <c r="G38" i="17"/>
  <c r="I21" i="16"/>
  <c r="I14" i="16"/>
  <c r="J14" i="16" s="1"/>
  <c r="G36" i="17"/>
  <c r="I78" i="18"/>
  <c r="H82" i="18"/>
  <c r="H84" i="20" s="1"/>
  <c r="I60" i="18"/>
  <c r="I54" i="18"/>
  <c r="I74" i="18"/>
  <c r="I65" i="18"/>
  <c r="J159" i="21"/>
  <c r="F24" i="15"/>
  <c r="I162" i="21"/>
  <c r="O30" i="21"/>
  <c r="J123" i="21"/>
  <c r="K87" i="21"/>
  <c r="L27" i="21"/>
  <c r="K40" i="21"/>
  <c r="L20" i="21"/>
  <c r="L168" i="21" s="1"/>
  <c r="K152" i="21" s="1"/>
  <c r="I62" i="20" s="1"/>
  <c r="I46" i="16"/>
  <c r="H55" i="16"/>
  <c r="G25" i="17" s="1"/>
  <c r="I48" i="16"/>
  <c r="J48" i="16" s="1"/>
  <c r="I19" i="16"/>
  <c r="J19" i="16" s="1"/>
  <c r="J20" i="16" l="1"/>
  <c r="I23" i="17" s="1"/>
  <c r="H23" i="17"/>
  <c r="H24" i="17"/>
  <c r="J55" i="16"/>
  <c r="J21" i="16"/>
  <c r="I24" i="17" s="1"/>
  <c r="J162" i="21"/>
  <c r="F76" i="15" s="1"/>
  <c r="J146" i="21"/>
  <c r="I83" i="20"/>
  <c r="H41" i="20"/>
  <c r="H44" i="17"/>
  <c r="G123" i="18"/>
  <c r="G124" i="18" s="1"/>
  <c r="G52" i="17" s="1"/>
  <c r="G42" i="20"/>
  <c r="H36" i="17"/>
  <c r="H38" i="17"/>
  <c r="I41" i="20"/>
  <c r="I44" i="17"/>
  <c r="F32" i="20"/>
  <c r="F192" i="18"/>
  <c r="I82" i="18"/>
  <c r="I84" i="20" s="1"/>
  <c r="G24" i="15"/>
  <c r="K159" i="21"/>
  <c r="J143" i="21"/>
  <c r="K123" i="21"/>
  <c r="K146" i="21" s="1"/>
  <c r="L87" i="21"/>
  <c r="M27" i="21"/>
  <c r="N27" i="21" s="1"/>
  <c r="O27" i="21" s="1"/>
  <c r="L40" i="21"/>
  <c r="M20" i="21"/>
  <c r="M168" i="21" s="1"/>
  <c r="I55" i="16"/>
  <c r="H25" i="17" s="1"/>
  <c r="L152" i="21" l="1"/>
  <c r="I38" i="17"/>
  <c r="H42" i="20"/>
  <c r="H123" i="18"/>
  <c r="H124" i="18" s="1"/>
  <c r="H52" i="17" s="1"/>
  <c r="I25" i="17"/>
  <c r="I36" i="17"/>
  <c r="G192" i="18"/>
  <c r="G32" i="20"/>
  <c r="K162" i="21"/>
  <c r="G76" i="15" s="1"/>
  <c r="L159" i="21"/>
  <c r="H24" i="15"/>
  <c r="K143" i="21"/>
  <c r="L123" i="21"/>
  <c r="L146" i="21" s="1"/>
  <c r="M87" i="21"/>
  <c r="M40" i="21"/>
  <c r="N20" i="21"/>
  <c r="N168" i="21" s="1"/>
  <c r="M152" i="21" s="1"/>
  <c r="I123" i="18" l="1"/>
  <c r="I124" i="18" s="1"/>
  <c r="I52" i="17" s="1"/>
  <c r="I42" i="20"/>
  <c r="H32" i="20"/>
  <c r="H192" i="18"/>
  <c r="M159" i="21"/>
  <c r="I24" i="15"/>
  <c r="L162" i="21"/>
  <c r="H76" i="15" s="1"/>
  <c r="L143" i="21"/>
  <c r="O20" i="21"/>
  <c r="N40" i="21"/>
  <c r="M123" i="21"/>
  <c r="N87" i="21"/>
  <c r="M162" i="21" l="1"/>
  <c r="I76" i="15" s="1"/>
  <c r="M146" i="21"/>
  <c r="O40" i="21"/>
  <c r="O168" i="21"/>
  <c r="N152" i="21" s="1"/>
  <c r="I192" i="18"/>
  <c r="I32" i="20"/>
  <c r="N159" i="21"/>
  <c r="J24" i="15"/>
  <c r="M143" i="21"/>
  <c r="N123" i="21"/>
  <c r="N146" i="21" s="1"/>
  <c r="O87" i="21"/>
  <c r="O123" i="21" s="1"/>
  <c r="N143" i="21" l="1"/>
  <c r="O146" i="21"/>
  <c r="L24" i="15" s="1"/>
  <c r="O159" i="21"/>
  <c r="O162" i="21"/>
  <c r="K76" i="15" s="1"/>
  <c r="O152" i="21"/>
  <c r="O143" i="21"/>
  <c r="N162" i="21"/>
  <c r="J76" i="15" s="1"/>
  <c r="K24" i="15"/>
  <c r="C5" i="14"/>
  <c r="G34" i="14" l="1"/>
  <c r="H34" i="14"/>
  <c r="I34" i="14"/>
  <c r="J34" i="14"/>
  <c r="K34" i="14"/>
  <c r="L34" i="14"/>
  <c r="M34" i="14"/>
  <c r="G37" i="14"/>
  <c r="I60" i="21" s="1"/>
  <c r="H37" i="14"/>
  <c r="J60" i="21" s="1"/>
  <c r="I37" i="14"/>
  <c r="K60" i="21" s="1"/>
  <c r="J37" i="14"/>
  <c r="L60" i="21" s="1"/>
  <c r="K37" i="14"/>
  <c r="M60" i="21" s="1"/>
  <c r="L37" i="14"/>
  <c r="N60" i="21" s="1"/>
  <c r="M37" i="14"/>
  <c r="O60" i="21" s="1"/>
  <c r="G38" i="14"/>
  <c r="H38" i="14"/>
  <c r="I38" i="14"/>
  <c r="J38" i="14"/>
  <c r="K38" i="14"/>
  <c r="L38" i="14"/>
  <c r="M38" i="14"/>
  <c r="G39" i="14"/>
  <c r="I62" i="21" s="1"/>
  <c r="H39" i="14"/>
  <c r="J62" i="21" s="1"/>
  <c r="I39" i="14"/>
  <c r="K62" i="21" s="1"/>
  <c r="J39" i="14"/>
  <c r="L62" i="21" s="1"/>
  <c r="K39" i="14"/>
  <c r="M62" i="21" s="1"/>
  <c r="L39" i="14"/>
  <c r="N62" i="21" s="1"/>
  <c r="M39" i="14"/>
  <c r="O62" i="21" s="1"/>
  <c r="F39" i="14"/>
  <c r="H62" i="21" s="1"/>
  <c r="F38" i="14"/>
  <c r="H61" i="21" s="1"/>
  <c r="F37" i="14"/>
  <c r="H60" i="21" s="1"/>
  <c r="F34" i="14"/>
  <c r="H57" i="21" s="1"/>
  <c r="G26" i="14"/>
  <c r="H26" i="14"/>
  <c r="I26" i="14"/>
  <c r="J26" i="14"/>
  <c r="K26" i="14"/>
  <c r="L26" i="14"/>
  <c r="M26" i="14"/>
  <c r="G27" i="14"/>
  <c r="H27" i="14"/>
  <c r="I27" i="14"/>
  <c r="J27" i="14"/>
  <c r="K27" i="14"/>
  <c r="L27" i="14"/>
  <c r="M27" i="14"/>
  <c r="G28" i="14"/>
  <c r="H28" i="14"/>
  <c r="I28" i="14"/>
  <c r="J28" i="14"/>
  <c r="K28" i="14"/>
  <c r="L28" i="14"/>
  <c r="M28" i="14"/>
  <c r="F28" i="14"/>
  <c r="F27" i="14"/>
  <c r="F26" i="14"/>
  <c r="G23" i="14"/>
  <c r="H23" i="14"/>
  <c r="I23" i="14"/>
  <c r="J23" i="14"/>
  <c r="K23" i="14"/>
  <c r="L23" i="14"/>
  <c r="M23" i="14"/>
  <c r="F23" i="14"/>
  <c r="F55" i="14" s="1"/>
  <c r="K48" i="14"/>
  <c r="L48" i="14"/>
  <c r="M48" i="14"/>
  <c r="F8" i="14"/>
  <c r="G8" i="14" s="1"/>
  <c r="H8" i="14" s="1"/>
  <c r="I8" i="14" s="1"/>
  <c r="J8" i="14" s="1"/>
  <c r="K8" i="14" s="1"/>
  <c r="L8" i="14" s="1"/>
  <c r="M8" i="14" s="1"/>
  <c r="J48" i="14"/>
  <c r="I48" i="14"/>
  <c r="H48" i="14"/>
  <c r="G48" i="14"/>
  <c r="F48" i="14"/>
  <c r="F18" i="14"/>
  <c r="R8" i="13"/>
  <c r="C5" i="13"/>
  <c r="N141" i="13"/>
  <c r="M141" i="13"/>
  <c r="L141" i="13"/>
  <c r="O141" i="13" s="1"/>
  <c r="N140" i="13"/>
  <c r="M140" i="13"/>
  <c r="L140" i="13"/>
  <c r="O140" i="13" s="1"/>
  <c r="N139" i="13"/>
  <c r="M139" i="13"/>
  <c r="L139" i="13"/>
  <c r="O139" i="13" s="1"/>
  <c r="N138" i="13"/>
  <c r="M138" i="13"/>
  <c r="L138" i="13"/>
  <c r="O138" i="13" s="1"/>
  <c r="N137" i="13"/>
  <c r="M137" i="13"/>
  <c r="L137" i="13"/>
  <c r="O137" i="13" s="1"/>
  <c r="N136" i="13"/>
  <c r="M136" i="13"/>
  <c r="L136" i="13"/>
  <c r="O136" i="13" s="1"/>
  <c r="N135" i="13"/>
  <c r="M135" i="13"/>
  <c r="L135" i="13"/>
  <c r="O135" i="13" s="1"/>
  <c r="N134" i="13"/>
  <c r="M134" i="13"/>
  <c r="L134" i="13"/>
  <c r="O134" i="13" s="1"/>
  <c r="N133" i="13"/>
  <c r="M133" i="13"/>
  <c r="L133" i="13"/>
  <c r="O133" i="13" s="1"/>
  <c r="N132" i="13"/>
  <c r="M132" i="13"/>
  <c r="L132" i="13"/>
  <c r="O132" i="13" s="1"/>
  <c r="N131" i="13"/>
  <c r="M131" i="13"/>
  <c r="L131" i="13"/>
  <c r="O131" i="13" s="1"/>
  <c r="N130" i="13"/>
  <c r="M130" i="13"/>
  <c r="L130" i="13"/>
  <c r="O130" i="13" s="1"/>
  <c r="N129" i="13"/>
  <c r="M129" i="13"/>
  <c r="L129" i="13"/>
  <c r="O129" i="13" s="1"/>
  <c r="N128" i="13"/>
  <c r="M128" i="13"/>
  <c r="L128" i="13"/>
  <c r="O128" i="13" s="1"/>
  <c r="N127" i="13"/>
  <c r="M127" i="13"/>
  <c r="L127" i="13"/>
  <c r="O127" i="13" s="1"/>
  <c r="N126" i="13"/>
  <c r="M126" i="13"/>
  <c r="L126" i="13"/>
  <c r="O126" i="13" s="1"/>
  <c r="N125" i="13"/>
  <c r="M125" i="13"/>
  <c r="L125" i="13"/>
  <c r="O125" i="13" s="1"/>
  <c r="N124" i="13"/>
  <c r="M124" i="13"/>
  <c r="L124" i="13"/>
  <c r="O124" i="13" s="1"/>
  <c r="N123" i="13"/>
  <c r="M123" i="13"/>
  <c r="L123" i="13"/>
  <c r="O123" i="13" s="1"/>
  <c r="N122" i="13"/>
  <c r="M122" i="13"/>
  <c r="L122" i="13"/>
  <c r="O122" i="13" s="1"/>
  <c r="N121" i="13"/>
  <c r="M121" i="13"/>
  <c r="L121" i="13"/>
  <c r="O121" i="13" s="1"/>
  <c r="N120" i="13"/>
  <c r="M120" i="13"/>
  <c r="L120" i="13"/>
  <c r="O120" i="13" s="1"/>
  <c r="N119" i="13"/>
  <c r="M119" i="13"/>
  <c r="L119" i="13"/>
  <c r="O119" i="13" s="1"/>
  <c r="N118" i="13"/>
  <c r="M118" i="13"/>
  <c r="L118" i="13"/>
  <c r="O118" i="13" s="1"/>
  <c r="N117" i="13"/>
  <c r="M117" i="13"/>
  <c r="L117" i="13"/>
  <c r="O117" i="13" s="1"/>
  <c r="N116" i="13"/>
  <c r="M116" i="13"/>
  <c r="L116" i="13"/>
  <c r="O116" i="13" s="1"/>
  <c r="N115" i="13"/>
  <c r="M115" i="13"/>
  <c r="L115" i="13"/>
  <c r="O115" i="13" s="1"/>
  <c r="N114" i="13"/>
  <c r="M114" i="13"/>
  <c r="L114" i="13"/>
  <c r="O114" i="13" s="1"/>
  <c r="N113" i="13"/>
  <c r="M113" i="13"/>
  <c r="L113" i="13"/>
  <c r="O113" i="13" s="1"/>
  <c r="N112" i="13"/>
  <c r="M112" i="13"/>
  <c r="L112" i="13"/>
  <c r="O112" i="13" s="1"/>
  <c r="N111" i="13"/>
  <c r="M111" i="13"/>
  <c r="L111" i="13"/>
  <c r="O111" i="13" s="1"/>
  <c r="N110" i="13"/>
  <c r="M110" i="13"/>
  <c r="L110" i="13"/>
  <c r="O110" i="13" s="1"/>
  <c r="N109" i="13"/>
  <c r="M109" i="13"/>
  <c r="L109" i="13"/>
  <c r="O109" i="13" s="1"/>
  <c r="N108" i="13"/>
  <c r="M108" i="13"/>
  <c r="L108" i="13"/>
  <c r="O108" i="13" s="1"/>
  <c r="N107" i="13"/>
  <c r="M107" i="13"/>
  <c r="L107" i="13"/>
  <c r="O107" i="13" s="1"/>
  <c r="N106" i="13"/>
  <c r="M106" i="13"/>
  <c r="L106" i="13"/>
  <c r="O106" i="13" s="1"/>
  <c r="N105" i="13"/>
  <c r="M105" i="13"/>
  <c r="L105" i="13"/>
  <c r="O105" i="13" s="1"/>
  <c r="N104" i="13"/>
  <c r="M104" i="13"/>
  <c r="L104" i="13"/>
  <c r="O104" i="13" s="1"/>
  <c r="N103" i="13"/>
  <c r="M103" i="13"/>
  <c r="L103" i="13"/>
  <c r="O103" i="13" s="1"/>
  <c r="N102" i="13"/>
  <c r="M102" i="13"/>
  <c r="L102" i="13"/>
  <c r="O102" i="13" s="1"/>
  <c r="N101" i="13"/>
  <c r="M101" i="13"/>
  <c r="L101" i="13"/>
  <c r="O101" i="13" s="1"/>
  <c r="N100" i="13"/>
  <c r="M100" i="13"/>
  <c r="L100" i="13"/>
  <c r="O100" i="13" s="1"/>
  <c r="N99" i="13"/>
  <c r="M99" i="13"/>
  <c r="L99" i="13"/>
  <c r="O99" i="13" s="1"/>
  <c r="N98" i="13"/>
  <c r="M98" i="13"/>
  <c r="L98" i="13"/>
  <c r="O98" i="13" s="1"/>
  <c r="N97" i="13"/>
  <c r="M97" i="13"/>
  <c r="L97" i="13"/>
  <c r="O97" i="13" s="1"/>
  <c r="N96" i="13"/>
  <c r="M96" i="13"/>
  <c r="L96" i="13"/>
  <c r="O96" i="13" s="1"/>
  <c r="N95" i="13"/>
  <c r="M95" i="13"/>
  <c r="L95" i="13"/>
  <c r="O95" i="13" s="1"/>
  <c r="N94" i="13"/>
  <c r="M94" i="13"/>
  <c r="L94" i="13"/>
  <c r="O94" i="13" s="1"/>
  <c r="N93" i="13"/>
  <c r="M93" i="13"/>
  <c r="L93" i="13"/>
  <c r="O93" i="13" s="1"/>
  <c r="N92" i="13"/>
  <c r="M92" i="13"/>
  <c r="L92" i="13"/>
  <c r="O92" i="13" s="1"/>
  <c r="N91" i="13"/>
  <c r="M91" i="13"/>
  <c r="L91" i="13"/>
  <c r="O91" i="13" s="1"/>
  <c r="N90" i="13"/>
  <c r="M90" i="13"/>
  <c r="L90" i="13"/>
  <c r="O90" i="13" s="1"/>
  <c r="N89" i="13"/>
  <c r="M89" i="13"/>
  <c r="L89" i="13"/>
  <c r="O89" i="13" s="1"/>
  <c r="N88" i="13"/>
  <c r="M88" i="13"/>
  <c r="L88" i="13"/>
  <c r="O88" i="13" s="1"/>
  <c r="N87" i="13"/>
  <c r="M87" i="13"/>
  <c r="L87" i="13"/>
  <c r="O87" i="13" s="1"/>
  <c r="N86" i="13"/>
  <c r="M86" i="13"/>
  <c r="L86" i="13"/>
  <c r="O86" i="13" s="1"/>
  <c r="N85" i="13"/>
  <c r="M85" i="13"/>
  <c r="L85" i="13"/>
  <c r="O85" i="13" s="1"/>
  <c r="N84" i="13"/>
  <c r="M84" i="13"/>
  <c r="L84" i="13"/>
  <c r="O84" i="13" s="1"/>
  <c r="N83" i="13"/>
  <c r="M83" i="13"/>
  <c r="L83" i="13"/>
  <c r="O83" i="13" s="1"/>
  <c r="N82" i="13"/>
  <c r="M82" i="13"/>
  <c r="L82" i="13"/>
  <c r="O82" i="13" s="1"/>
  <c r="N81" i="13"/>
  <c r="M81" i="13"/>
  <c r="L81" i="13"/>
  <c r="O81" i="13" s="1"/>
  <c r="N80" i="13"/>
  <c r="M80" i="13"/>
  <c r="L80" i="13"/>
  <c r="O80" i="13" s="1"/>
  <c r="N79" i="13"/>
  <c r="M79" i="13"/>
  <c r="L79" i="13"/>
  <c r="O79" i="13" s="1"/>
  <c r="N78" i="13"/>
  <c r="M78" i="13"/>
  <c r="L78" i="13"/>
  <c r="O78" i="13" s="1"/>
  <c r="N77" i="13"/>
  <c r="M77" i="13"/>
  <c r="L77" i="13"/>
  <c r="O77" i="13" s="1"/>
  <c r="N76" i="13"/>
  <c r="M76" i="13"/>
  <c r="L76" i="13"/>
  <c r="O76" i="13" s="1"/>
  <c r="N75" i="13"/>
  <c r="M75" i="13"/>
  <c r="L75" i="13"/>
  <c r="O75" i="13" s="1"/>
  <c r="N74" i="13"/>
  <c r="M74" i="13"/>
  <c r="L74" i="13"/>
  <c r="O74" i="13" s="1"/>
  <c r="N73" i="13"/>
  <c r="M73" i="13"/>
  <c r="L73" i="13"/>
  <c r="O73" i="13" s="1"/>
  <c r="N72" i="13"/>
  <c r="M72" i="13"/>
  <c r="L72" i="13"/>
  <c r="O72" i="13" s="1"/>
  <c r="N71" i="13"/>
  <c r="M71" i="13"/>
  <c r="L71" i="13"/>
  <c r="O71" i="13" s="1"/>
  <c r="N70" i="13"/>
  <c r="M70" i="13"/>
  <c r="L70" i="13"/>
  <c r="O70" i="13" s="1"/>
  <c r="N69" i="13"/>
  <c r="M69" i="13"/>
  <c r="L69" i="13"/>
  <c r="O69" i="13" s="1"/>
  <c r="N68" i="13"/>
  <c r="M68" i="13"/>
  <c r="L68" i="13"/>
  <c r="O68" i="13" s="1"/>
  <c r="N67" i="13"/>
  <c r="M67" i="13"/>
  <c r="L67" i="13"/>
  <c r="O67" i="13" s="1"/>
  <c r="N66" i="13"/>
  <c r="M66" i="13"/>
  <c r="L66" i="13"/>
  <c r="O66" i="13" s="1"/>
  <c r="N65" i="13"/>
  <c r="M65" i="13"/>
  <c r="L65" i="13"/>
  <c r="O65" i="13" s="1"/>
  <c r="N64" i="13"/>
  <c r="M64" i="13"/>
  <c r="L64" i="13"/>
  <c r="O64" i="13" s="1"/>
  <c r="N63" i="13"/>
  <c r="M63" i="13"/>
  <c r="L63" i="13"/>
  <c r="O63" i="13" s="1"/>
  <c r="N62" i="13"/>
  <c r="M62" i="13"/>
  <c r="L62" i="13"/>
  <c r="O62" i="13" s="1"/>
  <c r="N61" i="13"/>
  <c r="M61" i="13"/>
  <c r="L61" i="13"/>
  <c r="O61" i="13" s="1"/>
  <c r="N60" i="13"/>
  <c r="M60" i="13"/>
  <c r="L60" i="13"/>
  <c r="O60" i="13" s="1"/>
  <c r="N59" i="13"/>
  <c r="M59" i="13"/>
  <c r="L59" i="13"/>
  <c r="O59" i="13" s="1"/>
  <c r="N58" i="13"/>
  <c r="M58" i="13"/>
  <c r="L58" i="13"/>
  <c r="O58" i="13" s="1"/>
  <c r="N57" i="13"/>
  <c r="M57" i="13"/>
  <c r="L57" i="13"/>
  <c r="O57" i="13" s="1"/>
  <c r="N56" i="13"/>
  <c r="M56" i="13"/>
  <c r="L56" i="13"/>
  <c r="O56" i="13" s="1"/>
  <c r="P55" i="13"/>
  <c r="N55" i="13"/>
  <c r="M55" i="13"/>
  <c r="L55" i="13"/>
  <c r="O55" i="13" s="1"/>
  <c r="N54" i="13"/>
  <c r="M54" i="13"/>
  <c r="L54" i="13"/>
  <c r="O54" i="13" s="1"/>
  <c r="N53" i="13"/>
  <c r="M53" i="13"/>
  <c r="L53" i="13"/>
  <c r="O53" i="13" s="1"/>
  <c r="N52" i="13"/>
  <c r="M52" i="13"/>
  <c r="L52" i="13"/>
  <c r="O52" i="13" s="1"/>
  <c r="N51" i="13"/>
  <c r="M51" i="13"/>
  <c r="L51" i="13"/>
  <c r="O51" i="13" s="1"/>
  <c r="N50" i="13"/>
  <c r="M50" i="13"/>
  <c r="L50" i="13"/>
  <c r="O50" i="13" s="1"/>
  <c r="N49" i="13"/>
  <c r="M49" i="13"/>
  <c r="L49" i="13"/>
  <c r="O49" i="13" s="1"/>
  <c r="N48" i="13"/>
  <c r="M48" i="13"/>
  <c r="L48" i="13"/>
  <c r="O48" i="13" s="1"/>
  <c r="N47" i="13"/>
  <c r="M47" i="13"/>
  <c r="L47" i="13"/>
  <c r="O47" i="13" s="1"/>
  <c r="N46" i="13"/>
  <c r="M46" i="13"/>
  <c r="L46" i="13"/>
  <c r="O46" i="13" s="1"/>
  <c r="N45" i="13"/>
  <c r="M45" i="13"/>
  <c r="L45" i="13"/>
  <c r="O45" i="13" s="1"/>
  <c r="N44" i="13"/>
  <c r="M44" i="13"/>
  <c r="L44" i="13"/>
  <c r="O44" i="13" s="1"/>
  <c r="N43" i="13"/>
  <c r="M43" i="13"/>
  <c r="L43" i="13"/>
  <c r="O43" i="13" s="1"/>
  <c r="N42" i="13"/>
  <c r="M42" i="13"/>
  <c r="L42" i="13"/>
  <c r="O42" i="13" s="1"/>
  <c r="N41" i="13"/>
  <c r="M41" i="13"/>
  <c r="L41" i="13"/>
  <c r="O41" i="13" s="1"/>
  <c r="N40" i="13"/>
  <c r="M40" i="13"/>
  <c r="L40" i="13"/>
  <c r="O40" i="13" s="1"/>
  <c r="N39" i="13"/>
  <c r="M39" i="13"/>
  <c r="L39" i="13"/>
  <c r="O39" i="13" s="1"/>
  <c r="N38" i="13"/>
  <c r="M38" i="13"/>
  <c r="L38" i="13"/>
  <c r="O38" i="13" s="1"/>
  <c r="N37" i="13"/>
  <c r="M37" i="13"/>
  <c r="L37" i="13"/>
  <c r="O37" i="13" s="1"/>
  <c r="N36" i="13"/>
  <c r="M36" i="13"/>
  <c r="L36" i="13"/>
  <c r="O36" i="13" s="1"/>
  <c r="N35" i="13"/>
  <c r="M35" i="13"/>
  <c r="L35" i="13"/>
  <c r="O35" i="13" s="1"/>
  <c r="N34" i="13"/>
  <c r="M34" i="13"/>
  <c r="L34" i="13"/>
  <c r="O34" i="13" s="1"/>
  <c r="N33" i="13"/>
  <c r="M33" i="13"/>
  <c r="L33" i="13"/>
  <c r="O33" i="13" s="1"/>
  <c r="N32" i="13"/>
  <c r="M32" i="13"/>
  <c r="L32" i="13"/>
  <c r="O32" i="13" s="1"/>
  <c r="N31" i="13"/>
  <c r="M31" i="13"/>
  <c r="L31" i="13"/>
  <c r="O31" i="13" s="1"/>
  <c r="N30" i="13"/>
  <c r="M30" i="13"/>
  <c r="L30" i="13"/>
  <c r="O30" i="13" s="1"/>
  <c r="N29" i="13"/>
  <c r="M29" i="13"/>
  <c r="L29" i="13"/>
  <c r="O29" i="13" s="1"/>
  <c r="N28" i="13"/>
  <c r="M28" i="13"/>
  <c r="L28" i="13"/>
  <c r="O28" i="13" s="1"/>
  <c r="N27" i="13"/>
  <c r="M27" i="13"/>
  <c r="L27" i="13"/>
  <c r="O27" i="13" s="1"/>
  <c r="N26" i="13"/>
  <c r="M26" i="13"/>
  <c r="L26" i="13"/>
  <c r="O26" i="13" s="1"/>
  <c r="N25" i="13"/>
  <c r="M25" i="13"/>
  <c r="L25" i="13"/>
  <c r="O25" i="13" s="1"/>
  <c r="N24" i="13"/>
  <c r="M24" i="13"/>
  <c r="L24" i="13"/>
  <c r="O24" i="13" s="1"/>
  <c r="N23" i="13"/>
  <c r="M23" i="13"/>
  <c r="L23" i="13"/>
  <c r="O23" i="13" s="1"/>
  <c r="N22" i="13"/>
  <c r="M22" i="13"/>
  <c r="L22" i="13"/>
  <c r="O22" i="13" s="1"/>
  <c r="N21" i="13"/>
  <c r="M21" i="13"/>
  <c r="L21" i="13"/>
  <c r="O21" i="13" s="1"/>
  <c r="N20" i="13"/>
  <c r="M20" i="13"/>
  <c r="L20" i="13"/>
  <c r="O20" i="13" s="1"/>
  <c r="N19" i="13"/>
  <c r="M19" i="13"/>
  <c r="L19" i="13"/>
  <c r="O19" i="13" s="1"/>
  <c r="N18" i="13"/>
  <c r="M18" i="13"/>
  <c r="L18" i="13"/>
  <c r="O18" i="13" s="1"/>
  <c r="N17" i="13"/>
  <c r="M17" i="13"/>
  <c r="L17" i="13"/>
  <c r="O17" i="13" s="1"/>
  <c r="M16" i="13"/>
  <c r="L16" i="13"/>
  <c r="N16" i="13" s="1"/>
  <c r="M15" i="13"/>
  <c r="L15" i="13"/>
  <c r="O15" i="13" s="1"/>
  <c r="M14" i="13"/>
  <c r="L14" i="13"/>
  <c r="O14" i="13" s="1"/>
  <c r="C5" i="12"/>
  <c r="F13" i="12"/>
  <c r="G13" i="12" s="1"/>
  <c r="H13" i="12" s="1"/>
  <c r="I13" i="12" s="1"/>
  <c r="J13" i="12" s="1"/>
  <c r="K13" i="12" s="1"/>
  <c r="L13" i="12" s="1"/>
  <c r="M13" i="12" s="1"/>
  <c r="N13" i="12" s="1"/>
  <c r="O13" i="12" s="1"/>
  <c r="F23" i="12" s="1"/>
  <c r="G23" i="12" s="1"/>
  <c r="H23" i="12" s="1"/>
  <c r="I23" i="12" s="1"/>
  <c r="J23" i="12" s="1"/>
  <c r="K23" i="12" s="1"/>
  <c r="L23" i="12" s="1"/>
  <c r="M23" i="12" s="1"/>
  <c r="N23" i="12" s="1"/>
  <c r="O23" i="12" s="1"/>
  <c r="F19" i="12"/>
  <c r="K127" i="11"/>
  <c r="T127" i="11" s="1"/>
  <c r="I127" i="11"/>
  <c r="H127" i="11"/>
  <c r="H189" i="11" s="1"/>
  <c r="H251" i="11" s="1"/>
  <c r="H313" i="11" s="1"/>
  <c r="H375" i="11" s="1"/>
  <c r="H437" i="11" s="1"/>
  <c r="G127" i="11"/>
  <c r="AH127" i="11" s="1"/>
  <c r="AI127" i="11" s="1"/>
  <c r="F127" i="11"/>
  <c r="F189" i="11" s="1"/>
  <c r="F251" i="11" s="1"/>
  <c r="F313" i="11" s="1"/>
  <c r="F375" i="11" s="1"/>
  <c r="F437" i="11" s="1"/>
  <c r="E127" i="11"/>
  <c r="E189" i="11" s="1"/>
  <c r="E251" i="11" s="1"/>
  <c r="E313" i="11" s="1"/>
  <c r="E375" i="11" s="1"/>
  <c r="D127" i="11"/>
  <c r="D189" i="11" s="1"/>
  <c r="D251" i="11" s="1"/>
  <c r="D313" i="11" s="1"/>
  <c r="D375" i="11" s="1"/>
  <c r="D437" i="11" s="1"/>
  <c r="K126" i="11"/>
  <c r="T126" i="11" s="1"/>
  <c r="I126" i="11"/>
  <c r="H126" i="11"/>
  <c r="H188" i="11" s="1"/>
  <c r="H250" i="11" s="1"/>
  <c r="H312" i="11" s="1"/>
  <c r="H374" i="11" s="1"/>
  <c r="H436" i="11" s="1"/>
  <c r="G126" i="11"/>
  <c r="AH126" i="11" s="1"/>
  <c r="AI126" i="11" s="1"/>
  <c r="F126" i="11"/>
  <c r="F188" i="11" s="1"/>
  <c r="F250" i="11" s="1"/>
  <c r="F312" i="11" s="1"/>
  <c r="F374" i="11" s="1"/>
  <c r="F436" i="11" s="1"/>
  <c r="E126" i="11"/>
  <c r="E188" i="11" s="1"/>
  <c r="E250" i="11" s="1"/>
  <c r="E312" i="11" s="1"/>
  <c r="E374" i="11" s="1"/>
  <c r="D126" i="11"/>
  <c r="D188" i="11" s="1"/>
  <c r="D250" i="11" s="1"/>
  <c r="D312" i="11" s="1"/>
  <c r="D374" i="11" s="1"/>
  <c r="D436" i="11" s="1"/>
  <c r="K125" i="11"/>
  <c r="T125" i="11" s="1"/>
  <c r="I125" i="11"/>
  <c r="H125" i="11"/>
  <c r="H187" i="11" s="1"/>
  <c r="H249" i="11" s="1"/>
  <c r="H311" i="11" s="1"/>
  <c r="H373" i="11" s="1"/>
  <c r="H435" i="11" s="1"/>
  <c r="G125" i="11"/>
  <c r="AH125" i="11" s="1"/>
  <c r="AI125" i="11" s="1"/>
  <c r="F125" i="11"/>
  <c r="F187" i="11" s="1"/>
  <c r="F249" i="11" s="1"/>
  <c r="F311" i="11" s="1"/>
  <c r="F373" i="11" s="1"/>
  <c r="F435" i="11" s="1"/>
  <c r="E125" i="11"/>
  <c r="E187" i="11" s="1"/>
  <c r="E249" i="11" s="1"/>
  <c r="E311" i="11" s="1"/>
  <c r="E373" i="11" s="1"/>
  <c r="D125" i="11"/>
  <c r="D187" i="11" s="1"/>
  <c r="D249" i="11" s="1"/>
  <c r="D311" i="11" s="1"/>
  <c r="D373" i="11" s="1"/>
  <c r="D435" i="11" s="1"/>
  <c r="K124" i="11"/>
  <c r="T124" i="11" s="1"/>
  <c r="I124" i="11"/>
  <c r="H124" i="11"/>
  <c r="H186" i="11" s="1"/>
  <c r="H248" i="11" s="1"/>
  <c r="H310" i="11" s="1"/>
  <c r="H372" i="11" s="1"/>
  <c r="H434" i="11" s="1"/>
  <c r="G124" i="11"/>
  <c r="AH124" i="11" s="1"/>
  <c r="AI124" i="11" s="1"/>
  <c r="F124" i="11"/>
  <c r="F186" i="11" s="1"/>
  <c r="F248" i="11" s="1"/>
  <c r="F310" i="11" s="1"/>
  <c r="F372" i="11" s="1"/>
  <c r="F434" i="11" s="1"/>
  <c r="E124" i="11"/>
  <c r="E186" i="11" s="1"/>
  <c r="E248" i="11" s="1"/>
  <c r="E310" i="11" s="1"/>
  <c r="E372" i="11" s="1"/>
  <c r="D124" i="11"/>
  <c r="D186" i="11" s="1"/>
  <c r="D248" i="11" s="1"/>
  <c r="D310" i="11" s="1"/>
  <c r="D372" i="11" s="1"/>
  <c r="D434" i="11" s="1"/>
  <c r="K123" i="11"/>
  <c r="T123" i="11" s="1"/>
  <c r="I123" i="11"/>
  <c r="H123" i="11"/>
  <c r="H185" i="11" s="1"/>
  <c r="H247" i="11" s="1"/>
  <c r="H309" i="11" s="1"/>
  <c r="H371" i="11" s="1"/>
  <c r="H433" i="11" s="1"/>
  <c r="G123" i="11"/>
  <c r="AH123" i="11" s="1"/>
  <c r="AI123" i="11" s="1"/>
  <c r="F123" i="11"/>
  <c r="F185" i="11" s="1"/>
  <c r="F247" i="11" s="1"/>
  <c r="F309" i="11" s="1"/>
  <c r="F371" i="11" s="1"/>
  <c r="F433" i="11" s="1"/>
  <c r="E123" i="11"/>
  <c r="E185" i="11" s="1"/>
  <c r="E247" i="11" s="1"/>
  <c r="E309" i="11" s="1"/>
  <c r="E371" i="11" s="1"/>
  <c r="D123" i="11"/>
  <c r="D185" i="11" s="1"/>
  <c r="D247" i="11" s="1"/>
  <c r="D309" i="11" s="1"/>
  <c r="D371" i="11" s="1"/>
  <c r="D433" i="11" s="1"/>
  <c r="K122" i="11"/>
  <c r="T122" i="11" s="1"/>
  <c r="I122" i="11"/>
  <c r="H122" i="11"/>
  <c r="H184" i="11" s="1"/>
  <c r="H246" i="11" s="1"/>
  <c r="H308" i="11" s="1"/>
  <c r="H370" i="11" s="1"/>
  <c r="H432" i="11" s="1"/>
  <c r="G122" i="11"/>
  <c r="AH122" i="11" s="1"/>
  <c r="AI122" i="11" s="1"/>
  <c r="F122" i="11"/>
  <c r="F184" i="11" s="1"/>
  <c r="F246" i="11" s="1"/>
  <c r="F308" i="11" s="1"/>
  <c r="F370" i="11" s="1"/>
  <c r="F432" i="11" s="1"/>
  <c r="E122" i="11"/>
  <c r="E184" i="11" s="1"/>
  <c r="E246" i="11" s="1"/>
  <c r="E308" i="11" s="1"/>
  <c r="E370" i="11" s="1"/>
  <c r="D122" i="11"/>
  <c r="D184" i="11" s="1"/>
  <c r="D246" i="11" s="1"/>
  <c r="D308" i="11" s="1"/>
  <c r="D370" i="11" s="1"/>
  <c r="D432" i="11" s="1"/>
  <c r="K121" i="11"/>
  <c r="T121" i="11" s="1"/>
  <c r="I121" i="11"/>
  <c r="H121" i="11"/>
  <c r="H183" i="11" s="1"/>
  <c r="H245" i="11" s="1"/>
  <c r="H307" i="11" s="1"/>
  <c r="H369" i="11" s="1"/>
  <c r="H431" i="11" s="1"/>
  <c r="G121" i="11"/>
  <c r="AH121" i="11" s="1"/>
  <c r="AI121" i="11" s="1"/>
  <c r="F121" i="11"/>
  <c r="F183" i="11" s="1"/>
  <c r="F245" i="11" s="1"/>
  <c r="F307" i="11" s="1"/>
  <c r="F369" i="11" s="1"/>
  <c r="F431" i="11" s="1"/>
  <c r="E121" i="11"/>
  <c r="E183" i="11" s="1"/>
  <c r="E245" i="11" s="1"/>
  <c r="E307" i="11" s="1"/>
  <c r="E369" i="11" s="1"/>
  <c r="D121" i="11"/>
  <c r="D183" i="11" s="1"/>
  <c r="D245" i="11" s="1"/>
  <c r="D307" i="11" s="1"/>
  <c r="D369" i="11" s="1"/>
  <c r="D431" i="11" s="1"/>
  <c r="K120" i="11"/>
  <c r="T120" i="11" s="1"/>
  <c r="I120" i="11"/>
  <c r="H120" i="11"/>
  <c r="H182" i="11" s="1"/>
  <c r="H244" i="11" s="1"/>
  <c r="H306" i="11" s="1"/>
  <c r="H368" i="11" s="1"/>
  <c r="H430" i="11" s="1"/>
  <c r="G120" i="11"/>
  <c r="AH120" i="11" s="1"/>
  <c r="AI120" i="11" s="1"/>
  <c r="F120" i="11"/>
  <c r="F182" i="11" s="1"/>
  <c r="F244" i="11" s="1"/>
  <c r="F306" i="11" s="1"/>
  <c r="F368" i="11" s="1"/>
  <c r="F430" i="11" s="1"/>
  <c r="E120" i="11"/>
  <c r="E182" i="11" s="1"/>
  <c r="E244" i="11" s="1"/>
  <c r="E306" i="11" s="1"/>
  <c r="E368" i="11" s="1"/>
  <c r="D120" i="11"/>
  <c r="D182" i="11" s="1"/>
  <c r="D244" i="11" s="1"/>
  <c r="D306" i="11" s="1"/>
  <c r="D368" i="11" s="1"/>
  <c r="D430" i="11" s="1"/>
  <c r="K119" i="11"/>
  <c r="T119" i="11" s="1"/>
  <c r="I119" i="11"/>
  <c r="H119" i="11"/>
  <c r="H181" i="11" s="1"/>
  <c r="H243" i="11" s="1"/>
  <c r="H305" i="11" s="1"/>
  <c r="H367" i="11" s="1"/>
  <c r="H429" i="11" s="1"/>
  <c r="G119" i="11"/>
  <c r="AH119" i="11" s="1"/>
  <c r="AI119" i="11" s="1"/>
  <c r="F119" i="11"/>
  <c r="F181" i="11" s="1"/>
  <c r="F243" i="11" s="1"/>
  <c r="F305" i="11" s="1"/>
  <c r="F367" i="11" s="1"/>
  <c r="F429" i="11" s="1"/>
  <c r="E119" i="11"/>
  <c r="E181" i="11" s="1"/>
  <c r="E243" i="11" s="1"/>
  <c r="E305" i="11" s="1"/>
  <c r="E367" i="11" s="1"/>
  <c r="D119" i="11"/>
  <c r="D181" i="11" s="1"/>
  <c r="D243" i="11" s="1"/>
  <c r="D305" i="11" s="1"/>
  <c r="D367" i="11" s="1"/>
  <c r="D429" i="11" s="1"/>
  <c r="K118" i="11"/>
  <c r="T118" i="11" s="1"/>
  <c r="I118" i="11"/>
  <c r="H118" i="11"/>
  <c r="H180" i="11" s="1"/>
  <c r="H242" i="11" s="1"/>
  <c r="H304" i="11" s="1"/>
  <c r="H366" i="11" s="1"/>
  <c r="H428" i="11" s="1"/>
  <c r="G118" i="11"/>
  <c r="AH118" i="11" s="1"/>
  <c r="AI118" i="11" s="1"/>
  <c r="F118" i="11"/>
  <c r="F180" i="11" s="1"/>
  <c r="F242" i="11" s="1"/>
  <c r="F304" i="11" s="1"/>
  <c r="F366" i="11" s="1"/>
  <c r="F428" i="11" s="1"/>
  <c r="E118" i="11"/>
  <c r="E180" i="11" s="1"/>
  <c r="E242" i="11" s="1"/>
  <c r="E304" i="11" s="1"/>
  <c r="E366" i="11" s="1"/>
  <c r="D118" i="11"/>
  <c r="D180" i="11" s="1"/>
  <c r="D242" i="11" s="1"/>
  <c r="D304" i="11" s="1"/>
  <c r="D366" i="11" s="1"/>
  <c r="D428" i="11" s="1"/>
  <c r="K117" i="11"/>
  <c r="T117" i="11" s="1"/>
  <c r="I117" i="11"/>
  <c r="H117" i="11"/>
  <c r="H179" i="11" s="1"/>
  <c r="H241" i="11" s="1"/>
  <c r="H303" i="11" s="1"/>
  <c r="H365" i="11" s="1"/>
  <c r="H427" i="11" s="1"/>
  <c r="G117" i="11"/>
  <c r="AH117" i="11" s="1"/>
  <c r="AI117" i="11" s="1"/>
  <c r="F117" i="11"/>
  <c r="F179" i="11" s="1"/>
  <c r="F241" i="11" s="1"/>
  <c r="F303" i="11" s="1"/>
  <c r="F365" i="11" s="1"/>
  <c r="F427" i="11" s="1"/>
  <c r="E117" i="11"/>
  <c r="E179" i="11" s="1"/>
  <c r="E241" i="11" s="1"/>
  <c r="E303" i="11" s="1"/>
  <c r="E365" i="11" s="1"/>
  <c r="D117" i="11"/>
  <c r="D179" i="11" s="1"/>
  <c r="D241" i="11" s="1"/>
  <c r="D303" i="11" s="1"/>
  <c r="D365" i="11" s="1"/>
  <c r="D427" i="11" s="1"/>
  <c r="K116" i="11"/>
  <c r="T116" i="11" s="1"/>
  <c r="I116" i="11"/>
  <c r="H116" i="11"/>
  <c r="H178" i="11" s="1"/>
  <c r="H240" i="11" s="1"/>
  <c r="H302" i="11" s="1"/>
  <c r="H364" i="11" s="1"/>
  <c r="H426" i="11" s="1"/>
  <c r="G116" i="11"/>
  <c r="AH116" i="11" s="1"/>
  <c r="AI116" i="11" s="1"/>
  <c r="F116" i="11"/>
  <c r="F178" i="11" s="1"/>
  <c r="F240" i="11" s="1"/>
  <c r="F302" i="11" s="1"/>
  <c r="F364" i="11" s="1"/>
  <c r="F426" i="11" s="1"/>
  <c r="E116" i="11"/>
  <c r="E178" i="11" s="1"/>
  <c r="E240" i="11" s="1"/>
  <c r="E302" i="11" s="1"/>
  <c r="E364" i="11" s="1"/>
  <c r="D116" i="11"/>
  <c r="D178" i="11" s="1"/>
  <c r="D240" i="11" s="1"/>
  <c r="D302" i="11" s="1"/>
  <c r="D364" i="11" s="1"/>
  <c r="D426" i="11" s="1"/>
  <c r="K115" i="11"/>
  <c r="T115" i="11" s="1"/>
  <c r="I115" i="11"/>
  <c r="H115" i="11"/>
  <c r="H177" i="11" s="1"/>
  <c r="H239" i="11" s="1"/>
  <c r="H301" i="11" s="1"/>
  <c r="H363" i="11" s="1"/>
  <c r="H425" i="11" s="1"/>
  <c r="G115" i="11"/>
  <c r="AH115" i="11" s="1"/>
  <c r="AI115" i="11" s="1"/>
  <c r="F115" i="11"/>
  <c r="F177" i="11" s="1"/>
  <c r="F239" i="11" s="1"/>
  <c r="F301" i="11" s="1"/>
  <c r="F363" i="11" s="1"/>
  <c r="F425" i="11" s="1"/>
  <c r="E115" i="11"/>
  <c r="E177" i="11" s="1"/>
  <c r="E239" i="11" s="1"/>
  <c r="E301" i="11" s="1"/>
  <c r="E363" i="11" s="1"/>
  <c r="D115" i="11"/>
  <c r="D177" i="11" s="1"/>
  <c r="D239" i="11" s="1"/>
  <c r="D301" i="11" s="1"/>
  <c r="D363" i="11" s="1"/>
  <c r="D425" i="11" s="1"/>
  <c r="K114" i="11"/>
  <c r="T114" i="11" s="1"/>
  <c r="I114" i="11"/>
  <c r="H114" i="11"/>
  <c r="H176" i="11" s="1"/>
  <c r="H238" i="11" s="1"/>
  <c r="H300" i="11" s="1"/>
  <c r="H362" i="11" s="1"/>
  <c r="H424" i="11" s="1"/>
  <c r="G114" i="11"/>
  <c r="AH114" i="11" s="1"/>
  <c r="AI114" i="11" s="1"/>
  <c r="F114" i="11"/>
  <c r="F176" i="11" s="1"/>
  <c r="F238" i="11" s="1"/>
  <c r="F300" i="11" s="1"/>
  <c r="F362" i="11" s="1"/>
  <c r="F424" i="11" s="1"/>
  <c r="E114" i="11"/>
  <c r="E176" i="11" s="1"/>
  <c r="E238" i="11" s="1"/>
  <c r="E300" i="11" s="1"/>
  <c r="E362" i="11" s="1"/>
  <c r="D114" i="11"/>
  <c r="D176" i="11" s="1"/>
  <c r="D238" i="11" s="1"/>
  <c r="D300" i="11" s="1"/>
  <c r="D362" i="11" s="1"/>
  <c r="D424" i="11" s="1"/>
  <c r="K113" i="11"/>
  <c r="T113" i="11" s="1"/>
  <c r="I113" i="11"/>
  <c r="H113" i="11"/>
  <c r="H175" i="11" s="1"/>
  <c r="H237" i="11" s="1"/>
  <c r="H299" i="11" s="1"/>
  <c r="H361" i="11" s="1"/>
  <c r="H423" i="11" s="1"/>
  <c r="G113" i="11"/>
  <c r="AH113" i="11" s="1"/>
  <c r="AI113" i="11" s="1"/>
  <c r="F113" i="11"/>
  <c r="F175" i="11" s="1"/>
  <c r="F237" i="11" s="1"/>
  <c r="F299" i="11" s="1"/>
  <c r="F361" i="11" s="1"/>
  <c r="F423" i="11" s="1"/>
  <c r="E113" i="11"/>
  <c r="J113" i="11" s="1"/>
  <c r="D113" i="11"/>
  <c r="D175" i="11" s="1"/>
  <c r="D237" i="11" s="1"/>
  <c r="D299" i="11" s="1"/>
  <c r="D361" i="11" s="1"/>
  <c r="D423" i="11" s="1"/>
  <c r="K112" i="11"/>
  <c r="T112" i="11" s="1"/>
  <c r="I112" i="11"/>
  <c r="H112" i="11"/>
  <c r="H174" i="11" s="1"/>
  <c r="H236" i="11" s="1"/>
  <c r="H298" i="11" s="1"/>
  <c r="H360" i="11" s="1"/>
  <c r="H422" i="11" s="1"/>
  <c r="G112" i="11"/>
  <c r="F112" i="11"/>
  <c r="F174" i="11" s="1"/>
  <c r="F236" i="11" s="1"/>
  <c r="F298" i="11" s="1"/>
  <c r="F360" i="11" s="1"/>
  <c r="F422" i="11" s="1"/>
  <c r="E112" i="11"/>
  <c r="E174" i="11" s="1"/>
  <c r="E236" i="11" s="1"/>
  <c r="E298" i="11" s="1"/>
  <c r="D112" i="11"/>
  <c r="D174" i="11" s="1"/>
  <c r="D236" i="11" s="1"/>
  <c r="D298" i="11" s="1"/>
  <c r="D360" i="11" s="1"/>
  <c r="D422" i="11" s="1"/>
  <c r="K111" i="11"/>
  <c r="T111" i="11" s="1"/>
  <c r="I111" i="11"/>
  <c r="H111" i="11"/>
  <c r="H173" i="11" s="1"/>
  <c r="H235" i="11" s="1"/>
  <c r="H297" i="11" s="1"/>
  <c r="H359" i="11" s="1"/>
  <c r="H421" i="11" s="1"/>
  <c r="G111" i="11"/>
  <c r="AH111" i="11" s="1"/>
  <c r="AI111" i="11" s="1"/>
  <c r="F111" i="11"/>
  <c r="F173" i="11" s="1"/>
  <c r="F235" i="11" s="1"/>
  <c r="F297" i="11" s="1"/>
  <c r="F359" i="11" s="1"/>
  <c r="F421" i="11" s="1"/>
  <c r="E111" i="11"/>
  <c r="E173" i="11" s="1"/>
  <c r="E235" i="11" s="1"/>
  <c r="E297" i="11" s="1"/>
  <c r="D111" i="11"/>
  <c r="D173" i="11" s="1"/>
  <c r="D235" i="11" s="1"/>
  <c r="D297" i="11" s="1"/>
  <c r="D359" i="11" s="1"/>
  <c r="D421" i="11" s="1"/>
  <c r="K110" i="11"/>
  <c r="T110" i="11" s="1"/>
  <c r="I110" i="11"/>
  <c r="H110" i="11"/>
  <c r="H172" i="11" s="1"/>
  <c r="H234" i="11" s="1"/>
  <c r="H296" i="11" s="1"/>
  <c r="H358" i="11" s="1"/>
  <c r="H420" i="11" s="1"/>
  <c r="G110" i="11"/>
  <c r="AH110" i="11" s="1"/>
  <c r="AI110" i="11" s="1"/>
  <c r="F110" i="11"/>
  <c r="F172" i="11" s="1"/>
  <c r="F234" i="11" s="1"/>
  <c r="F296" i="11" s="1"/>
  <c r="F358" i="11" s="1"/>
  <c r="F420" i="11" s="1"/>
  <c r="E110" i="11"/>
  <c r="J110" i="11" s="1"/>
  <c r="D110" i="11"/>
  <c r="D172" i="11" s="1"/>
  <c r="D234" i="11" s="1"/>
  <c r="D296" i="11" s="1"/>
  <c r="D358" i="11" s="1"/>
  <c r="D420" i="11" s="1"/>
  <c r="K109" i="11"/>
  <c r="T109" i="11" s="1"/>
  <c r="I109" i="11"/>
  <c r="H109" i="11"/>
  <c r="H171" i="11" s="1"/>
  <c r="H233" i="11" s="1"/>
  <c r="H295" i="11" s="1"/>
  <c r="H357" i="11" s="1"/>
  <c r="H419" i="11" s="1"/>
  <c r="G109" i="11"/>
  <c r="AH109" i="11" s="1"/>
  <c r="AI109" i="11" s="1"/>
  <c r="F109" i="11"/>
  <c r="F171" i="11" s="1"/>
  <c r="F233" i="11" s="1"/>
  <c r="F295" i="11" s="1"/>
  <c r="F357" i="11" s="1"/>
  <c r="F419" i="11" s="1"/>
  <c r="E109" i="11"/>
  <c r="J109" i="11" s="1"/>
  <c r="D109" i="11"/>
  <c r="D171" i="11" s="1"/>
  <c r="D233" i="11" s="1"/>
  <c r="D295" i="11" s="1"/>
  <c r="D357" i="11" s="1"/>
  <c r="D419" i="11" s="1"/>
  <c r="K108" i="11"/>
  <c r="T108" i="11" s="1"/>
  <c r="I108" i="11"/>
  <c r="H108" i="11"/>
  <c r="H170" i="11" s="1"/>
  <c r="H232" i="11" s="1"/>
  <c r="H294" i="11" s="1"/>
  <c r="H356" i="11" s="1"/>
  <c r="H418" i="11" s="1"/>
  <c r="G108" i="11"/>
  <c r="AH108" i="11" s="1"/>
  <c r="AI108" i="11" s="1"/>
  <c r="F108" i="11"/>
  <c r="F170" i="11" s="1"/>
  <c r="F232" i="11" s="1"/>
  <c r="F294" i="11" s="1"/>
  <c r="F356" i="11" s="1"/>
  <c r="F418" i="11" s="1"/>
  <c r="E108" i="11"/>
  <c r="J108" i="11" s="1"/>
  <c r="D108" i="11"/>
  <c r="D170" i="11" s="1"/>
  <c r="D232" i="11" s="1"/>
  <c r="D294" i="11" s="1"/>
  <c r="D356" i="11" s="1"/>
  <c r="D418" i="11" s="1"/>
  <c r="K107" i="11"/>
  <c r="T107" i="11" s="1"/>
  <c r="I107" i="11"/>
  <c r="H107" i="11"/>
  <c r="H169" i="11" s="1"/>
  <c r="H231" i="11" s="1"/>
  <c r="H293" i="11" s="1"/>
  <c r="H355" i="11" s="1"/>
  <c r="H417" i="11" s="1"/>
  <c r="G107" i="11"/>
  <c r="AH107" i="11" s="1"/>
  <c r="AI107" i="11" s="1"/>
  <c r="F107" i="11"/>
  <c r="F169" i="11" s="1"/>
  <c r="F231" i="11" s="1"/>
  <c r="F293" i="11" s="1"/>
  <c r="F355" i="11" s="1"/>
  <c r="F417" i="11" s="1"/>
  <c r="E107" i="11"/>
  <c r="J107" i="11" s="1"/>
  <c r="D107" i="11"/>
  <c r="D169" i="11" s="1"/>
  <c r="D231" i="11" s="1"/>
  <c r="D293" i="11" s="1"/>
  <c r="D355" i="11" s="1"/>
  <c r="D417" i="11" s="1"/>
  <c r="K106" i="11"/>
  <c r="T106" i="11" s="1"/>
  <c r="I106" i="11"/>
  <c r="H106" i="11"/>
  <c r="H168" i="11" s="1"/>
  <c r="H230" i="11" s="1"/>
  <c r="H292" i="11" s="1"/>
  <c r="H354" i="11" s="1"/>
  <c r="H416" i="11" s="1"/>
  <c r="G106" i="11"/>
  <c r="AH106" i="11" s="1"/>
  <c r="AI106" i="11" s="1"/>
  <c r="F106" i="11"/>
  <c r="F168" i="11" s="1"/>
  <c r="F230" i="11" s="1"/>
  <c r="F292" i="11" s="1"/>
  <c r="F354" i="11" s="1"/>
  <c r="F416" i="11" s="1"/>
  <c r="E106" i="11"/>
  <c r="J106" i="11" s="1"/>
  <c r="D106" i="11"/>
  <c r="D168" i="11" s="1"/>
  <c r="D230" i="11" s="1"/>
  <c r="D292" i="11" s="1"/>
  <c r="D354" i="11" s="1"/>
  <c r="D416" i="11" s="1"/>
  <c r="K105" i="11"/>
  <c r="T105" i="11" s="1"/>
  <c r="I105" i="11"/>
  <c r="H105" i="11"/>
  <c r="H167" i="11" s="1"/>
  <c r="H229" i="11" s="1"/>
  <c r="H291" i="11" s="1"/>
  <c r="H353" i="11" s="1"/>
  <c r="H415" i="11" s="1"/>
  <c r="G105" i="11"/>
  <c r="AH105" i="11" s="1"/>
  <c r="AI105" i="11" s="1"/>
  <c r="F105" i="11"/>
  <c r="F167" i="11" s="1"/>
  <c r="F229" i="11" s="1"/>
  <c r="F291" i="11" s="1"/>
  <c r="F353" i="11" s="1"/>
  <c r="F415" i="11" s="1"/>
  <c r="E105" i="11"/>
  <c r="J105" i="11" s="1"/>
  <c r="D105" i="11"/>
  <c r="D167" i="11" s="1"/>
  <c r="D229" i="11" s="1"/>
  <c r="D291" i="11" s="1"/>
  <c r="D353" i="11" s="1"/>
  <c r="D415" i="11" s="1"/>
  <c r="K104" i="11"/>
  <c r="T104" i="11" s="1"/>
  <c r="I104" i="11"/>
  <c r="H104" i="11"/>
  <c r="H166" i="11" s="1"/>
  <c r="H228" i="11" s="1"/>
  <c r="H290" i="11" s="1"/>
  <c r="H352" i="11" s="1"/>
  <c r="H414" i="11" s="1"/>
  <c r="G104" i="11"/>
  <c r="AH104" i="11" s="1"/>
  <c r="AI104" i="11" s="1"/>
  <c r="F104" i="11"/>
  <c r="F166" i="11" s="1"/>
  <c r="F228" i="11" s="1"/>
  <c r="F290" i="11" s="1"/>
  <c r="F352" i="11" s="1"/>
  <c r="F414" i="11" s="1"/>
  <c r="E104" i="11"/>
  <c r="J104" i="11" s="1"/>
  <c r="D104" i="11"/>
  <c r="D166" i="11" s="1"/>
  <c r="D228" i="11" s="1"/>
  <c r="D290" i="11" s="1"/>
  <c r="D352" i="11" s="1"/>
  <c r="D414" i="11" s="1"/>
  <c r="K103" i="11"/>
  <c r="T103" i="11" s="1"/>
  <c r="I103" i="11"/>
  <c r="H103" i="11"/>
  <c r="H165" i="11" s="1"/>
  <c r="H227" i="11" s="1"/>
  <c r="H289" i="11" s="1"/>
  <c r="H351" i="11" s="1"/>
  <c r="H413" i="11" s="1"/>
  <c r="G103" i="11"/>
  <c r="AH103" i="11" s="1"/>
  <c r="AI103" i="11" s="1"/>
  <c r="F103" i="11"/>
  <c r="F165" i="11" s="1"/>
  <c r="F227" i="11" s="1"/>
  <c r="F289" i="11" s="1"/>
  <c r="F351" i="11" s="1"/>
  <c r="F413" i="11" s="1"/>
  <c r="E103" i="11"/>
  <c r="J103" i="11" s="1"/>
  <c r="D103" i="11"/>
  <c r="D165" i="11" s="1"/>
  <c r="D227" i="11" s="1"/>
  <c r="D289" i="11" s="1"/>
  <c r="D351" i="11" s="1"/>
  <c r="D413" i="11" s="1"/>
  <c r="K102" i="11"/>
  <c r="T102" i="11" s="1"/>
  <c r="I102" i="11"/>
  <c r="H102" i="11"/>
  <c r="H164" i="11" s="1"/>
  <c r="H226" i="11" s="1"/>
  <c r="H288" i="11" s="1"/>
  <c r="H350" i="11" s="1"/>
  <c r="H412" i="11" s="1"/>
  <c r="G102" i="11"/>
  <c r="AH102" i="11" s="1"/>
  <c r="AI102" i="11" s="1"/>
  <c r="F102" i="11"/>
  <c r="F164" i="11" s="1"/>
  <c r="F226" i="11" s="1"/>
  <c r="F288" i="11" s="1"/>
  <c r="F350" i="11" s="1"/>
  <c r="F412" i="11" s="1"/>
  <c r="E102" i="11"/>
  <c r="J102" i="11" s="1"/>
  <c r="D102" i="11"/>
  <c r="D164" i="11" s="1"/>
  <c r="D226" i="11" s="1"/>
  <c r="D288" i="11" s="1"/>
  <c r="D350" i="11" s="1"/>
  <c r="D412" i="11" s="1"/>
  <c r="K101" i="11"/>
  <c r="T101" i="11" s="1"/>
  <c r="I101" i="11"/>
  <c r="H101" i="11"/>
  <c r="H163" i="11" s="1"/>
  <c r="H225" i="11" s="1"/>
  <c r="H287" i="11" s="1"/>
  <c r="H349" i="11" s="1"/>
  <c r="H411" i="11" s="1"/>
  <c r="G101" i="11"/>
  <c r="AH101" i="11" s="1"/>
  <c r="AI101" i="11" s="1"/>
  <c r="F101" i="11"/>
  <c r="F163" i="11" s="1"/>
  <c r="F225" i="11" s="1"/>
  <c r="F287" i="11" s="1"/>
  <c r="F349" i="11" s="1"/>
  <c r="F411" i="11" s="1"/>
  <c r="E101" i="11"/>
  <c r="J101" i="11" s="1"/>
  <c r="D101" i="11"/>
  <c r="D163" i="11" s="1"/>
  <c r="D225" i="11" s="1"/>
  <c r="D287" i="11" s="1"/>
  <c r="D349" i="11" s="1"/>
  <c r="D411" i="11" s="1"/>
  <c r="K100" i="11"/>
  <c r="T100" i="11" s="1"/>
  <c r="I100" i="11"/>
  <c r="H100" i="11"/>
  <c r="H162" i="11" s="1"/>
  <c r="H224" i="11" s="1"/>
  <c r="H286" i="11" s="1"/>
  <c r="H348" i="11" s="1"/>
  <c r="H410" i="11" s="1"/>
  <c r="G100" i="11"/>
  <c r="AH100" i="11" s="1"/>
  <c r="AI100" i="11" s="1"/>
  <c r="F100" i="11"/>
  <c r="F162" i="11" s="1"/>
  <c r="F224" i="11" s="1"/>
  <c r="F286" i="11" s="1"/>
  <c r="F348" i="11" s="1"/>
  <c r="F410" i="11" s="1"/>
  <c r="E100" i="11"/>
  <c r="J100" i="11" s="1"/>
  <c r="D100" i="11"/>
  <c r="D162" i="11" s="1"/>
  <c r="D224" i="11" s="1"/>
  <c r="D286" i="11" s="1"/>
  <c r="D348" i="11" s="1"/>
  <c r="D410" i="11" s="1"/>
  <c r="K99" i="11"/>
  <c r="T99" i="11" s="1"/>
  <c r="I99" i="11"/>
  <c r="H99" i="11"/>
  <c r="H161" i="11" s="1"/>
  <c r="H223" i="11" s="1"/>
  <c r="H285" i="11" s="1"/>
  <c r="H347" i="11" s="1"/>
  <c r="H409" i="11" s="1"/>
  <c r="G99" i="11"/>
  <c r="AH99" i="11" s="1"/>
  <c r="AI99" i="11" s="1"/>
  <c r="F99" i="11"/>
  <c r="F161" i="11" s="1"/>
  <c r="F223" i="11" s="1"/>
  <c r="F285" i="11" s="1"/>
  <c r="F347" i="11" s="1"/>
  <c r="F409" i="11" s="1"/>
  <c r="E99" i="11"/>
  <c r="J99" i="11" s="1"/>
  <c r="D99" i="11"/>
  <c r="D161" i="11" s="1"/>
  <c r="D223" i="11" s="1"/>
  <c r="D285" i="11" s="1"/>
  <c r="D347" i="11" s="1"/>
  <c r="D409" i="11" s="1"/>
  <c r="K98" i="11"/>
  <c r="T98" i="11" s="1"/>
  <c r="I98" i="11"/>
  <c r="H98" i="11"/>
  <c r="H160" i="11" s="1"/>
  <c r="H222" i="11" s="1"/>
  <c r="H284" i="11" s="1"/>
  <c r="H346" i="11" s="1"/>
  <c r="H408" i="11" s="1"/>
  <c r="G98" i="11"/>
  <c r="AH98" i="11" s="1"/>
  <c r="AI98" i="11" s="1"/>
  <c r="F98" i="11"/>
  <c r="F160" i="11" s="1"/>
  <c r="F222" i="11" s="1"/>
  <c r="F284" i="11" s="1"/>
  <c r="F346" i="11" s="1"/>
  <c r="F408" i="11" s="1"/>
  <c r="E98" i="11"/>
  <c r="J98" i="11" s="1"/>
  <c r="D98" i="11"/>
  <c r="D160" i="11" s="1"/>
  <c r="D222" i="11" s="1"/>
  <c r="D284" i="11" s="1"/>
  <c r="D346" i="11" s="1"/>
  <c r="D408" i="11" s="1"/>
  <c r="K97" i="11"/>
  <c r="T97" i="11" s="1"/>
  <c r="I97" i="11"/>
  <c r="H97" i="11"/>
  <c r="H159" i="11" s="1"/>
  <c r="H221" i="11" s="1"/>
  <c r="H283" i="11" s="1"/>
  <c r="H345" i="11" s="1"/>
  <c r="H407" i="11" s="1"/>
  <c r="G97" i="11"/>
  <c r="AH97" i="11" s="1"/>
  <c r="AI97" i="11" s="1"/>
  <c r="F97" i="11"/>
  <c r="F159" i="11" s="1"/>
  <c r="F221" i="11" s="1"/>
  <c r="F283" i="11" s="1"/>
  <c r="F345" i="11" s="1"/>
  <c r="F407" i="11" s="1"/>
  <c r="E97" i="11"/>
  <c r="J97" i="11" s="1"/>
  <c r="D97" i="11"/>
  <c r="D159" i="11" s="1"/>
  <c r="D221" i="11" s="1"/>
  <c r="D283" i="11" s="1"/>
  <c r="D345" i="11" s="1"/>
  <c r="D407" i="11" s="1"/>
  <c r="K96" i="11"/>
  <c r="T96" i="11" s="1"/>
  <c r="I96" i="11"/>
  <c r="H96" i="11"/>
  <c r="H158" i="11" s="1"/>
  <c r="H220" i="11" s="1"/>
  <c r="H282" i="11" s="1"/>
  <c r="H344" i="11" s="1"/>
  <c r="H406" i="11" s="1"/>
  <c r="G96" i="11"/>
  <c r="AH96" i="11" s="1"/>
  <c r="AI96" i="11" s="1"/>
  <c r="F96" i="11"/>
  <c r="F158" i="11" s="1"/>
  <c r="F220" i="11" s="1"/>
  <c r="F282" i="11" s="1"/>
  <c r="F344" i="11" s="1"/>
  <c r="F406" i="11" s="1"/>
  <c r="E96" i="11"/>
  <c r="D96" i="11"/>
  <c r="D158" i="11" s="1"/>
  <c r="D220" i="11" s="1"/>
  <c r="D282" i="11" s="1"/>
  <c r="D344" i="11" s="1"/>
  <c r="D406" i="11" s="1"/>
  <c r="K95" i="11"/>
  <c r="T95" i="11" s="1"/>
  <c r="I95" i="11"/>
  <c r="H95" i="11"/>
  <c r="H157" i="11" s="1"/>
  <c r="H219" i="11" s="1"/>
  <c r="H281" i="11" s="1"/>
  <c r="H343" i="11" s="1"/>
  <c r="H405" i="11" s="1"/>
  <c r="G95" i="11"/>
  <c r="AH95" i="11" s="1"/>
  <c r="AI95" i="11" s="1"/>
  <c r="F95" i="11"/>
  <c r="F157" i="11" s="1"/>
  <c r="F219" i="11" s="1"/>
  <c r="F281" i="11" s="1"/>
  <c r="F343" i="11" s="1"/>
  <c r="F405" i="11" s="1"/>
  <c r="E95" i="11"/>
  <c r="D95" i="11"/>
  <c r="D157" i="11" s="1"/>
  <c r="D219" i="11" s="1"/>
  <c r="D281" i="11" s="1"/>
  <c r="D343" i="11" s="1"/>
  <c r="D405" i="11" s="1"/>
  <c r="K94" i="11"/>
  <c r="T94" i="11" s="1"/>
  <c r="I94" i="11"/>
  <c r="H94" i="11"/>
  <c r="H156" i="11" s="1"/>
  <c r="H218" i="11" s="1"/>
  <c r="H280" i="11" s="1"/>
  <c r="H342" i="11" s="1"/>
  <c r="H404" i="11" s="1"/>
  <c r="G94" i="11"/>
  <c r="AH94" i="11" s="1"/>
  <c r="AI94" i="11" s="1"/>
  <c r="F94" i="11"/>
  <c r="F156" i="11" s="1"/>
  <c r="F218" i="11" s="1"/>
  <c r="F280" i="11" s="1"/>
  <c r="F342" i="11" s="1"/>
  <c r="F404" i="11" s="1"/>
  <c r="E94" i="11"/>
  <c r="D94" i="11"/>
  <c r="D156" i="11" s="1"/>
  <c r="D218" i="11" s="1"/>
  <c r="D280" i="11" s="1"/>
  <c r="D342" i="11" s="1"/>
  <c r="D404" i="11" s="1"/>
  <c r="K93" i="11"/>
  <c r="T93" i="11" s="1"/>
  <c r="I93" i="11"/>
  <c r="H93" i="11"/>
  <c r="H155" i="11" s="1"/>
  <c r="H217" i="11" s="1"/>
  <c r="H279" i="11" s="1"/>
  <c r="H341" i="11" s="1"/>
  <c r="H403" i="11" s="1"/>
  <c r="G93" i="11"/>
  <c r="AH93" i="11" s="1"/>
  <c r="AI93" i="11" s="1"/>
  <c r="F93" i="11"/>
  <c r="F155" i="11" s="1"/>
  <c r="F217" i="11" s="1"/>
  <c r="F279" i="11" s="1"/>
  <c r="F341" i="11" s="1"/>
  <c r="F403" i="11" s="1"/>
  <c r="E93" i="11"/>
  <c r="D93" i="11"/>
  <c r="D155" i="11" s="1"/>
  <c r="D217" i="11" s="1"/>
  <c r="D279" i="11" s="1"/>
  <c r="D341" i="11" s="1"/>
  <c r="D403" i="11" s="1"/>
  <c r="K92" i="11"/>
  <c r="T92" i="11" s="1"/>
  <c r="I92" i="11"/>
  <c r="H92" i="11"/>
  <c r="H154" i="11" s="1"/>
  <c r="H216" i="11" s="1"/>
  <c r="H278" i="11" s="1"/>
  <c r="H340" i="11" s="1"/>
  <c r="H402" i="11" s="1"/>
  <c r="G92" i="11"/>
  <c r="AH92" i="11" s="1"/>
  <c r="AI92" i="11" s="1"/>
  <c r="F92" i="11"/>
  <c r="F154" i="11" s="1"/>
  <c r="F216" i="11" s="1"/>
  <c r="F278" i="11" s="1"/>
  <c r="F340" i="11" s="1"/>
  <c r="F402" i="11" s="1"/>
  <c r="E92" i="11"/>
  <c r="J92" i="11" s="1"/>
  <c r="D92" i="11"/>
  <c r="D154" i="11" s="1"/>
  <c r="D216" i="11" s="1"/>
  <c r="D278" i="11" s="1"/>
  <c r="D340" i="11" s="1"/>
  <c r="D402" i="11" s="1"/>
  <c r="K91" i="11"/>
  <c r="T91" i="11" s="1"/>
  <c r="I91" i="11"/>
  <c r="H91" i="11"/>
  <c r="H153" i="11" s="1"/>
  <c r="H215" i="11" s="1"/>
  <c r="H277" i="11" s="1"/>
  <c r="H339" i="11" s="1"/>
  <c r="H401" i="11" s="1"/>
  <c r="G91" i="11"/>
  <c r="F91" i="11"/>
  <c r="F153" i="11" s="1"/>
  <c r="F215" i="11" s="1"/>
  <c r="F277" i="11" s="1"/>
  <c r="F339" i="11" s="1"/>
  <c r="F401" i="11" s="1"/>
  <c r="E91" i="11"/>
  <c r="E153" i="11" s="1"/>
  <c r="E215" i="11" s="1"/>
  <c r="D91" i="11"/>
  <c r="D153" i="11" s="1"/>
  <c r="D215" i="11" s="1"/>
  <c r="D277" i="11" s="1"/>
  <c r="D339" i="11" s="1"/>
  <c r="D401" i="11" s="1"/>
  <c r="K90" i="11"/>
  <c r="T90" i="11" s="1"/>
  <c r="I90" i="11"/>
  <c r="H90" i="11"/>
  <c r="H152" i="11" s="1"/>
  <c r="H214" i="11" s="1"/>
  <c r="H276" i="11" s="1"/>
  <c r="H338" i="11" s="1"/>
  <c r="H400" i="11" s="1"/>
  <c r="G90" i="11"/>
  <c r="AH90" i="11" s="1"/>
  <c r="AI90" i="11" s="1"/>
  <c r="F90" i="11"/>
  <c r="F152" i="11" s="1"/>
  <c r="F214" i="11" s="1"/>
  <c r="F276" i="11" s="1"/>
  <c r="F338" i="11" s="1"/>
  <c r="F400" i="11" s="1"/>
  <c r="E90" i="11"/>
  <c r="J90" i="11" s="1"/>
  <c r="D90" i="11"/>
  <c r="D152" i="11" s="1"/>
  <c r="D214" i="11" s="1"/>
  <c r="D276" i="11" s="1"/>
  <c r="D338" i="11" s="1"/>
  <c r="D400" i="11" s="1"/>
  <c r="K89" i="11"/>
  <c r="T89" i="11" s="1"/>
  <c r="I89" i="11"/>
  <c r="H89" i="11"/>
  <c r="H151" i="11" s="1"/>
  <c r="H213" i="11" s="1"/>
  <c r="H275" i="11" s="1"/>
  <c r="H337" i="11" s="1"/>
  <c r="H399" i="11" s="1"/>
  <c r="G89" i="11"/>
  <c r="F89" i="11"/>
  <c r="F151" i="11" s="1"/>
  <c r="F213" i="11" s="1"/>
  <c r="F275" i="11" s="1"/>
  <c r="F337" i="11" s="1"/>
  <c r="F399" i="11" s="1"/>
  <c r="E89" i="11"/>
  <c r="E151" i="11" s="1"/>
  <c r="E213" i="11" s="1"/>
  <c r="D89" i="11"/>
  <c r="D151" i="11" s="1"/>
  <c r="D213" i="11" s="1"/>
  <c r="D275" i="11" s="1"/>
  <c r="D337" i="11" s="1"/>
  <c r="D399" i="11" s="1"/>
  <c r="K88" i="11"/>
  <c r="T88" i="11" s="1"/>
  <c r="I88" i="11"/>
  <c r="H88" i="11"/>
  <c r="H150" i="11" s="1"/>
  <c r="H212" i="11" s="1"/>
  <c r="H274" i="11" s="1"/>
  <c r="H336" i="11" s="1"/>
  <c r="H398" i="11" s="1"/>
  <c r="G88" i="11"/>
  <c r="AH88" i="11" s="1"/>
  <c r="AI88" i="11" s="1"/>
  <c r="F88" i="11"/>
  <c r="F150" i="11" s="1"/>
  <c r="F212" i="11" s="1"/>
  <c r="F274" i="11" s="1"/>
  <c r="F336" i="11" s="1"/>
  <c r="F398" i="11" s="1"/>
  <c r="E88" i="11"/>
  <c r="J88" i="11" s="1"/>
  <c r="D88" i="11"/>
  <c r="D150" i="11" s="1"/>
  <c r="D212" i="11" s="1"/>
  <c r="D274" i="11" s="1"/>
  <c r="D336" i="11" s="1"/>
  <c r="D398" i="11" s="1"/>
  <c r="K87" i="11"/>
  <c r="T87" i="11" s="1"/>
  <c r="I87" i="11"/>
  <c r="H87" i="11"/>
  <c r="H149" i="11" s="1"/>
  <c r="H211" i="11" s="1"/>
  <c r="H273" i="11" s="1"/>
  <c r="H335" i="11" s="1"/>
  <c r="H397" i="11" s="1"/>
  <c r="G87" i="11"/>
  <c r="F87" i="11"/>
  <c r="F149" i="11" s="1"/>
  <c r="F211" i="11" s="1"/>
  <c r="F273" i="11" s="1"/>
  <c r="F335" i="11" s="1"/>
  <c r="F397" i="11" s="1"/>
  <c r="E87" i="11"/>
  <c r="E149" i="11" s="1"/>
  <c r="E211" i="11" s="1"/>
  <c r="D87" i="11"/>
  <c r="D149" i="11" s="1"/>
  <c r="D211" i="11" s="1"/>
  <c r="D273" i="11" s="1"/>
  <c r="D335" i="11" s="1"/>
  <c r="D397" i="11" s="1"/>
  <c r="K86" i="11"/>
  <c r="T86" i="11" s="1"/>
  <c r="I86" i="11"/>
  <c r="H86" i="11"/>
  <c r="H148" i="11" s="1"/>
  <c r="H210" i="11" s="1"/>
  <c r="H272" i="11" s="1"/>
  <c r="H334" i="11" s="1"/>
  <c r="H396" i="11" s="1"/>
  <c r="G86" i="11"/>
  <c r="AH86" i="11" s="1"/>
  <c r="AI86" i="11" s="1"/>
  <c r="F86" i="11"/>
  <c r="F148" i="11" s="1"/>
  <c r="F210" i="11" s="1"/>
  <c r="F272" i="11" s="1"/>
  <c r="F334" i="11" s="1"/>
  <c r="F396" i="11" s="1"/>
  <c r="E86" i="11"/>
  <c r="J86" i="11" s="1"/>
  <c r="D86" i="11"/>
  <c r="D148" i="11" s="1"/>
  <c r="D210" i="11" s="1"/>
  <c r="D272" i="11" s="1"/>
  <c r="D334" i="11" s="1"/>
  <c r="D396" i="11" s="1"/>
  <c r="K85" i="11"/>
  <c r="T85" i="11" s="1"/>
  <c r="I85" i="11"/>
  <c r="H85" i="11"/>
  <c r="H147" i="11" s="1"/>
  <c r="H209" i="11" s="1"/>
  <c r="H271" i="11" s="1"/>
  <c r="H333" i="11" s="1"/>
  <c r="H395" i="11" s="1"/>
  <c r="G85" i="11"/>
  <c r="F85" i="11"/>
  <c r="F147" i="11" s="1"/>
  <c r="F209" i="11" s="1"/>
  <c r="F271" i="11" s="1"/>
  <c r="F333" i="11" s="1"/>
  <c r="F395" i="11" s="1"/>
  <c r="E85" i="11"/>
  <c r="E147" i="11" s="1"/>
  <c r="E209" i="11" s="1"/>
  <c r="D85" i="11"/>
  <c r="D147" i="11" s="1"/>
  <c r="D209" i="11" s="1"/>
  <c r="D271" i="11" s="1"/>
  <c r="D333" i="11" s="1"/>
  <c r="D395" i="11" s="1"/>
  <c r="K84" i="11"/>
  <c r="T84" i="11" s="1"/>
  <c r="I84" i="11"/>
  <c r="H84" i="11"/>
  <c r="H146" i="11" s="1"/>
  <c r="H208" i="11" s="1"/>
  <c r="H270" i="11" s="1"/>
  <c r="H332" i="11" s="1"/>
  <c r="H394" i="11" s="1"/>
  <c r="G84" i="11"/>
  <c r="AH84" i="11" s="1"/>
  <c r="AI84" i="11" s="1"/>
  <c r="F84" i="11"/>
  <c r="F146" i="11" s="1"/>
  <c r="F208" i="11" s="1"/>
  <c r="F270" i="11" s="1"/>
  <c r="F332" i="11" s="1"/>
  <c r="F394" i="11" s="1"/>
  <c r="E84" i="11"/>
  <c r="J84" i="11" s="1"/>
  <c r="D84" i="11"/>
  <c r="D146" i="11" s="1"/>
  <c r="D208" i="11" s="1"/>
  <c r="D270" i="11" s="1"/>
  <c r="D332" i="11" s="1"/>
  <c r="D394" i="11" s="1"/>
  <c r="K83" i="11"/>
  <c r="T83" i="11" s="1"/>
  <c r="I83" i="11"/>
  <c r="H83" i="11"/>
  <c r="H145" i="11" s="1"/>
  <c r="H207" i="11" s="1"/>
  <c r="H269" i="11" s="1"/>
  <c r="H331" i="11" s="1"/>
  <c r="H393" i="11" s="1"/>
  <c r="G83" i="11"/>
  <c r="F83" i="11"/>
  <c r="F145" i="11" s="1"/>
  <c r="F207" i="11" s="1"/>
  <c r="F269" i="11" s="1"/>
  <c r="F331" i="11" s="1"/>
  <c r="F393" i="11" s="1"/>
  <c r="E83" i="11"/>
  <c r="E145" i="11" s="1"/>
  <c r="D83" i="11"/>
  <c r="D145" i="11" s="1"/>
  <c r="D207" i="11" s="1"/>
  <c r="D269" i="11" s="1"/>
  <c r="D331" i="11" s="1"/>
  <c r="D393" i="11" s="1"/>
  <c r="K82" i="11"/>
  <c r="T82" i="11" s="1"/>
  <c r="I82" i="11"/>
  <c r="H82" i="11"/>
  <c r="H144" i="11" s="1"/>
  <c r="H206" i="11" s="1"/>
  <c r="H268" i="11" s="1"/>
  <c r="H330" i="11" s="1"/>
  <c r="H392" i="11" s="1"/>
  <c r="G82" i="11"/>
  <c r="F82" i="11"/>
  <c r="F144" i="11" s="1"/>
  <c r="F206" i="11" s="1"/>
  <c r="F268" i="11" s="1"/>
  <c r="F330" i="11" s="1"/>
  <c r="F392" i="11" s="1"/>
  <c r="E82" i="11"/>
  <c r="E144" i="11" s="1"/>
  <c r="D82" i="11"/>
  <c r="D144" i="11" s="1"/>
  <c r="D206" i="11" s="1"/>
  <c r="D268" i="11" s="1"/>
  <c r="D330" i="11" s="1"/>
  <c r="D392" i="11" s="1"/>
  <c r="K81" i="11"/>
  <c r="T81" i="11" s="1"/>
  <c r="I81" i="11"/>
  <c r="H81" i="11"/>
  <c r="H143" i="11" s="1"/>
  <c r="H205" i="11" s="1"/>
  <c r="H267" i="11" s="1"/>
  <c r="H329" i="11" s="1"/>
  <c r="H391" i="11" s="1"/>
  <c r="G81" i="11"/>
  <c r="F81" i="11"/>
  <c r="F143" i="11" s="1"/>
  <c r="F205" i="11" s="1"/>
  <c r="F267" i="11" s="1"/>
  <c r="F329" i="11" s="1"/>
  <c r="F391" i="11" s="1"/>
  <c r="E81" i="11"/>
  <c r="E143" i="11" s="1"/>
  <c r="D81" i="11"/>
  <c r="D143" i="11" s="1"/>
  <c r="D205" i="11" s="1"/>
  <c r="D267" i="11" s="1"/>
  <c r="D329" i="11" s="1"/>
  <c r="D391" i="11" s="1"/>
  <c r="K80" i="11"/>
  <c r="T80" i="11" s="1"/>
  <c r="I80" i="11"/>
  <c r="H80" i="11"/>
  <c r="H142" i="11" s="1"/>
  <c r="H204" i="11" s="1"/>
  <c r="H266" i="11" s="1"/>
  <c r="H328" i="11" s="1"/>
  <c r="H390" i="11" s="1"/>
  <c r="G80" i="11"/>
  <c r="F80" i="11"/>
  <c r="F142" i="11" s="1"/>
  <c r="F204" i="11" s="1"/>
  <c r="F266" i="11" s="1"/>
  <c r="F328" i="11" s="1"/>
  <c r="F390" i="11" s="1"/>
  <c r="E80" i="11"/>
  <c r="E142" i="11" s="1"/>
  <c r="D80" i="11"/>
  <c r="D142" i="11" s="1"/>
  <c r="D204" i="11" s="1"/>
  <c r="D266" i="11" s="1"/>
  <c r="D328" i="11" s="1"/>
  <c r="D390" i="11" s="1"/>
  <c r="K79" i="11"/>
  <c r="T79" i="11" s="1"/>
  <c r="I79" i="11"/>
  <c r="H79" i="11"/>
  <c r="H141" i="11" s="1"/>
  <c r="H203" i="11" s="1"/>
  <c r="H265" i="11" s="1"/>
  <c r="H327" i="11" s="1"/>
  <c r="H389" i="11" s="1"/>
  <c r="G79" i="11"/>
  <c r="F79" i="11"/>
  <c r="F141" i="11" s="1"/>
  <c r="F203" i="11" s="1"/>
  <c r="F265" i="11" s="1"/>
  <c r="F327" i="11" s="1"/>
  <c r="F389" i="11" s="1"/>
  <c r="E79" i="11"/>
  <c r="E141" i="11" s="1"/>
  <c r="D79" i="11"/>
  <c r="D141" i="11" s="1"/>
  <c r="D203" i="11" s="1"/>
  <c r="D265" i="11" s="1"/>
  <c r="D327" i="11" s="1"/>
  <c r="D389" i="11" s="1"/>
  <c r="I78" i="11"/>
  <c r="K78" i="11"/>
  <c r="O78" i="11" s="1"/>
  <c r="H78" i="11"/>
  <c r="H140" i="11" s="1"/>
  <c r="H202" i="11" s="1"/>
  <c r="H264" i="11" s="1"/>
  <c r="H326" i="11" s="1"/>
  <c r="H388" i="11" s="1"/>
  <c r="G78" i="11"/>
  <c r="F78" i="11"/>
  <c r="F140" i="11" s="1"/>
  <c r="F202" i="11" s="1"/>
  <c r="F264" i="11" s="1"/>
  <c r="F326" i="11" s="1"/>
  <c r="F388" i="11" s="1"/>
  <c r="E78" i="11"/>
  <c r="E140" i="11" s="1"/>
  <c r="E202" i="11" s="1"/>
  <c r="E264" i="11" s="1"/>
  <c r="E326" i="11" s="1"/>
  <c r="E388" i="11" s="1"/>
  <c r="D78" i="11"/>
  <c r="D140" i="11" s="1"/>
  <c r="D202" i="11" s="1"/>
  <c r="D264" i="11" s="1"/>
  <c r="D326" i="11" s="1"/>
  <c r="D388" i="11" s="1"/>
  <c r="E257" i="11"/>
  <c r="E195" i="11"/>
  <c r="E133" i="11"/>
  <c r="E71" i="11"/>
  <c r="E256" i="11"/>
  <c r="E194" i="11"/>
  <c r="E132" i="11"/>
  <c r="E70" i="11"/>
  <c r="E457" i="10"/>
  <c r="E345" i="10"/>
  <c r="E233" i="10"/>
  <c r="E456" i="10"/>
  <c r="E344" i="10"/>
  <c r="E232" i="10"/>
  <c r="E120" i="10"/>
  <c r="E8" i="10"/>
  <c r="E121" i="10"/>
  <c r="K145" i="11" l="1"/>
  <c r="T145" i="11" s="1"/>
  <c r="U83" i="11"/>
  <c r="O83" i="11"/>
  <c r="AE83" i="11" s="1"/>
  <c r="Q83" i="11"/>
  <c r="S83" i="11"/>
  <c r="I148" i="11"/>
  <c r="AG86" i="11"/>
  <c r="Z86" i="11"/>
  <c r="K173" i="11"/>
  <c r="T173" i="11" s="1"/>
  <c r="AF111" i="11"/>
  <c r="U111" i="11"/>
  <c r="O111" i="11"/>
  <c r="AE111" i="11" s="1"/>
  <c r="S111" i="11"/>
  <c r="Q111" i="11"/>
  <c r="G174" i="11"/>
  <c r="AH112" i="11"/>
  <c r="AI112" i="11" s="1"/>
  <c r="I184" i="11"/>
  <c r="Z122" i="11"/>
  <c r="AG122" i="11"/>
  <c r="K189" i="11"/>
  <c r="T189" i="11" s="1"/>
  <c r="S127" i="11"/>
  <c r="Q127" i="11"/>
  <c r="U127" i="11"/>
  <c r="O127" i="11"/>
  <c r="AE127" i="11" s="1"/>
  <c r="G141" i="11"/>
  <c r="AH79" i="11"/>
  <c r="AI79" i="11" s="1"/>
  <c r="I143" i="11"/>
  <c r="AG81" i="11"/>
  <c r="Z81" i="11"/>
  <c r="K144" i="11"/>
  <c r="T144" i="11" s="1"/>
  <c r="S82" i="11"/>
  <c r="Q82" i="11"/>
  <c r="U82" i="11"/>
  <c r="O82" i="11"/>
  <c r="AE82" i="11" s="1"/>
  <c r="G145" i="11"/>
  <c r="AH83" i="11"/>
  <c r="AI83" i="11" s="1"/>
  <c r="I147" i="11"/>
  <c r="Z85" i="11"/>
  <c r="AG85" i="11"/>
  <c r="K148" i="11"/>
  <c r="T148" i="11" s="1"/>
  <c r="AF86" i="11"/>
  <c r="U86" i="11"/>
  <c r="O86" i="11"/>
  <c r="AE86" i="11" s="1"/>
  <c r="S86" i="11"/>
  <c r="Q86" i="11"/>
  <c r="G149" i="11"/>
  <c r="AH87" i="11"/>
  <c r="AI87" i="11" s="1"/>
  <c r="I151" i="11"/>
  <c r="AG89" i="11"/>
  <c r="Z89" i="11"/>
  <c r="K152" i="11"/>
  <c r="T152" i="11" s="1"/>
  <c r="S90" i="11"/>
  <c r="O90" i="11"/>
  <c r="AE90" i="11" s="1"/>
  <c r="Q90" i="11"/>
  <c r="U90" i="11"/>
  <c r="G153" i="11"/>
  <c r="AH91" i="11"/>
  <c r="AI91" i="11" s="1"/>
  <c r="AG93" i="11"/>
  <c r="Z93" i="11"/>
  <c r="S94" i="11"/>
  <c r="Q94" i="11"/>
  <c r="O94" i="11"/>
  <c r="AE94" i="11" s="1"/>
  <c r="U94" i="11"/>
  <c r="Z97" i="11"/>
  <c r="AG97" i="11"/>
  <c r="U98" i="11"/>
  <c r="O98" i="11"/>
  <c r="AE98" i="11" s="1"/>
  <c r="Q98" i="11"/>
  <c r="S98" i="11"/>
  <c r="AG101" i="11"/>
  <c r="Z101" i="11"/>
  <c r="AF102" i="11"/>
  <c r="S102" i="11"/>
  <c r="Q102" i="11"/>
  <c r="U102" i="11"/>
  <c r="O102" i="11"/>
  <c r="AE102" i="11" s="1"/>
  <c r="Z105" i="11"/>
  <c r="AG105" i="11"/>
  <c r="AF106" i="11"/>
  <c r="U106" i="11"/>
  <c r="O106" i="11"/>
  <c r="AE106" i="11" s="1"/>
  <c r="Q106" i="11"/>
  <c r="S106" i="11"/>
  <c r="AG109" i="11"/>
  <c r="Z109" i="11"/>
  <c r="S110" i="11"/>
  <c r="Q110" i="11"/>
  <c r="U110" i="11"/>
  <c r="O110" i="11"/>
  <c r="AE110" i="11" s="1"/>
  <c r="I175" i="11"/>
  <c r="Z113" i="11"/>
  <c r="AG113" i="11"/>
  <c r="K176" i="11"/>
  <c r="T176" i="11" s="1"/>
  <c r="AF114" i="11"/>
  <c r="U114" i="11"/>
  <c r="O114" i="11"/>
  <c r="AE114" i="11" s="1"/>
  <c r="Q114" i="11"/>
  <c r="S114" i="11"/>
  <c r="I179" i="11"/>
  <c r="AG117" i="11"/>
  <c r="Z117" i="11"/>
  <c r="K180" i="11"/>
  <c r="T180" i="11" s="1"/>
  <c r="S118" i="11"/>
  <c r="Q118" i="11"/>
  <c r="U118" i="11"/>
  <c r="O118" i="11"/>
  <c r="AE118" i="11" s="1"/>
  <c r="Z121" i="11"/>
  <c r="AG121" i="11"/>
  <c r="K184" i="11"/>
  <c r="T184" i="11" s="1"/>
  <c r="S122" i="11"/>
  <c r="U122" i="11"/>
  <c r="O122" i="11"/>
  <c r="AE122" i="11" s="1"/>
  <c r="Q122" i="11"/>
  <c r="I187" i="11"/>
  <c r="AG125" i="11"/>
  <c r="Z125" i="11"/>
  <c r="K188" i="11"/>
  <c r="T188" i="11" s="1"/>
  <c r="AF126" i="11"/>
  <c r="U126" i="11"/>
  <c r="O126" i="11"/>
  <c r="AE126" i="11" s="1"/>
  <c r="Q126" i="11"/>
  <c r="S126" i="11"/>
  <c r="K141" i="11"/>
  <c r="T141" i="11" s="1"/>
  <c r="S79" i="11"/>
  <c r="U79" i="11"/>
  <c r="Q79" i="11"/>
  <c r="O79" i="11"/>
  <c r="AE79" i="11" s="1"/>
  <c r="G142" i="11"/>
  <c r="AH80" i="11"/>
  <c r="AI80" i="11" s="1"/>
  <c r="Z94" i="11"/>
  <c r="AG94" i="11"/>
  <c r="AF99" i="11"/>
  <c r="S99" i="11"/>
  <c r="Q99" i="11"/>
  <c r="U99" i="11"/>
  <c r="O99" i="11"/>
  <c r="AE99" i="11" s="1"/>
  <c r="AF107" i="11"/>
  <c r="S107" i="11"/>
  <c r="Q107" i="11"/>
  <c r="U107" i="11"/>
  <c r="O107" i="11"/>
  <c r="AE107" i="11" s="1"/>
  <c r="I176" i="11"/>
  <c r="AG114" i="11"/>
  <c r="Z114" i="11"/>
  <c r="K177" i="11"/>
  <c r="T177" i="11" s="1"/>
  <c r="AF115" i="11"/>
  <c r="S115" i="11"/>
  <c r="Q115" i="11"/>
  <c r="U115" i="11"/>
  <c r="O115" i="11"/>
  <c r="AE115" i="11" s="1"/>
  <c r="Z118" i="11"/>
  <c r="AG118" i="11"/>
  <c r="K185" i="11"/>
  <c r="T185" i="11" s="1"/>
  <c r="AF123" i="11"/>
  <c r="Q123" i="11"/>
  <c r="U123" i="11"/>
  <c r="O123" i="11"/>
  <c r="AE123" i="11" s="1"/>
  <c r="S123" i="11"/>
  <c r="AG126" i="11"/>
  <c r="Z126" i="11"/>
  <c r="I142" i="11"/>
  <c r="AG80" i="11"/>
  <c r="Z80" i="11"/>
  <c r="K143" i="11"/>
  <c r="T143" i="11" s="1"/>
  <c r="U81" i="11"/>
  <c r="O81" i="11"/>
  <c r="AE81" i="11" s="1"/>
  <c r="S81" i="11"/>
  <c r="Q81" i="11"/>
  <c r="G144" i="11"/>
  <c r="AH82" i="11"/>
  <c r="AI82" i="11" s="1"/>
  <c r="I146" i="11"/>
  <c r="AG84" i="11"/>
  <c r="Z84" i="11"/>
  <c r="K147" i="11"/>
  <c r="T147" i="11" s="1"/>
  <c r="AF85" i="11"/>
  <c r="S85" i="11"/>
  <c r="U85" i="11"/>
  <c r="Q85" i="11"/>
  <c r="O85" i="11"/>
  <c r="AE85" i="11" s="1"/>
  <c r="I150" i="11"/>
  <c r="Z88" i="11"/>
  <c r="AG88" i="11"/>
  <c r="K151" i="11"/>
  <c r="T151" i="11" s="1"/>
  <c r="U89" i="11"/>
  <c r="O89" i="11"/>
  <c r="AE89" i="11" s="1"/>
  <c r="S89" i="11"/>
  <c r="Q89" i="11"/>
  <c r="I154" i="11"/>
  <c r="Z92" i="11"/>
  <c r="AG92" i="11"/>
  <c r="U93" i="11"/>
  <c r="O93" i="11"/>
  <c r="AE93" i="11" s="1"/>
  <c r="Q93" i="11"/>
  <c r="S93" i="11"/>
  <c r="AG96" i="11"/>
  <c r="Z96" i="11"/>
  <c r="S97" i="11"/>
  <c r="Q97" i="11"/>
  <c r="U97" i="11"/>
  <c r="O97" i="11"/>
  <c r="AE97" i="11" s="1"/>
  <c r="Z100" i="11"/>
  <c r="AG100" i="11"/>
  <c r="AF101" i="11"/>
  <c r="U101" i="11"/>
  <c r="O101" i="11"/>
  <c r="AE101" i="11" s="1"/>
  <c r="S101" i="11"/>
  <c r="Q101" i="11"/>
  <c r="AG104" i="11"/>
  <c r="Z104" i="11"/>
  <c r="S105" i="11"/>
  <c r="Q105" i="11"/>
  <c r="O105" i="11"/>
  <c r="AE105" i="11" s="1"/>
  <c r="U105" i="11"/>
  <c r="Z108" i="11"/>
  <c r="AG108" i="11"/>
  <c r="U109" i="11"/>
  <c r="O109" i="11"/>
  <c r="AE109" i="11" s="1"/>
  <c r="Q109" i="11"/>
  <c r="S109" i="11"/>
  <c r="AG112" i="11"/>
  <c r="Z112" i="11"/>
  <c r="K175" i="11"/>
  <c r="T175" i="11" s="1"/>
  <c r="AF113" i="11"/>
  <c r="S113" i="11"/>
  <c r="Q113" i="11"/>
  <c r="U113" i="11"/>
  <c r="O113" i="11"/>
  <c r="AE113" i="11" s="1"/>
  <c r="I178" i="11"/>
  <c r="Z116" i="11"/>
  <c r="AG116" i="11"/>
  <c r="K179" i="11"/>
  <c r="T179" i="11" s="1"/>
  <c r="U117" i="11"/>
  <c r="O117" i="11"/>
  <c r="AE117" i="11" s="1"/>
  <c r="Q117" i="11"/>
  <c r="S117" i="11"/>
  <c r="AG120" i="11"/>
  <c r="Z120" i="11"/>
  <c r="K183" i="11"/>
  <c r="T183" i="11" s="1"/>
  <c r="AF121" i="11"/>
  <c r="S121" i="11"/>
  <c r="Q121" i="11"/>
  <c r="O121" i="11"/>
  <c r="AE121" i="11" s="1"/>
  <c r="U121" i="11"/>
  <c r="I186" i="11"/>
  <c r="Z124" i="11"/>
  <c r="AG124" i="11"/>
  <c r="K187" i="11"/>
  <c r="T187" i="11" s="1"/>
  <c r="AF125" i="11"/>
  <c r="S125" i="11"/>
  <c r="Q125" i="11"/>
  <c r="O125" i="11"/>
  <c r="AE125" i="11" s="1"/>
  <c r="U125" i="11"/>
  <c r="I144" i="11"/>
  <c r="AG82" i="11"/>
  <c r="Z82" i="11"/>
  <c r="K149" i="11"/>
  <c r="T149" i="11" s="1"/>
  <c r="AF87" i="11"/>
  <c r="S87" i="11"/>
  <c r="O87" i="11"/>
  <c r="AE87" i="11" s="1"/>
  <c r="Q87" i="11"/>
  <c r="U87" i="11"/>
  <c r="I152" i="11"/>
  <c r="AG90" i="11"/>
  <c r="Z90" i="11"/>
  <c r="K153" i="11"/>
  <c r="T153" i="11" s="1"/>
  <c r="U91" i="11"/>
  <c r="O91" i="11"/>
  <c r="AE91" i="11" s="1"/>
  <c r="Q91" i="11"/>
  <c r="S91" i="11"/>
  <c r="AF95" i="11"/>
  <c r="U95" i="11"/>
  <c r="O95" i="11"/>
  <c r="AE95" i="11" s="1"/>
  <c r="S95" i="11"/>
  <c r="Q95" i="11"/>
  <c r="AG98" i="11"/>
  <c r="Z98" i="11"/>
  <c r="Z102" i="11"/>
  <c r="AG102" i="11"/>
  <c r="U103" i="11"/>
  <c r="O103" i="11"/>
  <c r="AE103" i="11" s="1"/>
  <c r="S103" i="11"/>
  <c r="Q103" i="11"/>
  <c r="AG106" i="11"/>
  <c r="Z106" i="11"/>
  <c r="Z110" i="11"/>
  <c r="AG110" i="11"/>
  <c r="K181" i="11"/>
  <c r="T181" i="11" s="1"/>
  <c r="AF119" i="11"/>
  <c r="U119" i="11"/>
  <c r="O119" i="11"/>
  <c r="AE119" i="11" s="1"/>
  <c r="S119" i="11"/>
  <c r="Q119" i="11"/>
  <c r="I141" i="11"/>
  <c r="AG79" i="11"/>
  <c r="Z79" i="11"/>
  <c r="K142" i="11"/>
  <c r="T142" i="11" s="1"/>
  <c r="AF80" i="11"/>
  <c r="S80" i="11"/>
  <c r="O80" i="11"/>
  <c r="AE80" i="11" s="1"/>
  <c r="Q80" i="11"/>
  <c r="U80" i="11"/>
  <c r="G143" i="11"/>
  <c r="AH81" i="11"/>
  <c r="AI81" i="11" s="1"/>
  <c r="I145" i="11"/>
  <c r="AG83" i="11"/>
  <c r="Z83" i="11"/>
  <c r="K146" i="11"/>
  <c r="T146" i="11" s="1"/>
  <c r="U84" i="11"/>
  <c r="O84" i="11"/>
  <c r="AE84" i="11" s="1"/>
  <c r="S84" i="11"/>
  <c r="Q84" i="11"/>
  <c r="G147" i="11"/>
  <c r="AH85" i="11"/>
  <c r="AI85" i="11" s="1"/>
  <c r="I149" i="11"/>
  <c r="I211" i="11" s="1"/>
  <c r="AG87" i="11"/>
  <c r="Z87" i="11"/>
  <c r="K150" i="11"/>
  <c r="T150" i="11" s="1"/>
  <c r="AF88" i="11"/>
  <c r="S88" i="11"/>
  <c r="U88" i="11"/>
  <c r="Q88" i="11"/>
  <c r="O88" i="11"/>
  <c r="AE88" i="11" s="1"/>
  <c r="G151" i="11"/>
  <c r="AH89" i="11"/>
  <c r="AI89" i="11" s="1"/>
  <c r="I153" i="11"/>
  <c r="AG91" i="11"/>
  <c r="Z91" i="11"/>
  <c r="K154" i="11"/>
  <c r="T154" i="11" s="1"/>
  <c r="S92" i="11"/>
  <c r="Q92" i="11"/>
  <c r="U92" i="11"/>
  <c r="O92" i="11"/>
  <c r="AE92" i="11" s="1"/>
  <c r="AG95" i="11"/>
  <c r="Z95" i="11"/>
  <c r="U96" i="11"/>
  <c r="O96" i="11"/>
  <c r="AE96" i="11" s="1"/>
  <c r="Q96" i="11"/>
  <c r="S96" i="11"/>
  <c r="AG99" i="11"/>
  <c r="Z99" i="11"/>
  <c r="AF100" i="11"/>
  <c r="S100" i="11"/>
  <c r="Q100" i="11"/>
  <c r="O100" i="11"/>
  <c r="AE100" i="11" s="1"/>
  <c r="U100" i="11"/>
  <c r="AG103" i="11"/>
  <c r="Z103" i="11"/>
  <c r="U104" i="11"/>
  <c r="O104" i="11"/>
  <c r="AE104" i="11" s="1"/>
  <c r="S104" i="11"/>
  <c r="Q104" i="11"/>
  <c r="AG107" i="11"/>
  <c r="Z107" i="11"/>
  <c r="S108" i="11"/>
  <c r="Q108" i="11"/>
  <c r="U108" i="11"/>
  <c r="O108" i="11"/>
  <c r="AE108" i="11" s="1"/>
  <c r="I173" i="11"/>
  <c r="AG111" i="11"/>
  <c r="Z111" i="11"/>
  <c r="K174" i="11"/>
  <c r="T174" i="11" s="1"/>
  <c r="U112" i="11"/>
  <c r="O112" i="11"/>
  <c r="AE112" i="11" s="1"/>
  <c r="Q112" i="11"/>
  <c r="S112" i="11"/>
  <c r="AG115" i="11"/>
  <c r="Z115" i="11"/>
  <c r="K178" i="11"/>
  <c r="T178" i="11" s="1"/>
  <c r="S116" i="11"/>
  <c r="Q116" i="11"/>
  <c r="O116" i="11"/>
  <c r="AE116" i="11" s="1"/>
  <c r="U116" i="11"/>
  <c r="I181" i="11"/>
  <c r="AG119" i="11"/>
  <c r="Z119" i="11"/>
  <c r="K182" i="11"/>
  <c r="T182" i="11" s="1"/>
  <c r="U120" i="11"/>
  <c r="O120" i="11"/>
  <c r="AE120" i="11" s="1"/>
  <c r="S120" i="11"/>
  <c r="Q120" i="11"/>
  <c r="AG123" i="11"/>
  <c r="Z123" i="11"/>
  <c r="K186" i="11"/>
  <c r="T186" i="11" s="1"/>
  <c r="AF124" i="11"/>
  <c r="Q124" i="11"/>
  <c r="U124" i="11"/>
  <c r="O124" i="11"/>
  <c r="AE124" i="11" s="1"/>
  <c r="S124" i="11"/>
  <c r="AG127" i="11"/>
  <c r="Z127" i="11"/>
  <c r="AH140" i="11"/>
  <c r="AH78" i="11"/>
  <c r="AI78" i="11" s="1"/>
  <c r="K140" i="11"/>
  <c r="N128" i="11"/>
  <c r="I140" i="11"/>
  <c r="AG78" i="11"/>
  <c r="J79" i="11"/>
  <c r="J83" i="11"/>
  <c r="I189" i="11"/>
  <c r="J112" i="11"/>
  <c r="I188" i="11"/>
  <c r="J81" i="11"/>
  <c r="J87" i="11"/>
  <c r="J114" i="11"/>
  <c r="J85" i="11"/>
  <c r="J91" i="11"/>
  <c r="J89" i="11"/>
  <c r="J93" i="11"/>
  <c r="E155" i="11"/>
  <c r="E217" i="11" s="1"/>
  <c r="J94" i="11"/>
  <c r="E156" i="11"/>
  <c r="E218" i="11" s="1"/>
  <c r="E280" i="11" s="1"/>
  <c r="E342" i="11" s="1"/>
  <c r="J95" i="11"/>
  <c r="E157" i="11"/>
  <c r="J96" i="11"/>
  <c r="E158" i="11"/>
  <c r="E220" i="11" s="1"/>
  <c r="E282" i="11" s="1"/>
  <c r="E344" i="11" s="1"/>
  <c r="E164" i="11"/>
  <c r="E165" i="11"/>
  <c r="E227" i="11" s="1"/>
  <c r="E289" i="11" s="1"/>
  <c r="E351" i="11" s="1"/>
  <c r="E166" i="11"/>
  <c r="E167" i="11"/>
  <c r="E229" i="11" s="1"/>
  <c r="E291" i="11" s="1"/>
  <c r="E353" i="11" s="1"/>
  <c r="I170" i="11"/>
  <c r="I172" i="11"/>
  <c r="I177" i="11"/>
  <c r="G183" i="11"/>
  <c r="AH183" i="11" s="1"/>
  <c r="AI183" i="11" s="1"/>
  <c r="G171" i="11"/>
  <c r="AH171" i="11" s="1"/>
  <c r="AI171" i="11" s="1"/>
  <c r="G163" i="11"/>
  <c r="AH163" i="11" s="1"/>
  <c r="AI163" i="11" s="1"/>
  <c r="J115" i="11"/>
  <c r="E159" i="11"/>
  <c r="E221" i="11" s="1"/>
  <c r="E283" i="11" s="1"/>
  <c r="E345" i="11" s="1"/>
  <c r="E160" i="11"/>
  <c r="E222" i="11" s="1"/>
  <c r="E284" i="11" s="1"/>
  <c r="E346" i="11" s="1"/>
  <c r="E161" i="11"/>
  <c r="E223" i="11" s="1"/>
  <c r="E285" i="11" s="1"/>
  <c r="E162" i="11"/>
  <c r="E224" i="11" s="1"/>
  <c r="E286" i="11" s="1"/>
  <c r="E348" i="11" s="1"/>
  <c r="E163" i="11"/>
  <c r="E225" i="11" s="1"/>
  <c r="E287" i="11" s="1"/>
  <c r="E349" i="11" s="1"/>
  <c r="E168" i="11"/>
  <c r="E230" i="11" s="1"/>
  <c r="E292" i="11" s="1"/>
  <c r="E354" i="11" s="1"/>
  <c r="E169" i="11"/>
  <c r="E231" i="11" s="1"/>
  <c r="E293" i="11" s="1"/>
  <c r="E355" i="11" s="1"/>
  <c r="E417" i="11" s="1"/>
  <c r="E170" i="11"/>
  <c r="J170" i="11" s="1"/>
  <c r="E171" i="11"/>
  <c r="E233" i="11" s="1"/>
  <c r="I171" i="11"/>
  <c r="E172" i="11"/>
  <c r="E234" i="11" s="1"/>
  <c r="I174" i="11"/>
  <c r="I180" i="11"/>
  <c r="I182" i="11"/>
  <c r="I183" i="11"/>
  <c r="I185" i="11"/>
  <c r="G187" i="11"/>
  <c r="AH187" i="11" s="1"/>
  <c r="AI187" i="11" s="1"/>
  <c r="G179" i="11"/>
  <c r="AH179" i="11" s="1"/>
  <c r="AI179" i="11" s="1"/>
  <c r="G167" i="11"/>
  <c r="AH167" i="11" s="1"/>
  <c r="AI167" i="11" s="1"/>
  <c r="F58" i="14"/>
  <c r="G15" i="14" s="1"/>
  <c r="G58" i="14" s="1"/>
  <c r="H15" i="14" s="1"/>
  <c r="H58" i="14" s="1"/>
  <c r="I15" i="14" s="1"/>
  <c r="I58" i="14" s="1"/>
  <c r="J15" i="14" s="1"/>
  <c r="J58" i="14" s="1"/>
  <c r="K15" i="14" s="1"/>
  <c r="K58" i="14" s="1"/>
  <c r="L15" i="14" s="1"/>
  <c r="L58" i="14" s="1"/>
  <c r="M15" i="14" s="1"/>
  <c r="M58" i="14" s="1"/>
  <c r="O16" i="13"/>
  <c r="R16" i="13" s="1"/>
  <c r="F36" i="14" s="1"/>
  <c r="H59" i="21" s="1"/>
  <c r="E203" i="11"/>
  <c r="J141" i="11"/>
  <c r="E204" i="11"/>
  <c r="E205" i="11"/>
  <c r="J143" i="11"/>
  <c r="E206" i="11"/>
  <c r="E207" i="11"/>
  <c r="J145" i="11"/>
  <c r="I237" i="11"/>
  <c r="I206" i="11"/>
  <c r="I212" i="11"/>
  <c r="I215" i="11"/>
  <c r="I216" i="11"/>
  <c r="K155" i="11"/>
  <c r="T155" i="11" s="1"/>
  <c r="K159" i="11"/>
  <c r="T159" i="11" s="1"/>
  <c r="K160" i="11"/>
  <c r="T160" i="11" s="1"/>
  <c r="K162" i="11"/>
  <c r="T162" i="11" s="1"/>
  <c r="K163" i="11"/>
  <c r="T163" i="11" s="1"/>
  <c r="K172" i="11"/>
  <c r="T172" i="11" s="1"/>
  <c r="K236" i="11"/>
  <c r="T236" i="11" s="1"/>
  <c r="G175" i="11"/>
  <c r="AH175" i="11" s="1"/>
  <c r="AI175" i="11" s="1"/>
  <c r="K239" i="11"/>
  <c r="T239" i="11" s="1"/>
  <c r="I203" i="11"/>
  <c r="J80" i="11"/>
  <c r="I205" i="11"/>
  <c r="J82" i="11"/>
  <c r="I207" i="11"/>
  <c r="I209" i="11"/>
  <c r="G148" i="11"/>
  <c r="AH148" i="11" s="1"/>
  <c r="AI148" i="11" s="1"/>
  <c r="I210" i="11"/>
  <c r="I213" i="11"/>
  <c r="G152" i="11"/>
  <c r="AH152" i="11" s="1"/>
  <c r="AI152" i="11" s="1"/>
  <c r="I214" i="11"/>
  <c r="K237" i="11"/>
  <c r="T237" i="11" s="1"/>
  <c r="K238" i="11"/>
  <c r="T238" i="11" s="1"/>
  <c r="E146" i="11"/>
  <c r="E148" i="11"/>
  <c r="E150" i="11"/>
  <c r="E152" i="11"/>
  <c r="E154" i="11"/>
  <c r="I204" i="11"/>
  <c r="G146" i="11"/>
  <c r="AH146" i="11" s="1"/>
  <c r="AI146" i="11" s="1"/>
  <c r="G150" i="11"/>
  <c r="AH150" i="11" s="1"/>
  <c r="AI150" i="11" s="1"/>
  <c r="G154" i="11"/>
  <c r="AH154" i="11" s="1"/>
  <c r="AI154" i="11" s="1"/>
  <c r="K156" i="11"/>
  <c r="T156" i="11" s="1"/>
  <c r="K157" i="11"/>
  <c r="T157" i="11" s="1"/>
  <c r="K158" i="11"/>
  <c r="T158" i="11" s="1"/>
  <c r="K161" i="11"/>
  <c r="T161" i="11" s="1"/>
  <c r="K164" i="11"/>
  <c r="T164" i="11" s="1"/>
  <c r="K165" i="11"/>
  <c r="T165" i="11" s="1"/>
  <c r="K166" i="11"/>
  <c r="T166" i="11" s="1"/>
  <c r="K167" i="11"/>
  <c r="T167" i="11" s="1"/>
  <c r="K168" i="11"/>
  <c r="T168" i="11" s="1"/>
  <c r="K169" i="11"/>
  <c r="T169" i="11" s="1"/>
  <c r="K171" i="11"/>
  <c r="T171" i="11" s="1"/>
  <c r="K240" i="11"/>
  <c r="T240" i="11" s="1"/>
  <c r="K241" i="11"/>
  <c r="T241" i="11" s="1"/>
  <c r="K242" i="11"/>
  <c r="T242" i="11" s="1"/>
  <c r="K243" i="11"/>
  <c r="T243" i="11" s="1"/>
  <c r="K245" i="11"/>
  <c r="T245" i="11" s="1"/>
  <c r="K246" i="11"/>
  <c r="T246" i="11" s="1"/>
  <c r="K247" i="11"/>
  <c r="T247" i="11" s="1"/>
  <c r="K248" i="11"/>
  <c r="T248" i="11" s="1"/>
  <c r="K249" i="11"/>
  <c r="T249" i="11" s="1"/>
  <c r="K250" i="11"/>
  <c r="T250" i="11" s="1"/>
  <c r="E271" i="11"/>
  <c r="J147" i="11"/>
  <c r="J209" i="11" s="1"/>
  <c r="E273" i="11"/>
  <c r="J149" i="11"/>
  <c r="E275" i="11"/>
  <c r="E277" i="11"/>
  <c r="K170" i="11"/>
  <c r="T170" i="11" s="1"/>
  <c r="I233" i="11"/>
  <c r="E359" i="11"/>
  <c r="I235" i="11"/>
  <c r="E360" i="11"/>
  <c r="E175" i="11"/>
  <c r="E237" i="11" s="1"/>
  <c r="E299" i="11" s="1"/>
  <c r="E424" i="11"/>
  <c r="I238" i="11"/>
  <c r="E425" i="11"/>
  <c r="I239" i="11"/>
  <c r="E426" i="11"/>
  <c r="I240" i="11"/>
  <c r="E427" i="11"/>
  <c r="I241" i="11"/>
  <c r="E428" i="11"/>
  <c r="I242" i="11"/>
  <c r="E429" i="11"/>
  <c r="I243" i="11"/>
  <c r="E430" i="11"/>
  <c r="I244" i="11"/>
  <c r="E431" i="11"/>
  <c r="E432" i="11"/>
  <c r="I246" i="11"/>
  <c r="E433" i="11"/>
  <c r="E434" i="11"/>
  <c r="I248" i="11"/>
  <c r="E435" i="11"/>
  <c r="I249" i="11"/>
  <c r="E436" i="11"/>
  <c r="J374" i="11"/>
  <c r="I250" i="11"/>
  <c r="E437" i="11"/>
  <c r="J375" i="11"/>
  <c r="G159" i="11"/>
  <c r="AH159" i="11" s="1"/>
  <c r="AI159" i="11" s="1"/>
  <c r="G155" i="11"/>
  <c r="AH155" i="11" s="1"/>
  <c r="AI155" i="11" s="1"/>
  <c r="G16" i="12"/>
  <c r="G19" i="12" s="1"/>
  <c r="F38" i="16"/>
  <c r="F42" i="16" s="1"/>
  <c r="G156" i="11"/>
  <c r="AH156" i="11" s="1"/>
  <c r="AI156" i="11" s="1"/>
  <c r="G158" i="11"/>
  <c r="AH158" i="11" s="1"/>
  <c r="AI158" i="11" s="1"/>
  <c r="G160" i="11"/>
  <c r="AH160" i="11" s="1"/>
  <c r="AI160" i="11" s="1"/>
  <c r="G162" i="11"/>
  <c r="AH162" i="11" s="1"/>
  <c r="AI162" i="11" s="1"/>
  <c r="G164" i="11"/>
  <c r="AH164" i="11" s="1"/>
  <c r="AI164" i="11" s="1"/>
  <c r="G166" i="11"/>
  <c r="AH166" i="11" s="1"/>
  <c r="AI166" i="11" s="1"/>
  <c r="G168" i="11"/>
  <c r="AH168" i="11" s="1"/>
  <c r="AI168" i="11" s="1"/>
  <c r="G170" i="11"/>
  <c r="AH170" i="11" s="1"/>
  <c r="AI170" i="11" s="1"/>
  <c r="G172" i="11"/>
  <c r="AH172" i="11" s="1"/>
  <c r="AI172" i="11" s="1"/>
  <c r="G176" i="11"/>
  <c r="AH176" i="11" s="1"/>
  <c r="AI176" i="11" s="1"/>
  <c r="G178" i="11"/>
  <c r="AH178" i="11" s="1"/>
  <c r="AI178" i="11" s="1"/>
  <c r="G180" i="11"/>
  <c r="AH180" i="11" s="1"/>
  <c r="AI180" i="11" s="1"/>
  <c r="G182" i="11"/>
  <c r="AH182" i="11" s="1"/>
  <c r="AI182" i="11" s="1"/>
  <c r="G184" i="11"/>
  <c r="AH184" i="11" s="1"/>
  <c r="AI184" i="11" s="1"/>
  <c r="G186" i="11"/>
  <c r="AH186" i="11" s="1"/>
  <c r="AI186" i="11" s="1"/>
  <c r="G188" i="11"/>
  <c r="AH188" i="11" s="1"/>
  <c r="AI188" i="11" s="1"/>
  <c r="I155" i="11"/>
  <c r="I156" i="11"/>
  <c r="I157" i="11"/>
  <c r="I158" i="11"/>
  <c r="I159" i="11"/>
  <c r="I160" i="11"/>
  <c r="I161" i="11"/>
  <c r="I162" i="11"/>
  <c r="I163" i="11"/>
  <c r="I164" i="11"/>
  <c r="I165" i="11"/>
  <c r="I166" i="11"/>
  <c r="I167" i="11"/>
  <c r="I168" i="11"/>
  <c r="I169" i="11"/>
  <c r="G189" i="11"/>
  <c r="AH189" i="11" s="1"/>
  <c r="AI189" i="11" s="1"/>
  <c r="G185" i="11"/>
  <c r="AH185" i="11" s="1"/>
  <c r="AI185" i="11" s="1"/>
  <c r="G181" i="11"/>
  <c r="AH181" i="11" s="1"/>
  <c r="AI181" i="11" s="1"/>
  <c r="G177" i="11"/>
  <c r="AH177" i="11" s="1"/>
  <c r="AI177" i="11" s="1"/>
  <c r="G173" i="11"/>
  <c r="AH173" i="11" s="1"/>
  <c r="AI173" i="11" s="1"/>
  <c r="G169" i="11"/>
  <c r="AH169" i="11" s="1"/>
  <c r="AI169" i="11" s="1"/>
  <c r="G165" i="11"/>
  <c r="AH165" i="11" s="1"/>
  <c r="AI165" i="11" s="1"/>
  <c r="G161" i="11"/>
  <c r="AH161" i="11" s="1"/>
  <c r="AI161" i="11" s="1"/>
  <c r="G157" i="11"/>
  <c r="AH157" i="11" s="1"/>
  <c r="AI157" i="11" s="1"/>
  <c r="R54" i="13"/>
  <c r="O61" i="21"/>
  <c r="M61" i="21"/>
  <c r="K61" i="21"/>
  <c r="H59" i="18"/>
  <c r="H61" i="18" s="1"/>
  <c r="I61" i="21"/>
  <c r="F59" i="18"/>
  <c r="F61" i="18" s="1"/>
  <c r="N57" i="21"/>
  <c r="L57" i="21"/>
  <c r="I67" i="18"/>
  <c r="I71" i="18" s="1"/>
  <c r="J57" i="21"/>
  <c r="G67" i="18"/>
  <c r="G71" i="18" s="1"/>
  <c r="N61" i="21"/>
  <c r="L61" i="21"/>
  <c r="I59" i="18"/>
  <c r="I61" i="18" s="1"/>
  <c r="J61" i="21"/>
  <c r="G59" i="18"/>
  <c r="G61" i="18" s="1"/>
  <c r="O57" i="21"/>
  <c r="M57" i="21"/>
  <c r="K57" i="21"/>
  <c r="H67" i="18"/>
  <c r="H71" i="18" s="1"/>
  <c r="I57" i="21"/>
  <c r="F67" i="18"/>
  <c r="F71" i="18" s="1"/>
  <c r="F60" i="14"/>
  <c r="G17" i="14" s="1"/>
  <c r="G60" i="14" s="1"/>
  <c r="H17" i="14" s="1"/>
  <c r="H60" i="14" s="1"/>
  <c r="I17" i="14" s="1"/>
  <c r="I60" i="14" s="1"/>
  <c r="J17" i="14" s="1"/>
  <c r="J60" i="14" s="1"/>
  <c r="K17" i="14" s="1"/>
  <c r="K60" i="14" s="1"/>
  <c r="L17" i="14" s="1"/>
  <c r="L60" i="14" s="1"/>
  <c r="M17" i="14" s="1"/>
  <c r="M60" i="14" s="1"/>
  <c r="F59" i="14"/>
  <c r="G16" i="14" s="1"/>
  <c r="G59" i="14" s="1"/>
  <c r="H16" i="14" s="1"/>
  <c r="H59" i="14" s="1"/>
  <c r="I16" i="14" s="1"/>
  <c r="I59" i="14" s="1"/>
  <c r="J16" i="14" s="1"/>
  <c r="J59" i="14" s="1"/>
  <c r="K16" i="14" s="1"/>
  <c r="K59" i="14" s="1"/>
  <c r="L16" i="14" s="1"/>
  <c r="L59" i="14" s="1"/>
  <c r="M16" i="14" s="1"/>
  <c r="M59" i="14" s="1"/>
  <c r="G12" i="14"/>
  <c r="P51" i="13"/>
  <c r="P21" i="13"/>
  <c r="P17" i="13"/>
  <c r="S8" i="13"/>
  <c r="S139" i="13" s="1"/>
  <c r="P25" i="13"/>
  <c r="R26" i="13"/>
  <c r="P33" i="13"/>
  <c r="R34" i="13"/>
  <c r="R38" i="13"/>
  <c r="P43" i="13"/>
  <c r="P47" i="13"/>
  <c r="R20" i="13"/>
  <c r="P29" i="13"/>
  <c r="R30" i="13"/>
  <c r="P37" i="13"/>
  <c r="R42" i="13"/>
  <c r="R46" i="13"/>
  <c r="R50" i="13"/>
  <c r="N15" i="13"/>
  <c r="P15" i="13" s="1"/>
  <c r="N14" i="13"/>
  <c r="R14" i="13" s="1"/>
  <c r="P57" i="13"/>
  <c r="AA8" i="13"/>
  <c r="AA141" i="13" s="1"/>
  <c r="R18" i="13"/>
  <c r="P19" i="13"/>
  <c r="R22" i="13"/>
  <c r="P23" i="13"/>
  <c r="R24" i="13"/>
  <c r="P27" i="13"/>
  <c r="R28" i="13"/>
  <c r="P31" i="13"/>
  <c r="R32" i="13"/>
  <c r="P35" i="13"/>
  <c r="R36" i="13"/>
  <c r="P39" i="13"/>
  <c r="R40" i="13"/>
  <c r="P41" i="13"/>
  <c r="R44" i="13"/>
  <c r="P45" i="13"/>
  <c r="R48" i="13"/>
  <c r="P49" i="13"/>
  <c r="R52" i="13"/>
  <c r="P53" i="13"/>
  <c r="R56" i="13"/>
  <c r="S133" i="13"/>
  <c r="S116" i="13"/>
  <c r="S130" i="13"/>
  <c r="S115" i="13"/>
  <c r="S100" i="13"/>
  <c r="S105" i="13"/>
  <c r="S89" i="13"/>
  <c r="S75" i="13"/>
  <c r="S59" i="13"/>
  <c r="S74" i="13"/>
  <c r="S58" i="13"/>
  <c r="S42" i="13"/>
  <c r="S41" i="13"/>
  <c r="S26" i="13"/>
  <c r="T8" i="13"/>
  <c r="S25" i="13"/>
  <c r="S15" i="13"/>
  <c r="S19" i="13"/>
  <c r="P141" i="13"/>
  <c r="R140" i="13"/>
  <c r="P139" i="13"/>
  <c r="R138" i="13"/>
  <c r="P137" i="13"/>
  <c r="R136" i="13"/>
  <c r="P135" i="13"/>
  <c r="R134" i="13"/>
  <c r="P133" i="13"/>
  <c r="R132" i="13"/>
  <c r="P131" i="13"/>
  <c r="R130" i="13"/>
  <c r="P129" i="13"/>
  <c r="R128" i="13"/>
  <c r="R141" i="13"/>
  <c r="P140" i="13"/>
  <c r="R139" i="13"/>
  <c r="P138" i="13"/>
  <c r="R137" i="13"/>
  <c r="P136" i="13"/>
  <c r="R135" i="13"/>
  <c r="P134" i="13"/>
  <c r="R133" i="13"/>
  <c r="P132" i="13"/>
  <c r="R131" i="13"/>
  <c r="P130" i="13"/>
  <c r="R129" i="13"/>
  <c r="P128" i="13"/>
  <c r="R127" i="13"/>
  <c r="P126" i="13"/>
  <c r="R125" i="13"/>
  <c r="P124" i="13"/>
  <c r="R123" i="13"/>
  <c r="P122" i="13"/>
  <c r="R121" i="13"/>
  <c r="P120" i="13"/>
  <c r="R119" i="13"/>
  <c r="P118" i="13"/>
  <c r="R117" i="13"/>
  <c r="P116" i="13"/>
  <c r="R115" i="13"/>
  <c r="P114" i="13"/>
  <c r="R113" i="13"/>
  <c r="P112" i="13"/>
  <c r="R111" i="13"/>
  <c r="P127" i="13"/>
  <c r="R126" i="13"/>
  <c r="P125" i="13"/>
  <c r="R124" i="13"/>
  <c r="P123" i="13"/>
  <c r="R122" i="13"/>
  <c r="P121" i="13"/>
  <c r="R120" i="13"/>
  <c r="P119" i="13"/>
  <c r="P110" i="13"/>
  <c r="R109" i="13"/>
  <c r="P108" i="13"/>
  <c r="R107" i="13"/>
  <c r="P106" i="13"/>
  <c r="R105" i="13"/>
  <c r="P104" i="13"/>
  <c r="R103" i="13"/>
  <c r="P102" i="13"/>
  <c r="R101" i="13"/>
  <c r="P100" i="13"/>
  <c r="R99" i="13"/>
  <c r="P98" i="13"/>
  <c r="R97" i="13"/>
  <c r="P96" i="13"/>
  <c r="R95" i="13"/>
  <c r="P94" i="13"/>
  <c r="R93" i="13"/>
  <c r="P92" i="13"/>
  <c r="R91" i="13"/>
  <c r="P90" i="13"/>
  <c r="R118" i="13"/>
  <c r="P117" i="13"/>
  <c r="R116" i="13"/>
  <c r="P115" i="13"/>
  <c r="R114" i="13"/>
  <c r="P113" i="13"/>
  <c r="R112" i="13"/>
  <c r="P111" i="13"/>
  <c r="R110" i="13"/>
  <c r="P109" i="13"/>
  <c r="R108" i="13"/>
  <c r="P107" i="13"/>
  <c r="R106" i="13"/>
  <c r="P105" i="13"/>
  <c r="R104" i="13"/>
  <c r="P103" i="13"/>
  <c r="R102" i="13"/>
  <c r="P101" i="13"/>
  <c r="R100" i="13"/>
  <c r="P99" i="13"/>
  <c r="R98" i="13"/>
  <c r="P97" i="13"/>
  <c r="R96" i="13"/>
  <c r="P95" i="13"/>
  <c r="R94" i="13"/>
  <c r="P93" i="13"/>
  <c r="R92" i="13"/>
  <c r="P91" i="13"/>
  <c r="R90" i="13"/>
  <c r="P89" i="13"/>
  <c r="R88" i="13"/>
  <c r="P87" i="13"/>
  <c r="R86" i="13"/>
  <c r="P85" i="13"/>
  <c r="R84" i="13"/>
  <c r="P83" i="13"/>
  <c r="R82" i="13"/>
  <c r="P81" i="13"/>
  <c r="R80" i="13"/>
  <c r="P79" i="13"/>
  <c r="R78" i="13"/>
  <c r="P77" i="13"/>
  <c r="R76" i="13"/>
  <c r="P75" i="13"/>
  <c r="R74" i="13"/>
  <c r="P73" i="13"/>
  <c r="R72" i="13"/>
  <c r="P71" i="13"/>
  <c r="R70" i="13"/>
  <c r="P69" i="13"/>
  <c r="R68" i="13"/>
  <c r="P67" i="13"/>
  <c r="R66" i="13"/>
  <c r="P65" i="13"/>
  <c r="R64" i="13"/>
  <c r="P63" i="13"/>
  <c r="R62" i="13"/>
  <c r="P61" i="13"/>
  <c r="R60" i="13"/>
  <c r="P59" i="13"/>
  <c r="R58" i="13"/>
  <c r="R89" i="13"/>
  <c r="P88" i="13"/>
  <c r="R87" i="13"/>
  <c r="P86" i="13"/>
  <c r="R85" i="13"/>
  <c r="P84" i="13"/>
  <c r="R83" i="13"/>
  <c r="P82" i="13"/>
  <c r="R81" i="13"/>
  <c r="P80" i="13"/>
  <c r="R79" i="13"/>
  <c r="P78" i="13"/>
  <c r="R77" i="13"/>
  <c r="P76" i="13"/>
  <c r="R75" i="13"/>
  <c r="P74" i="13"/>
  <c r="R73" i="13"/>
  <c r="P72" i="13"/>
  <c r="R71" i="13"/>
  <c r="P70" i="13"/>
  <c r="R69" i="13"/>
  <c r="P68" i="13"/>
  <c r="R67" i="13"/>
  <c r="P66" i="13"/>
  <c r="R65" i="13"/>
  <c r="P64" i="13"/>
  <c r="R63" i="13"/>
  <c r="P62" i="13"/>
  <c r="R61" i="13"/>
  <c r="P60" i="13"/>
  <c r="R59" i="13"/>
  <c r="P58" i="13"/>
  <c r="R57" i="13"/>
  <c r="P56" i="13"/>
  <c r="R55" i="13"/>
  <c r="P54" i="13"/>
  <c r="R53" i="13"/>
  <c r="P52" i="13"/>
  <c r="R51" i="13"/>
  <c r="P50" i="13"/>
  <c r="R49" i="13"/>
  <c r="P48" i="13"/>
  <c r="R47" i="13"/>
  <c r="P46" i="13"/>
  <c r="R45" i="13"/>
  <c r="P44" i="13"/>
  <c r="R43" i="13"/>
  <c r="P42" i="13"/>
  <c r="R41" i="13"/>
  <c r="P9" i="13"/>
  <c r="P14" i="13"/>
  <c r="P16" i="13"/>
  <c r="R17" i="13"/>
  <c r="P18" i="13"/>
  <c r="R19" i="13"/>
  <c r="P20" i="13"/>
  <c r="R21" i="13"/>
  <c r="P22" i="13"/>
  <c r="R23" i="13"/>
  <c r="P24" i="13"/>
  <c r="R25" i="13"/>
  <c r="P26" i="13"/>
  <c r="R27" i="13"/>
  <c r="P28" i="13"/>
  <c r="R29" i="13"/>
  <c r="P30" i="13"/>
  <c r="R31" i="13"/>
  <c r="P32" i="13"/>
  <c r="R33" i="13"/>
  <c r="P34" i="13"/>
  <c r="R35" i="13"/>
  <c r="P36" i="13"/>
  <c r="R37" i="13"/>
  <c r="P38" i="13"/>
  <c r="R39" i="13"/>
  <c r="P40" i="13"/>
  <c r="J312" i="11"/>
  <c r="J313" i="11"/>
  <c r="J239" i="11"/>
  <c r="J250" i="11"/>
  <c r="J251" i="11"/>
  <c r="J174" i="11"/>
  <c r="J176" i="11"/>
  <c r="J177" i="11"/>
  <c r="J188" i="11"/>
  <c r="J189" i="11"/>
  <c r="J111" i="11"/>
  <c r="J116" i="11"/>
  <c r="J117" i="11"/>
  <c r="J118" i="11"/>
  <c r="J119" i="11"/>
  <c r="J181" i="11" s="1"/>
  <c r="J243" i="11" s="1"/>
  <c r="J120" i="11"/>
  <c r="J121" i="11"/>
  <c r="J122" i="11"/>
  <c r="J123" i="11"/>
  <c r="J185" i="11" s="1"/>
  <c r="J247" i="11" s="1"/>
  <c r="J124" i="11"/>
  <c r="J125" i="11"/>
  <c r="J126" i="11"/>
  <c r="J127" i="11"/>
  <c r="AA58" i="13" l="1"/>
  <c r="J175" i="11"/>
  <c r="J237" i="11" s="1"/>
  <c r="AF91" i="11"/>
  <c r="Z211" i="11"/>
  <c r="AG211" i="11"/>
  <c r="J163" i="11"/>
  <c r="Z163" i="11"/>
  <c r="AG163" i="11"/>
  <c r="AG242" i="11"/>
  <c r="Z242" i="11"/>
  <c r="Z238" i="11"/>
  <c r="AG238" i="11"/>
  <c r="K305" i="11"/>
  <c r="T305" i="11" s="1"/>
  <c r="S243" i="11"/>
  <c r="Q243" i="11"/>
  <c r="U243" i="11"/>
  <c r="O243" i="11"/>
  <c r="AE243" i="11" s="1"/>
  <c r="K228" i="11"/>
  <c r="Q166" i="11"/>
  <c r="U166" i="11"/>
  <c r="O166" i="11"/>
  <c r="AE166" i="11" s="1"/>
  <c r="S166" i="11"/>
  <c r="K300" i="11"/>
  <c r="T300" i="11" s="1"/>
  <c r="S238" i="11"/>
  <c r="O238" i="11"/>
  <c r="AE238" i="11" s="1"/>
  <c r="U238" i="11"/>
  <c r="Q238" i="11"/>
  <c r="AG209" i="11"/>
  <c r="Z209" i="11"/>
  <c r="S172" i="11"/>
  <c r="U172" i="11"/>
  <c r="Q172" i="11"/>
  <c r="O172" i="11"/>
  <c r="AE172" i="11" s="1"/>
  <c r="AG212" i="11"/>
  <c r="Z212" i="11"/>
  <c r="Z183" i="11"/>
  <c r="AG183" i="11"/>
  <c r="I234" i="11"/>
  <c r="I296" i="11" s="1"/>
  <c r="AG172" i="11"/>
  <c r="Z172" i="11"/>
  <c r="Z188" i="11"/>
  <c r="AG188" i="11"/>
  <c r="U182" i="11"/>
  <c r="O182" i="11"/>
  <c r="AE182" i="11" s="1"/>
  <c r="Q182" i="11"/>
  <c r="S182" i="11"/>
  <c r="AB115" i="11"/>
  <c r="AC115" i="11"/>
  <c r="Z173" i="11"/>
  <c r="AG173" i="11"/>
  <c r="K216" i="11"/>
  <c r="T216" i="11" s="1"/>
  <c r="S154" i="11"/>
  <c r="Q154" i="11"/>
  <c r="U154" i="11"/>
  <c r="O154" i="11"/>
  <c r="AE154" i="11" s="1"/>
  <c r="AC124" i="11"/>
  <c r="AB124" i="11"/>
  <c r="Z146" i="11"/>
  <c r="AG146" i="11"/>
  <c r="Z176" i="11"/>
  <c r="AG176" i="11"/>
  <c r="AB117" i="11"/>
  <c r="AC117" i="11"/>
  <c r="AB113" i="11"/>
  <c r="AC113" i="11"/>
  <c r="Z147" i="11"/>
  <c r="AG147" i="11"/>
  <c r="Z166" i="11"/>
  <c r="AG166" i="11"/>
  <c r="Z162" i="11"/>
  <c r="AG162" i="11"/>
  <c r="Z158" i="11"/>
  <c r="AG158" i="11"/>
  <c r="Z248" i="11"/>
  <c r="AG248" i="11"/>
  <c r="S170" i="11"/>
  <c r="Q170" i="11"/>
  <c r="O170" i="11"/>
  <c r="AE170" i="11" s="1"/>
  <c r="U170" i="11"/>
  <c r="AF250" i="11"/>
  <c r="Q250" i="11"/>
  <c r="U250" i="11"/>
  <c r="O250" i="11"/>
  <c r="AE250" i="11" s="1"/>
  <c r="S250" i="11"/>
  <c r="K308" i="11"/>
  <c r="T308" i="11" s="1"/>
  <c r="Q246" i="11"/>
  <c r="U246" i="11"/>
  <c r="O246" i="11"/>
  <c r="AE246" i="11" s="1"/>
  <c r="S246" i="11"/>
  <c r="K304" i="11"/>
  <c r="T304" i="11" s="1"/>
  <c r="AF242" i="11"/>
  <c r="U242" i="11"/>
  <c r="O242" i="11"/>
  <c r="AE242" i="11" s="1"/>
  <c r="Q242" i="11"/>
  <c r="S242" i="11"/>
  <c r="K231" i="11"/>
  <c r="T231" i="11" s="1"/>
  <c r="Q169" i="11"/>
  <c r="U169" i="11"/>
  <c r="O169" i="11"/>
  <c r="AE169" i="11" s="1"/>
  <c r="S169" i="11"/>
  <c r="K227" i="11"/>
  <c r="T227" i="11" s="1"/>
  <c r="AF165" i="11"/>
  <c r="S165" i="11"/>
  <c r="Q165" i="11"/>
  <c r="O165" i="11"/>
  <c r="AE165" i="11" s="1"/>
  <c r="U165" i="11"/>
  <c r="K219" i="11"/>
  <c r="T219" i="11" s="1"/>
  <c r="S157" i="11"/>
  <c r="Q157" i="11"/>
  <c r="O157" i="11"/>
  <c r="AE157" i="11" s="1"/>
  <c r="U157" i="11"/>
  <c r="AG204" i="11"/>
  <c r="Z204" i="11"/>
  <c r="K299" i="11"/>
  <c r="T299" i="11" s="1"/>
  <c r="Q237" i="11"/>
  <c r="U237" i="11"/>
  <c r="O237" i="11"/>
  <c r="AE237" i="11" s="1"/>
  <c r="S237" i="11"/>
  <c r="Z210" i="11"/>
  <c r="AG210" i="11"/>
  <c r="K225" i="11"/>
  <c r="T225" i="11" s="1"/>
  <c r="Q163" i="11"/>
  <c r="U163" i="11"/>
  <c r="O163" i="11"/>
  <c r="AE163" i="11" s="1"/>
  <c r="S163" i="11"/>
  <c r="K217" i="11"/>
  <c r="T217" i="11" s="1"/>
  <c r="AF155" i="11"/>
  <c r="Q155" i="11"/>
  <c r="U155" i="11"/>
  <c r="O155" i="11"/>
  <c r="AE155" i="11" s="1"/>
  <c r="S155" i="11"/>
  <c r="Z237" i="11"/>
  <c r="AG237" i="11"/>
  <c r="AG182" i="11"/>
  <c r="Z182" i="11"/>
  <c r="Z171" i="11"/>
  <c r="AG171" i="11"/>
  <c r="I232" i="11"/>
  <c r="I294" i="11" s="1"/>
  <c r="AG170" i="11"/>
  <c r="Z170" i="11"/>
  <c r="AB127" i="11"/>
  <c r="AC127" i="11"/>
  <c r="AC119" i="11"/>
  <c r="AB119" i="11"/>
  <c r="AF116" i="11"/>
  <c r="U174" i="11"/>
  <c r="O174" i="11"/>
  <c r="AE174" i="11" s="1"/>
  <c r="Q174" i="11"/>
  <c r="S174" i="11"/>
  <c r="AC103" i="11"/>
  <c r="AB103" i="11"/>
  <c r="AF96" i="11"/>
  <c r="AB91" i="11"/>
  <c r="AC91" i="11"/>
  <c r="G213" i="11"/>
  <c r="AH151" i="11"/>
  <c r="AI151" i="11" s="1"/>
  <c r="K212" i="11"/>
  <c r="T212" i="11" s="1"/>
  <c r="AF150" i="11"/>
  <c r="Q150" i="11"/>
  <c r="U150" i="11"/>
  <c r="O150" i="11"/>
  <c r="AE150" i="11" s="1"/>
  <c r="S150" i="11"/>
  <c r="AF84" i="11"/>
  <c r="Z145" i="11"/>
  <c r="AG145" i="11"/>
  <c r="AB106" i="11"/>
  <c r="AC106" i="11"/>
  <c r="AF103" i="11"/>
  <c r="AB90" i="11"/>
  <c r="AC90" i="11"/>
  <c r="AG186" i="11"/>
  <c r="Z186" i="11"/>
  <c r="S183" i="11"/>
  <c r="Q183" i="11"/>
  <c r="U183" i="11"/>
  <c r="O183" i="11"/>
  <c r="AE183" i="11" s="1"/>
  <c r="AF117" i="11"/>
  <c r="AB116" i="11"/>
  <c r="AC116" i="11"/>
  <c r="AB108" i="11"/>
  <c r="AC108" i="11"/>
  <c r="AB104" i="11"/>
  <c r="AC104" i="11"/>
  <c r="AF97" i="11"/>
  <c r="AB92" i="11"/>
  <c r="AC92" i="11"/>
  <c r="AF89" i="11"/>
  <c r="Z150" i="11"/>
  <c r="AG150" i="11"/>
  <c r="K209" i="11"/>
  <c r="T209" i="11" s="1"/>
  <c r="Q147" i="11"/>
  <c r="U147" i="11"/>
  <c r="O147" i="11"/>
  <c r="AE147" i="11" s="1"/>
  <c r="S147" i="11"/>
  <c r="AF81" i="11"/>
  <c r="Z142" i="11"/>
  <c r="AG142" i="11"/>
  <c r="AC118" i="11"/>
  <c r="AB118" i="11"/>
  <c r="U177" i="11"/>
  <c r="O177" i="11"/>
  <c r="AE177" i="11" s="1"/>
  <c r="S177" i="11"/>
  <c r="Q177" i="11"/>
  <c r="AF79" i="11"/>
  <c r="Z187" i="11"/>
  <c r="AG187" i="11"/>
  <c r="AF184" i="11"/>
  <c r="U184" i="11"/>
  <c r="O184" i="11"/>
  <c r="AE184" i="11" s="1"/>
  <c r="S184" i="11"/>
  <c r="Q184" i="11"/>
  <c r="AF118" i="11"/>
  <c r="Z175" i="11"/>
  <c r="AG175" i="11"/>
  <c r="AB109" i="11"/>
  <c r="AC109" i="11"/>
  <c r="AB97" i="11"/>
  <c r="AC97" i="11"/>
  <c r="AB93" i="11"/>
  <c r="AC93" i="11"/>
  <c r="AB89" i="11"/>
  <c r="AC89" i="11"/>
  <c r="G211" i="11"/>
  <c r="AH149" i="11"/>
  <c r="AI149" i="11" s="1"/>
  <c r="K210" i="11"/>
  <c r="T210" i="11" s="1"/>
  <c r="S148" i="11"/>
  <c r="O148" i="11"/>
  <c r="AE148" i="11" s="1"/>
  <c r="U148" i="11"/>
  <c r="Q148" i="11"/>
  <c r="AF82" i="11"/>
  <c r="AG143" i="11"/>
  <c r="Z143" i="11"/>
  <c r="AC122" i="11"/>
  <c r="AB122" i="11"/>
  <c r="AC86" i="11"/>
  <c r="AB86" i="11"/>
  <c r="J167" i="11"/>
  <c r="Z167" i="11"/>
  <c r="AG167" i="11"/>
  <c r="Z246" i="11"/>
  <c r="AG246" i="11"/>
  <c r="AG240" i="11"/>
  <c r="Z240" i="11"/>
  <c r="AG235" i="11"/>
  <c r="Z235" i="11"/>
  <c r="Q171" i="11"/>
  <c r="U171" i="11"/>
  <c r="O171" i="11"/>
  <c r="AE171" i="11" s="1"/>
  <c r="S171" i="11"/>
  <c r="K220" i="11"/>
  <c r="Q158" i="11"/>
  <c r="U158" i="11"/>
  <c r="O158" i="11"/>
  <c r="AE158" i="11" s="1"/>
  <c r="S158" i="11"/>
  <c r="Z207" i="11"/>
  <c r="AG207" i="11"/>
  <c r="K221" i="11"/>
  <c r="S159" i="11"/>
  <c r="O159" i="11"/>
  <c r="AE159" i="11" s="1"/>
  <c r="Q159" i="11"/>
  <c r="U159" i="11"/>
  <c r="AG149" i="11"/>
  <c r="Z149" i="11"/>
  <c r="AB88" i="11"/>
  <c r="AC88" i="11"/>
  <c r="AC94" i="11"/>
  <c r="AB94" i="11"/>
  <c r="G215" i="11"/>
  <c r="AH153" i="11"/>
  <c r="AI153" i="11" s="1"/>
  <c r="K214" i="11"/>
  <c r="T214" i="11" s="1"/>
  <c r="Q152" i="11"/>
  <c r="U152" i="11"/>
  <c r="O152" i="11"/>
  <c r="AE152" i="11" s="1"/>
  <c r="S152" i="11"/>
  <c r="G236" i="11"/>
  <c r="AH174" i="11"/>
  <c r="AI174" i="11" s="1"/>
  <c r="S173" i="11"/>
  <c r="Q173" i="11"/>
  <c r="O173" i="11"/>
  <c r="AE173" i="11" s="1"/>
  <c r="U173" i="11"/>
  <c r="J169" i="11"/>
  <c r="Z169" i="11"/>
  <c r="AG169" i="11"/>
  <c r="AG165" i="11"/>
  <c r="Z165" i="11"/>
  <c r="J161" i="11"/>
  <c r="Z161" i="11"/>
  <c r="AG161" i="11"/>
  <c r="Z157" i="11"/>
  <c r="AG157" i="11"/>
  <c r="I245" i="11"/>
  <c r="I307" i="11" s="1"/>
  <c r="AG243" i="11"/>
  <c r="Z243" i="11"/>
  <c r="Z241" i="11"/>
  <c r="AG241" i="11"/>
  <c r="AG239" i="11"/>
  <c r="Z239" i="11"/>
  <c r="AF249" i="11"/>
  <c r="S249" i="11"/>
  <c r="O249" i="11"/>
  <c r="AE249" i="11" s="1"/>
  <c r="U249" i="11"/>
  <c r="Q249" i="11"/>
  <c r="K307" i="11"/>
  <c r="T307" i="11" s="1"/>
  <c r="S245" i="11"/>
  <c r="Q245" i="11"/>
  <c r="O245" i="11"/>
  <c r="AE245" i="11" s="1"/>
  <c r="U245" i="11"/>
  <c r="K303" i="11"/>
  <c r="T303" i="11" s="1"/>
  <c r="S241" i="11"/>
  <c r="Q241" i="11"/>
  <c r="O241" i="11"/>
  <c r="AE241" i="11" s="1"/>
  <c r="U241" i="11"/>
  <c r="K230" i="11"/>
  <c r="T230" i="11" s="1"/>
  <c r="Q168" i="11"/>
  <c r="U168" i="11"/>
  <c r="O168" i="11"/>
  <c r="AE168" i="11" s="1"/>
  <c r="S168" i="11"/>
  <c r="K226" i="11"/>
  <c r="T226" i="11" s="1"/>
  <c r="AF164" i="11"/>
  <c r="S164" i="11"/>
  <c r="O164" i="11"/>
  <c r="AE164" i="11" s="1"/>
  <c r="U164" i="11"/>
  <c r="Q164" i="11"/>
  <c r="K218" i="11"/>
  <c r="S156" i="11"/>
  <c r="U156" i="11"/>
  <c r="Q156" i="11"/>
  <c r="O156" i="11"/>
  <c r="AE156" i="11" s="1"/>
  <c r="Z213" i="11"/>
  <c r="AG213" i="11"/>
  <c r="AG203" i="11"/>
  <c r="Z203" i="11"/>
  <c r="K298" i="11"/>
  <c r="T298" i="11" s="1"/>
  <c r="Q236" i="11"/>
  <c r="U236" i="11"/>
  <c r="O236" i="11"/>
  <c r="AE236" i="11" s="1"/>
  <c r="S236" i="11"/>
  <c r="K224" i="11"/>
  <c r="T224" i="11" s="1"/>
  <c r="S162" i="11"/>
  <c r="O162" i="11"/>
  <c r="AE162" i="11" s="1"/>
  <c r="U162" i="11"/>
  <c r="Q162" i="11"/>
  <c r="AG216" i="11"/>
  <c r="Z216" i="11"/>
  <c r="I208" i="11"/>
  <c r="AG180" i="11"/>
  <c r="Z180" i="11"/>
  <c r="AG189" i="11"/>
  <c r="Z189" i="11"/>
  <c r="U186" i="11"/>
  <c r="O186" i="11"/>
  <c r="AE186" i="11" s="1"/>
  <c r="S186" i="11"/>
  <c r="Q186" i="11"/>
  <c r="AF120" i="11"/>
  <c r="AB111" i="11"/>
  <c r="AC111" i="11"/>
  <c r="AF108" i="11"/>
  <c r="AB99" i="11"/>
  <c r="AC99" i="11"/>
  <c r="AF92" i="11"/>
  <c r="AC87" i="11"/>
  <c r="AB87" i="11"/>
  <c r="G209" i="11"/>
  <c r="AH147" i="11"/>
  <c r="AI147" i="11" s="1"/>
  <c r="K208" i="11"/>
  <c r="T208" i="11" s="1"/>
  <c r="AF146" i="11"/>
  <c r="S146" i="11"/>
  <c r="Q146" i="11"/>
  <c r="U146" i="11"/>
  <c r="O146" i="11"/>
  <c r="AE146" i="11" s="1"/>
  <c r="Z141" i="11"/>
  <c r="AG141" i="11"/>
  <c r="U181" i="11"/>
  <c r="O181" i="11"/>
  <c r="AE181" i="11" s="1"/>
  <c r="S181" i="11"/>
  <c r="Q181" i="11"/>
  <c r="AG144" i="11"/>
  <c r="Z144" i="11"/>
  <c r="S187" i="11"/>
  <c r="Q187" i="11"/>
  <c r="O187" i="11"/>
  <c r="AE187" i="11" s="1"/>
  <c r="U187" i="11"/>
  <c r="AB120" i="11"/>
  <c r="AC120" i="11"/>
  <c r="AG178" i="11"/>
  <c r="Z178" i="11"/>
  <c r="S175" i="11"/>
  <c r="Q175" i="11"/>
  <c r="O175" i="11"/>
  <c r="AE175" i="11" s="1"/>
  <c r="U175" i="11"/>
  <c r="AF109" i="11"/>
  <c r="AF93" i="11"/>
  <c r="AG154" i="11"/>
  <c r="Z154" i="11"/>
  <c r="K213" i="11"/>
  <c r="T213" i="11" s="1"/>
  <c r="S151" i="11"/>
  <c r="U151" i="11"/>
  <c r="Q151" i="11"/>
  <c r="O151" i="11"/>
  <c r="AE151" i="11" s="1"/>
  <c r="AB84" i="11"/>
  <c r="AC84" i="11"/>
  <c r="G206" i="11"/>
  <c r="AH144" i="11"/>
  <c r="AI144" i="11" s="1"/>
  <c r="K205" i="11"/>
  <c r="T205" i="11" s="1"/>
  <c r="S143" i="11"/>
  <c r="O143" i="11"/>
  <c r="AE143" i="11" s="1"/>
  <c r="U143" i="11"/>
  <c r="Q143" i="11"/>
  <c r="AB126" i="11"/>
  <c r="AC126" i="11"/>
  <c r="AB114" i="11"/>
  <c r="AC114" i="11"/>
  <c r="G204" i="11"/>
  <c r="AH142" i="11"/>
  <c r="AI142" i="11" s="1"/>
  <c r="K203" i="11"/>
  <c r="T203" i="11" s="1"/>
  <c r="S141" i="11"/>
  <c r="Q141" i="11"/>
  <c r="O141" i="11"/>
  <c r="AE141" i="11" s="1"/>
  <c r="U141" i="11"/>
  <c r="U188" i="11"/>
  <c r="O188" i="11"/>
  <c r="AE188" i="11" s="1"/>
  <c r="S188" i="11"/>
  <c r="Q188" i="11"/>
  <c r="Z179" i="11"/>
  <c r="AG179" i="11"/>
  <c r="U176" i="11"/>
  <c r="O176" i="11"/>
  <c r="AE176" i="11" s="1"/>
  <c r="Q176" i="11"/>
  <c r="S176" i="11"/>
  <c r="AF98" i="11"/>
  <c r="AF90" i="11"/>
  <c r="G207" i="11"/>
  <c r="AH145" i="11"/>
  <c r="AI145" i="11" s="1"/>
  <c r="K206" i="11"/>
  <c r="T206" i="11" s="1"/>
  <c r="AF144" i="11"/>
  <c r="Q144" i="11"/>
  <c r="U144" i="11"/>
  <c r="O144" i="11"/>
  <c r="AE144" i="11" s="1"/>
  <c r="S144" i="11"/>
  <c r="AF127" i="11"/>
  <c r="AG184" i="11"/>
  <c r="Z184" i="11"/>
  <c r="AF83" i="11"/>
  <c r="J159" i="11"/>
  <c r="Z159" i="11"/>
  <c r="AG159" i="11"/>
  <c r="Z155" i="11"/>
  <c r="AG155" i="11"/>
  <c r="Z250" i="11"/>
  <c r="AG250" i="11"/>
  <c r="Z244" i="11"/>
  <c r="AG244" i="11"/>
  <c r="K309" i="11"/>
  <c r="T309" i="11" s="1"/>
  <c r="S247" i="11"/>
  <c r="Q247" i="11"/>
  <c r="O247" i="11"/>
  <c r="AE247" i="11" s="1"/>
  <c r="U247" i="11"/>
  <c r="K301" i="11"/>
  <c r="T301" i="11" s="1"/>
  <c r="Q239" i="11"/>
  <c r="U239" i="11"/>
  <c r="O239" i="11"/>
  <c r="AE239" i="11" s="1"/>
  <c r="S239" i="11"/>
  <c r="AB107" i="11"/>
  <c r="AC107" i="11"/>
  <c r="AB79" i="11"/>
  <c r="AC79" i="11"/>
  <c r="AC110" i="11"/>
  <c r="AB110" i="11"/>
  <c r="AD110" i="11" s="1"/>
  <c r="AC98" i="11"/>
  <c r="AB98" i="11"/>
  <c r="K215" i="11"/>
  <c r="T215" i="11" s="1"/>
  <c r="AF153" i="11"/>
  <c r="Q153" i="11"/>
  <c r="U153" i="11"/>
  <c r="O153" i="11"/>
  <c r="AE153" i="11" s="1"/>
  <c r="S153" i="11"/>
  <c r="AB82" i="11"/>
  <c r="AC82" i="11"/>
  <c r="AH202" i="11"/>
  <c r="AI202" i="11" s="1"/>
  <c r="AG168" i="11"/>
  <c r="Z168" i="11"/>
  <c r="Z164" i="11"/>
  <c r="AG164" i="11"/>
  <c r="AG160" i="11"/>
  <c r="Z160" i="11"/>
  <c r="AG156" i="11"/>
  <c r="Z156" i="11"/>
  <c r="Z249" i="11"/>
  <c r="AG249" i="11"/>
  <c r="AG233" i="11"/>
  <c r="Z233" i="11"/>
  <c r="K310" i="11"/>
  <c r="T310" i="11" s="1"/>
  <c r="AF248" i="11"/>
  <c r="S248" i="11"/>
  <c r="U248" i="11"/>
  <c r="Q248" i="11"/>
  <c r="O248" i="11"/>
  <c r="AE248" i="11" s="1"/>
  <c r="K244" i="11"/>
  <c r="T244" i="11" s="1"/>
  <c r="K302" i="11"/>
  <c r="T302" i="11" s="1"/>
  <c r="AF240" i="11"/>
  <c r="S240" i="11"/>
  <c r="Q240" i="11"/>
  <c r="O240" i="11"/>
  <c r="AE240" i="11" s="1"/>
  <c r="U240" i="11"/>
  <c r="K229" i="11"/>
  <c r="S167" i="11"/>
  <c r="U167" i="11"/>
  <c r="Q167" i="11"/>
  <c r="O167" i="11"/>
  <c r="AE167" i="11" s="1"/>
  <c r="K223" i="11"/>
  <c r="T223" i="11" s="1"/>
  <c r="AF161" i="11"/>
  <c r="Q161" i="11"/>
  <c r="U161" i="11"/>
  <c r="O161" i="11"/>
  <c r="AE161" i="11" s="1"/>
  <c r="S161" i="11"/>
  <c r="Z214" i="11"/>
  <c r="AG214" i="11"/>
  <c r="AG205" i="11"/>
  <c r="Z205" i="11"/>
  <c r="K235" i="11"/>
  <c r="T235" i="11" s="1"/>
  <c r="K222" i="11"/>
  <c r="Q160" i="11"/>
  <c r="U160" i="11"/>
  <c r="O160" i="11"/>
  <c r="AE160" i="11" s="1"/>
  <c r="S160" i="11"/>
  <c r="AG215" i="11"/>
  <c r="Z215" i="11"/>
  <c r="Z206" i="11"/>
  <c r="AG206" i="11"/>
  <c r="I247" i="11"/>
  <c r="Z185" i="11"/>
  <c r="AG185" i="11"/>
  <c r="I236" i="11"/>
  <c r="AG174" i="11"/>
  <c r="Z174" i="11"/>
  <c r="AG177" i="11"/>
  <c r="Z177" i="11"/>
  <c r="AI128" i="11"/>
  <c r="AB123" i="11"/>
  <c r="AC123" i="11"/>
  <c r="Z181" i="11"/>
  <c r="AG181" i="11"/>
  <c r="U178" i="11"/>
  <c r="O178" i="11"/>
  <c r="AE178" i="11" s="1"/>
  <c r="Q178" i="11"/>
  <c r="S178" i="11"/>
  <c r="AF112" i="11"/>
  <c r="AF104" i="11"/>
  <c r="AC95" i="11"/>
  <c r="AB95" i="11"/>
  <c r="Z153" i="11"/>
  <c r="AG153" i="11"/>
  <c r="AB83" i="11"/>
  <c r="AC83" i="11"/>
  <c r="G205" i="11"/>
  <c r="AH143" i="11"/>
  <c r="AI143" i="11" s="1"/>
  <c r="K204" i="11"/>
  <c r="T204" i="11" s="1"/>
  <c r="AF142" i="11"/>
  <c r="Q142" i="11"/>
  <c r="U142" i="11"/>
  <c r="O142" i="11"/>
  <c r="AE142" i="11" s="1"/>
  <c r="S142" i="11"/>
  <c r="AC102" i="11"/>
  <c r="AB102" i="11"/>
  <c r="AG152" i="11"/>
  <c r="Z152" i="11"/>
  <c r="K211" i="11"/>
  <c r="T211" i="11" s="1"/>
  <c r="S149" i="11"/>
  <c r="Q149" i="11"/>
  <c r="O149" i="11"/>
  <c r="AE149" i="11" s="1"/>
  <c r="U149" i="11"/>
  <c r="S179" i="11"/>
  <c r="Q179" i="11"/>
  <c r="U179" i="11"/>
  <c r="O179" i="11"/>
  <c r="AE179" i="11" s="1"/>
  <c r="AB112" i="11"/>
  <c r="AC112" i="11"/>
  <c r="AF105" i="11"/>
  <c r="AB100" i="11"/>
  <c r="AC100" i="11"/>
  <c r="AB96" i="11"/>
  <c r="AC96" i="11"/>
  <c r="AB80" i="11"/>
  <c r="AC80" i="11"/>
  <c r="U185" i="11"/>
  <c r="O185" i="11"/>
  <c r="AE185" i="11" s="1"/>
  <c r="S185" i="11"/>
  <c r="Q185" i="11"/>
  <c r="AB125" i="11"/>
  <c r="AC125" i="11"/>
  <c r="AF122" i="11"/>
  <c r="AB121" i="11"/>
  <c r="AC121" i="11"/>
  <c r="U180" i="11"/>
  <c r="O180" i="11"/>
  <c r="AE180" i="11" s="1"/>
  <c r="Q180" i="11"/>
  <c r="S180" i="11"/>
  <c r="AF110" i="11"/>
  <c r="AB105" i="11"/>
  <c r="AC105" i="11"/>
  <c r="AB101" i="11"/>
  <c r="AC101" i="11"/>
  <c r="AF94" i="11"/>
  <c r="Z151" i="11"/>
  <c r="AG151" i="11"/>
  <c r="AB85" i="11"/>
  <c r="AC85" i="11"/>
  <c r="AB81" i="11"/>
  <c r="AC81" i="11"/>
  <c r="G203" i="11"/>
  <c r="AH141" i="11"/>
  <c r="AI141" i="11" s="1"/>
  <c r="K251" i="11"/>
  <c r="T251" i="11" s="1"/>
  <c r="AF189" i="11"/>
  <c r="U189" i="11"/>
  <c r="O189" i="11"/>
  <c r="AE189" i="11" s="1"/>
  <c r="Q189" i="11"/>
  <c r="S189" i="11"/>
  <c r="AG148" i="11"/>
  <c r="Z148" i="11"/>
  <c r="K207" i="11"/>
  <c r="T207" i="11" s="1"/>
  <c r="Q145" i="11"/>
  <c r="U145" i="11"/>
  <c r="O145" i="11"/>
  <c r="AE145" i="11" s="1"/>
  <c r="S145" i="11"/>
  <c r="J160" i="11"/>
  <c r="O128" i="11"/>
  <c r="AE78" i="11"/>
  <c r="AF78" i="11"/>
  <c r="M128" i="11"/>
  <c r="Q78" i="11"/>
  <c r="Q128" i="11" s="1"/>
  <c r="K202" i="11"/>
  <c r="O140" i="11"/>
  <c r="J168" i="11"/>
  <c r="I202" i="11"/>
  <c r="AG140" i="11"/>
  <c r="I251" i="11"/>
  <c r="J162" i="11"/>
  <c r="J165" i="11"/>
  <c r="E232" i="11"/>
  <c r="J232" i="11" s="1"/>
  <c r="AA100" i="13"/>
  <c r="AA130" i="13"/>
  <c r="AA41" i="13"/>
  <c r="AA27" i="13"/>
  <c r="AA61" i="13"/>
  <c r="AA133" i="13"/>
  <c r="AA16" i="13"/>
  <c r="F25" i="14" s="1"/>
  <c r="F57" i="14" s="1"/>
  <c r="G14" i="14" s="1"/>
  <c r="AA89" i="13"/>
  <c r="J156" i="11"/>
  <c r="R15" i="13"/>
  <c r="J231" i="11"/>
  <c r="J221" i="11"/>
  <c r="J187" i="11"/>
  <c r="J183" i="11"/>
  <c r="J179" i="11"/>
  <c r="J186" i="11"/>
  <c r="J182" i="11"/>
  <c r="J178" i="11"/>
  <c r="J238" i="11"/>
  <c r="J236" i="11"/>
  <c r="J225" i="11"/>
  <c r="K232" i="11"/>
  <c r="T232" i="11" s="1"/>
  <c r="J144" i="11"/>
  <c r="J142" i="11"/>
  <c r="E279" i="11"/>
  <c r="J151" i="11"/>
  <c r="J153" i="11"/>
  <c r="J173" i="11"/>
  <c r="J184" i="11"/>
  <c r="J180" i="11"/>
  <c r="E347" i="11"/>
  <c r="E409" i="11" s="1"/>
  <c r="J155" i="11"/>
  <c r="J217" i="11" s="1"/>
  <c r="J211" i="11"/>
  <c r="J273" i="11" s="1"/>
  <c r="G229" i="11"/>
  <c r="AH229" i="11" s="1"/>
  <c r="AI229" i="11" s="1"/>
  <c r="G249" i="11"/>
  <c r="AH249" i="11" s="1"/>
  <c r="AI249" i="11" s="1"/>
  <c r="J171" i="11"/>
  <c r="G233" i="11"/>
  <c r="AH233" i="11" s="1"/>
  <c r="AI233" i="11" s="1"/>
  <c r="J172" i="11"/>
  <c r="E228" i="11"/>
  <c r="J166" i="11"/>
  <c r="E226" i="11"/>
  <c r="J164" i="11"/>
  <c r="J158" i="11"/>
  <c r="E219" i="11"/>
  <c r="J157" i="11"/>
  <c r="G241" i="11"/>
  <c r="AH241" i="11" s="1"/>
  <c r="AI241" i="11" s="1"/>
  <c r="G225" i="11"/>
  <c r="AH225" i="11" s="1"/>
  <c r="AI225" i="11" s="1"/>
  <c r="G245" i="11"/>
  <c r="AH245" i="11" s="1"/>
  <c r="AI245" i="11" s="1"/>
  <c r="AA35" i="13"/>
  <c r="AA26" i="13"/>
  <c r="AA42" i="13"/>
  <c r="AA74" i="13"/>
  <c r="AA77" i="13"/>
  <c r="AA105" i="13"/>
  <c r="AA115" i="13"/>
  <c r="AA116" i="13"/>
  <c r="G219" i="11"/>
  <c r="AH219" i="11" s="1"/>
  <c r="AI219" i="11" s="1"/>
  <c r="G227" i="11"/>
  <c r="AH227" i="11" s="1"/>
  <c r="AI227" i="11" s="1"/>
  <c r="G235" i="11"/>
  <c r="AH235" i="11" s="1"/>
  <c r="AI235" i="11" s="1"/>
  <c r="G243" i="11"/>
  <c r="AH243" i="11" s="1"/>
  <c r="AI243" i="11" s="1"/>
  <c r="G251" i="11"/>
  <c r="AH251" i="11" s="1"/>
  <c r="AI251" i="11" s="1"/>
  <c r="I231" i="11"/>
  <c r="I229" i="11"/>
  <c r="I227" i="11"/>
  <c r="I225" i="11"/>
  <c r="I223" i="11"/>
  <c r="I221" i="11"/>
  <c r="I219" i="11"/>
  <c r="I217" i="11"/>
  <c r="G234" i="11"/>
  <c r="AH234" i="11" s="1"/>
  <c r="AI234" i="11" s="1"/>
  <c r="G232" i="11"/>
  <c r="AH232" i="11" s="1"/>
  <c r="AI232" i="11" s="1"/>
  <c r="G230" i="11"/>
  <c r="AH230" i="11" s="1"/>
  <c r="AI230" i="11" s="1"/>
  <c r="G228" i="11"/>
  <c r="AH228" i="11" s="1"/>
  <c r="AI228" i="11" s="1"/>
  <c r="G226" i="11"/>
  <c r="AH226" i="11" s="1"/>
  <c r="AI226" i="11" s="1"/>
  <c r="G224" i="11"/>
  <c r="AH224" i="11" s="1"/>
  <c r="AI224" i="11" s="1"/>
  <c r="G222" i="11"/>
  <c r="AH222" i="11" s="1"/>
  <c r="AI222" i="11" s="1"/>
  <c r="G220" i="11"/>
  <c r="AH220" i="11" s="1"/>
  <c r="AI220" i="11" s="1"/>
  <c r="G218" i="11"/>
  <c r="AH218" i="11" s="1"/>
  <c r="AI218" i="11" s="1"/>
  <c r="H16" i="12"/>
  <c r="H19" i="12" s="1"/>
  <c r="G38" i="16"/>
  <c r="G221" i="11"/>
  <c r="AH221" i="11" s="1"/>
  <c r="AI221" i="11" s="1"/>
  <c r="I312" i="11"/>
  <c r="J436" i="11"/>
  <c r="I310" i="11"/>
  <c r="I308" i="11"/>
  <c r="I306" i="11"/>
  <c r="I304" i="11"/>
  <c r="I302" i="11"/>
  <c r="I300" i="11"/>
  <c r="I298" i="11"/>
  <c r="I297" i="11"/>
  <c r="E421" i="11"/>
  <c r="J234" i="11"/>
  <c r="E296" i="11"/>
  <c r="I295" i="11"/>
  <c r="J233" i="11"/>
  <c r="E295" i="11"/>
  <c r="E415" i="11"/>
  <c r="E411" i="11"/>
  <c r="E407" i="11"/>
  <c r="E339" i="11"/>
  <c r="E337" i="11"/>
  <c r="E335" i="11"/>
  <c r="E333" i="11"/>
  <c r="G212" i="11"/>
  <c r="AH212" i="11" s="1"/>
  <c r="AI212" i="11" s="1"/>
  <c r="G208" i="11"/>
  <c r="AH208" i="11" s="1"/>
  <c r="AI208" i="11" s="1"/>
  <c r="I266" i="11"/>
  <c r="E410" i="11"/>
  <c r="E406" i="11"/>
  <c r="I276" i="11"/>
  <c r="G214" i="11"/>
  <c r="AH214" i="11" s="1"/>
  <c r="AI214" i="11" s="1"/>
  <c r="I275" i="11"/>
  <c r="G237" i="11"/>
  <c r="AH237" i="11" s="1"/>
  <c r="AI237" i="11" s="1"/>
  <c r="K234" i="11"/>
  <c r="T234" i="11" s="1"/>
  <c r="K287" i="11"/>
  <c r="T287" i="11" s="1"/>
  <c r="K286" i="11"/>
  <c r="T286" i="11" s="1"/>
  <c r="K279" i="11"/>
  <c r="T279" i="11" s="1"/>
  <c r="I299" i="11"/>
  <c r="S21" i="13"/>
  <c r="S17" i="13"/>
  <c r="S33" i="13"/>
  <c r="S18" i="13"/>
  <c r="S34" i="13"/>
  <c r="S49" i="13"/>
  <c r="S50" i="13"/>
  <c r="S66" i="13"/>
  <c r="S82" i="13"/>
  <c r="S67" i="13"/>
  <c r="S83" i="13"/>
  <c r="S97" i="13"/>
  <c r="S92" i="13"/>
  <c r="S108" i="13"/>
  <c r="S123" i="13"/>
  <c r="S138" i="13"/>
  <c r="S124" i="13"/>
  <c r="S141" i="13"/>
  <c r="G223" i="11"/>
  <c r="AH223" i="11" s="1"/>
  <c r="AI223" i="11" s="1"/>
  <c r="G231" i="11"/>
  <c r="AH231" i="11" s="1"/>
  <c r="AI231" i="11" s="1"/>
  <c r="G239" i="11"/>
  <c r="AH239" i="11" s="1"/>
  <c r="AI239" i="11" s="1"/>
  <c r="G247" i="11"/>
  <c r="AH247" i="11" s="1"/>
  <c r="AI247" i="11" s="1"/>
  <c r="I230" i="11"/>
  <c r="I228" i="11"/>
  <c r="I226" i="11"/>
  <c r="I224" i="11"/>
  <c r="I222" i="11"/>
  <c r="I220" i="11"/>
  <c r="I218" i="11"/>
  <c r="G250" i="11"/>
  <c r="AH250" i="11" s="1"/>
  <c r="AI250" i="11" s="1"/>
  <c r="G248" i="11"/>
  <c r="AH248" i="11" s="1"/>
  <c r="AI248" i="11" s="1"/>
  <c r="G246" i="11"/>
  <c r="AH246" i="11" s="1"/>
  <c r="AI246" i="11" s="1"/>
  <c r="G244" i="11"/>
  <c r="AH244" i="11" s="1"/>
  <c r="AI244" i="11" s="1"/>
  <c r="G242" i="11"/>
  <c r="AH242" i="11" s="1"/>
  <c r="AI242" i="11" s="1"/>
  <c r="G240" i="11"/>
  <c r="AH240" i="11" s="1"/>
  <c r="AI240" i="11" s="1"/>
  <c r="G238" i="11"/>
  <c r="AH238" i="11" s="1"/>
  <c r="AI238" i="11" s="1"/>
  <c r="G217" i="11"/>
  <c r="AH217" i="11" s="1"/>
  <c r="AI217" i="11" s="1"/>
  <c r="J437" i="11"/>
  <c r="I311" i="11"/>
  <c r="I309" i="11"/>
  <c r="I305" i="11"/>
  <c r="I303" i="11"/>
  <c r="I301" i="11"/>
  <c r="E361" i="11"/>
  <c r="J299" i="11"/>
  <c r="E422" i="11"/>
  <c r="E413" i="11"/>
  <c r="K312" i="11"/>
  <c r="T312" i="11" s="1"/>
  <c r="K311" i="11"/>
  <c r="T311" i="11" s="1"/>
  <c r="K233" i="11"/>
  <c r="T233" i="11" s="1"/>
  <c r="K293" i="11"/>
  <c r="T293" i="11" s="1"/>
  <c r="K289" i="11"/>
  <c r="T289" i="11" s="1"/>
  <c r="K285" i="11"/>
  <c r="T285" i="11" s="1"/>
  <c r="K281" i="11"/>
  <c r="T281" i="11" s="1"/>
  <c r="G216" i="11"/>
  <c r="AH216" i="11" s="1"/>
  <c r="AI216" i="11" s="1"/>
  <c r="E416" i="11"/>
  <c r="E408" i="11"/>
  <c r="E404" i="11"/>
  <c r="E216" i="11"/>
  <c r="J154" i="11"/>
  <c r="E214" i="11"/>
  <c r="J152" i="11"/>
  <c r="E212" i="11"/>
  <c r="J150" i="11"/>
  <c r="E210" i="11"/>
  <c r="J148" i="11"/>
  <c r="E208" i="11"/>
  <c r="J146" i="11"/>
  <c r="I272" i="11"/>
  <c r="G210" i="11"/>
  <c r="AH210" i="11" s="1"/>
  <c r="AI210" i="11" s="1"/>
  <c r="I271" i="11"/>
  <c r="I269" i="11"/>
  <c r="I267" i="11"/>
  <c r="I265" i="11"/>
  <c r="I278" i="11"/>
  <c r="I277" i="11"/>
  <c r="I274" i="11"/>
  <c r="I273" i="11"/>
  <c r="I270" i="11"/>
  <c r="I268" i="11"/>
  <c r="J207" i="11"/>
  <c r="E269" i="11"/>
  <c r="J206" i="11"/>
  <c r="E268" i="11"/>
  <c r="J205" i="11"/>
  <c r="E267" i="11"/>
  <c r="J204" i="11"/>
  <c r="E266" i="11"/>
  <c r="J203" i="11"/>
  <c r="E265" i="11"/>
  <c r="G82" i="20"/>
  <c r="G191" i="18"/>
  <c r="I82" i="20"/>
  <c r="I191" i="18"/>
  <c r="F81" i="20"/>
  <c r="H81" i="20"/>
  <c r="AA21" i="13"/>
  <c r="AA19" i="13"/>
  <c r="AA17" i="13"/>
  <c r="AA15" i="13"/>
  <c r="AA23" i="13"/>
  <c r="AA31" i="13"/>
  <c r="AA39" i="13"/>
  <c r="AA20" i="13"/>
  <c r="AA34" i="13"/>
  <c r="AA49" i="13"/>
  <c r="AA50" i="13"/>
  <c r="AA66" i="13"/>
  <c r="AA82" i="13"/>
  <c r="AA69" i="13"/>
  <c r="AA85" i="13"/>
  <c r="AA97" i="13"/>
  <c r="AA92" i="13"/>
  <c r="AA108" i="13"/>
  <c r="AA123" i="13"/>
  <c r="AA138" i="13"/>
  <c r="AA124" i="13"/>
  <c r="F82" i="20"/>
  <c r="F191" i="18"/>
  <c r="H82" i="20"/>
  <c r="H191" i="18"/>
  <c r="G81" i="20"/>
  <c r="I81" i="20"/>
  <c r="S29" i="13"/>
  <c r="S37" i="13"/>
  <c r="S14" i="13"/>
  <c r="S22" i="13"/>
  <c r="S30" i="13"/>
  <c r="S38" i="13"/>
  <c r="S45" i="13"/>
  <c r="S53" i="13"/>
  <c r="S46" i="13"/>
  <c r="S54" i="13"/>
  <c r="S62" i="13"/>
  <c r="S70" i="13"/>
  <c r="S78" i="13"/>
  <c r="S86" i="13"/>
  <c r="S63" i="13"/>
  <c r="S71" i="13"/>
  <c r="S79" i="13"/>
  <c r="S88" i="13"/>
  <c r="S93" i="13"/>
  <c r="S101" i="13"/>
  <c r="S109" i="13"/>
  <c r="S96" i="13"/>
  <c r="S104" i="13"/>
  <c r="S111" i="13"/>
  <c r="S119" i="13"/>
  <c r="S127" i="13"/>
  <c r="S134" i="13"/>
  <c r="S112" i="13"/>
  <c r="S120" i="13"/>
  <c r="S129" i="13"/>
  <c r="S137" i="13"/>
  <c r="AA139" i="13"/>
  <c r="AA135" i="13"/>
  <c r="AA131" i="13"/>
  <c r="AA126" i="13"/>
  <c r="AA122" i="13"/>
  <c r="AA118" i="13"/>
  <c r="AA114" i="13"/>
  <c r="AA140" i="13"/>
  <c r="AA136" i="13"/>
  <c r="AA132" i="13"/>
  <c r="AA128" i="13"/>
  <c r="AA125" i="13"/>
  <c r="AA121" i="13"/>
  <c r="AA117" i="13"/>
  <c r="AA113" i="13"/>
  <c r="AA110" i="13"/>
  <c r="AA106" i="13"/>
  <c r="AA102" i="13"/>
  <c r="AA98" i="13"/>
  <c r="AA94" i="13"/>
  <c r="AA90" i="13"/>
  <c r="AA107" i="13"/>
  <c r="AA103" i="13"/>
  <c r="AA99" i="13"/>
  <c r="AA95" i="13"/>
  <c r="AA91" i="13"/>
  <c r="AA87" i="13"/>
  <c r="AA86" i="13"/>
  <c r="AA83" i="13"/>
  <c r="AA79" i="13"/>
  <c r="AA75" i="13"/>
  <c r="AA71" i="13"/>
  <c r="AA67" i="13"/>
  <c r="AA63" i="13"/>
  <c r="AA59" i="13"/>
  <c r="AA84" i="13"/>
  <c r="AA80" i="13"/>
  <c r="AA76" i="13"/>
  <c r="AA72" i="13"/>
  <c r="AA68" i="13"/>
  <c r="AA64" i="13"/>
  <c r="AA60" i="13"/>
  <c r="AA56" i="13"/>
  <c r="AA52" i="13"/>
  <c r="AA48" i="13"/>
  <c r="AA44" i="13"/>
  <c r="AA55" i="13"/>
  <c r="AA51" i="13"/>
  <c r="AA47" i="13"/>
  <c r="AA43" i="13"/>
  <c r="AA40" i="13"/>
  <c r="AA36" i="13"/>
  <c r="AA32" i="13"/>
  <c r="AA28" i="13"/>
  <c r="AA24" i="13"/>
  <c r="AA25" i="13"/>
  <c r="AA29" i="13"/>
  <c r="AA33" i="13"/>
  <c r="AA37" i="13"/>
  <c r="AA14" i="13"/>
  <c r="AA18" i="13"/>
  <c r="AA22" i="13"/>
  <c r="AA30" i="13"/>
  <c r="AA38" i="13"/>
  <c r="AA45" i="13"/>
  <c r="AA53" i="13"/>
  <c r="AA46" i="13"/>
  <c r="AA54" i="13"/>
  <c r="AA62" i="13"/>
  <c r="AA70" i="13"/>
  <c r="AA78" i="13"/>
  <c r="AA57" i="13"/>
  <c r="AA65" i="13"/>
  <c r="AA73" i="13"/>
  <c r="AA81" i="13"/>
  <c r="AA88" i="13"/>
  <c r="AA93" i="13"/>
  <c r="AA101" i="13"/>
  <c r="AA109" i="13"/>
  <c r="AA96" i="13"/>
  <c r="AA104" i="13"/>
  <c r="AA111" i="13"/>
  <c r="AA119" i="13"/>
  <c r="AA127" i="13"/>
  <c r="AA134" i="13"/>
  <c r="AA112" i="13"/>
  <c r="AA120" i="13"/>
  <c r="AA129" i="13"/>
  <c r="AA137" i="13"/>
  <c r="G35" i="14"/>
  <c r="F35" i="14"/>
  <c r="G55" i="14"/>
  <c r="S23" i="13"/>
  <c r="S27" i="13"/>
  <c r="S31" i="13"/>
  <c r="S35" i="13"/>
  <c r="S39" i="13"/>
  <c r="AB8" i="13"/>
  <c r="AB140" i="13" s="1"/>
  <c r="S16" i="13"/>
  <c r="G36" i="14" s="1"/>
  <c r="I59" i="21" s="1"/>
  <c r="S20" i="13"/>
  <c r="S24" i="13"/>
  <c r="S28" i="13"/>
  <c r="S32" i="13"/>
  <c r="S36" i="13"/>
  <c r="S40" i="13"/>
  <c r="S43" i="13"/>
  <c r="S47" i="13"/>
  <c r="S51" i="13"/>
  <c r="S55" i="13"/>
  <c r="S44" i="13"/>
  <c r="S48" i="13"/>
  <c r="S52" i="13"/>
  <c r="S56" i="13"/>
  <c r="S60" i="13"/>
  <c r="S64" i="13"/>
  <c r="S68" i="13"/>
  <c r="S72" i="13"/>
  <c r="S76" i="13"/>
  <c r="S80" i="13"/>
  <c r="S84" i="13"/>
  <c r="S57" i="13"/>
  <c r="S61" i="13"/>
  <c r="S65" i="13"/>
  <c r="S69" i="13"/>
  <c r="S73" i="13"/>
  <c r="S77" i="13"/>
  <c r="S81" i="13"/>
  <c r="S85" i="13"/>
  <c r="S87" i="13"/>
  <c r="S91" i="13"/>
  <c r="S95" i="13"/>
  <c r="S99" i="13"/>
  <c r="S103" i="13"/>
  <c r="S107" i="13"/>
  <c r="S90" i="13"/>
  <c r="S94" i="13"/>
  <c r="S98" i="13"/>
  <c r="S102" i="13"/>
  <c r="S106" i="13"/>
  <c r="S110" i="13"/>
  <c r="S113" i="13"/>
  <c r="S117" i="13"/>
  <c r="S121" i="13"/>
  <c r="S125" i="13"/>
  <c r="S128" i="13"/>
  <c r="S132" i="13"/>
  <c r="S136" i="13"/>
  <c r="S140" i="13"/>
  <c r="S114" i="13"/>
  <c r="S118" i="13"/>
  <c r="S122" i="13"/>
  <c r="S126" i="13"/>
  <c r="S131" i="13"/>
  <c r="S135" i="13"/>
  <c r="R12" i="13"/>
  <c r="P12" i="13"/>
  <c r="T140" i="13"/>
  <c r="T138" i="13"/>
  <c r="T136" i="13"/>
  <c r="T134" i="13"/>
  <c r="T132" i="13"/>
  <c r="T130" i="13"/>
  <c r="T128" i="13"/>
  <c r="T127" i="13"/>
  <c r="T125" i="13"/>
  <c r="T123" i="13"/>
  <c r="T121" i="13"/>
  <c r="T119" i="13"/>
  <c r="T117" i="13"/>
  <c r="T115" i="13"/>
  <c r="T113" i="13"/>
  <c r="T111" i="13"/>
  <c r="T141" i="13"/>
  <c r="T139" i="13"/>
  <c r="T137" i="13"/>
  <c r="T135" i="13"/>
  <c r="T133" i="13"/>
  <c r="T131" i="13"/>
  <c r="T129" i="13"/>
  <c r="T126" i="13"/>
  <c r="T124" i="13"/>
  <c r="T122" i="13"/>
  <c r="T120" i="13"/>
  <c r="T118" i="13"/>
  <c r="T116" i="13"/>
  <c r="T114" i="13"/>
  <c r="T112" i="13"/>
  <c r="T109" i="13"/>
  <c r="T107" i="13"/>
  <c r="T105" i="13"/>
  <c r="T103" i="13"/>
  <c r="T101" i="13"/>
  <c r="T99" i="13"/>
  <c r="T97" i="13"/>
  <c r="T95" i="13"/>
  <c r="T93" i="13"/>
  <c r="T91" i="13"/>
  <c r="T110" i="13"/>
  <c r="T108" i="13"/>
  <c r="T106" i="13"/>
  <c r="T104" i="13"/>
  <c r="T102" i="13"/>
  <c r="T100" i="13"/>
  <c r="T98" i="13"/>
  <c r="T96" i="13"/>
  <c r="T94" i="13"/>
  <c r="T92" i="13"/>
  <c r="T90" i="13"/>
  <c r="T88" i="13"/>
  <c r="T89" i="13"/>
  <c r="T87" i="13"/>
  <c r="T86" i="13"/>
  <c r="T84" i="13"/>
  <c r="T82" i="13"/>
  <c r="T80" i="13"/>
  <c r="T78" i="13"/>
  <c r="T76" i="13"/>
  <c r="T74" i="13"/>
  <c r="T72" i="13"/>
  <c r="T70" i="13"/>
  <c r="T68" i="13"/>
  <c r="T66" i="13"/>
  <c r="T64" i="13"/>
  <c r="T62" i="13"/>
  <c r="T60" i="13"/>
  <c r="T58" i="13"/>
  <c r="T85" i="13"/>
  <c r="T83" i="13"/>
  <c r="T81" i="13"/>
  <c r="T79" i="13"/>
  <c r="T77" i="13"/>
  <c r="T75" i="13"/>
  <c r="T73" i="13"/>
  <c r="T71" i="13"/>
  <c r="T69" i="13"/>
  <c r="T67" i="13"/>
  <c r="T65" i="13"/>
  <c r="T63" i="13"/>
  <c r="T61" i="13"/>
  <c r="T59" i="13"/>
  <c r="T57" i="13"/>
  <c r="T55" i="13"/>
  <c r="T53" i="13"/>
  <c r="T51" i="13"/>
  <c r="T49" i="13"/>
  <c r="T47" i="13"/>
  <c r="T45" i="13"/>
  <c r="T43" i="13"/>
  <c r="T41" i="13"/>
  <c r="T56" i="13"/>
  <c r="T54" i="13"/>
  <c r="T52" i="13"/>
  <c r="T50" i="13"/>
  <c r="T48" i="13"/>
  <c r="T46" i="13"/>
  <c r="T44" i="13"/>
  <c r="T42" i="13"/>
  <c r="T39" i="13"/>
  <c r="T37" i="13"/>
  <c r="T35" i="13"/>
  <c r="T33" i="13"/>
  <c r="T31" i="13"/>
  <c r="T29" i="13"/>
  <c r="T27" i="13"/>
  <c r="T25" i="13"/>
  <c r="T23" i="13"/>
  <c r="T21" i="13"/>
  <c r="T19" i="13"/>
  <c r="T17" i="13"/>
  <c r="T15" i="13"/>
  <c r="T40" i="13"/>
  <c r="T38" i="13"/>
  <c r="T36" i="13"/>
  <c r="T34" i="13"/>
  <c r="T32" i="13"/>
  <c r="T30" i="13"/>
  <c r="T28" i="13"/>
  <c r="T26" i="13"/>
  <c r="T24" i="13"/>
  <c r="T22" i="13"/>
  <c r="T20" i="13"/>
  <c r="T18" i="13"/>
  <c r="T16" i="13"/>
  <c r="H36" i="14" s="1"/>
  <c r="J59" i="21" s="1"/>
  <c r="T14" i="13"/>
  <c r="H35" i="14" s="1"/>
  <c r="AC8" i="13"/>
  <c r="U8" i="13"/>
  <c r="AB138" i="13"/>
  <c r="AB134" i="13"/>
  <c r="AB130" i="13"/>
  <c r="AB127" i="13"/>
  <c r="AB123" i="13"/>
  <c r="AB119" i="13"/>
  <c r="AB115" i="13"/>
  <c r="AB111" i="13"/>
  <c r="AB139" i="13"/>
  <c r="AB135" i="13"/>
  <c r="AB131" i="13"/>
  <c r="AB126" i="13"/>
  <c r="AB122" i="13"/>
  <c r="AB118" i="13"/>
  <c r="AB114" i="13"/>
  <c r="AB109" i="13"/>
  <c r="AB105" i="13"/>
  <c r="AB101" i="13"/>
  <c r="AB97" i="13"/>
  <c r="AB93" i="13"/>
  <c r="AB110" i="13"/>
  <c r="AB106" i="13"/>
  <c r="AB102" i="13"/>
  <c r="AB98" i="13"/>
  <c r="AB94" i="13"/>
  <c r="AB90" i="13"/>
  <c r="AB86" i="13"/>
  <c r="AB87" i="13"/>
  <c r="AB82" i="13"/>
  <c r="AB78" i="13"/>
  <c r="AB74" i="13"/>
  <c r="AB70" i="13"/>
  <c r="AB66" i="13"/>
  <c r="AB62" i="13"/>
  <c r="AB58" i="13"/>
  <c r="AB83" i="13"/>
  <c r="AB79" i="13"/>
  <c r="AB75" i="13"/>
  <c r="AB71" i="13"/>
  <c r="AB67" i="13"/>
  <c r="AB63" i="13"/>
  <c r="AB59" i="13"/>
  <c r="AB55" i="13"/>
  <c r="AB51" i="13"/>
  <c r="AB47" i="13"/>
  <c r="AB43" i="13"/>
  <c r="AB56" i="13"/>
  <c r="AB52" i="13"/>
  <c r="AB48" i="13"/>
  <c r="AB44" i="13"/>
  <c r="AB39" i="13"/>
  <c r="AB35" i="13"/>
  <c r="AB31" i="13"/>
  <c r="AB27" i="13"/>
  <c r="AB23" i="13"/>
  <c r="AB19" i="13"/>
  <c r="AB15" i="13"/>
  <c r="AB38" i="13"/>
  <c r="AB34" i="13"/>
  <c r="AB30" i="13"/>
  <c r="AB26" i="13"/>
  <c r="AB22" i="13"/>
  <c r="AB18" i="13"/>
  <c r="AB14" i="13"/>
  <c r="AD89" i="11" l="1"/>
  <c r="AD80" i="11"/>
  <c r="AD100" i="11"/>
  <c r="AD87" i="11"/>
  <c r="AD97" i="11"/>
  <c r="AD101" i="11"/>
  <c r="AD84" i="11"/>
  <c r="K280" i="11"/>
  <c r="T280" i="11" s="1"/>
  <c r="T218" i="11"/>
  <c r="AD103" i="11"/>
  <c r="K282" i="11"/>
  <c r="T282" i="11" s="1"/>
  <c r="T220" i="11"/>
  <c r="K290" i="11"/>
  <c r="T290" i="11" s="1"/>
  <c r="T228" i="11"/>
  <c r="AD81" i="11"/>
  <c r="K284" i="11"/>
  <c r="T284" i="11" s="1"/>
  <c r="T222" i="11"/>
  <c r="K291" i="11"/>
  <c r="T291" i="11" s="1"/>
  <c r="T229" i="11"/>
  <c r="K283" i="11"/>
  <c r="T283" i="11" s="1"/>
  <c r="T221" i="11"/>
  <c r="AF176" i="11"/>
  <c r="AF156" i="11"/>
  <c r="AF245" i="11"/>
  <c r="AF149" i="11"/>
  <c r="AF236" i="11"/>
  <c r="AF241" i="11"/>
  <c r="AF171" i="11"/>
  <c r="AF163" i="11"/>
  <c r="AF169" i="11"/>
  <c r="AF167" i="11"/>
  <c r="AF239" i="11"/>
  <c r="AF141" i="11"/>
  <c r="AF162" i="11"/>
  <c r="AF168" i="11"/>
  <c r="AF173" i="11"/>
  <c r="AF158" i="11"/>
  <c r="AF157" i="11"/>
  <c r="AF246" i="11"/>
  <c r="AD88" i="11"/>
  <c r="AD92" i="11"/>
  <c r="AD117" i="11"/>
  <c r="AD121" i="11"/>
  <c r="AD122" i="11"/>
  <c r="AD118" i="11"/>
  <c r="AD108" i="11"/>
  <c r="AD127" i="11"/>
  <c r="AH264" i="11"/>
  <c r="AD85" i="11"/>
  <c r="AD125" i="11"/>
  <c r="AD112" i="11"/>
  <c r="AD102" i="11"/>
  <c r="AD83" i="11"/>
  <c r="AF178" i="11"/>
  <c r="AD123" i="11"/>
  <c r="AF160" i="11"/>
  <c r="AD98" i="11"/>
  <c r="AD114" i="11"/>
  <c r="AF143" i="11"/>
  <c r="AF151" i="11"/>
  <c r="AF175" i="11"/>
  <c r="AD120" i="11"/>
  <c r="AF181" i="11"/>
  <c r="AF186" i="11"/>
  <c r="AD94" i="11"/>
  <c r="AD86" i="11"/>
  <c r="AF148" i="11"/>
  <c r="AD104" i="11"/>
  <c r="AD116" i="11"/>
  <c r="AF183" i="11"/>
  <c r="AD106" i="11"/>
  <c r="AF174" i="11"/>
  <c r="AF170" i="11"/>
  <c r="AD113" i="11"/>
  <c r="AD124" i="11"/>
  <c r="AF238" i="11"/>
  <c r="AF166" i="11"/>
  <c r="AF243" i="11"/>
  <c r="K342" i="11"/>
  <c r="T342" i="11" s="1"/>
  <c r="Q280" i="11"/>
  <c r="U280" i="11"/>
  <c r="O280" i="11"/>
  <c r="AE280" i="11" s="1"/>
  <c r="S280" i="11"/>
  <c r="K373" i="11"/>
  <c r="T373" i="11" s="1"/>
  <c r="Q311" i="11"/>
  <c r="U311" i="11"/>
  <c r="O311" i="11"/>
  <c r="AE311" i="11" s="1"/>
  <c r="S311" i="11"/>
  <c r="J230" i="11"/>
  <c r="Z230" i="11"/>
  <c r="AG230" i="11"/>
  <c r="AG300" i="11"/>
  <c r="Z300" i="11"/>
  <c r="K306" i="11"/>
  <c r="T306" i="11" s="1"/>
  <c r="AF244" i="11"/>
  <c r="S244" i="11"/>
  <c r="O244" i="11"/>
  <c r="AE244" i="11" s="1"/>
  <c r="Q244" i="11"/>
  <c r="U244" i="11"/>
  <c r="S203" i="11"/>
  <c r="Q203" i="11"/>
  <c r="U203" i="11"/>
  <c r="O203" i="11"/>
  <c r="AE203" i="11" s="1"/>
  <c r="K265" i="11"/>
  <c r="T265" i="11" s="1"/>
  <c r="AH206" i="11"/>
  <c r="AI206" i="11" s="1"/>
  <c r="G268" i="11"/>
  <c r="AC180" i="11"/>
  <c r="AB180" i="11"/>
  <c r="S224" i="11"/>
  <c r="Q224" i="11"/>
  <c r="U224" i="11"/>
  <c r="O224" i="11"/>
  <c r="AE224" i="11" s="1"/>
  <c r="U226" i="11"/>
  <c r="O226" i="11"/>
  <c r="AE226" i="11" s="1"/>
  <c r="S226" i="11"/>
  <c r="Q226" i="11"/>
  <c r="K369" i="11"/>
  <c r="T369" i="11" s="1"/>
  <c r="U307" i="11"/>
  <c r="O307" i="11"/>
  <c r="AE307" i="11" s="1"/>
  <c r="S307" i="11"/>
  <c r="Q307" i="11"/>
  <c r="AC243" i="11"/>
  <c r="AB243" i="11"/>
  <c r="AC143" i="11"/>
  <c r="AB143" i="11"/>
  <c r="Z269" i="11"/>
  <c r="AG269" i="11"/>
  <c r="J224" i="11"/>
  <c r="AG224" i="11"/>
  <c r="Z224" i="11"/>
  <c r="S207" i="11"/>
  <c r="U207" i="11"/>
  <c r="Q207" i="11"/>
  <c r="O207" i="11"/>
  <c r="AE207" i="11" s="1"/>
  <c r="K269" i="11"/>
  <c r="T269" i="11" s="1"/>
  <c r="AH203" i="11"/>
  <c r="AI203" i="11" s="1"/>
  <c r="G265" i="11"/>
  <c r="AC152" i="11"/>
  <c r="AB152" i="11"/>
  <c r="AC174" i="11"/>
  <c r="AB174" i="11"/>
  <c r="AB185" i="11"/>
  <c r="AC185" i="11"/>
  <c r="AC215" i="11"/>
  <c r="AB215" i="11"/>
  <c r="AB233" i="11"/>
  <c r="AC233" i="11"/>
  <c r="AD233" i="11" s="1"/>
  <c r="AB156" i="11"/>
  <c r="AC156" i="11"/>
  <c r="AD79" i="11"/>
  <c r="AB244" i="11"/>
  <c r="AC244" i="11"/>
  <c r="AC155" i="11"/>
  <c r="AB155" i="11"/>
  <c r="AC179" i="11"/>
  <c r="AB179" i="11"/>
  <c r="AC144" i="11"/>
  <c r="AB144" i="11"/>
  <c r="AH209" i="11"/>
  <c r="AI209" i="11" s="1"/>
  <c r="G271" i="11"/>
  <c r="AD111" i="11"/>
  <c r="AC203" i="11"/>
  <c r="AB203" i="11"/>
  <c r="G298" i="11"/>
  <c r="AH236" i="11"/>
  <c r="AI236" i="11" s="1"/>
  <c r="S214" i="11"/>
  <c r="U214" i="11"/>
  <c r="Q214" i="11"/>
  <c r="O214" i="11"/>
  <c r="AE214" i="11" s="1"/>
  <c r="K276" i="11"/>
  <c r="T276" i="11" s="1"/>
  <c r="S221" i="11"/>
  <c r="O221" i="11"/>
  <c r="AE221" i="11" s="1"/>
  <c r="U221" i="11"/>
  <c r="Q221" i="11"/>
  <c r="AB240" i="11"/>
  <c r="AC240" i="11"/>
  <c r="U209" i="11"/>
  <c r="O209" i="11"/>
  <c r="AE209" i="11" s="1"/>
  <c r="S209" i="11"/>
  <c r="Q209" i="11"/>
  <c r="K271" i="11"/>
  <c r="T271" i="11" s="1"/>
  <c r="AD90" i="11"/>
  <c r="AH213" i="11"/>
  <c r="AI213" i="11" s="1"/>
  <c r="G275" i="11"/>
  <c r="AG232" i="11"/>
  <c r="Z232" i="11"/>
  <c r="AB210" i="11"/>
  <c r="AC210" i="11"/>
  <c r="K361" i="11"/>
  <c r="T361" i="11" s="1"/>
  <c r="AF299" i="11"/>
  <c r="Q299" i="11"/>
  <c r="U299" i="11"/>
  <c r="O299" i="11"/>
  <c r="AE299" i="11" s="1"/>
  <c r="S299" i="11"/>
  <c r="AB158" i="11"/>
  <c r="AC158" i="11"/>
  <c r="AB166" i="11"/>
  <c r="AC166" i="11"/>
  <c r="AC176" i="11"/>
  <c r="AB176" i="11"/>
  <c r="S216" i="11"/>
  <c r="Q216" i="11"/>
  <c r="U216" i="11"/>
  <c r="O216" i="11"/>
  <c r="AE216" i="11" s="1"/>
  <c r="K278" i="11"/>
  <c r="T278" i="11" s="1"/>
  <c r="AD115" i="11"/>
  <c r="Z234" i="11"/>
  <c r="AG234" i="11"/>
  <c r="AB209" i="11"/>
  <c r="AC209" i="11"/>
  <c r="AB242" i="11"/>
  <c r="AC242" i="11"/>
  <c r="Z273" i="11"/>
  <c r="AG273" i="11"/>
  <c r="K353" i="11"/>
  <c r="T353" i="11" s="1"/>
  <c r="S291" i="11"/>
  <c r="U291" i="11"/>
  <c r="Q291" i="11"/>
  <c r="O291" i="11"/>
  <c r="AE291" i="11" s="1"/>
  <c r="J222" i="11"/>
  <c r="AG222" i="11"/>
  <c r="Z222" i="11"/>
  <c r="AG296" i="11"/>
  <c r="Z296" i="11"/>
  <c r="AG308" i="11"/>
  <c r="Z308" i="11"/>
  <c r="Z251" i="11"/>
  <c r="AG251" i="11"/>
  <c r="U211" i="11"/>
  <c r="O211" i="11"/>
  <c r="AE211" i="11" s="1"/>
  <c r="S211" i="11"/>
  <c r="Q211" i="11"/>
  <c r="K273" i="11"/>
  <c r="T273" i="11" s="1"/>
  <c r="S204" i="11"/>
  <c r="Q204" i="11"/>
  <c r="O204" i="11"/>
  <c r="AE204" i="11" s="1"/>
  <c r="U204" i="11"/>
  <c r="K266" i="11"/>
  <c r="T266" i="11" s="1"/>
  <c r="AB206" i="11"/>
  <c r="AC206" i="11"/>
  <c r="AB205" i="11"/>
  <c r="AC205" i="11"/>
  <c r="AB249" i="11"/>
  <c r="AC249" i="11"/>
  <c r="Q206" i="11"/>
  <c r="U206" i="11"/>
  <c r="O206" i="11"/>
  <c r="AE206" i="11" s="1"/>
  <c r="S206" i="11"/>
  <c r="K268" i="11"/>
  <c r="T268" i="11" s="1"/>
  <c r="K360" i="11"/>
  <c r="T360" i="11" s="1"/>
  <c r="S298" i="11"/>
  <c r="U298" i="11"/>
  <c r="Q298" i="11"/>
  <c r="O298" i="11"/>
  <c r="AE298" i="11" s="1"/>
  <c r="U218" i="11"/>
  <c r="O218" i="11"/>
  <c r="AE218" i="11" s="1"/>
  <c r="S218" i="11"/>
  <c r="Q218" i="11"/>
  <c r="K365" i="11"/>
  <c r="T365" i="11" s="1"/>
  <c r="S303" i="11"/>
  <c r="Q303" i="11"/>
  <c r="O303" i="11"/>
  <c r="AE303" i="11" s="1"/>
  <c r="U303" i="11"/>
  <c r="AB157" i="11"/>
  <c r="AC157" i="11"/>
  <c r="AB246" i="11"/>
  <c r="AC246" i="11"/>
  <c r="AC187" i="11"/>
  <c r="AB187" i="11"/>
  <c r="AB212" i="11"/>
  <c r="AC212" i="11"/>
  <c r="AB238" i="11"/>
  <c r="AC238" i="11"/>
  <c r="Z274" i="11"/>
  <c r="AG274" i="11"/>
  <c r="Z272" i="11"/>
  <c r="AG272" i="11"/>
  <c r="S312" i="11"/>
  <c r="Q312" i="11"/>
  <c r="U312" i="11"/>
  <c r="O312" i="11"/>
  <c r="AE312" i="11" s="1"/>
  <c r="Z307" i="11"/>
  <c r="AG307" i="11"/>
  <c r="I313" i="11"/>
  <c r="K349" i="11"/>
  <c r="T349" i="11" s="1"/>
  <c r="S287" i="11"/>
  <c r="Q287" i="11"/>
  <c r="U287" i="11"/>
  <c r="O287" i="11"/>
  <c r="AE287" i="11" s="1"/>
  <c r="Z295" i="11"/>
  <c r="AG295" i="11"/>
  <c r="AG219" i="11"/>
  <c r="Z219" i="11"/>
  <c r="J227" i="11"/>
  <c r="AG227" i="11"/>
  <c r="Z227" i="11"/>
  <c r="AG268" i="11"/>
  <c r="Z268" i="11"/>
  <c r="AG277" i="11"/>
  <c r="Z277" i="11"/>
  <c r="K343" i="11"/>
  <c r="T343" i="11" s="1"/>
  <c r="Q281" i="11"/>
  <c r="U281" i="11"/>
  <c r="O281" i="11"/>
  <c r="AE281" i="11" s="1"/>
  <c r="S281" i="11"/>
  <c r="K351" i="11"/>
  <c r="T351" i="11" s="1"/>
  <c r="S289" i="11"/>
  <c r="U289" i="11"/>
  <c r="Q289" i="11"/>
  <c r="O289" i="11"/>
  <c r="AE289" i="11" s="1"/>
  <c r="K355" i="11"/>
  <c r="T355" i="11" s="1"/>
  <c r="U293" i="11"/>
  <c r="O293" i="11"/>
  <c r="AE293" i="11" s="1"/>
  <c r="S293" i="11"/>
  <c r="Q293" i="11"/>
  <c r="J301" i="11"/>
  <c r="Z301" i="11"/>
  <c r="AG301" i="11"/>
  <c r="J309" i="11"/>
  <c r="Z309" i="11"/>
  <c r="AG309" i="11"/>
  <c r="J218" i="11"/>
  <c r="AG218" i="11"/>
  <c r="Z218" i="11"/>
  <c r="AG226" i="11"/>
  <c r="Z226" i="11"/>
  <c r="K345" i="11"/>
  <c r="T345" i="11" s="1"/>
  <c r="Q283" i="11"/>
  <c r="U283" i="11"/>
  <c r="O283" i="11"/>
  <c r="AE283" i="11" s="1"/>
  <c r="S283" i="11"/>
  <c r="S234" i="11"/>
  <c r="Q234" i="11"/>
  <c r="U234" i="11"/>
  <c r="O234" i="11"/>
  <c r="AE234" i="11" s="1"/>
  <c r="Z294" i="11"/>
  <c r="AG294" i="11"/>
  <c r="Z297" i="11"/>
  <c r="AG297" i="11"/>
  <c r="Z304" i="11"/>
  <c r="AG304" i="11"/>
  <c r="Z221" i="11"/>
  <c r="AG221" i="11"/>
  <c r="J229" i="11"/>
  <c r="Z229" i="11"/>
  <c r="AG229" i="11"/>
  <c r="N190" i="11"/>
  <c r="AB148" i="11"/>
  <c r="AC148" i="11"/>
  <c r="AH205" i="11"/>
  <c r="AI205" i="11" s="1"/>
  <c r="G267" i="11"/>
  <c r="AB153" i="11"/>
  <c r="AC153" i="11"/>
  <c r="AG247" i="11"/>
  <c r="Z247" i="11"/>
  <c r="U222" i="11"/>
  <c r="O222" i="11"/>
  <c r="AE222" i="11" s="1"/>
  <c r="S222" i="11"/>
  <c r="Q222" i="11"/>
  <c r="AC164" i="11"/>
  <c r="AB164" i="11"/>
  <c r="AF247" i="11"/>
  <c r="AB184" i="11"/>
  <c r="AC184" i="11"/>
  <c r="AH207" i="11"/>
  <c r="AI207" i="11" s="1"/>
  <c r="G269" i="11"/>
  <c r="AH204" i="11"/>
  <c r="AI204" i="11" s="1"/>
  <c r="G266" i="11"/>
  <c r="AD126" i="11"/>
  <c r="S205" i="11"/>
  <c r="U205" i="11"/>
  <c r="Q205" i="11"/>
  <c r="O205" i="11"/>
  <c r="AE205" i="11" s="1"/>
  <c r="K267" i="11"/>
  <c r="T267" i="11" s="1"/>
  <c r="Q213" i="11"/>
  <c r="U213" i="11"/>
  <c r="O213" i="11"/>
  <c r="AE213" i="11" s="1"/>
  <c r="S213" i="11"/>
  <c r="K275" i="11"/>
  <c r="T275" i="11" s="1"/>
  <c r="AC178" i="11"/>
  <c r="AB178" i="11"/>
  <c r="AD99" i="11"/>
  <c r="AC189" i="11"/>
  <c r="AB189" i="11"/>
  <c r="AG208" i="11"/>
  <c r="Z208" i="11"/>
  <c r="AG245" i="11"/>
  <c r="Z245" i="11"/>
  <c r="AB161" i="11"/>
  <c r="AC161" i="11"/>
  <c r="AC167" i="11"/>
  <c r="AB167" i="11"/>
  <c r="S210" i="11"/>
  <c r="Q210" i="11"/>
  <c r="O210" i="11"/>
  <c r="AE210" i="11" s="1"/>
  <c r="U210" i="11"/>
  <c r="K272" i="11"/>
  <c r="T272" i="11" s="1"/>
  <c r="AC175" i="11"/>
  <c r="AB175" i="11"/>
  <c r="AB186" i="11"/>
  <c r="AC186" i="11"/>
  <c r="AB145" i="11"/>
  <c r="AC145" i="11"/>
  <c r="AB204" i="11"/>
  <c r="AC204" i="11"/>
  <c r="AC188" i="11"/>
  <c r="AB188" i="11"/>
  <c r="K362" i="11"/>
  <c r="T362" i="11" s="1"/>
  <c r="S300" i="11"/>
  <c r="Q300" i="11"/>
  <c r="U300" i="11"/>
  <c r="O300" i="11"/>
  <c r="AE300" i="11" s="1"/>
  <c r="S228" i="11"/>
  <c r="U228" i="11"/>
  <c r="Q228" i="11"/>
  <c r="O228" i="11"/>
  <c r="AE228" i="11" s="1"/>
  <c r="K367" i="11"/>
  <c r="T367" i="11" s="1"/>
  <c r="U305" i="11"/>
  <c r="S305" i="11"/>
  <c r="O305" i="11"/>
  <c r="AE305" i="11" s="1"/>
  <c r="Q305" i="11"/>
  <c r="K347" i="11"/>
  <c r="T347" i="11" s="1"/>
  <c r="S285" i="11"/>
  <c r="Q285" i="11"/>
  <c r="U285" i="11"/>
  <c r="O285" i="11"/>
  <c r="AE285" i="11" s="1"/>
  <c r="J305" i="11"/>
  <c r="AG305" i="11"/>
  <c r="Z305" i="11"/>
  <c r="K348" i="11"/>
  <c r="T348" i="11" s="1"/>
  <c r="U286" i="11"/>
  <c r="O286" i="11"/>
  <c r="AE286" i="11" s="1"/>
  <c r="Q286" i="11"/>
  <c r="S286" i="11"/>
  <c r="Z217" i="11"/>
  <c r="AG217" i="11"/>
  <c r="Z225" i="11"/>
  <c r="AG225" i="11"/>
  <c r="K372" i="11"/>
  <c r="T372" i="11" s="1"/>
  <c r="S310" i="11"/>
  <c r="U310" i="11"/>
  <c r="O310" i="11"/>
  <c r="AE310" i="11" s="1"/>
  <c r="Q310" i="11"/>
  <c r="AB213" i="11"/>
  <c r="AC213" i="11"/>
  <c r="Q230" i="11"/>
  <c r="U230" i="11"/>
  <c r="O230" i="11"/>
  <c r="AE230" i="11" s="1"/>
  <c r="S230" i="11"/>
  <c r="AC239" i="11"/>
  <c r="AB239" i="11"/>
  <c r="AB165" i="11"/>
  <c r="AC165" i="11"/>
  <c r="AB149" i="11"/>
  <c r="AC149" i="11"/>
  <c r="AH211" i="11"/>
  <c r="AI211" i="11" s="1"/>
  <c r="G273" i="11"/>
  <c r="AB142" i="11"/>
  <c r="AC142" i="11"/>
  <c r="AB182" i="11"/>
  <c r="AC182" i="11"/>
  <c r="AC163" i="11"/>
  <c r="AB163" i="11"/>
  <c r="Z265" i="11"/>
  <c r="AG265" i="11"/>
  <c r="K288" i="11"/>
  <c r="T288" i="11" s="1"/>
  <c r="K292" i="11"/>
  <c r="T292" i="11" s="1"/>
  <c r="K341" i="11"/>
  <c r="T341" i="11" s="1"/>
  <c r="U279" i="11"/>
  <c r="O279" i="11"/>
  <c r="AE279" i="11" s="1"/>
  <c r="S279" i="11"/>
  <c r="Q279" i="11"/>
  <c r="Z275" i="11"/>
  <c r="AG275" i="11"/>
  <c r="AG302" i="11"/>
  <c r="Z302" i="11"/>
  <c r="Z310" i="11"/>
  <c r="AG310" i="11"/>
  <c r="AG270" i="11"/>
  <c r="Z270" i="11"/>
  <c r="Z278" i="11"/>
  <c r="AG278" i="11"/>
  <c r="AG267" i="11"/>
  <c r="Z267" i="11"/>
  <c r="J271" i="11"/>
  <c r="AG271" i="11"/>
  <c r="Z271" i="11"/>
  <c r="K344" i="11"/>
  <c r="T344" i="11" s="1"/>
  <c r="S282" i="11"/>
  <c r="Q282" i="11"/>
  <c r="O282" i="11"/>
  <c r="AE282" i="11" s="1"/>
  <c r="U282" i="11"/>
  <c r="K352" i="11"/>
  <c r="T352" i="11" s="1"/>
  <c r="Q290" i="11"/>
  <c r="U290" i="11"/>
  <c r="O290" i="11"/>
  <c r="AE290" i="11" s="1"/>
  <c r="S290" i="11"/>
  <c r="U233" i="11"/>
  <c r="O233" i="11"/>
  <c r="AE233" i="11" s="1"/>
  <c r="Q233" i="11"/>
  <c r="S233" i="11"/>
  <c r="AG303" i="11"/>
  <c r="Z303" i="11"/>
  <c r="AG311" i="11"/>
  <c r="Z311" i="11"/>
  <c r="Z220" i="11"/>
  <c r="AG220" i="11"/>
  <c r="AG228" i="11"/>
  <c r="Z228" i="11"/>
  <c r="AG299" i="11"/>
  <c r="Z299" i="11"/>
  <c r="K346" i="11"/>
  <c r="T346" i="11" s="1"/>
  <c r="S284" i="11"/>
  <c r="Q284" i="11"/>
  <c r="O284" i="11"/>
  <c r="AE284" i="11" s="1"/>
  <c r="U284" i="11"/>
  <c r="Z276" i="11"/>
  <c r="AG276" i="11"/>
  <c r="Z266" i="11"/>
  <c r="AG266" i="11"/>
  <c r="Z298" i="11"/>
  <c r="AG298" i="11"/>
  <c r="Z306" i="11"/>
  <c r="AG306" i="11"/>
  <c r="AG312" i="11"/>
  <c r="Z312" i="11"/>
  <c r="J223" i="11"/>
  <c r="AG223" i="11"/>
  <c r="Z223" i="11"/>
  <c r="Z231" i="11"/>
  <c r="AG231" i="11"/>
  <c r="K294" i="11"/>
  <c r="T294" i="11" s="1"/>
  <c r="U232" i="11"/>
  <c r="O232" i="11"/>
  <c r="AE232" i="11" s="1"/>
  <c r="S232" i="11"/>
  <c r="Q232" i="11"/>
  <c r="AF145" i="11"/>
  <c r="K313" i="11"/>
  <c r="T313" i="11" s="1"/>
  <c r="S251" i="11"/>
  <c r="Q251" i="11"/>
  <c r="O251" i="11"/>
  <c r="AE251" i="11" s="1"/>
  <c r="U251" i="11"/>
  <c r="AC151" i="11"/>
  <c r="AB151" i="11"/>
  <c r="AD105" i="11"/>
  <c r="AF180" i="11"/>
  <c r="AF185" i="11"/>
  <c r="AD96" i="11"/>
  <c r="AF179" i="11"/>
  <c r="AD95" i="11"/>
  <c r="AC181" i="11"/>
  <c r="AB181" i="11"/>
  <c r="AC177" i="11"/>
  <c r="AB177" i="11"/>
  <c r="AG236" i="11"/>
  <c r="Z236" i="11"/>
  <c r="K297" i="11"/>
  <c r="T297" i="11" s="1"/>
  <c r="U235" i="11"/>
  <c r="O235" i="11"/>
  <c r="AE235" i="11" s="1"/>
  <c r="Q235" i="11"/>
  <c r="S235" i="11"/>
  <c r="AB214" i="11"/>
  <c r="AC214" i="11"/>
  <c r="Q223" i="11"/>
  <c r="U223" i="11"/>
  <c r="O223" i="11"/>
  <c r="AE223" i="11" s="1"/>
  <c r="S223" i="11"/>
  <c r="S229" i="11"/>
  <c r="U229" i="11"/>
  <c r="Q229" i="11"/>
  <c r="O229" i="11"/>
  <c r="AE229" i="11" s="1"/>
  <c r="K364" i="11"/>
  <c r="T364" i="11" s="1"/>
  <c r="U302" i="11"/>
  <c r="O302" i="11"/>
  <c r="AE302" i="11" s="1"/>
  <c r="S302" i="11"/>
  <c r="Q302" i="11"/>
  <c r="AC160" i="11"/>
  <c r="AB160" i="11"/>
  <c r="AC168" i="11"/>
  <c r="AB168" i="11"/>
  <c r="AD82" i="11"/>
  <c r="Q215" i="11"/>
  <c r="U215" i="11"/>
  <c r="O215" i="11"/>
  <c r="AE215" i="11" s="1"/>
  <c r="S215" i="11"/>
  <c r="K277" i="11"/>
  <c r="T277" i="11" s="1"/>
  <c r="AD107" i="11"/>
  <c r="K363" i="11"/>
  <c r="T363" i="11" s="1"/>
  <c r="S301" i="11"/>
  <c r="Q301" i="11"/>
  <c r="O301" i="11"/>
  <c r="AE301" i="11" s="1"/>
  <c r="U301" i="11"/>
  <c r="K371" i="11"/>
  <c r="T371" i="11" s="1"/>
  <c r="Q309" i="11"/>
  <c r="U309" i="11"/>
  <c r="O309" i="11"/>
  <c r="AE309" i="11" s="1"/>
  <c r="S309" i="11"/>
  <c r="AB250" i="11"/>
  <c r="AC250" i="11"/>
  <c r="AD250" i="11" s="1"/>
  <c r="AC159" i="11"/>
  <c r="AB159" i="11"/>
  <c r="AF188" i="11"/>
  <c r="AB154" i="11"/>
  <c r="AC154" i="11"/>
  <c r="AF187" i="11"/>
  <c r="AB141" i="11"/>
  <c r="AC141" i="11"/>
  <c r="AD141" i="11" s="1"/>
  <c r="U208" i="11"/>
  <c r="O208" i="11"/>
  <c r="AE208" i="11" s="1"/>
  <c r="Q208" i="11"/>
  <c r="S208" i="11"/>
  <c r="K270" i="11"/>
  <c r="T270" i="11" s="1"/>
  <c r="AB216" i="11"/>
  <c r="AC216" i="11"/>
  <c r="AB241" i="11"/>
  <c r="AC241" i="11"/>
  <c r="AB169" i="11"/>
  <c r="AC169" i="11"/>
  <c r="AF152" i="11"/>
  <c r="AH215" i="11"/>
  <c r="AI215" i="11" s="1"/>
  <c r="G277" i="11"/>
  <c r="AF159" i="11"/>
  <c r="AC207" i="11"/>
  <c r="AB207" i="11"/>
  <c r="S220" i="11"/>
  <c r="U220" i="11"/>
  <c r="Q220" i="11"/>
  <c r="O220" i="11"/>
  <c r="AE220" i="11" s="1"/>
  <c r="AC235" i="11"/>
  <c r="AB235" i="11"/>
  <c r="AD93" i="11"/>
  <c r="AD109" i="11"/>
  <c r="AF177" i="11"/>
  <c r="AF147" i="11"/>
  <c r="AB150" i="11"/>
  <c r="AC150" i="11"/>
  <c r="Q212" i="11"/>
  <c r="U212" i="11"/>
  <c r="O212" i="11"/>
  <c r="AE212" i="11" s="1"/>
  <c r="S212" i="11"/>
  <c r="K274" i="11"/>
  <c r="T274" i="11" s="1"/>
  <c r="AD91" i="11"/>
  <c r="AD119" i="11"/>
  <c r="AB170" i="11"/>
  <c r="AC170" i="11"/>
  <c r="AC171" i="11"/>
  <c r="AB171" i="11"/>
  <c r="AB237" i="11"/>
  <c r="AC237" i="11"/>
  <c r="S217" i="11"/>
  <c r="Q217" i="11"/>
  <c r="O217" i="11"/>
  <c r="AE217" i="11" s="1"/>
  <c r="U217" i="11"/>
  <c r="S225" i="11"/>
  <c r="Q225" i="11"/>
  <c r="U225" i="11"/>
  <c r="O225" i="11"/>
  <c r="AE225" i="11" s="1"/>
  <c r="AF237" i="11"/>
  <c r="S219" i="11"/>
  <c r="Q219" i="11"/>
  <c r="O219" i="11"/>
  <c r="AE219" i="11" s="1"/>
  <c r="U219" i="11"/>
  <c r="S227" i="11"/>
  <c r="Q227" i="11"/>
  <c r="O227" i="11"/>
  <c r="AE227" i="11" s="1"/>
  <c r="U227" i="11"/>
  <c r="S231" i="11"/>
  <c r="O231" i="11"/>
  <c r="AE231" i="11" s="1"/>
  <c r="U231" i="11"/>
  <c r="Q231" i="11"/>
  <c r="K366" i="11"/>
  <c r="T366" i="11" s="1"/>
  <c r="S304" i="11"/>
  <c r="U304" i="11"/>
  <c r="Q304" i="11"/>
  <c r="O304" i="11"/>
  <c r="AE304" i="11" s="1"/>
  <c r="K370" i="11"/>
  <c r="T370" i="11" s="1"/>
  <c r="Q308" i="11"/>
  <c r="U308" i="11"/>
  <c r="O308" i="11"/>
  <c r="AE308" i="11" s="1"/>
  <c r="S308" i="11"/>
  <c r="AB248" i="11"/>
  <c r="AC248" i="11"/>
  <c r="AB162" i="11"/>
  <c r="AC162" i="11"/>
  <c r="AC147" i="11"/>
  <c r="AB147" i="11"/>
  <c r="AB146" i="11"/>
  <c r="AC146" i="11"/>
  <c r="AF154" i="11"/>
  <c r="AB173" i="11"/>
  <c r="AC173" i="11"/>
  <c r="AF182" i="11"/>
  <c r="AB172" i="11"/>
  <c r="AC172" i="11"/>
  <c r="AC183" i="11"/>
  <c r="AB183" i="11"/>
  <c r="AF172" i="11"/>
  <c r="AC211" i="11"/>
  <c r="AB211" i="11"/>
  <c r="M190" i="11"/>
  <c r="AF140" i="11"/>
  <c r="O190" i="11"/>
  <c r="AE140" i="11"/>
  <c r="O202" i="11"/>
  <c r="K264" i="11"/>
  <c r="Q140" i="11"/>
  <c r="Q190" i="11" s="1"/>
  <c r="I264" i="11"/>
  <c r="AG202" i="11"/>
  <c r="E294" i="11"/>
  <c r="E356" i="11" s="1"/>
  <c r="J219" i="11"/>
  <c r="E281" i="11"/>
  <c r="J246" i="11"/>
  <c r="J215" i="11"/>
  <c r="J213" i="11"/>
  <c r="E341" i="11"/>
  <c r="J298" i="11"/>
  <c r="J244" i="11"/>
  <c r="J241" i="11"/>
  <c r="J245" i="11"/>
  <c r="J249" i="11"/>
  <c r="G307" i="11"/>
  <c r="AH307" i="11" s="1"/>
  <c r="AI307" i="11" s="1"/>
  <c r="G287" i="11"/>
  <c r="AH287" i="11" s="1"/>
  <c r="AI287" i="11" s="1"/>
  <c r="G303" i="11"/>
  <c r="AH303" i="11" s="1"/>
  <c r="AI303" i="11" s="1"/>
  <c r="J220" i="11"/>
  <c r="J226" i="11"/>
  <c r="E288" i="11"/>
  <c r="J228" i="11"/>
  <c r="E290" i="11"/>
  <c r="G295" i="11"/>
  <c r="AH295" i="11" s="1"/>
  <c r="AI295" i="11" s="1"/>
  <c r="G311" i="11"/>
  <c r="AH311" i="11" s="1"/>
  <c r="AI311" i="11" s="1"/>
  <c r="G291" i="11"/>
  <c r="AH291" i="11" s="1"/>
  <c r="AI291" i="11" s="1"/>
  <c r="J242" i="11"/>
  <c r="J235" i="11"/>
  <c r="J300" i="11"/>
  <c r="J240" i="11"/>
  <c r="J248" i="11"/>
  <c r="G53" i="18"/>
  <c r="F53" i="18"/>
  <c r="AB16" i="13"/>
  <c r="G25" i="14" s="1"/>
  <c r="G57" i="14" s="1"/>
  <c r="H14" i="14" s="1"/>
  <c r="AB20" i="13"/>
  <c r="AB24" i="13"/>
  <c r="AB28" i="13"/>
  <c r="AB32" i="13"/>
  <c r="AB36" i="13"/>
  <c r="AB40" i="13"/>
  <c r="AB17" i="13"/>
  <c r="AB21" i="13"/>
  <c r="AB25" i="13"/>
  <c r="AB29" i="13"/>
  <c r="AB33" i="13"/>
  <c r="AB37" i="13"/>
  <c r="AB42" i="13"/>
  <c r="AB46" i="13"/>
  <c r="AB50" i="13"/>
  <c r="AB54" i="13"/>
  <c r="AB41" i="13"/>
  <c r="AB45" i="13"/>
  <c r="AB49" i="13"/>
  <c r="AB53" i="13"/>
  <c r="AB57" i="13"/>
  <c r="AB61" i="13"/>
  <c r="AB65" i="13"/>
  <c r="AB69" i="13"/>
  <c r="AB73" i="13"/>
  <c r="AB77" i="13"/>
  <c r="AB81" i="13"/>
  <c r="AB85" i="13"/>
  <c r="AB60" i="13"/>
  <c r="AB64" i="13"/>
  <c r="AB68" i="13"/>
  <c r="AB72" i="13"/>
  <c r="AB76" i="13"/>
  <c r="AB80" i="13"/>
  <c r="AB84" i="13"/>
  <c r="AB89" i="13"/>
  <c r="AB88" i="13"/>
  <c r="AB92" i="13"/>
  <c r="AB96" i="13"/>
  <c r="AB100" i="13"/>
  <c r="AB104" i="13"/>
  <c r="AB108" i="13"/>
  <c r="AB91" i="13"/>
  <c r="AB95" i="13"/>
  <c r="AB99" i="13"/>
  <c r="AB103" i="13"/>
  <c r="AB107" i="13"/>
  <c r="AB112" i="13"/>
  <c r="AB116" i="13"/>
  <c r="AB120" i="13"/>
  <c r="AB124" i="13"/>
  <c r="AB129" i="13"/>
  <c r="AB133" i="13"/>
  <c r="AB137" i="13"/>
  <c r="AB141" i="13"/>
  <c r="AB113" i="13"/>
  <c r="AB117" i="13"/>
  <c r="AB121" i="13"/>
  <c r="AB125" i="13"/>
  <c r="AB128" i="13"/>
  <c r="AB132" i="13"/>
  <c r="AB136" i="13"/>
  <c r="J265" i="11"/>
  <c r="E327" i="11"/>
  <c r="J266" i="11"/>
  <c r="E328" i="11"/>
  <c r="J267" i="11"/>
  <c r="E329" i="11"/>
  <c r="J268" i="11"/>
  <c r="E330" i="11"/>
  <c r="J269" i="11"/>
  <c r="E331" i="11"/>
  <c r="I330" i="11"/>
  <c r="I332" i="11"/>
  <c r="I335" i="11"/>
  <c r="I336" i="11"/>
  <c r="I339" i="11"/>
  <c r="I340" i="11"/>
  <c r="G272" i="11"/>
  <c r="AH272" i="11" s="1"/>
  <c r="AI272" i="11" s="1"/>
  <c r="K295" i="11"/>
  <c r="T295" i="11" s="1"/>
  <c r="K374" i="11"/>
  <c r="T374" i="11" s="1"/>
  <c r="E423" i="11"/>
  <c r="G279" i="11"/>
  <c r="AH279" i="11" s="1"/>
  <c r="AI279" i="11" s="1"/>
  <c r="G300" i="11"/>
  <c r="AH300" i="11" s="1"/>
  <c r="AI300" i="11" s="1"/>
  <c r="G302" i="11"/>
  <c r="AH302" i="11" s="1"/>
  <c r="AI302" i="11" s="1"/>
  <c r="G304" i="11"/>
  <c r="AH304" i="11" s="1"/>
  <c r="AI304" i="11" s="1"/>
  <c r="G306" i="11"/>
  <c r="AH306" i="11" s="1"/>
  <c r="AI306" i="11" s="1"/>
  <c r="G308" i="11"/>
  <c r="AH308" i="11" s="1"/>
  <c r="AI308" i="11" s="1"/>
  <c r="G310" i="11"/>
  <c r="AH310" i="11" s="1"/>
  <c r="AI310" i="11" s="1"/>
  <c r="G312" i="11"/>
  <c r="AH312" i="11" s="1"/>
  <c r="AI312" i="11" s="1"/>
  <c r="I280" i="11"/>
  <c r="I282" i="11"/>
  <c r="I284" i="11"/>
  <c r="I286" i="11"/>
  <c r="I288" i="11"/>
  <c r="I290" i="11"/>
  <c r="I292" i="11"/>
  <c r="G309" i="11"/>
  <c r="AH309" i="11" s="1"/>
  <c r="AI309" i="11" s="1"/>
  <c r="G301" i="11"/>
  <c r="AH301" i="11" s="1"/>
  <c r="AI301" i="11" s="1"/>
  <c r="G293" i="11"/>
  <c r="AH293" i="11" s="1"/>
  <c r="AI293" i="11" s="1"/>
  <c r="G285" i="11"/>
  <c r="AH285" i="11" s="1"/>
  <c r="AI285" i="11" s="1"/>
  <c r="I361" i="11"/>
  <c r="K296" i="11"/>
  <c r="T296" i="11" s="1"/>
  <c r="G276" i="11"/>
  <c r="AH276" i="11" s="1"/>
  <c r="AI276" i="11" s="1"/>
  <c r="I356" i="11"/>
  <c r="I328" i="11"/>
  <c r="G274" i="11"/>
  <c r="AH274" i="11" s="1"/>
  <c r="AI274" i="11" s="1"/>
  <c r="E395" i="11"/>
  <c r="E397" i="11"/>
  <c r="J335" i="11"/>
  <c r="E399" i="11"/>
  <c r="E401" i="11"/>
  <c r="E357" i="11"/>
  <c r="J295" i="11"/>
  <c r="I357" i="11"/>
  <c r="E358" i="11"/>
  <c r="J296" i="11"/>
  <c r="I358" i="11"/>
  <c r="G283" i="11"/>
  <c r="AH283" i="11" s="1"/>
  <c r="AI283" i="11" s="1"/>
  <c r="I16" i="12"/>
  <c r="I19" i="12" s="1"/>
  <c r="H38" i="16"/>
  <c r="G280" i="11"/>
  <c r="AH280" i="11" s="1"/>
  <c r="AI280" i="11" s="1"/>
  <c r="G282" i="11"/>
  <c r="AH282" i="11" s="1"/>
  <c r="AI282" i="11" s="1"/>
  <c r="G284" i="11"/>
  <c r="AH284" i="11" s="1"/>
  <c r="AI284" i="11" s="1"/>
  <c r="G286" i="11"/>
  <c r="AH286" i="11" s="1"/>
  <c r="AI286" i="11" s="1"/>
  <c r="G288" i="11"/>
  <c r="AH288" i="11" s="1"/>
  <c r="AI288" i="11" s="1"/>
  <c r="G290" i="11"/>
  <c r="AH290" i="11" s="1"/>
  <c r="AI290" i="11" s="1"/>
  <c r="G292" i="11"/>
  <c r="AH292" i="11" s="1"/>
  <c r="AI292" i="11" s="1"/>
  <c r="G294" i="11"/>
  <c r="AH294" i="11" s="1"/>
  <c r="AI294" i="11" s="1"/>
  <c r="G296" i="11"/>
  <c r="AH296" i="11" s="1"/>
  <c r="AI296" i="11" s="1"/>
  <c r="I279" i="11"/>
  <c r="I281" i="11"/>
  <c r="I283" i="11"/>
  <c r="I285" i="11"/>
  <c r="I287" i="11"/>
  <c r="I289" i="11"/>
  <c r="I291" i="11"/>
  <c r="I293" i="11"/>
  <c r="G313" i="11"/>
  <c r="AH313" i="11" s="1"/>
  <c r="AI313" i="11" s="1"/>
  <c r="G305" i="11"/>
  <c r="AH305" i="11" s="1"/>
  <c r="AI305" i="11" s="1"/>
  <c r="G297" i="11"/>
  <c r="AH297" i="11" s="1"/>
  <c r="AI297" i="11" s="1"/>
  <c r="G289" i="11"/>
  <c r="AH289" i="11" s="1"/>
  <c r="AI289" i="11" s="1"/>
  <c r="G281" i="11"/>
  <c r="AH281" i="11" s="1"/>
  <c r="AI281" i="11" s="1"/>
  <c r="F24" i="14"/>
  <c r="F29" i="14" s="1"/>
  <c r="I327" i="11"/>
  <c r="I329" i="11"/>
  <c r="I331" i="11"/>
  <c r="I333" i="11"/>
  <c r="I334" i="11"/>
  <c r="J208" i="11"/>
  <c r="E270" i="11"/>
  <c r="J210" i="11"/>
  <c r="E272" i="11"/>
  <c r="J212" i="11"/>
  <c r="E274" i="11"/>
  <c r="J214" i="11"/>
  <c r="E276" i="11"/>
  <c r="J216" i="11"/>
  <c r="E278" i="11"/>
  <c r="G278" i="11"/>
  <c r="AH278" i="11" s="1"/>
  <c r="AI278" i="11" s="1"/>
  <c r="I363" i="11"/>
  <c r="I365" i="11"/>
  <c r="I367" i="11"/>
  <c r="I369" i="11"/>
  <c r="I371" i="11"/>
  <c r="I373" i="11"/>
  <c r="G299" i="11"/>
  <c r="AH299" i="11" s="1"/>
  <c r="AI299" i="11" s="1"/>
  <c r="I337" i="11"/>
  <c r="I338" i="11"/>
  <c r="G270" i="11"/>
  <c r="AH270" i="11" s="1"/>
  <c r="AI270" i="11" s="1"/>
  <c r="I359" i="11"/>
  <c r="I360" i="11"/>
  <c r="I362" i="11"/>
  <c r="I364" i="11"/>
  <c r="I366" i="11"/>
  <c r="I368" i="11"/>
  <c r="I370" i="11"/>
  <c r="I372" i="11"/>
  <c r="I374" i="11"/>
  <c r="G24" i="14"/>
  <c r="F55" i="18" s="1"/>
  <c r="AH326" i="11"/>
  <c r="AI326" i="11" s="1"/>
  <c r="AA12" i="13"/>
  <c r="J58" i="21"/>
  <c r="J64" i="21" s="1"/>
  <c r="H40" i="14"/>
  <c r="H50" i="14" s="1"/>
  <c r="G19" i="17" s="1"/>
  <c r="S12" i="13"/>
  <c r="H58" i="21"/>
  <c r="H64" i="21" s="1"/>
  <c r="F40" i="14"/>
  <c r="F50" i="14" s="1"/>
  <c r="I58" i="21"/>
  <c r="I64" i="21" s="1"/>
  <c r="G40" i="14"/>
  <c r="G50" i="14" s="1"/>
  <c r="F19" i="17" s="1"/>
  <c r="H12" i="14"/>
  <c r="U141" i="13"/>
  <c r="U139" i="13"/>
  <c r="U137" i="13"/>
  <c r="U135" i="13"/>
  <c r="U133" i="13"/>
  <c r="U131" i="13"/>
  <c r="U129" i="13"/>
  <c r="U140" i="13"/>
  <c r="U138" i="13"/>
  <c r="U136" i="13"/>
  <c r="U134" i="13"/>
  <c r="U132" i="13"/>
  <c r="U130" i="13"/>
  <c r="U128" i="13"/>
  <c r="U126" i="13"/>
  <c r="U124" i="13"/>
  <c r="U122" i="13"/>
  <c r="U120" i="13"/>
  <c r="U118" i="13"/>
  <c r="U116" i="13"/>
  <c r="U114" i="13"/>
  <c r="U112" i="13"/>
  <c r="U127" i="13"/>
  <c r="U125" i="13"/>
  <c r="U123" i="13"/>
  <c r="U121" i="13"/>
  <c r="U119" i="13"/>
  <c r="U110" i="13"/>
  <c r="U108" i="13"/>
  <c r="U106" i="13"/>
  <c r="U104" i="13"/>
  <c r="U102" i="13"/>
  <c r="U100" i="13"/>
  <c r="U98" i="13"/>
  <c r="U96" i="13"/>
  <c r="U94" i="13"/>
  <c r="U92" i="13"/>
  <c r="U90" i="13"/>
  <c r="U117" i="13"/>
  <c r="U115" i="13"/>
  <c r="U113" i="13"/>
  <c r="U111" i="13"/>
  <c r="U109" i="13"/>
  <c r="U107" i="13"/>
  <c r="U105" i="13"/>
  <c r="U103" i="13"/>
  <c r="U101" i="13"/>
  <c r="U99" i="13"/>
  <c r="U97" i="13"/>
  <c r="U95" i="13"/>
  <c r="U93" i="13"/>
  <c r="U91" i="13"/>
  <c r="U89" i="13"/>
  <c r="U87" i="13"/>
  <c r="U85" i="13"/>
  <c r="U83" i="13"/>
  <c r="U81" i="13"/>
  <c r="U79" i="13"/>
  <c r="U77" i="13"/>
  <c r="U75" i="13"/>
  <c r="U73" i="13"/>
  <c r="U71" i="13"/>
  <c r="U69" i="13"/>
  <c r="U67" i="13"/>
  <c r="U65" i="13"/>
  <c r="U63" i="13"/>
  <c r="U61" i="13"/>
  <c r="U59" i="13"/>
  <c r="U57" i="13"/>
  <c r="U88" i="13"/>
  <c r="U86" i="13"/>
  <c r="U84" i="13"/>
  <c r="U82" i="13"/>
  <c r="U80" i="13"/>
  <c r="U78" i="13"/>
  <c r="U76" i="13"/>
  <c r="U74" i="13"/>
  <c r="U72" i="13"/>
  <c r="U70" i="13"/>
  <c r="U68" i="13"/>
  <c r="U66" i="13"/>
  <c r="U64" i="13"/>
  <c r="U62" i="13"/>
  <c r="U60" i="13"/>
  <c r="U58" i="13"/>
  <c r="U56" i="13"/>
  <c r="U54" i="13"/>
  <c r="U52" i="13"/>
  <c r="U50" i="13"/>
  <c r="U48" i="13"/>
  <c r="U46" i="13"/>
  <c r="U44" i="13"/>
  <c r="U42" i="13"/>
  <c r="U40" i="13"/>
  <c r="U38" i="13"/>
  <c r="U36" i="13"/>
  <c r="U34" i="13"/>
  <c r="U32" i="13"/>
  <c r="U30" i="13"/>
  <c r="U28" i="13"/>
  <c r="U26" i="13"/>
  <c r="U24" i="13"/>
  <c r="U22" i="13"/>
  <c r="U20" i="13"/>
  <c r="U18" i="13"/>
  <c r="U16" i="13"/>
  <c r="I36" i="14" s="1"/>
  <c r="K59" i="21" s="1"/>
  <c r="U14" i="13"/>
  <c r="AD8" i="13"/>
  <c r="V8" i="13"/>
  <c r="W8" i="13" s="1"/>
  <c r="AF8" i="13" s="1"/>
  <c r="U55" i="13"/>
  <c r="U53" i="13"/>
  <c r="U51" i="13"/>
  <c r="U49" i="13"/>
  <c r="U47" i="13"/>
  <c r="U45" i="13"/>
  <c r="U43" i="13"/>
  <c r="U41" i="13"/>
  <c r="U39" i="13"/>
  <c r="U37" i="13"/>
  <c r="U35" i="13"/>
  <c r="U33" i="13"/>
  <c r="U31" i="13"/>
  <c r="U29" i="13"/>
  <c r="U27" i="13"/>
  <c r="U25" i="13"/>
  <c r="U23" i="13"/>
  <c r="U21" i="13"/>
  <c r="U19" i="13"/>
  <c r="U17" i="13"/>
  <c r="U15" i="13"/>
  <c r="T12" i="13"/>
  <c r="AC141" i="13"/>
  <c r="AC139" i="13"/>
  <c r="AC137" i="13"/>
  <c r="AC135" i="13"/>
  <c r="AC133" i="13"/>
  <c r="AC131" i="13"/>
  <c r="AC129" i="13"/>
  <c r="AC140" i="13"/>
  <c r="AC138" i="13"/>
  <c r="AC136" i="13"/>
  <c r="AC134" i="13"/>
  <c r="AC132" i="13"/>
  <c r="AC130" i="13"/>
  <c r="AC128" i="13"/>
  <c r="AC126" i="13"/>
  <c r="AC124" i="13"/>
  <c r="AC122" i="13"/>
  <c r="AC120" i="13"/>
  <c r="AC118" i="13"/>
  <c r="AC116" i="13"/>
  <c r="AC114" i="13"/>
  <c r="AC112" i="13"/>
  <c r="AC127" i="13"/>
  <c r="AC125" i="13"/>
  <c r="AC123" i="13"/>
  <c r="AC121" i="13"/>
  <c r="AC119" i="13"/>
  <c r="AC110" i="13"/>
  <c r="AC108" i="13"/>
  <c r="AC106" i="13"/>
  <c r="AC104" i="13"/>
  <c r="AC102" i="13"/>
  <c r="AC100" i="13"/>
  <c r="AC98" i="13"/>
  <c r="AC96" i="13"/>
  <c r="AC94" i="13"/>
  <c r="AC92" i="13"/>
  <c r="AC90" i="13"/>
  <c r="AC117" i="13"/>
  <c r="AC115" i="13"/>
  <c r="AC113" i="13"/>
  <c r="AC111" i="13"/>
  <c r="AC109" i="13"/>
  <c r="AC107" i="13"/>
  <c r="AC105" i="13"/>
  <c r="AC103" i="13"/>
  <c r="AC101" i="13"/>
  <c r="AC99" i="13"/>
  <c r="AC97" i="13"/>
  <c r="AC95" i="13"/>
  <c r="AC93" i="13"/>
  <c r="AC91" i="13"/>
  <c r="AC89" i="13"/>
  <c r="AC87" i="13"/>
  <c r="AC85" i="13"/>
  <c r="AC83" i="13"/>
  <c r="AC81" i="13"/>
  <c r="AC79" i="13"/>
  <c r="AC77" i="13"/>
  <c r="AC75" i="13"/>
  <c r="AC73" i="13"/>
  <c r="AC71" i="13"/>
  <c r="AC69" i="13"/>
  <c r="AC67" i="13"/>
  <c r="AC65" i="13"/>
  <c r="AC63" i="13"/>
  <c r="AC61" i="13"/>
  <c r="AC59" i="13"/>
  <c r="AC57" i="13"/>
  <c r="AC88" i="13"/>
  <c r="AC86" i="13"/>
  <c r="AC84" i="13"/>
  <c r="AC82" i="13"/>
  <c r="AC80" i="13"/>
  <c r="AC78" i="13"/>
  <c r="AC76" i="13"/>
  <c r="AC74" i="13"/>
  <c r="AC72" i="13"/>
  <c r="AC70" i="13"/>
  <c r="AC68" i="13"/>
  <c r="AC66" i="13"/>
  <c r="AC64" i="13"/>
  <c r="AC62" i="13"/>
  <c r="AC60" i="13"/>
  <c r="AC58" i="13"/>
  <c r="AC56" i="13"/>
  <c r="AC54" i="13"/>
  <c r="AC52" i="13"/>
  <c r="AC50" i="13"/>
  <c r="AC48" i="13"/>
  <c r="AC46" i="13"/>
  <c r="AC44" i="13"/>
  <c r="AC42" i="13"/>
  <c r="AC40" i="13"/>
  <c r="AC38" i="13"/>
  <c r="AC36" i="13"/>
  <c r="AC34" i="13"/>
  <c r="AC32" i="13"/>
  <c r="AC30" i="13"/>
  <c r="AC28" i="13"/>
  <c r="AC26" i="13"/>
  <c r="AC24" i="13"/>
  <c r="AC22" i="13"/>
  <c r="AC20" i="13"/>
  <c r="AC18" i="13"/>
  <c r="AC16" i="13"/>
  <c r="H25" i="14" s="1"/>
  <c r="AC14" i="13"/>
  <c r="AC55" i="13"/>
  <c r="AC53" i="13"/>
  <c r="AC51" i="13"/>
  <c r="AC49" i="13"/>
  <c r="AC47" i="13"/>
  <c r="AC45" i="13"/>
  <c r="AC43" i="13"/>
  <c r="AC41" i="13"/>
  <c r="AC39" i="13"/>
  <c r="AC37" i="13"/>
  <c r="AC35" i="13"/>
  <c r="AC33" i="13"/>
  <c r="AC31" i="13"/>
  <c r="AC29" i="13"/>
  <c r="AC27" i="13"/>
  <c r="AC25" i="13"/>
  <c r="AC23" i="13"/>
  <c r="AC21" i="13"/>
  <c r="AC19" i="13"/>
  <c r="AC17" i="13"/>
  <c r="AC15" i="13"/>
  <c r="AD185" i="11" l="1"/>
  <c r="AD238" i="11"/>
  <c r="AB12" i="13"/>
  <c r="AD169" i="11"/>
  <c r="AD209" i="11"/>
  <c r="AD182" i="11"/>
  <c r="AD165" i="11"/>
  <c r="F56" i="14"/>
  <c r="G13" i="14" s="1"/>
  <c r="AF304" i="11"/>
  <c r="AF308" i="11"/>
  <c r="AF220" i="11"/>
  <c r="AF219" i="11"/>
  <c r="AF225" i="11"/>
  <c r="AF290" i="11"/>
  <c r="AD211" i="11"/>
  <c r="AD173" i="11"/>
  <c r="AD207" i="11"/>
  <c r="AD241" i="11"/>
  <c r="AD151" i="11"/>
  <c r="AD242" i="11"/>
  <c r="AD172" i="11"/>
  <c r="AD147" i="11"/>
  <c r="AD168" i="11"/>
  <c r="AF223" i="11"/>
  <c r="AF232" i="11"/>
  <c r="AF282" i="11"/>
  <c r="AF300" i="11"/>
  <c r="AF213" i="11"/>
  <c r="AF205" i="11"/>
  <c r="AD164" i="11"/>
  <c r="AD183" i="11"/>
  <c r="AD146" i="11"/>
  <c r="AD162" i="11"/>
  <c r="AF227" i="11"/>
  <c r="AD237" i="11"/>
  <c r="AD170" i="11"/>
  <c r="AD150" i="11"/>
  <c r="AF215" i="11"/>
  <c r="AF302" i="11"/>
  <c r="AF229" i="11"/>
  <c r="AF235" i="11"/>
  <c r="AF233" i="11"/>
  <c r="AF230" i="11"/>
  <c r="AF285" i="11"/>
  <c r="AF305" i="11"/>
  <c r="AF228" i="11"/>
  <c r="AD204" i="11"/>
  <c r="AD186" i="11"/>
  <c r="AD167" i="11"/>
  <c r="AF222" i="11"/>
  <c r="AD153" i="11"/>
  <c r="AF287" i="11"/>
  <c r="AF303" i="11"/>
  <c r="AF218" i="11"/>
  <c r="AF206" i="11"/>
  <c r="AD205" i="11"/>
  <c r="AD210" i="11"/>
  <c r="AD215" i="11"/>
  <c r="AD174" i="11"/>
  <c r="AF207" i="11"/>
  <c r="AF307" i="11"/>
  <c r="AF226" i="11"/>
  <c r="AD187" i="11"/>
  <c r="AD157" i="11"/>
  <c r="AF209" i="11"/>
  <c r="AD179" i="11"/>
  <c r="AD244" i="11"/>
  <c r="AI252" i="11"/>
  <c r="AF234" i="11"/>
  <c r="AF312" i="11"/>
  <c r="AD212" i="11"/>
  <c r="AD246" i="11"/>
  <c r="AF298" i="11"/>
  <c r="AD240" i="11"/>
  <c r="AD144" i="11"/>
  <c r="AD155" i="11"/>
  <c r="AD143" i="11"/>
  <c r="AF224" i="11"/>
  <c r="AF203" i="11"/>
  <c r="AF311" i="11"/>
  <c r="AF280" i="11"/>
  <c r="AF216" i="11"/>
  <c r="AD166" i="11"/>
  <c r="J289" i="11"/>
  <c r="AG289" i="11"/>
  <c r="Z289" i="11"/>
  <c r="Z281" i="11"/>
  <c r="AG281" i="11"/>
  <c r="Z290" i="11"/>
  <c r="AG290" i="11"/>
  <c r="AG282" i="11"/>
  <c r="Z282" i="11"/>
  <c r="K428" i="11"/>
  <c r="T428" i="11" s="1"/>
  <c r="S366" i="11"/>
  <c r="Q366" i="11"/>
  <c r="O366" i="11"/>
  <c r="AE366" i="11" s="1"/>
  <c r="U366" i="11"/>
  <c r="AB228" i="11"/>
  <c r="AC228" i="11"/>
  <c r="AB217" i="11"/>
  <c r="AC217" i="11"/>
  <c r="K410" i="11"/>
  <c r="T410" i="11" s="1"/>
  <c r="U348" i="11"/>
  <c r="O348" i="11"/>
  <c r="AE348" i="11" s="1"/>
  <c r="Q348" i="11"/>
  <c r="S348" i="11"/>
  <c r="AB218" i="11"/>
  <c r="AC218" i="11"/>
  <c r="AC219" i="11"/>
  <c r="AB219" i="11"/>
  <c r="Z313" i="11"/>
  <c r="AG313" i="11"/>
  <c r="AC269" i="11"/>
  <c r="AB269" i="11"/>
  <c r="J367" i="11"/>
  <c r="Z367" i="11"/>
  <c r="AG367" i="11"/>
  <c r="K358" i="11"/>
  <c r="T358" i="11" s="1"/>
  <c r="Q296" i="11"/>
  <c r="U296" i="11"/>
  <c r="O296" i="11"/>
  <c r="AE296" i="11" s="1"/>
  <c r="S296" i="11"/>
  <c r="J280" i="11"/>
  <c r="AG280" i="11"/>
  <c r="Z280" i="11"/>
  <c r="N252" i="11"/>
  <c r="K336" i="11"/>
  <c r="T336" i="11" s="1"/>
  <c r="Q274" i="11"/>
  <c r="U274" i="11"/>
  <c r="O274" i="11"/>
  <c r="AE274" i="11" s="1"/>
  <c r="S274" i="11"/>
  <c r="K433" i="11"/>
  <c r="T433" i="11" s="1"/>
  <c r="S371" i="11"/>
  <c r="U371" i="11"/>
  <c r="Q371" i="11"/>
  <c r="O371" i="11"/>
  <c r="AE371" i="11" s="1"/>
  <c r="K425" i="11"/>
  <c r="T425" i="11" s="1"/>
  <c r="U363" i="11"/>
  <c r="O363" i="11"/>
  <c r="AE363" i="11" s="1"/>
  <c r="S363" i="11"/>
  <c r="Q363" i="11"/>
  <c r="AD181" i="11"/>
  <c r="K375" i="11"/>
  <c r="T375" i="11" s="1"/>
  <c r="S313" i="11"/>
  <c r="Q313" i="11"/>
  <c r="O313" i="11"/>
  <c r="AE313" i="11" s="1"/>
  <c r="U313" i="11"/>
  <c r="AC223" i="11"/>
  <c r="AB223" i="11"/>
  <c r="AB298" i="11"/>
  <c r="AC298" i="11"/>
  <c r="AB276" i="11"/>
  <c r="AC276" i="11"/>
  <c r="K408" i="11"/>
  <c r="T408" i="11" s="1"/>
  <c r="S346" i="11"/>
  <c r="Q346" i="11"/>
  <c r="O346" i="11"/>
  <c r="AE346" i="11" s="1"/>
  <c r="U346" i="11"/>
  <c r="AB278" i="11"/>
  <c r="AC278" i="11"/>
  <c r="AB310" i="11"/>
  <c r="AC310" i="11"/>
  <c r="AC275" i="11"/>
  <c r="AB275" i="11"/>
  <c r="K403" i="11"/>
  <c r="T403" i="11" s="1"/>
  <c r="U341" i="11"/>
  <c r="O341" i="11"/>
  <c r="AE341" i="11" s="1"/>
  <c r="S341" i="11"/>
  <c r="Q341" i="11"/>
  <c r="AB265" i="11"/>
  <c r="AC265" i="11"/>
  <c r="AB305" i="11"/>
  <c r="AC305" i="11"/>
  <c r="K334" i="11"/>
  <c r="T334" i="11" s="1"/>
  <c r="S272" i="11"/>
  <c r="U272" i="11"/>
  <c r="O272" i="11"/>
  <c r="AE272" i="11" s="1"/>
  <c r="Q272" i="11"/>
  <c r="AC245" i="11"/>
  <c r="AB245" i="11"/>
  <c r="AD178" i="11"/>
  <c r="G331" i="11"/>
  <c r="AH269" i="11"/>
  <c r="AI269" i="11" s="1"/>
  <c r="AB229" i="11"/>
  <c r="AC229" i="11"/>
  <c r="K407" i="11"/>
  <c r="T407" i="11" s="1"/>
  <c r="Q345" i="11"/>
  <c r="U345" i="11"/>
  <c r="O345" i="11"/>
  <c r="AE345" i="11" s="1"/>
  <c r="S345" i="11"/>
  <c r="AB277" i="11"/>
  <c r="AC277" i="11"/>
  <c r="AC227" i="11"/>
  <c r="AB227" i="11"/>
  <c r="AB274" i="11"/>
  <c r="AC274" i="11"/>
  <c r="K328" i="11"/>
  <c r="T328" i="11" s="1"/>
  <c r="S266" i="11"/>
  <c r="U266" i="11"/>
  <c r="O266" i="11"/>
  <c r="AE266" i="11" s="1"/>
  <c r="Q266" i="11"/>
  <c r="K335" i="11"/>
  <c r="T335" i="11" s="1"/>
  <c r="S273" i="11"/>
  <c r="O273" i="11"/>
  <c r="AE273" i="11" s="1"/>
  <c r="Q273" i="11"/>
  <c r="U273" i="11"/>
  <c r="AC296" i="11"/>
  <c r="AB296" i="11"/>
  <c r="K415" i="11"/>
  <c r="T415" i="11" s="1"/>
  <c r="U353" i="11"/>
  <c r="O353" i="11"/>
  <c r="AE353" i="11" s="1"/>
  <c r="Q353" i="11"/>
  <c r="S353" i="11"/>
  <c r="AB234" i="11"/>
  <c r="AC234" i="11"/>
  <c r="G337" i="11"/>
  <c r="AH275" i="11"/>
  <c r="AI275" i="11" s="1"/>
  <c r="K338" i="11"/>
  <c r="T338" i="11" s="1"/>
  <c r="AF276" i="11"/>
  <c r="U276" i="11"/>
  <c r="O276" i="11"/>
  <c r="AE276" i="11" s="1"/>
  <c r="S276" i="11"/>
  <c r="Q276" i="11"/>
  <c r="AD152" i="11"/>
  <c r="G330" i="11"/>
  <c r="AH268" i="11"/>
  <c r="AI268" i="11" s="1"/>
  <c r="AG374" i="11"/>
  <c r="Z374" i="11"/>
  <c r="AG359" i="11"/>
  <c r="Z359" i="11"/>
  <c r="Z369" i="11"/>
  <c r="AG369" i="11"/>
  <c r="Z336" i="11"/>
  <c r="AG336" i="11"/>
  <c r="K432" i="11"/>
  <c r="T432" i="11" s="1"/>
  <c r="S370" i="11"/>
  <c r="U370" i="11"/>
  <c r="Q370" i="11"/>
  <c r="O370" i="11"/>
  <c r="AE370" i="11" s="1"/>
  <c r="K332" i="11"/>
  <c r="T332" i="11" s="1"/>
  <c r="U270" i="11"/>
  <c r="O270" i="11"/>
  <c r="AE270" i="11" s="1"/>
  <c r="S270" i="11"/>
  <c r="Q270" i="11"/>
  <c r="AB236" i="11"/>
  <c r="AC236" i="11"/>
  <c r="AB231" i="11"/>
  <c r="AC231" i="11"/>
  <c r="AB221" i="11"/>
  <c r="AC221" i="11"/>
  <c r="K413" i="11"/>
  <c r="T413" i="11" s="1"/>
  <c r="U351" i="11"/>
  <c r="O351" i="11"/>
  <c r="AE351" i="11" s="1"/>
  <c r="Q351" i="11"/>
  <c r="S351" i="11"/>
  <c r="AB224" i="11"/>
  <c r="AC224" i="11"/>
  <c r="K431" i="11"/>
  <c r="T431" i="11" s="1"/>
  <c r="Q369" i="11"/>
  <c r="U369" i="11"/>
  <c r="O369" i="11"/>
  <c r="AE369" i="11" s="1"/>
  <c r="S369" i="11"/>
  <c r="AG370" i="11"/>
  <c r="Z370" i="11"/>
  <c r="Z362" i="11"/>
  <c r="AG362" i="11"/>
  <c r="Z338" i="11"/>
  <c r="AG338" i="11"/>
  <c r="Z373" i="11"/>
  <c r="AG373" i="11"/>
  <c r="AG365" i="11"/>
  <c r="Z365" i="11"/>
  <c r="AG329" i="11"/>
  <c r="Z329" i="11"/>
  <c r="J293" i="11"/>
  <c r="AG293" i="11"/>
  <c r="Z293" i="11"/>
  <c r="J285" i="11"/>
  <c r="Z285" i="11"/>
  <c r="AG285" i="11"/>
  <c r="Z358" i="11"/>
  <c r="AG358" i="11"/>
  <c r="Z328" i="11"/>
  <c r="AG328" i="11"/>
  <c r="J361" i="11"/>
  <c r="Z361" i="11"/>
  <c r="AG361" i="11"/>
  <c r="J286" i="11"/>
  <c r="AG286" i="11"/>
  <c r="Z286" i="11"/>
  <c r="Z340" i="11"/>
  <c r="AG340" i="11"/>
  <c r="AG332" i="11"/>
  <c r="Z332" i="11"/>
  <c r="AD216" i="11"/>
  <c r="AF208" i="11"/>
  <c r="AD159" i="11"/>
  <c r="AD160" i="11"/>
  <c r="AD214" i="11"/>
  <c r="AD177" i="11"/>
  <c r="K356" i="11"/>
  <c r="T356" i="11" s="1"/>
  <c r="S294" i="11"/>
  <c r="Q294" i="11"/>
  <c r="O294" i="11"/>
  <c r="AE294" i="11" s="1"/>
  <c r="U294" i="11"/>
  <c r="AC299" i="11"/>
  <c r="AB299" i="11"/>
  <c r="AB303" i="11"/>
  <c r="AC303" i="11"/>
  <c r="K414" i="11"/>
  <c r="T414" i="11" s="1"/>
  <c r="S352" i="11"/>
  <c r="Q352" i="11"/>
  <c r="U352" i="11"/>
  <c r="O352" i="11"/>
  <c r="AE352" i="11" s="1"/>
  <c r="K406" i="11"/>
  <c r="T406" i="11" s="1"/>
  <c r="S344" i="11"/>
  <c r="Q344" i="11"/>
  <c r="O344" i="11"/>
  <c r="AE344" i="11" s="1"/>
  <c r="U344" i="11"/>
  <c r="AC267" i="11"/>
  <c r="AB267" i="11"/>
  <c r="AB270" i="11"/>
  <c r="AC270" i="11"/>
  <c r="AB302" i="11"/>
  <c r="AC302" i="11"/>
  <c r="K354" i="11"/>
  <c r="T354" i="11" s="1"/>
  <c r="U292" i="11"/>
  <c r="O292" i="11"/>
  <c r="AE292" i="11" s="1"/>
  <c r="Q292" i="11"/>
  <c r="S292" i="11"/>
  <c r="AD163" i="11"/>
  <c r="AD142" i="11"/>
  <c r="AD149" i="11"/>
  <c r="AD239" i="11"/>
  <c r="AF310" i="11"/>
  <c r="AB225" i="11"/>
  <c r="AC225" i="11"/>
  <c r="AF286" i="11"/>
  <c r="K424" i="11"/>
  <c r="T424" i="11" s="1"/>
  <c r="U362" i="11"/>
  <c r="O362" i="11"/>
  <c r="AE362" i="11" s="1"/>
  <c r="S362" i="11"/>
  <c r="Q362" i="11"/>
  <c r="AD189" i="11"/>
  <c r="K337" i="11"/>
  <c r="T337" i="11" s="1"/>
  <c r="S275" i="11"/>
  <c r="Q275" i="11"/>
  <c r="O275" i="11"/>
  <c r="AE275" i="11" s="1"/>
  <c r="U275" i="11"/>
  <c r="K329" i="11"/>
  <c r="T329" i="11" s="1"/>
  <c r="Q267" i="11"/>
  <c r="U267" i="11"/>
  <c r="O267" i="11"/>
  <c r="AE267" i="11" s="1"/>
  <c r="S267" i="11"/>
  <c r="AD148" i="11"/>
  <c r="AB304" i="11"/>
  <c r="AC304" i="11"/>
  <c r="AB294" i="11"/>
  <c r="AC294" i="11"/>
  <c r="AB226" i="11"/>
  <c r="AC226" i="11"/>
  <c r="AF293" i="11"/>
  <c r="AF289" i="11"/>
  <c r="AF281" i="11"/>
  <c r="AC307" i="11"/>
  <c r="AB307" i="11"/>
  <c r="K422" i="11"/>
  <c r="T422" i="11" s="1"/>
  <c r="Q360" i="11"/>
  <c r="U360" i="11"/>
  <c r="O360" i="11"/>
  <c r="AE360" i="11" s="1"/>
  <c r="S360" i="11"/>
  <c r="AC251" i="11"/>
  <c r="AB251" i="11"/>
  <c r="G360" i="11"/>
  <c r="AH298" i="11"/>
  <c r="AI298" i="11" s="1"/>
  <c r="G333" i="11"/>
  <c r="AH271" i="11"/>
  <c r="AI271" i="11" s="1"/>
  <c r="G327" i="11"/>
  <c r="AH265" i="11"/>
  <c r="AI265" i="11" s="1"/>
  <c r="K368" i="11"/>
  <c r="T368" i="11" s="1"/>
  <c r="S306" i="11"/>
  <c r="Q306" i="11"/>
  <c r="O306" i="11"/>
  <c r="AE306" i="11" s="1"/>
  <c r="U306" i="11"/>
  <c r="AB230" i="11"/>
  <c r="AC230" i="11"/>
  <c r="AG366" i="11"/>
  <c r="Z366" i="11"/>
  <c r="J333" i="11"/>
  <c r="AG333" i="11"/>
  <c r="Z333" i="11"/>
  <c r="K357" i="11"/>
  <c r="T357" i="11" s="1"/>
  <c r="U295" i="11"/>
  <c r="O295" i="11"/>
  <c r="AE295" i="11" s="1"/>
  <c r="Q295" i="11"/>
  <c r="S295" i="11"/>
  <c r="AB312" i="11"/>
  <c r="AC312" i="11"/>
  <c r="AB311" i="11"/>
  <c r="AC311" i="11"/>
  <c r="G335" i="11"/>
  <c r="AH273" i="11"/>
  <c r="AI273" i="11" s="1"/>
  <c r="K434" i="11"/>
  <c r="T434" i="11" s="1"/>
  <c r="Q372" i="11"/>
  <c r="U372" i="11"/>
  <c r="O372" i="11"/>
  <c r="AE372" i="11" s="1"/>
  <c r="S372" i="11"/>
  <c r="AB297" i="11"/>
  <c r="AC297" i="11"/>
  <c r="AC309" i="11"/>
  <c r="AB309" i="11"/>
  <c r="K417" i="11"/>
  <c r="T417" i="11" s="1"/>
  <c r="S355" i="11"/>
  <c r="Q355" i="11"/>
  <c r="O355" i="11"/>
  <c r="AE355" i="11" s="1"/>
  <c r="U355" i="11"/>
  <c r="K405" i="11"/>
  <c r="T405" i="11" s="1"/>
  <c r="Q343" i="11"/>
  <c r="U343" i="11"/>
  <c r="O343" i="11"/>
  <c r="AE343" i="11" s="1"/>
  <c r="S343" i="11"/>
  <c r="K423" i="11"/>
  <c r="T423" i="11" s="1"/>
  <c r="S361" i="11"/>
  <c r="Q361" i="11"/>
  <c r="O361" i="11"/>
  <c r="AE361" i="11" s="1"/>
  <c r="U361" i="11"/>
  <c r="K333" i="11"/>
  <c r="T333" i="11" s="1"/>
  <c r="S271" i="11"/>
  <c r="Q271" i="11"/>
  <c r="O271" i="11"/>
  <c r="AE271" i="11" s="1"/>
  <c r="U271" i="11"/>
  <c r="K331" i="11"/>
  <c r="T331" i="11" s="1"/>
  <c r="S269" i="11"/>
  <c r="Q269" i="11"/>
  <c r="O269" i="11"/>
  <c r="AE269" i="11" s="1"/>
  <c r="U269" i="11"/>
  <c r="Z372" i="11"/>
  <c r="AG372" i="11"/>
  <c r="Z364" i="11"/>
  <c r="AG364" i="11"/>
  <c r="I375" i="11"/>
  <c r="Z331" i="11"/>
  <c r="AG331" i="11"/>
  <c r="J287" i="11"/>
  <c r="AG287" i="11"/>
  <c r="Z287" i="11"/>
  <c r="J279" i="11"/>
  <c r="AG279" i="11"/>
  <c r="Z279" i="11"/>
  <c r="Z357" i="11"/>
  <c r="AG357" i="11"/>
  <c r="AG288" i="11"/>
  <c r="Z288" i="11"/>
  <c r="Z335" i="11"/>
  <c r="AG335" i="11"/>
  <c r="AG368" i="11"/>
  <c r="Z368" i="11"/>
  <c r="Z360" i="11"/>
  <c r="AG360" i="11"/>
  <c r="AG337" i="11"/>
  <c r="Z337" i="11"/>
  <c r="J371" i="11"/>
  <c r="Z371" i="11"/>
  <c r="AG371" i="11"/>
  <c r="J363" i="11"/>
  <c r="AG363" i="11"/>
  <c r="Z363" i="11"/>
  <c r="Z334" i="11"/>
  <c r="AG334" i="11"/>
  <c r="Z327" i="11"/>
  <c r="AG327" i="11"/>
  <c r="J291" i="11"/>
  <c r="Z291" i="11"/>
  <c r="AG291" i="11"/>
  <c r="J283" i="11"/>
  <c r="AG283" i="11"/>
  <c r="Z283" i="11"/>
  <c r="AG356" i="11"/>
  <c r="Z356" i="11"/>
  <c r="J292" i="11"/>
  <c r="AG292" i="11"/>
  <c r="Z292" i="11"/>
  <c r="J284" i="11"/>
  <c r="AG284" i="11"/>
  <c r="Z284" i="11"/>
  <c r="K436" i="11"/>
  <c r="T436" i="11" s="1"/>
  <c r="U374" i="11"/>
  <c r="O374" i="11"/>
  <c r="AE374" i="11" s="1"/>
  <c r="S374" i="11"/>
  <c r="Q374" i="11"/>
  <c r="AG339" i="11"/>
  <c r="Z339" i="11"/>
  <c r="AG330" i="11"/>
  <c r="Z330" i="11"/>
  <c r="AD248" i="11"/>
  <c r="AF231" i="11"/>
  <c r="AF217" i="11"/>
  <c r="AD171" i="11"/>
  <c r="AF212" i="11"/>
  <c r="AD235" i="11"/>
  <c r="G339" i="11"/>
  <c r="AH277" i="11"/>
  <c r="AI277" i="11" s="1"/>
  <c r="AD154" i="11"/>
  <c r="AF309" i="11"/>
  <c r="AF301" i="11"/>
  <c r="K339" i="11"/>
  <c r="T339" i="11" s="1"/>
  <c r="U277" i="11"/>
  <c r="O277" i="11"/>
  <c r="AE277" i="11" s="1"/>
  <c r="Q277" i="11"/>
  <c r="S277" i="11"/>
  <c r="K426" i="11"/>
  <c r="T426" i="11" s="1"/>
  <c r="S364" i="11"/>
  <c r="Q364" i="11"/>
  <c r="O364" i="11"/>
  <c r="AE364" i="11" s="1"/>
  <c r="U364" i="11"/>
  <c r="K359" i="11"/>
  <c r="T359" i="11" s="1"/>
  <c r="Q297" i="11"/>
  <c r="U297" i="11"/>
  <c r="O297" i="11"/>
  <c r="AE297" i="11" s="1"/>
  <c r="S297" i="11"/>
  <c r="AF251" i="11"/>
  <c r="AB306" i="11"/>
  <c r="AC306" i="11"/>
  <c r="AB266" i="11"/>
  <c r="AC266" i="11"/>
  <c r="AF284" i="11"/>
  <c r="AB220" i="11"/>
  <c r="AC220" i="11"/>
  <c r="AB271" i="11"/>
  <c r="AC271" i="11"/>
  <c r="AF279" i="11"/>
  <c r="K350" i="11"/>
  <c r="T350" i="11" s="1"/>
  <c r="S288" i="11"/>
  <c r="Q288" i="11"/>
  <c r="O288" i="11"/>
  <c r="AE288" i="11" s="1"/>
  <c r="U288" i="11"/>
  <c r="AD213" i="11"/>
  <c r="K409" i="11"/>
  <c r="T409" i="11" s="1"/>
  <c r="S347" i="11"/>
  <c r="Q347" i="11"/>
  <c r="U347" i="11"/>
  <c r="O347" i="11"/>
  <c r="AE347" i="11" s="1"/>
  <c r="K429" i="11"/>
  <c r="T429" i="11" s="1"/>
  <c r="S367" i="11"/>
  <c r="Q367" i="11"/>
  <c r="U367" i="11"/>
  <c r="O367" i="11"/>
  <c r="AE367" i="11" s="1"/>
  <c r="AD188" i="11"/>
  <c r="AD145" i="11"/>
  <c r="AD175" i="11"/>
  <c r="AF210" i="11"/>
  <c r="AD161" i="11"/>
  <c r="AB208" i="11"/>
  <c r="AC208" i="11"/>
  <c r="G328" i="11"/>
  <c r="AH266" i="11"/>
  <c r="AI266" i="11" s="1"/>
  <c r="AD184" i="11"/>
  <c r="AC247" i="11"/>
  <c r="AB247" i="11"/>
  <c r="G329" i="11"/>
  <c r="AH267" i="11"/>
  <c r="AI267" i="11" s="1"/>
  <c r="AF283" i="11"/>
  <c r="AB301" i="11"/>
  <c r="AC301" i="11"/>
  <c r="AC268" i="11"/>
  <c r="AB268" i="11"/>
  <c r="AC295" i="11"/>
  <c r="AB295" i="11"/>
  <c r="K411" i="11"/>
  <c r="T411" i="11" s="1"/>
  <c r="S349" i="11"/>
  <c r="Q349" i="11"/>
  <c r="U349" i="11"/>
  <c r="O349" i="11"/>
  <c r="AE349" i="11" s="1"/>
  <c r="AB272" i="11"/>
  <c r="AC272" i="11"/>
  <c r="K427" i="11"/>
  <c r="T427" i="11" s="1"/>
  <c r="U365" i="11"/>
  <c r="O365" i="11"/>
  <c r="AE365" i="11" s="1"/>
  <c r="S365" i="11"/>
  <c r="Q365" i="11"/>
  <c r="K330" i="11"/>
  <c r="T330" i="11" s="1"/>
  <c r="S268" i="11"/>
  <c r="Q268" i="11"/>
  <c r="U268" i="11"/>
  <c r="O268" i="11"/>
  <c r="AE268" i="11" s="1"/>
  <c r="AD249" i="11"/>
  <c r="AD206" i="11"/>
  <c r="AF204" i="11"/>
  <c r="AF211" i="11"/>
  <c r="AB308" i="11"/>
  <c r="AC308" i="11"/>
  <c r="AB222" i="11"/>
  <c r="AC222" i="11"/>
  <c r="AF291" i="11"/>
  <c r="AB273" i="11"/>
  <c r="AC273" i="11"/>
  <c r="K340" i="11"/>
  <c r="T340" i="11" s="1"/>
  <c r="S278" i="11"/>
  <c r="Q278" i="11"/>
  <c r="U278" i="11"/>
  <c r="O278" i="11"/>
  <c r="AE278" i="11" s="1"/>
  <c r="AD176" i="11"/>
  <c r="AD158" i="11"/>
  <c r="AB232" i="11"/>
  <c r="AC232" i="11"/>
  <c r="AF221" i="11"/>
  <c r="AF214" i="11"/>
  <c r="AD203" i="11"/>
  <c r="AD156" i="11"/>
  <c r="AD243" i="11"/>
  <c r="AD180" i="11"/>
  <c r="K327" i="11"/>
  <c r="T327" i="11" s="1"/>
  <c r="Q265" i="11"/>
  <c r="U265" i="11"/>
  <c r="O265" i="11"/>
  <c r="AE265" i="11" s="1"/>
  <c r="S265" i="11"/>
  <c r="AB300" i="11"/>
  <c r="AC300" i="11"/>
  <c r="K435" i="11"/>
  <c r="T435" i="11" s="1"/>
  <c r="S373" i="11"/>
  <c r="Q373" i="11"/>
  <c r="U373" i="11"/>
  <c r="O373" i="11"/>
  <c r="AE373" i="11" s="1"/>
  <c r="K404" i="11"/>
  <c r="T404" i="11" s="1"/>
  <c r="Q342" i="11"/>
  <c r="U342" i="11"/>
  <c r="O342" i="11"/>
  <c r="AE342" i="11" s="1"/>
  <c r="S342" i="11"/>
  <c r="J294" i="11"/>
  <c r="K326" i="11"/>
  <c r="O264" i="11"/>
  <c r="Q202" i="11"/>
  <c r="Q252" i="11" s="1"/>
  <c r="O252" i="11"/>
  <c r="AE202" i="11"/>
  <c r="AF202" i="11"/>
  <c r="M252" i="11"/>
  <c r="I326" i="11"/>
  <c r="AG264" i="11"/>
  <c r="J310" i="11"/>
  <c r="J302" i="11"/>
  <c r="J362" i="11"/>
  <c r="J297" i="11"/>
  <c r="J304" i="11"/>
  <c r="G353" i="11"/>
  <c r="AH353" i="11" s="1"/>
  <c r="AI353" i="11" s="1"/>
  <c r="G373" i="11"/>
  <c r="AH373" i="11" s="1"/>
  <c r="AI373" i="11" s="1"/>
  <c r="G357" i="11"/>
  <c r="AH357" i="11" s="1"/>
  <c r="AI357" i="11" s="1"/>
  <c r="E352" i="11"/>
  <c r="J290" i="11"/>
  <c r="G365" i="11"/>
  <c r="AH365" i="11" s="1"/>
  <c r="AI365" i="11" s="1"/>
  <c r="J311" i="11"/>
  <c r="J307" i="11"/>
  <c r="J303" i="11"/>
  <c r="J360" i="11"/>
  <c r="J275" i="11"/>
  <c r="J277" i="11"/>
  <c r="J308" i="11"/>
  <c r="E350" i="11"/>
  <c r="J288" i="11"/>
  <c r="J282" i="11"/>
  <c r="G349" i="11"/>
  <c r="AH349" i="11" s="1"/>
  <c r="AI349" i="11" s="1"/>
  <c r="G369" i="11"/>
  <c r="AH369" i="11" s="1"/>
  <c r="AI369" i="11" s="1"/>
  <c r="J306" i="11"/>
  <c r="E403" i="11"/>
  <c r="E343" i="11"/>
  <c r="J281" i="11"/>
  <c r="H57" i="14"/>
  <c r="I14" i="14" s="1"/>
  <c r="I422" i="11"/>
  <c r="G332" i="11"/>
  <c r="AH332" i="11" s="1"/>
  <c r="AI332" i="11" s="1"/>
  <c r="G361" i="11"/>
  <c r="AH361" i="11" s="1"/>
  <c r="AI361" i="11" s="1"/>
  <c r="I437" i="11"/>
  <c r="I435" i="11"/>
  <c r="I433" i="11"/>
  <c r="I431" i="11"/>
  <c r="I429" i="11"/>
  <c r="I427" i="11"/>
  <c r="I425" i="11"/>
  <c r="G340" i="11"/>
  <c r="AH340" i="11" s="1"/>
  <c r="AI340" i="11" s="1"/>
  <c r="E340" i="11"/>
  <c r="J278" i="11"/>
  <c r="J274" i="11"/>
  <c r="E336" i="11"/>
  <c r="J270" i="11"/>
  <c r="E332" i="11"/>
  <c r="I396" i="11"/>
  <c r="I395" i="11"/>
  <c r="I393" i="11"/>
  <c r="I391" i="11"/>
  <c r="I389" i="11"/>
  <c r="G343" i="11"/>
  <c r="AH343" i="11" s="1"/>
  <c r="AI343" i="11" s="1"/>
  <c r="G351" i="11"/>
  <c r="AH351" i="11" s="1"/>
  <c r="AI351" i="11" s="1"/>
  <c r="G359" i="11"/>
  <c r="AH359" i="11" s="1"/>
  <c r="AI359" i="11" s="1"/>
  <c r="G367" i="11"/>
  <c r="AH367" i="11" s="1"/>
  <c r="AI367" i="11" s="1"/>
  <c r="G375" i="11"/>
  <c r="AH375" i="11" s="1"/>
  <c r="AI375" i="11" s="1"/>
  <c r="G358" i="11"/>
  <c r="AH358" i="11" s="1"/>
  <c r="AI358" i="11" s="1"/>
  <c r="G354" i="11"/>
  <c r="AH354" i="11" s="1"/>
  <c r="AI354" i="11" s="1"/>
  <c r="G350" i="11"/>
  <c r="AH350" i="11" s="1"/>
  <c r="AI350" i="11" s="1"/>
  <c r="G346" i="11"/>
  <c r="AH346" i="11" s="1"/>
  <c r="AI346" i="11" s="1"/>
  <c r="G342" i="11"/>
  <c r="AH342" i="11" s="1"/>
  <c r="AI342" i="11" s="1"/>
  <c r="J16" i="12"/>
  <c r="J19" i="12" s="1"/>
  <c r="I38" i="16"/>
  <c r="G345" i="11"/>
  <c r="AH345" i="11" s="1"/>
  <c r="AI345" i="11" s="1"/>
  <c r="I419" i="11"/>
  <c r="E419" i="11"/>
  <c r="J357" i="11"/>
  <c r="I418" i="11"/>
  <c r="I354" i="11"/>
  <c r="I352" i="11"/>
  <c r="I350" i="11"/>
  <c r="I348" i="11"/>
  <c r="I346" i="11"/>
  <c r="I344" i="11"/>
  <c r="I342" i="11"/>
  <c r="E418" i="11"/>
  <c r="J356" i="11"/>
  <c r="G334" i="11"/>
  <c r="AH334" i="11" s="1"/>
  <c r="AI334" i="11" s="1"/>
  <c r="E393" i="11"/>
  <c r="J331" i="11"/>
  <c r="E391" i="11"/>
  <c r="J329" i="11"/>
  <c r="J327" i="11"/>
  <c r="E389" i="11"/>
  <c r="I436" i="11"/>
  <c r="I434" i="11"/>
  <c r="I432" i="11"/>
  <c r="I430" i="11"/>
  <c r="I428" i="11"/>
  <c r="I426" i="11"/>
  <c r="I424" i="11"/>
  <c r="I421" i="11"/>
  <c r="I400" i="11"/>
  <c r="I399" i="11"/>
  <c r="J276" i="11"/>
  <c r="E338" i="11"/>
  <c r="J272" i="11"/>
  <c r="E334" i="11"/>
  <c r="I355" i="11"/>
  <c r="I353" i="11"/>
  <c r="I351" i="11"/>
  <c r="I349" i="11"/>
  <c r="I347" i="11"/>
  <c r="I345" i="11"/>
  <c r="I343" i="11"/>
  <c r="I341" i="11"/>
  <c r="G356" i="11"/>
  <c r="AH356" i="11" s="1"/>
  <c r="AI356" i="11" s="1"/>
  <c r="G352" i="11"/>
  <c r="AH352" i="11" s="1"/>
  <c r="AI352" i="11" s="1"/>
  <c r="G348" i="11"/>
  <c r="AH348" i="11" s="1"/>
  <c r="AI348" i="11" s="1"/>
  <c r="G344" i="11"/>
  <c r="AH344" i="11" s="1"/>
  <c r="AI344" i="11" s="1"/>
  <c r="I420" i="11"/>
  <c r="E420" i="11"/>
  <c r="J358" i="11"/>
  <c r="J397" i="11"/>
  <c r="J395" i="11"/>
  <c r="G336" i="11"/>
  <c r="AH336" i="11" s="1"/>
  <c r="AI336" i="11" s="1"/>
  <c r="I390" i="11"/>
  <c r="G338" i="11"/>
  <c r="AH338" i="11" s="1"/>
  <c r="AI338" i="11" s="1"/>
  <c r="I423" i="11"/>
  <c r="G347" i="11"/>
  <c r="AH347" i="11" s="1"/>
  <c r="AI347" i="11" s="1"/>
  <c r="G355" i="11"/>
  <c r="AH355" i="11" s="1"/>
  <c r="AI355" i="11" s="1"/>
  <c r="G363" i="11"/>
  <c r="AH363" i="11" s="1"/>
  <c r="AI363" i="11" s="1"/>
  <c r="G371" i="11"/>
  <c r="AH371" i="11" s="1"/>
  <c r="AI371" i="11" s="1"/>
  <c r="G374" i="11"/>
  <c r="AH374" i="11" s="1"/>
  <c r="AI374" i="11" s="1"/>
  <c r="G372" i="11"/>
  <c r="AH372" i="11" s="1"/>
  <c r="AI372" i="11" s="1"/>
  <c r="G370" i="11"/>
  <c r="AH370" i="11" s="1"/>
  <c r="AI370" i="11" s="1"/>
  <c r="G368" i="11"/>
  <c r="AH368" i="11" s="1"/>
  <c r="AI368" i="11" s="1"/>
  <c r="G366" i="11"/>
  <c r="AH366" i="11" s="1"/>
  <c r="AI366" i="11" s="1"/>
  <c r="G364" i="11"/>
  <c r="AH364" i="11" s="1"/>
  <c r="AI364" i="11" s="1"/>
  <c r="G362" i="11"/>
  <c r="AH362" i="11" s="1"/>
  <c r="AI362" i="11" s="1"/>
  <c r="G341" i="11"/>
  <c r="AH341" i="11" s="1"/>
  <c r="AI341" i="11" s="1"/>
  <c r="I402" i="11"/>
  <c r="I401" i="11"/>
  <c r="I398" i="11"/>
  <c r="I397" i="11"/>
  <c r="I394" i="11"/>
  <c r="I392" i="11"/>
  <c r="E392" i="11"/>
  <c r="J330" i="11"/>
  <c r="E390" i="11"/>
  <c r="J328" i="11"/>
  <c r="G29" i="14"/>
  <c r="F70" i="20" s="1"/>
  <c r="F61" i="14"/>
  <c r="F15" i="16" s="1"/>
  <c r="F17" i="16" s="1"/>
  <c r="F25" i="16" s="1"/>
  <c r="F32" i="16" s="1"/>
  <c r="F36" i="16" s="1"/>
  <c r="F57" i="16" s="1"/>
  <c r="AH388" i="11"/>
  <c r="AI388" i="11" s="1"/>
  <c r="F80" i="20"/>
  <c r="J144" i="21"/>
  <c r="I144" i="21"/>
  <c r="J160" i="21"/>
  <c r="F74" i="15" s="1"/>
  <c r="H144" i="21"/>
  <c r="I160" i="21"/>
  <c r="I35" i="14"/>
  <c r="I40" i="14" s="1"/>
  <c r="I50" i="14" s="1"/>
  <c r="H19" i="17" s="1"/>
  <c r="H24" i="14"/>
  <c r="H127" i="21"/>
  <c r="H131" i="21" s="1"/>
  <c r="AF14" i="13"/>
  <c r="AF16" i="13"/>
  <c r="K25" i="14" s="1"/>
  <c r="AF18" i="13"/>
  <c r="AF20" i="13"/>
  <c r="AF22" i="13"/>
  <c r="AF24" i="13"/>
  <c r="AF26" i="13"/>
  <c r="AF28" i="13"/>
  <c r="AF30" i="13"/>
  <c r="AF32" i="13"/>
  <c r="AF34" i="13"/>
  <c r="AF36" i="13"/>
  <c r="AF38" i="13"/>
  <c r="AF40" i="13"/>
  <c r="AF42" i="13"/>
  <c r="AF44" i="13"/>
  <c r="AF46" i="13"/>
  <c r="AF48" i="13"/>
  <c r="AF50" i="13"/>
  <c r="AF52" i="13"/>
  <c r="AF54" i="13"/>
  <c r="AF56" i="13"/>
  <c r="AF58" i="13"/>
  <c r="AF60" i="13"/>
  <c r="AF62" i="13"/>
  <c r="AF64" i="13"/>
  <c r="AF66" i="13"/>
  <c r="AF68" i="13"/>
  <c r="AF70" i="13"/>
  <c r="AF72" i="13"/>
  <c r="AF74" i="13"/>
  <c r="AF76" i="13"/>
  <c r="AF78" i="13"/>
  <c r="AF80" i="13"/>
  <c r="AF82" i="13"/>
  <c r="AF84" i="13"/>
  <c r="AF86" i="13"/>
  <c r="AF88" i="13"/>
  <c r="AF90" i="13"/>
  <c r="AF92" i="13"/>
  <c r="AF94" i="13"/>
  <c r="AF96" i="13"/>
  <c r="AF98" i="13"/>
  <c r="AF100" i="13"/>
  <c r="AF102" i="13"/>
  <c r="AF104" i="13"/>
  <c r="AF106" i="13"/>
  <c r="AF108" i="13"/>
  <c r="AF110" i="13"/>
  <c r="AF112" i="13"/>
  <c r="AF114" i="13"/>
  <c r="AF116" i="13"/>
  <c r="AF118" i="13"/>
  <c r="AF120" i="13"/>
  <c r="AF122" i="13"/>
  <c r="AF124" i="13"/>
  <c r="AF126" i="13"/>
  <c r="AF128" i="13"/>
  <c r="AF130" i="13"/>
  <c r="AF132" i="13"/>
  <c r="AF134" i="13"/>
  <c r="AF136" i="13"/>
  <c r="AF138" i="13"/>
  <c r="AF140" i="13"/>
  <c r="AF15" i="13"/>
  <c r="AF17" i="13"/>
  <c r="AF19" i="13"/>
  <c r="AF21" i="13"/>
  <c r="AF23" i="13"/>
  <c r="AF25" i="13"/>
  <c r="AF27" i="13"/>
  <c r="AF29" i="13"/>
  <c r="AF31" i="13"/>
  <c r="AF33" i="13"/>
  <c r="AF35" i="13"/>
  <c r="AF37" i="13"/>
  <c r="AF39" i="13"/>
  <c r="AF41" i="13"/>
  <c r="AF43" i="13"/>
  <c r="AF45" i="13"/>
  <c r="AF47" i="13"/>
  <c r="AF49" i="13"/>
  <c r="AF51" i="13"/>
  <c r="AF53" i="13"/>
  <c r="AF55" i="13"/>
  <c r="AF57" i="13"/>
  <c r="AF59" i="13"/>
  <c r="AF61" i="13"/>
  <c r="AF63" i="13"/>
  <c r="AF65" i="13"/>
  <c r="AF67" i="13"/>
  <c r="AF69" i="13"/>
  <c r="AF71" i="13"/>
  <c r="AF73" i="13"/>
  <c r="AF75" i="13"/>
  <c r="AF77" i="13"/>
  <c r="AF79" i="13"/>
  <c r="AF81" i="13"/>
  <c r="AF83" i="13"/>
  <c r="AF85" i="13"/>
  <c r="AF87" i="13"/>
  <c r="AF89" i="13"/>
  <c r="AF91" i="13"/>
  <c r="AF93" i="13"/>
  <c r="AF95" i="13"/>
  <c r="AF97" i="13"/>
  <c r="AF99" i="13"/>
  <c r="AF101" i="13"/>
  <c r="AF103" i="13"/>
  <c r="AF105" i="13"/>
  <c r="AF107" i="13"/>
  <c r="AF109" i="13"/>
  <c r="AF111" i="13"/>
  <c r="AF113" i="13"/>
  <c r="AF115" i="13"/>
  <c r="AF117" i="13"/>
  <c r="AF119" i="13"/>
  <c r="AF121" i="13"/>
  <c r="AF123" i="13"/>
  <c r="AF125" i="13"/>
  <c r="AF127" i="13"/>
  <c r="AF129" i="13"/>
  <c r="AF131" i="13"/>
  <c r="AF133" i="13"/>
  <c r="AF135" i="13"/>
  <c r="AF137" i="13"/>
  <c r="AF139" i="13"/>
  <c r="AF141" i="13"/>
  <c r="I127" i="21"/>
  <c r="J127" i="21"/>
  <c r="G56" i="14"/>
  <c r="G18" i="14"/>
  <c r="H55" i="14"/>
  <c r="X8" i="13"/>
  <c r="AG8" i="13" s="1"/>
  <c r="W14" i="13"/>
  <c r="W16" i="13"/>
  <c r="K36" i="14" s="1"/>
  <c r="M59" i="21" s="1"/>
  <c r="W18" i="13"/>
  <c r="W20" i="13"/>
  <c r="W22" i="13"/>
  <c r="W24" i="13"/>
  <c r="W26" i="13"/>
  <c r="W28" i="13"/>
  <c r="W30" i="13"/>
  <c r="W32" i="13"/>
  <c r="W34" i="13"/>
  <c r="W36" i="13"/>
  <c r="W38" i="13"/>
  <c r="W40" i="13"/>
  <c r="W42" i="13"/>
  <c r="W44" i="13"/>
  <c r="W46" i="13"/>
  <c r="W48" i="13"/>
  <c r="W50" i="13"/>
  <c r="W52" i="13"/>
  <c r="W54" i="13"/>
  <c r="W56" i="13"/>
  <c r="W58" i="13"/>
  <c r="W60" i="13"/>
  <c r="W62" i="13"/>
  <c r="W64" i="13"/>
  <c r="W66" i="13"/>
  <c r="W68" i="13"/>
  <c r="W70" i="13"/>
  <c r="W17" i="13"/>
  <c r="W21" i="13"/>
  <c r="W25" i="13"/>
  <c r="W29" i="13"/>
  <c r="W33" i="13"/>
  <c r="W37" i="13"/>
  <c r="W41" i="13"/>
  <c r="W45" i="13"/>
  <c r="W49" i="13"/>
  <c r="W53" i="13"/>
  <c r="W57" i="13"/>
  <c r="W61" i="13"/>
  <c r="W65" i="13"/>
  <c r="W69" i="13"/>
  <c r="W71" i="13"/>
  <c r="W73" i="13"/>
  <c r="W75" i="13"/>
  <c r="W77" i="13"/>
  <c r="W79" i="13"/>
  <c r="W81" i="13"/>
  <c r="W83" i="13"/>
  <c r="W85" i="13"/>
  <c r="W87" i="13"/>
  <c r="W89" i="13"/>
  <c r="W91" i="13"/>
  <c r="W93" i="13"/>
  <c r="W95" i="13"/>
  <c r="W97" i="13"/>
  <c r="W99" i="13"/>
  <c r="W101" i="13"/>
  <c r="W103" i="13"/>
  <c r="W105" i="13"/>
  <c r="W107" i="13"/>
  <c r="W109" i="13"/>
  <c r="W111" i="13"/>
  <c r="W113" i="13"/>
  <c r="W115" i="13"/>
  <c r="W117" i="13"/>
  <c r="W119" i="13"/>
  <c r="W121" i="13"/>
  <c r="W123" i="13"/>
  <c r="W125" i="13"/>
  <c r="W127" i="13"/>
  <c r="W129" i="13"/>
  <c r="W131" i="13"/>
  <c r="W133" i="13"/>
  <c r="W135" i="13"/>
  <c r="W137" i="13"/>
  <c r="W139" i="13"/>
  <c r="W141" i="13"/>
  <c r="W15" i="13"/>
  <c r="W19" i="13"/>
  <c r="W23" i="13"/>
  <c r="W31" i="13"/>
  <c r="W39" i="13"/>
  <c r="W47" i="13"/>
  <c r="W55" i="13"/>
  <c r="W63" i="13"/>
  <c r="W72" i="13"/>
  <c r="W76" i="13"/>
  <c r="W80" i="13"/>
  <c r="W84" i="13"/>
  <c r="W88" i="13"/>
  <c r="W92" i="13"/>
  <c r="W96" i="13"/>
  <c r="W100" i="13"/>
  <c r="W104" i="13"/>
  <c r="W108" i="13"/>
  <c r="W112" i="13"/>
  <c r="W116" i="13"/>
  <c r="W120" i="13"/>
  <c r="W124" i="13"/>
  <c r="W128" i="13"/>
  <c r="W132" i="13"/>
  <c r="W136" i="13"/>
  <c r="W140" i="13"/>
  <c r="W27" i="13"/>
  <c r="W35" i="13"/>
  <c r="W43" i="13"/>
  <c r="W51" i="13"/>
  <c r="W59" i="13"/>
  <c r="W67" i="13"/>
  <c r="W74" i="13"/>
  <c r="W78" i="13"/>
  <c r="W82" i="13"/>
  <c r="W86" i="13"/>
  <c r="W90" i="13"/>
  <c r="W94" i="13"/>
  <c r="W98" i="13"/>
  <c r="W102" i="13"/>
  <c r="W106" i="13"/>
  <c r="W110" i="13"/>
  <c r="W114" i="13"/>
  <c r="W118" i="13"/>
  <c r="W122" i="13"/>
  <c r="W126" i="13"/>
  <c r="W130" i="13"/>
  <c r="W134" i="13"/>
  <c r="W138" i="13"/>
  <c r="V140" i="13"/>
  <c r="V138" i="13"/>
  <c r="V136" i="13"/>
  <c r="V134" i="13"/>
  <c r="V132" i="13"/>
  <c r="V130" i="13"/>
  <c r="V128" i="13"/>
  <c r="V141" i="13"/>
  <c r="V139" i="13"/>
  <c r="V137" i="13"/>
  <c r="V135" i="13"/>
  <c r="V133" i="13"/>
  <c r="V131" i="13"/>
  <c r="V129" i="13"/>
  <c r="V127" i="13"/>
  <c r="V125" i="13"/>
  <c r="V123" i="13"/>
  <c r="V121" i="13"/>
  <c r="V119" i="13"/>
  <c r="V117" i="13"/>
  <c r="V115" i="13"/>
  <c r="V113" i="13"/>
  <c r="V111" i="13"/>
  <c r="V126" i="13"/>
  <c r="V124" i="13"/>
  <c r="V122" i="13"/>
  <c r="V120" i="13"/>
  <c r="V109" i="13"/>
  <c r="V107" i="13"/>
  <c r="V105" i="13"/>
  <c r="V103" i="13"/>
  <c r="V101" i="13"/>
  <c r="V99" i="13"/>
  <c r="V97" i="13"/>
  <c r="V95" i="13"/>
  <c r="V93" i="13"/>
  <c r="V91" i="13"/>
  <c r="V118" i="13"/>
  <c r="V116" i="13"/>
  <c r="V114" i="13"/>
  <c r="V112" i="13"/>
  <c r="V110" i="13"/>
  <c r="V108" i="13"/>
  <c r="V106" i="13"/>
  <c r="V104" i="13"/>
  <c r="V102" i="13"/>
  <c r="V100" i="13"/>
  <c r="V98" i="13"/>
  <c r="V96" i="13"/>
  <c r="V94" i="13"/>
  <c r="V92" i="13"/>
  <c r="V90" i="13"/>
  <c r="V88" i="13"/>
  <c r="V86" i="13"/>
  <c r="V84" i="13"/>
  <c r="V82" i="13"/>
  <c r="V80" i="13"/>
  <c r="V78" i="13"/>
  <c r="V76" i="13"/>
  <c r="V74" i="13"/>
  <c r="V72" i="13"/>
  <c r="V70" i="13"/>
  <c r="V68" i="13"/>
  <c r="V66" i="13"/>
  <c r="V64" i="13"/>
  <c r="V62" i="13"/>
  <c r="V60" i="13"/>
  <c r="V58" i="13"/>
  <c r="V89" i="13"/>
  <c r="V87" i="13"/>
  <c r="V85" i="13"/>
  <c r="V83" i="13"/>
  <c r="V81" i="13"/>
  <c r="V79" i="13"/>
  <c r="V77" i="13"/>
  <c r="V75" i="13"/>
  <c r="V73" i="13"/>
  <c r="V71" i="13"/>
  <c r="V69" i="13"/>
  <c r="V67" i="13"/>
  <c r="V65" i="13"/>
  <c r="V63" i="13"/>
  <c r="V61" i="13"/>
  <c r="V59" i="13"/>
  <c r="V57" i="13"/>
  <c r="V55" i="13"/>
  <c r="V53" i="13"/>
  <c r="V51" i="13"/>
  <c r="V49" i="13"/>
  <c r="V47" i="13"/>
  <c r="V45" i="13"/>
  <c r="V43" i="13"/>
  <c r="V41" i="13"/>
  <c r="V39" i="13"/>
  <c r="V37" i="13"/>
  <c r="V35" i="13"/>
  <c r="V33" i="13"/>
  <c r="V31" i="13"/>
  <c r="V29" i="13"/>
  <c r="V27" i="13"/>
  <c r="V25" i="13"/>
  <c r="V23" i="13"/>
  <c r="V21" i="13"/>
  <c r="V19" i="13"/>
  <c r="V17" i="13"/>
  <c r="V15" i="13"/>
  <c r="V56" i="13"/>
  <c r="V54" i="13"/>
  <c r="V52" i="13"/>
  <c r="V50" i="13"/>
  <c r="V48" i="13"/>
  <c r="V46" i="13"/>
  <c r="V44" i="13"/>
  <c r="V42" i="13"/>
  <c r="V40" i="13"/>
  <c r="V38" i="13"/>
  <c r="V36" i="13"/>
  <c r="V34" i="13"/>
  <c r="V32" i="13"/>
  <c r="V30" i="13"/>
  <c r="V28" i="13"/>
  <c r="V26" i="13"/>
  <c r="V24" i="13"/>
  <c r="AE8" i="13"/>
  <c r="V22" i="13"/>
  <c r="V20" i="13"/>
  <c r="V18" i="13"/>
  <c r="V16" i="13"/>
  <c r="J36" i="14" s="1"/>
  <c r="L59" i="21" s="1"/>
  <c r="V14" i="13"/>
  <c r="U12" i="13"/>
  <c r="AC12" i="13"/>
  <c r="AD140" i="13"/>
  <c r="AD138" i="13"/>
  <c r="AD136" i="13"/>
  <c r="AD134" i="13"/>
  <c r="AD132" i="13"/>
  <c r="AD130" i="13"/>
  <c r="AD128" i="13"/>
  <c r="AD141" i="13"/>
  <c r="AD139" i="13"/>
  <c r="AD137" i="13"/>
  <c r="AD135" i="13"/>
  <c r="AD133" i="13"/>
  <c r="AD131" i="13"/>
  <c r="AD129" i="13"/>
  <c r="AD127" i="13"/>
  <c r="AD125" i="13"/>
  <c r="AD123" i="13"/>
  <c r="AD121" i="13"/>
  <c r="AD119" i="13"/>
  <c r="AD117" i="13"/>
  <c r="AD115" i="13"/>
  <c r="AD113" i="13"/>
  <c r="AD111" i="13"/>
  <c r="AD126" i="13"/>
  <c r="AD124" i="13"/>
  <c r="AD122" i="13"/>
  <c r="AD120" i="13"/>
  <c r="AD118" i="13"/>
  <c r="AD109" i="13"/>
  <c r="AD107" i="13"/>
  <c r="AD105" i="13"/>
  <c r="AD103" i="13"/>
  <c r="AD101" i="13"/>
  <c r="AD99" i="13"/>
  <c r="AD97" i="13"/>
  <c r="AD95" i="13"/>
  <c r="AD93" i="13"/>
  <c r="AD91" i="13"/>
  <c r="AD89" i="13"/>
  <c r="AD116" i="13"/>
  <c r="AD114" i="13"/>
  <c r="AD112" i="13"/>
  <c r="AD110" i="13"/>
  <c r="AD108" i="13"/>
  <c r="AD106" i="13"/>
  <c r="AD104" i="13"/>
  <c r="AD102" i="13"/>
  <c r="AD100" i="13"/>
  <c r="AD98" i="13"/>
  <c r="AD96" i="13"/>
  <c r="AD94" i="13"/>
  <c r="AD92" i="13"/>
  <c r="AD90" i="13"/>
  <c r="AD88" i="13"/>
  <c r="AD86" i="13"/>
  <c r="AD84" i="13"/>
  <c r="AD82" i="13"/>
  <c r="AD80" i="13"/>
  <c r="AD78" i="13"/>
  <c r="AD76" i="13"/>
  <c r="AD74" i="13"/>
  <c r="AD72" i="13"/>
  <c r="AD70" i="13"/>
  <c r="AD68" i="13"/>
  <c r="AD66" i="13"/>
  <c r="AD64" i="13"/>
  <c r="AD62" i="13"/>
  <c r="AD60" i="13"/>
  <c r="AD58" i="13"/>
  <c r="AD87" i="13"/>
  <c r="AD85" i="13"/>
  <c r="AD83" i="13"/>
  <c r="AD81" i="13"/>
  <c r="AD79" i="13"/>
  <c r="AD77" i="13"/>
  <c r="AD75" i="13"/>
  <c r="AD73" i="13"/>
  <c r="AD71" i="13"/>
  <c r="AD69" i="13"/>
  <c r="AD67" i="13"/>
  <c r="AD65" i="13"/>
  <c r="AD63" i="13"/>
  <c r="AD61" i="13"/>
  <c r="AD59" i="13"/>
  <c r="AD57" i="13"/>
  <c r="AD55" i="13"/>
  <c r="AD53" i="13"/>
  <c r="AD51" i="13"/>
  <c r="AD49" i="13"/>
  <c r="AD47" i="13"/>
  <c r="AD45" i="13"/>
  <c r="AD43" i="13"/>
  <c r="AD41" i="13"/>
  <c r="AD39" i="13"/>
  <c r="AD37" i="13"/>
  <c r="AD35" i="13"/>
  <c r="AD33" i="13"/>
  <c r="AD31" i="13"/>
  <c r="AD29" i="13"/>
  <c r="AD27" i="13"/>
  <c r="AD25" i="13"/>
  <c r="AD23" i="13"/>
  <c r="AD21" i="13"/>
  <c r="AD19" i="13"/>
  <c r="AD17" i="13"/>
  <c r="AD15" i="13"/>
  <c r="AD56" i="13"/>
  <c r="AD54" i="13"/>
  <c r="AD52" i="13"/>
  <c r="AD50" i="13"/>
  <c r="AD48" i="13"/>
  <c r="AD46" i="13"/>
  <c r="AD44" i="13"/>
  <c r="AD42" i="13"/>
  <c r="AD40" i="13"/>
  <c r="AD38" i="13"/>
  <c r="AD36" i="13"/>
  <c r="AD34" i="13"/>
  <c r="AD32" i="13"/>
  <c r="AD30" i="13"/>
  <c r="AD28" i="13"/>
  <c r="AD26" i="13"/>
  <c r="AD24" i="13"/>
  <c r="AD22" i="13"/>
  <c r="AD20" i="13"/>
  <c r="AD18" i="13"/>
  <c r="AD16" i="13"/>
  <c r="I25" i="14" s="1"/>
  <c r="AD14" i="13"/>
  <c r="AD297" i="11" l="1"/>
  <c r="AD218" i="11"/>
  <c r="AD294" i="11"/>
  <c r="AD265" i="11"/>
  <c r="AD228" i="11"/>
  <c r="AD226" i="11"/>
  <c r="AD304" i="11"/>
  <c r="AD224" i="11"/>
  <c r="AD273" i="11"/>
  <c r="AD231" i="11"/>
  <c r="AD270" i="11"/>
  <c r="AF365" i="11"/>
  <c r="AF288" i="11"/>
  <c r="AF268" i="11"/>
  <c r="AF360" i="11"/>
  <c r="AF267" i="11"/>
  <c r="AD232" i="11"/>
  <c r="AD300" i="11"/>
  <c r="AD276" i="11"/>
  <c r="AD223" i="11"/>
  <c r="AF353" i="11"/>
  <c r="AF345" i="11"/>
  <c r="AF363" i="11"/>
  <c r="AF371" i="11"/>
  <c r="AF274" i="11"/>
  <c r="AF296" i="11"/>
  <c r="AF306" i="11"/>
  <c r="AF275" i="11"/>
  <c r="AD302" i="11"/>
  <c r="AD267" i="11"/>
  <c r="AD299" i="11"/>
  <c r="AD278" i="11"/>
  <c r="AD269" i="11"/>
  <c r="AD266" i="11"/>
  <c r="AF295" i="11"/>
  <c r="AD230" i="11"/>
  <c r="AD251" i="11"/>
  <c r="AF369" i="11"/>
  <c r="AF270" i="11"/>
  <c r="AD234" i="11"/>
  <c r="AD274" i="11"/>
  <c r="AD277" i="11"/>
  <c r="AF346" i="11"/>
  <c r="AF342" i="11"/>
  <c r="AF373" i="11"/>
  <c r="AF278" i="11"/>
  <c r="AD308" i="11"/>
  <c r="AD301" i="11"/>
  <c r="AF362" i="11"/>
  <c r="AD225" i="11"/>
  <c r="AF292" i="11"/>
  <c r="AF370" i="11"/>
  <c r="AD312" i="11"/>
  <c r="AD303" i="11"/>
  <c r="AF351" i="11"/>
  <c r="AD227" i="11"/>
  <c r="AD229" i="11"/>
  <c r="AF272" i="11"/>
  <c r="AF341" i="11"/>
  <c r="AF313" i="11"/>
  <c r="AF348" i="11"/>
  <c r="AF366" i="11"/>
  <c r="Q264" i="11"/>
  <c r="Q314" i="11" s="1"/>
  <c r="J345" i="11"/>
  <c r="AG345" i="11"/>
  <c r="Z345" i="11"/>
  <c r="AG428" i="11"/>
  <c r="Z428" i="11"/>
  <c r="Z419" i="11"/>
  <c r="AG419" i="11"/>
  <c r="AB360" i="11"/>
  <c r="AC360" i="11"/>
  <c r="AH360" i="11"/>
  <c r="AI360" i="11" s="1"/>
  <c r="G422" i="11"/>
  <c r="AH422" i="11" s="1"/>
  <c r="AI422" i="11" s="1"/>
  <c r="AB332" i="11"/>
  <c r="AC332" i="11"/>
  <c r="S431" i="11"/>
  <c r="Q431" i="11"/>
  <c r="O431" i="11"/>
  <c r="AE431" i="11" s="1"/>
  <c r="U431" i="11"/>
  <c r="K394" i="11"/>
  <c r="T394" i="11" s="1"/>
  <c r="U332" i="11"/>
  <c r="O332" i="11"/>
  <c r="AE332" i="11" s="1"/>
  <c r="S332" i="11"/>
  <c r="Q332" i="11"/>
  <c r="AG397" i="11"/>
  <c r="Z397" i="11"/>
  <c r="J355" i="11"/>
  <c r="Z355" i="11"/>
  <c r="AG355" i="11"/>
  <c r="AG430" i="11"/>
  <c r="Z430" i="11"/>
  <c r="Z418" i="11"/>
  <c r="AG418" i="11"/>
  <c r="AG395" i="11"/>
  <c r="Z395" i="11"/>
  <c r="Z431" i="11"/>
  <c r="AG431" i="11"/>
  <c r="N314" i="11"/>
  <c r="K389" i="11"/>
  <c r="T389" i="11" s="1"/>
  <c r="Q327" i="11"/>
  <c r="U327" i="11"/>
  <c r="O327" i="11"/>
  <c r="AE327" i="11" s="1"/>
  <c r="S327" i="11"/>
  <c r="AH329" i="11"/>
  <c r="AI329" i="11" s="1"/>
  <c r="G391" i="11"/>
  <c r="AH391" i="11" s="1"/>
  <c r="AI391" i="11" s="1"/>
  <c r="S429" i="11"/>
  <c r="Q429" i="11"/>
  <c r="O429" i="11"/>
  <c r="AE429" i="11" s="1"/>
  <c r="U429" i="11"/>
  <c r="S409" i="11"/>
  <c r="Q409" i="11"/>
  <c r="O409" i="11"/>
  <c r="AE409" i="11" s="1"/>
  <c r="U409" i="11"/>
  <c r="AD271" i="11"/>
  <c r="K421" i="11"/>
  <c r="T421" i="11" s="1"/>
  <c r="S359" i="11"/>
  <c r="Q359" i="11"/>
  <c r="O359" i="11"/>
  <c r="AE359" i="11" s="1"/>
  <c r="U359" i="11"/>
  <c r="S426" i="11"/>
  <c r="U426" i="11"/>
  <c r="O426" i="11"/>
  <c r="AE426" i="11" s="1"/>
  <c r="Q426" i="11"/>
  <c r="K401" i="11"/>
  <c r="T401" i="11" s="1"/>
  <c r="U339" i="11"/>
  <c r="O339" i="11"/>
  <c r="AE339" i="11" s="1"/>
  <c r="Q339" i="11"/>
  <c r="S339" i="11"/>
  <c r="AB330" i="11"/>
  <c r="AC330" i="11"/>
  <c r="AC284" i="11"/>
  <c r="AB284" i="11"/>
  <c r="AC283" i="11"/>
  <c r="AB283" i="11"/>
  <c r="AC291" i="11"/>
  <c r="AB291" i="11"/>
  <c r="AC337" i="11"/>
  <c r="AB337" i="11"/>
  <c r="AB368" i="11"/>
  <c r="AC368" i="11"/>
  <c r="AC288" i="11"/>
  <c r="AB288" i="11"/>
  <c r="AB279" i="11"/>
  <c r="AC279" i="11"/>
  <c r="AG375" i="11"/>
  <c r="Z375" i="11"/>
  <c r="AB372" i="11"/>
  <c r="AC372" i="11"/>
  <c r="K393" i="11"/>
  <c r="T393" i="11" s="1"/>
  <c r="S331" i="11"/>
  <c r="Q331" i="11"/>
  <c r="O331" i="11"/>
  <c r="AE331" i="11" s="1"/>
  <c r="U331" i="11"/>
  <c r="K395" i="11"/>
  <c r="T395" i="11" s="1"/>
  <c r="S333" i="11"/>
  <c r="Q333" i="11"/>
  <c r="O333" i="11"/>
  <c r="AE333" i="11" s="1"/>
  <c r="U333" i="11"/>
  <c r="U423" i="11"/>
  <c r="O423" i="11"/>
  <c r="AE423" i="11" s="1"/>
  <c r="S423" i="11"/>
  <c r="Q423" i="11"/>
  <c r="S405" i="11"/>
  <c r="Q405" i="11"/>
  <c r="U405" i="11"/>
  <c r="O405" i="11"/>
  <c r="AE405" i="11" s="1"/>
  <c r="U417" i="11"/>
  <c r="O417" i="11"/>
  <c r="AE417" i="11" s="1"/>
  <c r="S417" i="11"/>
  <c r="Q417" i="11"/>
  <c r="S434" i="11"/>
  <c r="Q434" i="11"/>
  <c r="O434" i="11"/>
  <c r="AE434" i="11" s="1"/>
  <c r="U434" i="11"/>
  <c r="AD311" i="11"/>
  <c r="S406" i="11"/>
  <c r="O406" i="11"/>
  <c r="AE406" i="11" s="1"/>
  <c r="U406" i="11"/>
  <c r="Q406" i="11"/>
  <c r="Q414" i="11"/>
  <c r="U414" i="11"/>
  <c r="O414" i="11"/>
  <c r="AE414" i="11" s="1"/>
  <c r="S414" i="11"/>
  <c r="K418" i="11"/>
  <c r="T418" i="11" s="1"/>
  <c r="U356" i="11"/>
  <c r="O356" i="11"/>
  <c r="AE356" i="11" s="1"/>
  <c r="S356" i="11"/>
  <c r="Q356" i="11"/>
  <c r="AB358" i="11"/>
  <c r="AC358" i="11"/>
  <c r="AC293" i="11"/>
  <c r="AB293" i="11"/>
  <c r="AB373" i="11"/>
  <c r="AC373" i="11"/>
  <c r="AB362" i="11"/>
  <c r="AC362" i="11"/>
  <c r="AB359" i="11"/>
  <c r="AC359" i="11"/>
  <c r="AH337" i="11"/>
  <c r="AI337" i="11" s="1"/>
  <c r="G399" i="11"/>
  <c r="AH399" i="11" s="1"/>
  <c r="AI399" i="11" s="1"/>
  <c r="AD296" i="11"/>
  <c r="K397" i="11"/>
  <c r="T397" i="11" s="1"/>
  <c r="S335" i="11"/>
  <c r="O335" i="11"/>
  <c r="AE335" i="11" s="1"/>
  <c r="Q335" i="11"/>
  <c r="U335" i="11"/>
  <c r="K390" i="11"/>
  <c r="T390" i="11" s="1"/>
  <c r="S328" i="11"/>
  <c r="U328" i="11"/>
  <c r="Q328" i="11"/>
  <c r="O328" i="11"/>
  <c r="AE328" i="11" s="1"/>
  <c r="AB280" i="11"/>
  <c r="AC280" i="11"/>
  <c r="AB367" i="11"/>
  <c r="AC367" i="11"/>
  <c r="AB289" i="11"/>
  <c r="AC289" i="11"/>
  <c r="Z394" i="11"/>
  <c r="AG394" i="11"/>
  <c r="AG436" i="11"/>
  <c r="Z436" i="11"/>
  <c r="J346" i="11"/>
  <c r="AG346" i="11"/>
  <c r="Z346" i="11"/>
  <c r="Z393" i="11"/>
  <c r="AG393" i="11"/>
  <c r="Z429" i="11"/>
  <c r="AG429" i="11"/>
  <c r="S411" i="11"/>
  <c r="Q411" i="11"/>
  <c r="U411" i="11"/>
  <c r="O411" i="11"/>
  <c r="AE411" i="11" s="1"/>
  <c r="S436" i="11"/>
  <c r="Q436" i="11"/>
  <c r="O436" i="11"/>
  <c r="AE436" i="11" s="1"/>
  <c r="U436" i="11"/>
  <c r="AB335" i="11"/>
  <c r="AC335" i="11"/>
  <c r="AC287" i="11"/>
  <c r="AB287" i="11"/>
  <c r="AB286" i="11"/>
  <c r="AC286" i="11"/>
  <c r="AC329" i="11"/>
  <c r="AB329" i="11"/>
  <c r="AC369" i="11"/>
  <c r="AB369" i="11"/>
  <c r="S408" i="11"/>
  <c r="Q408" i="11"/>
  <c r="O408" i="11"/>
  <c r="AE408" i="11" s="1"/>
  <c r="U408" i="11"/>
  <c r="AC281" i="11"/>
  <c r="AB281" i="11"/>
  <c r="Z423" i="11"/>
  <c r="AG423" i="11"/>
  <c r="AG420" i="11"/>
  <c r="Z420" i="11"/>
  <c r="J347" i="11"/>
  <c r="Z347" i="11"/>
  <c r="AG347" i="11"/>
  <c r="AG421" i="11"/>
  <c r="Z421" i="11"/>
  <c r="Z398" i="11"/>
  <c r="AG398" i="11"/>
  <c r="J341" i="11"/>
  <c r="AG341" i="11"/>
  <c r="Z341" i="11"/>
  <c r="J349" i="11"/>
  <c r="Z349" i="11"/>
  <c r="AG349" i="11"/>
  <c r="K376" i="11"/>
  <c r="AG424" i="11"/>
  <c r="Z424" i="11"/>
  <c r="Z432" i="11"/>
  <c r="AG432" i="11"/>
  <c r="J342" i="11"/>
  <c r="AG342" i="11"/>
  <c r="Z342" i="11"/>
  <c r="AG350" i="11"/>
  <c r="Z350" i="11"/>
  <c r="Z389" i="11"/>
  <c r="AG389" i="11"/>
  <c r="Z396" i="11"/>
  <c r="AG396" i="11"/>
  <c r="Z425" i="11"/>
  <c r="AG425" i="11"/>
  <c r="AG433" i="11"/>
  <c r="Z433" i="11"/>
  <c r="K392" i="11"/>
  <c r="T392" i="11" s="1"/>
  <c r="S330" i="11"/>
  <c r="Q330" i="11"/>
  <c r="U330" i="11"/>
  <c r="O330" i="11"/>
  <c r="AE330" i="11" s="1"/>
  <c r="Q427" i="11"/>
  <c r="U427" i="11"/>
  <c r="O427" i="11"/>
  <c r="AE427" i="11" s="1"/>
  <c r="S427" i="11"/>
  <c r="AF349" i="11"/>
  <c r="AD295" i="11"/>
  <c r="AD247" i="11"/>
  <c r="AH328" i="11"/>
  <c r="AI328" i="11" s="1"/>
  <c r="G390" i="11"/>
  <c r="AH390" i="11" s="1"/>
  <c r="AI390" i="11" s="1"/>
  <c r="K412" i="11"/>
  <c r="T412" i="11" s="1"/>
  <c r="U350" i="11"/>
  <c r="O350" i="11"/>
  <c r="AE350" i="11" s="1"/>
  <c r="S350" i="11"/>
  <c r="Q350" i="11"/>
  <c r="AD220" i="11"/>
  <c r="AH339" i="11"/>
  <c r="AI339" i="11" s="1"/>
  <c r="G401" i="11"/>
  <c r="AH401" i="11" s="1"/>
  <c r="AI401" i="11" s="1"/>
  <c r="AF374" i="11"/>
  <c r="AB334" i="11"/>
  <c r="AC334" i="11"/>
  <c r="K430" i="11"/>
  <c r="T430" i="11" s="1"/>
  <c r="U368" i="11"/>
  <c r="O368" i="11"/>
  <c r="AE368" i="11" s="1"/>
  <c r="Q368" i="11"/>
  <c r="S368" i="11"/>
  <c r="AH333" i="11"/>
  <c r="AI333" i="11" s="1"/>
  <c r="G395" i="11"/>
  <c r="AH395" i="11" s="1"/>
  <c r="AI395" i="11" s="1"/>
  <c r="S422" i="11"/>
  <c r="Q422" i="11"/>
  <c r="O422" i="11"/>
  <c r="AE422" i="11" s="1"/>
  <c r="U422" i="11"/>
  <c r="K391" i="11"/>
  <c r="T391" i="11" s="1"/>
  <c r="Q329" i="11"/>
  <c r="U329" i="11"/>
  <c r="O329" i="11"/>
  <c r="AE329" i="11" s="1"/>
  <c r="S329" i="11"/>
  <c r="K399" i="11"/>
  <c r="T399" i="11" s="1"/>
  <c r="S337" i="11"/>
  <c r="Q337" i="11"/>
  <c r="O337" i="11"/>
  <c r="AE337" i="11" s="1"/>
  <c r="U337" i="11"/>
  <c r="AC365" i="11"/>
  <c r="AB365" i="11"/>
  <c r="AB370" i="11"/>
  <c r="AC370" i="11"/>
  <c r="S413" i="11"/>
  <c r="Q413" i="11"/>
  <c r="O413" i="11"/>
  <c r="AE413" i="11" s="1"/>
  <c r="U413" i="11"/>
  <c r="AC336" i="11"/>
  <c r="AB336" i="11"/>
  <c r="AH330" i="11"/>
  <c r="AI330" i="11" s="1"/>
  <c r="G392" i="11"/>
  <c r="AH392" i="11" s="1"/>
  <c r="AI392" i="11" s="1"/>
  <c r="AD245" i="11"/>
  <c r="K396" i="11"/>
  <c r="T396" i="11" s="1"/>
  <c r="S334" i="11"/>
  <c r="U334" i="11"/>
  <c r="Q334" i="11"/>
  <c r="O334" i="11"/>
  <c r="AE334" i="11" s="1"/>
  <c r="Q403" i="11"/>
  <c r="U403" i="11"/>
  <c r="O403" i="11"/>
  <c r="AE403" i="11" s="1"/>
  <c r="S403" i="11"/>
  <c r="AD310" i="11"/>
  <c r="K437" i="11"/>
  <c r="T437" i="11" s="1"/>
  <c r="U375" i="11"/>
  <c r="O375" i="11"/>
  <c r="AE375" i="11" s="1"/>
  <c r="S375" i="11"/>
  <c r="Q375" i="11"/>
  <c r="AB313" i="11"/>
  <c r="AC313" i="11"/>
  <c r="U410" i="11"/>
  <c r="O410" i="11"/>
  <c r="AE410" i="11" s="1"/>
  <c r="S410" i="11"/>
  <c r="Q410" i="11"/>
  <c r="S428" i="11"/>
  <c r="Q428" i="11"/>
  <c r="U428" i="11"/>
  <c r="O428" i="11"/>
  <c r="AE428" i="11" s="1"/>
  <c r="AB290" i="11"/>
  <c r="AC290" i="11"/>
  <c r="AG402" i="11"/>
  <c r="Z402" i="11"/>
  <c r="J353" i="11"/>
  <c r="AG353" i="11"/>
  <c r="Z353" i="11"/>
  <c r="AG400" i="11"/>
  <c r="Z400" i="11"/>
  <c r="J354" i="11"/>
  <c r="AG354" i="11"/>
  <c r="Z354" i="11"/>
  <c r="Z437" i="11"/>
  <c r="AG437" i="11"/>
  <c r="AB292" i="11"/>
  <c r="AC292" i="11"/>
  <c r="AB327" i="11"/>
  <c r="AC327" i="11"/>
  <c r="AC357" i="11"/>
  <c r="AB357" i="11"/>
  <c r="AB331" i="11"/>
  <c r="AC331" i="11"/>
  <c r="AC333" i="11"/>
  <c r="AB333" i="11"/>
  <c r="AH327" i="11"/>
  <c r="AI327" i="11" s="1"/>
  <c r="G389" i="11"/>
  <c r="AH389" i="11" s="1"/>
  <c r="AI389" i="11" s="1"/>
  <c r="AC361" i="11"/>
  <c r="AB361" i="11"/>
  <c r="U432" i="11"/>
  <c r="O432" i="11"/>
  <c r="AE432" i="11" s="1"/>
  <c r="Q432" i="11"/>
  <c r="S432" i="11"/>
  <c r="J348" i="11"/>
  <c r="AG348" i="11"/>
  <c r="Z348" i="11"/>
  <c r="AG392" i="11"/>
  <c r="Z392" i="11"/>
  <c r="Z401" i="11"/>
  <c r="AG401" i="11"/>
  <c r="Z390" i="11"/>
  <c r="AG390" i="11"/>
  <c r="Z343" i="11"/>
  <c r="AG343" i="11"/>
  <c r="J351" i="11"/>
  <c r="AG351" i="11"/>
  <c r="Z351" i="11"/>
  <c r="AG399" i="11"/>
  <c r="Z399" i="11"/>
  <c r="Z426" i="11"/>
  <c r="AG426" i="11"/>
  <c r="Z434" i="11"/>
  <c r="AG434" i="11"/>
  <c r="AG344" i="11"/>
  <c r="Z344" i="11"/>
  <c r="Z352" i="11"/>
  <c r="AG352" i="11"/>
  <c r="Z391" i="11"/>
  <c r="AG391" i="11"/>
  <c r="AG427" i="11"/>
  <c r="Z427" i="11"/>
  <c r="AG435" i="11"/>
  <c r="Z435" i="11"/>
  <c r="Z422" i="11"/>
  <c r="AG422" i="11"/>
  <c r="S404" i="11"/>
  <c r="Q404" i="11"/>
  <c r="O404" i="11"/>
  <c r="AE404" i="11" s="1"/>
  <c r="U404" i="11"/>
  <c r="U435" i="11"/>
  <c r="O435" i="11"/>
  <c r="AE435" i="11" s="1"/>
  <c r="S435" i="11"/>
  <c r="Q435" i="11"/>
  <c r="AF265" i="11"/>
  <c r="K402" i="11"/>
  <c r="T402" i="11" s="1"/>
  <c r="S340" i="11"/>
  <c r="Q340" i="11"/>
  <c r="U340" i="11"/>
  <c r="O340" i="11"/>
  <c r="AE340" i="11" s="1"/>
  <c r="AD222" i="11"/>
  <c r="AD272" i="11"/>
  <c r="AD268" i="11"/>
  <c r="AD208" i="11"/>
  <c r="AF367" i="11"/>
  <c r="AF347" i="11"/>
  <c r="AD306" i="11"/>
  <c r="AF297" i="11"/>
  <c r="AF364" i="11"/>
  <c r="AF277" i="11"/>
  <c r="AC339" i="11"/>
  <c r="AB339" i="11"/>
  <c r="AB356" i="11"/>
  <c r="AC356" i="11"/>
  <c r="AB363" i="11"/>
  <c r="AC363" i="11"/>
  <c r="AB371" i="11"/>
  <c r="AC371" i="11"/>
  <c r="AB364" i="11"/>
  <c r="AC364" i="11"/>
  <c r="AF269" i="11"/>
  <c r="AF271" i="11"/>
  <c r="AF361" i="11"/>
  <c r="AF343" i="11"/>
  <c r="AF355" i="11"/>
  <c r="AD309" i="11"/>
  <c r="AF372" i="11"/>
  <c r="AH335" i="11"/>
  <c r="AI335" i="11" s="1"/>
  <c r="G397" i="11"/>
  <c r="AH397" i="11" s="1"/>
  <c r="AI397" i="11" s="1"/>
  <c r="K419" i="11"/>
  <c r="T419" i="11" s="1"/>
  <c r="Q357" i="11"/>
  <c r="U357" i="11"/>
  <c r="O357" i="11"/>
  <c r="AE357" i="11" s="1"/>
  <c r="S357" i="11"/>
  <c r="AB366" i="11"/>
  <c r="AC366" i="11"/>
  <c r="AD307" i="11"/>
  <c r="Q424" i="11"/>
  <c r="U424" i="11"/>
  <c r="O424" i="11"/>
  <c r="AE424" i="11" s="1"/>
  <c r="S424" i="11"/>
  <c r="K416" i="11"/>
  <c r="T416" i="11" s="1"/>
  <c r="S354" i="11"/>
  <c r="Q354" i="11"/>
  <c r="U354" i="11"/>
  <c r="O354" i="11"/>
  <c r="AE354" i="11" s="1"/>
  <c r="AF344" i="11"/>
  <c r="AF352" i="11"/>
  <c r="AF294" i="11"/>
  <c r="AB340" i="11"/>
  <c r="AC340" i="11"/>
  <c r="AB328" i="11"/>
  <c r="AC328" i="11"/>
  <c r="AC285" i="11"/>
  <c r="AB285" i="11"/>
  <c r="AC338" i="11"/>
  <c r="AB338" i="11"/>
  <c r="AD221" i="11"/>
  <c r="AD236" i="11"/>
  <c r="AB374" i="11"/>
  <c r="AC374" i="11"/>
  <c r="K400" i="11"/>
  <c r="T400" i="11" s="1"/>
  <c r="U338" i="11"/>
  <c r="O338" i="11"/>
  <c r="AE338" i="11" s="1"/>
  <c r="S338" i="11"/>
  <c r="Q338" i="11"/>
  <c r="S415" i="11"/>
  <c r="U415" i="11"/>
  <c r="Q415" i="11"/>
  <c r="O415" i="11"/>
  <c r="AE415" i="11" s="1"/>
  <c r="AF273" i="11"/>
  <c r="AF266" i="11"/>
  <c r="Q407" i="11"/>
  <c r="U407" i="11"/>
  <c r="O407" i="11"/>
  <c r="AE407" i="11" s="1"/>
  <c r="S407" i="11"/>
  <c r="AH331" i="11"/>
  <c r="AI331" i="11" s="1"/>
  <c r="G393" i="11"/>
  <c r="AH393" i="11" s="1"/>
  <c r="AI393" i="11" s="1"/>
  <c r="AD305" i="11"/>
  <c r="AD275" i="11"/>
  <c r="AD298" i="11"/>
  <c r="Q425" i="11"/>
  <c r="U425" i="11"/>
  <c r="O425" i="11"/>
  <c r="AE425" i="11" s="1"/>
  <c r="S425" i="11"/>
  <c r="U433" i="11"/>
  <c r="O433" i="11"/>
  <c r="AE433" i="11" s="1"/>
  <c r="S433" i="11"/>
  <c r="Q433" i="11"/>
  <c r="K398" i="11"/>
  <c r="T398" i="11" s="1"/>
  <c r="Q336" i="11"/>
  <c r="U336" i="11"/>
  <c r="O336" i="11"/>
  <c r="AE336" i="11" s="1"/>
  <c r="S336" i="11"/>
  <c r="K420" i="11"/>
  <c r="T420" i="11" s="1"/>
  <c r="S358" i="11"/>
  <c r="O358" i="11"/>
  <c r="AE358" i="11" s="1"/>
  <c r="Q358" i="11"/>
  <c r="U358" i="11"/>
  <c r="AD219" i="11"/>
  <c r="AD217" i="11"/>
  <c r="AB282" i="11"/>
  <c r="AC282" i="11"/>
  <c r="M314" i="11"/>
  <c r="AF264" i="11"/>
  <c r="O314" i="11"/>
  <c r="AE264" i="11"/>
  <c r="O326" i="11"/>
  <c r="K388" i="11"/>
  <c r="I388" i="11"/>
  <c r="AG388" i="11" s="1"/>
  <c r="AG326" i="11"/>
  <c r="J368" i="11"/>
  <c r="G431" i="11"/>
  <c r="AH431" i="11" s="1"/>
  <c r="AI431" i="11" s="1"/>
  <c r="G411" i="11"/>
  <c r="AH411" i="11" s="1"/>
  <c r="AI411" i="11" s="1"/>
  <c r="J350" i="11"/>
  <c r="E412" i="11"/>
  <c r="J422" i="11"/>
  <c r="J365" i="11"/>
  <c r="J369" i="11"/>
  <c r="J373" i="11"/>
  <c r="G427" i="11"/>
  <c r="AH427" i="11" s="1"/>
  <c r="AI427" i="11" s="1"/>
  <c r="E414" i="11"/>
  <c r="J352" i="11"/>
  <c r="G419" i="11"/>
  <c r="AH419" i="11" s="1"/>
  <c r="AI419" i="11" s="1"/>
  <c r="G435" i="11"/>
  <c r="AH435" i="11" s="1"/>
  <c r="AI435" i="11" s="1"/>
  <c r="G415" i="11"/>
  <c r="AH415" i="11" s="1"/>
  <c r="AI415" i="11" s="1"/>
  <c r="J366" i="11"/>
  <c r="J359" i="11"/>
  <c r="J433" i="11"/>
  <c r="J423" i="11"/>
  <c r="E405" i="11"/>
  <c r="J343" i="11"/>
  <c r="J344" i="11"/>
  <c r="J370" i="11"/>
  <c r="J339" i="11"/>
  <c r="J337" i="11"/>
  <c r="J424" i="11"/>
  <c r="J364" i="11"/>
  <c r="J372" i="11"/>
  <c r="J425" i="11"/>
  <c r="J429" i="11"/>
  <c r="I57" i="14"/>
  <c r="J14" i="14" s="1"/>
  <c r="F37" i="17"/>
  <c r="F40" i="17" s="1"/>
  <c r="K58" i="21"/>
  <c r="K64" i="21" s="1"/>
  <c r="K160" i="21" s="1"/>
  <c r="G74" i="15" s="1"/>
  <c r="H53" i="18"/>
  <c r="J392" i="11"/>
  <c r="G403" i="11"/>
  <c r="AH403" i="11" s="1"/>
  <c r="AI403" i="11" s="1"/>
  <c r="G424" i="11"/>
  <c r="AH424" i="11" s="1"/>
  <c r="AI424" i="11" s="1"/>
  <c r="G426" i="11"/>
  <c r="AH426" i="11" s="1"/>
  <c r="AI426" i="11" s="1"/>
  <c r="G428" i="11"/>
  <c r="AH428" i="11" s="1"/>
  <c r="AI428" i="11" s="1"/>
  <c r="G430" i="11"/>
  <c r="AH430" i="11" s="1"/>
  <c r="AI430" i="11" s="1"/>
  <c r="G432" i="11"/>
  <c r="AH432" i="11" s="1"/>
  <c r="AI432" i="11" s="1"/>
  <c r="G434" i="11"/>
  <c r="AH434" i="11" s="1"/>
  <c r="AI434" i="11" s="1"/>
  <c r="G436" i="11"/>
  <c r="AH436" i="11" s="1"/>
  <c r="AI436" i="11" s="1"/>
  <c r="G433" i="11"/>
  <c r="AH433" i="11" s="1"/>
  <c r="AI433" i="11" s="1"/>
  <c r="G425" i="11"/>
  <c r="AH425" i="11" s="1"/>
  <c r="AI425" i="11" s="1"/>
  <c r="G417" i="11"/>
  <c r="AH417" i="11" s="1"/>
  <c r="AI417" i="11" s="1"/>
  <c r="G409" i="11"/>
  <c r="AH409" i="11" s="1"/>
  <c r="AI409" i="11" s="1"/>
  <c r="G400" i="11"/>
  <c r="AH400" i="11" s="1"/>
  <c r="AI400" i="11" s="1"/>
  <c r="I403" i="11"/>
  <c r="I405" i="11"/>
  <c r="I407" i="11"/>
  <c r="I409" i="11"/>
  <c r="I411" i="11"/>
  <c r="I413" i="11"/>
  <c r="I415" i="11"/>
  <c r="I417" i="11"/>
  <c r="J338" i="11"/>
  <c r="E400" i="11"/>
  <c r="J393" i="11"/>
  <c r="G396" i="11"/>
  <c r="AH396" i="11" s="1"/>
  <c r="AI396" i="11" s="1"/>
  <c r="I404" i="11"/>
  <c r="I406" i="11"/>
  <c r="I408" i="11"/>
  <c r="I410" i="11"/>
  <c r="I412" i="11"/>
  <c r="I414" i="11"/>
  <c r="I416" i="11"/>
  <c r="J419" i="11"/>
  <c r="G407" i="11"/>
  <c r="AH407" i="11" s="1"/>
  <c r="AI407" i="11" s="1"/>
  <c r="K16" i="12"/>
  <c r="K19" i="12" s="1"/>
  <c r="G404" i="11"/>
  <c r="AH404" i="11" s="1"/>
  <c r="AI404" i="11" s="1"/>
  <c r="G408" i="11"/>
  <c r="AH408" i="11" s="1"/>
  <c r="AI408" i="11" s="1"/>
  <c r="G412" i="11"/>
  <c r="AH412" i="11" s="1"/>
  <c r="AI412" i="11" s="1"/>
  <c r="G416" i="11"/>
  <c r="AH416" i="11" s="1"/>
  <c r="AI416" i="11" s="1"/>
  <c r="G420" i="11"/>
  <c r="AH420" i="11" s="1"/>
  <c r="AI420" i="11" s="1"/>
  <c r="G437" i="11"/>
  <c r="AH437" i="11" s="1"/>
  <c r="AI437" i="11" s="1"/>
  <c r="G429" i="11"/>
  <c r="AH429" i="11" s="1"/>
  <c r="AI429" i="11" s="1"/>
  <c r="G421" i="11"/>
  <c r="AH421" i="11" s="1"/>
  <c r="AI421" i="11" s="1"/>
  <c r="G413" i="11"/>
  <c r="AH413" i="11" s="1"/>
  <c r="AI413" i="11" s="1"/>
  <c r="G405" i="11"/>
  <c r="AH405" i="11" s="1"/>
  <c r="AI405" i="11" s="1"/>
  <c r="J332" i="11"/>
  <c r="E394" i="11"/>
  <c r="G402" i="11"/>
  <c r="AH402" i="11" s="1"/>
  <c r="AI402" i="11" s="1"/>
  <c r="G423" i="11"/>
  <c r="AH423" i="11" s="1"/>
  <c r="AI423" i="11" s="1"/>
  <c r="G394" i="11"/>
  <c r="AH394" i="11" s="1"/>
  <c r="AI394" i="11" s="1"/>
  <c r="J390" i="11"/>
  <c r="G398" i="11"/>
  <c r="AH398" i="11" s="1"/>
  <c r="AI398" i="11" s="1"/>
  <c r="J420" i="11"/>
  <c r="G406" i="11"/>
  <c r="AH406" i="11" s="1"/>
  <c r="AI406" i="11" s="1"/>
  <c r="G410" i="11"/>
  <c r="AH410" i="11" s="1"/>
  <c r="AI410" i="11" s="1"/>
  <c r="G414" i="11"/>
  <c r="AH414" i="11" s="1"/>
  <c r="AI414" i="11" s="1"/>
  <c r="G418" i="11"/>
  <c r="AH418" i="11" s="1"/>
  <c r="AI418" i="11" s="1"/>
  <c r="E396" i="11"/>
  <c r="J334" i="11"/>
  <c r="J389" i="11"/>
  <c r="J391" i="11"/>
  <c r="J418" i="11"/>
  <c r="E398" i="11"/>
  <c r="J336" i="11"/>
  <c r="E402" i="11"/>
  <c r="J340" i="11"/>
  <c r="I24" i="14"/>
  <c r="H29" i="14"/>
  <c r="G55" i="18"/>
  <c r="H155" i="21"/>
  <c r="F22" i="15"/>
  <c r="F30" i="20" s="1"/>
  <c r="I155" i="21"/>
  <c r="F190" i="18"/>
  <c r="G22" i="15"/>
  <c r="G30" i="20" s="1"/>
  <c r="J155" i="21"/>
  <c r="G190" i="18"/>
  <c r="J35" i="14"/>
  <c r="I53" i="18" s="1"/>
  <c r="K35" i="14"/>
  <c r="H13" i="14"/>
  <c r="G61" i="14"/>
  <c r="AG15" i="13"/>
  <c r="AG17" i="13"/>
  <c r="AG19" i="13"/>
  <c r="AG21" i="13"/>
  <c r="AG23" i="13"/>
  <c r="AG25" i="13"/>
  <c r="AG27" i="13"/>
  <c r="AG29" i="13"/>
  <c r="AG31" i="13"/>
  <c r="AG33" i="13"/>
  <c r="AG35" i="13"/>
  <c r="AG37" i="13"/>
  <c r="AG39" i="13"/>
  <c r="AG41" i="13"/>
  <c r="AG43" i="13"/>
  <c r="AG45" i="13"/>
  <c r="AG47" i="13"/>
  <c r="AG49" i="13"/>
  <c r="AG51" i="13"/>
  <c r="AG53" i="13"/>
  <c r="AG55" i="13"/>
  <c r="AG57" i="13"/>
  <c r="AG59" i="13"/>
  <c r="AG61" i="13"/>
  <c r="AG63" i="13"/>
  <c r="AG65" i="13"/>
  <c r="AG67" i="13"/>
  <c r="AG69" i="13"/>
  <c r="AG71" i="13"/>
  <c r="AG73" i="13"/>
  <c r="AG75" i="13"/>
  <c r="AG77" i="13"/>
  <c r="AG79" i="13"/>
  <c r="AG81" i="13"/>
  <c r="AG83" i="13"/>
  <c r="AG85" i="13"/>
  <c r="AG87" i="13"/>
  <c r="AG89" i="13"/>
  <c r="AG91" i="13"/>
  <c r="AG93" i="13"/>
  <c r="AG95" i="13"/>
  <c r="AG97" i="13"/>
  <c r="AG99" i="13"/>
  <c r="AG101" i="13"/>
  <c r="AG103" i="13"/>
  <c r="AG105" i="13"/>
  <c r="AG107" i="13"/>
  <c r="AG109" i="13"/>
  <c r="AG111" i="13"/>
  <c r="AG113" i="13"/>
  <c r="AG115" i="13"/>
  <c r="AG117" i="13"/>
  <c r="AG119" i="13"/>
  <c r="AG121" i="13"/>
  <c r="AG123" i="13"/>
  <c r="AG125" i="13"/>
  <c r="AG127" i="13"/>
  <c r="AG129" i="13"/>
  <c r="AG131" i="13"/>
  <c r="AG133" i="13"/>
  <c r="AG135" i="13"/>
  <c r="AG137" i="13"/>
  <c r="AG139" i="13"/>
  <c r="AG141" i="13"/>
  <c r="AG14" i="13"/>
  <c r="AG16" i="13"/>
  <c r="L25" i="14" s="1"/>
  <c r="AG18" i="13"/>
  <c r="AG20" i="13"/>
  <c r="AG22" i="13"/>
  <c r="AG24" i="13"/>
  <c r="AG26" i="13"/>
  <c r="AG28" i="13"/>
  <c r="AG30" i="13"/>
  <c r="AG32" i="13"/>
  <c r="AG34" i="13"/>
  <c r="AG36" i="13"/>
  <c r="AG38" i="13"/>
  <c r="AG40" i="13"/>
  <c r="AG42" i="13"/>
  <c r="AG44" i="13"/>
  <c r="AG46" i="13"/>
  <c r="AG48" i="13"/>
  <c r="AG50" i="13"/>
  <c r="AG52" i="13"/>
  <c r="AG54" i="13"/>
  <c r="AG56" i="13"/>
  <c r="AG58" i="13"/>
  <c r="AG60" i="13"/>
  <c r="AG62" i="13"/>
  <c r="AG64" i="13"/>
  <c r="AG66" i="13"/>
  <c r="AG68" i="13"/>
  <c r="AG70" i="13"/>
  <c r="AG72" i="13"/>
  <c r="AG74" i="13"/>
  <c r="AG76" i="13"/>
  <c r="AG78" i="13"/>
  <c r="AG80" i="13"/>
  <c r="AG82" i="13"/>
  <c r="AG84" i="13"/>
  <c r="AG86" i="13"/>
  <c r="AG88" i="13"/>
  <c r="AG90" i="13"/>
  <c r="AG92" i="13"/>
  <c r="AG94" i="13"/>
  <c r="AG96" i="13"/>
  <c r="AG98" i="13"/>
  <c r="AG100" i="13"/>
  <c r="AG102" i="13"/>
  <c r="AG104" i="13"/>
  <c r="AG106" i="13"/>
  <c r="AG108" i="13"/>
  <c r="AG110" i="13"/>
  <c r="AG112" i="13"/>
  <c r="AG114" i="13"/>
  <c r="AG116" i="13"/>
  <c r="AG118" i="13"/>
  <c r="AG120" i="13"/>
  <c r="AG122" i="13"/>
  <c r="AG124" i="13"/>
  <c r="AG126" i="13"/>
  <c r="AG128" i="13"/>
  <c r="AG130" i="13"/>
  <c r="AG132" i="13"/>
  <c r="AG134" i="13"/>
  <c r="AG136" i="13"/>
  <c r="AG138" i="13"/>
  <c r="AG140" i="13"/>
  <c r="AF12" i="13"/>
  <c r="K24" i="14"/>
  <c r="I12" i="14"/>
  <c r="W12" i="13"/>
  <c r="Y8" i="13"/>
  <c r="AH8" i="13" s="1"/>
  <c r="X15" i="13"/>
  <c r="X17" i="13"/>
  <c r="X19" i="13"/>
  <c r="X21" i="13"/>
  <c r="X23" i="13"/>
  <c r="X25" i="13"/>
  <c r="X27" i="13"/>
  <c r="X29" i="13"/>
  <c r="X31" i="13"/>
  <c r="X33" i="13"/>
  <c r="X35" i="13"/>
  <c r="X37" i="13"/>
  <c r="X39" i="13"/>
  <c r="X41" i="13"/>
  <c r="X43" i="13"/>
  <c r="X45" i="13"/>
  <c r="X47" i="13"/>
  <c r="X49" i="13"/>
  <c r="X51" i="13"/>
  <c r="X53" i="13"/>
  <c r="X55" i="13"/>
  <c r="X57" i="13"/>
  <c r="X59" i="13"/>
  <c r="X61" i="13"/>
  <c r="X63" i="13"/>
  <c r="X65" i="13"/>
  <c r="X67" i="13"/>
  <c r="X69" i="13"/>
  <c r="X14" i="13"/>
  <c r="X18" i="13"/>
  <c r="X22" i="13"/>
  <c r="X26" i="13"/>
  <c r="X30" i="13"/>
  <c r="X34" i="13"/>
  <c r="X38" i="13"/>
  <c r="X42" i="13"/>
  <c r="X46" i="13"/>
  <c r="X50" i="13"/>
  <c r="X54" i="13"/>
  <c r="X58" i="13"/>
  <c r="X62" i="13"/>
  <c r="X66" i="13"/>
  <c r="X70" i="13"/>
  <c r="X72" i="13"/>
  <c r="X74" i="13"/>
  <c r="X76" i="13"/>
  <c r="X78" i="13"/>
  <c r="X80" i="13"/>
  <c r="X82" i="13"/>
  <c r="X84" i="13"/>
  <c r="X86" i="13"/>
  <c r="X88" i="13"/>
  <c r="X90" i="13"/>
  <c r="X92" i="13"/>
  <c r="X94" i="13"/>
  <c r="X96" i="13"/>
  <c r="X98" i="13"/>
  <c r="X100" i="13"/>
  <c r="X102" i="13"/>
  <c r="X104" i="13"/>
  <c r="X106" i="13"/>
  <c r="X108" i="13"/>
  <c r="X110" i="13"/>
  <c r="X112" i="13"/>
  <c r="X114" i="13"/>
  <c r="X116" i="13"/>
  <c r="X118" i="13"/>
  <c r="X120" i="13"/>
  <c r="X122" i="13"/>
  <c r="X124" i="13"/>
  <c r="X126" i="13"/>
  <c r="X128" i="13"/>
  <c r="X130" i="13"/>
  <c r="X132" i="13"/>
  <c r="X134" i="13"/>
  <c r="X136" i="13"/>
  <c r="X138" i="13"/>
  <c r="X140" i="13"/>
  <c r="X16" i="13"/>
  <c r="L36" i="14" s="1"/>
  <c r="N59" i="21" s="1"/>
  <c r="X20" i="13"/>
  <c r="X24" i="13"/>
  <c r="X28" i="13"/>
  <c r="X36" i="13"/>
  <c r="X44" i="13"/>
  <c r="X52" i="13"/>
  <c r="X60" i="13"/>
  <c r="X68" i="13"/>
  <c r="X73" i="13"/>
  <c r="X77" i="13"/>
  <c r="X81" i="13"/>
  <c r="X85" i="13"/>
  <c r="X89" i="13"/>
  <c r="X93" i="13"/>
  <c r="X97" i="13"/>
  <c r="X101" i="13"/>
  <c r="X105" i="13"/>
  <c r="X109" i="13"/>
  <c r="X113" i="13"/>
  <c r="X117" i="13"/>
  <c r="X121" i="13"/>
  <c r="X125" i="13"/>
  <c r="X129" i="13"/>
  <c r="X133" i="13"/>
  <c r="X137" i="13"/>
  <c r="X141" i="13"/>
  <c r="X32" i="13"/>
  <c r="X40" i="13"/>
  <c r="X48" i="13"/>
  <c r="X56" i="13"/>
  <c r="X64" i="13"/>
  <c r="X71" i="13"/>
  <c r="X75" i="13"/>
  <c r="X79" i="13"/>
  <c r="X83" i="13"/>
  <c r="X87" i="13"/>
  <c r="X91" i="13"/>
  <c r="X95" i="13"/>
  <c r="X99" i="13"/>
  <c r="X103" i="13"/>
  <c r="X107" i="13"/>
  <c r="X111" i="13"/>
  <c r="X115" i="13"/>
  <c r="X119" i="13"/>
  <c r="X123" i="13"/>
  <c r="X127" i="13"/>
  <c r="X131" i="13"/>
  <c r="X135" i="13"/>
  <c r="X139" i="13"/>
  <c r="AE141" i="13"/>
  <c r="AE139" i="13"/>
  <c r="AE137" i="13"/>
  <c r="AE135" i="13"/>
  <c r="AE133" i="13"/>
  <c r="AE131" i="13"/>
  <c r="AE129" i="13"/>
  <c r="AE127" i="13"/>
  <c r="AE126" i="13"/>
  <c r="AE124" i="13"/>
  <c r="AE122" i="13"/>
  <c r="AE120" i="13"/>
  <c r="AE118" i="13"/>
  <c r="AE116" i="13"/>
  <c r="AE114" i="13"/>
  <c r="AE112" i="13"/>
  <c r="AE140" i="13"/>
  <c r="AE138" i="13"/>
  <c r="AE136" i="13"/>
  <c r="AE134" i="13"/>
  <c r="AE132" i="13"/>
  <c r="AE130" i="13"/>
  <c r="AE128" i="13"/>
  <c r="AE125" i="13"/>
  <c r="AE123" i="13"/>
  <c r="AE121" i="13"/>
  <c r="AE119" i="13"/>
  <c r="AE117" i="13"/>
  <c r="AE115" i="13"/>
  <c r="AE113" i="13"/>
  <c r="AE111" i="13"/>
  <c r="AE110" i="13"/>
  <c r="AE108" i="13"/>
  <c r="AE106" i="13"/>
  <c r="AE104" i="13"/>
  <c r="AE102" i="13"/>
  <c r="AE100" i="13"/>
  <c r="AE98" i="13"/>
  <c r="AE96" i="13"/>
  <c r="AE94" i="13"/>
  <c r="AE92" i="13"/>
  <c r="AE90" i="13"/>
  <c r="AE109" i="13"/>
  <c r="AE107" i="13"/>
  <c r="AE105" i="13"/>
  <c r="AE103" i="13"/>
  <c r="AE101" i="13"/>
  <c r="AE99" i="13"/>
  <c r="AE97" i="13"/>
  <c r="AE95" i="13"/>
  <c r="AE93" i="13"/>
  <c r="AE91" i="13"/>
  <c r="AE89" i="13"/>
  <c r="AE87" i="13"/>
  <c r="AE88" i="13"/>
  <c r="AE86" i="13"/>
  <c r="AE85" i="13"/>
  <c r="AE83" i="13"/>
  <c r="AE81" i="13"/>
  <c r="AE79" i="13"/>
  <c r="AE77" i="13"/>
  <c r="AE75" i="13"/>
  <c r="AE73" i="13"/>
  <c r="AE71" i="13"/>
  <c r="AE69" i="13"/>
  <c r="AE67" i="13"/>
  <c r="AE65" i="13"/>
  <c r="AE63" i="13"/>
  <c r="AE61" i="13"/>
  <c r="AE59" i="13"/>
  <c r="AE57" i="13"/>
  <c r="AE84" i="13"/>
  <c r="AE82" i="13"/>
  <c r="AE80" i="13"/>
  <c r="AE78" i="13"/>
  <c r="AE76" i="13"/>
  <c r="AE74" i="13"/>
  <c r="AE72" i="13"/>
  <c r="AE70" i="13"/>
  <c r="AE68" i="13"/>
  <c r="AE66" i="13"/>
  <c r="AE64" i="13"/>
  <c r="AE62" i="13"/>
  <c r="AE60" i="13"/>
  <c r="AE58" i="13"/>
  <c r="AE56" i="13"/>
  <c r="AE54" i="13"/>
  <c r="AE52" i="13"/>
  <c r="AE50" i="13"/>
  <c r="AE48" i="13"/>
  <c r="AE46" i="13"/>
  <c r="AE44" i="13"/>
  <c r="AE42" i="13"/>
  <c r="AE40" i="13"/>
  <c r="AE55" i="13"/>
  <c r="AE53" i="13"/>
  <c r="AE51" i="13"/>
  <c r="AE49" i="13"/>
  <c r="AE47" i="13"/>
  <c r="AE45" i="13"/>
  <c r="AE43" i="13"/>
  <c r="AE41" i="13"/>
  <c r="AE38" i="13"/>
  <c r="AE36" i="13"/>
  <c r="AE34" i="13"/>
  <c r="AE32" i="13"/>
  <c r="AE30" i="13"/>
  <c r="AE28" i="13"/>
  <c r="AE26" i="13"/>
  <c r="AE24" i="13"/>
  <c r="AE22" i="13"/>
  <c r="AE20" i="13"/>
  <c r="AE18" i="13"/>
  <c r="AE16" i="13"/>
  <c r="J25" i="14" s="1"/>
  <c r="AE14" i="13"/>
  <c r="AE39" i="13"/>
  <c r="AE37" i="13"/>
  <c r="AE35" i="13"/>
  <c r="AE33" i="13"/>
  <c r="AE31" i="13"/>
  <c r="AE29" i="13"/>
  <c r="AE27" i="13"/>
  <c r="AE25" i="13"/>
  <c r="AE23" i="13"/>
  <c r="AE21" i="13"/>
  <c r="AE19" i="13"/>
  <c r="AE17" i="13"/>
  <c r="AE15" i="13"/>
  <c r="AD12" i="13"/>
  <c r="V12" i="13"/>
  <c r="AF332" i="11" l="1"/>
  <c r="AF431" i="11"/>
  <c r="AD366" i="11"/>
  <c r="AD369" i="11"/>
  <c r="AD286" i="11"/>
  <c r="AD335" i="11"/>
  <c r="AD359" i="11"/>
  <c r="AD358" i="11"/>
  <c r="AD288" i="11"/>
  <c r="AD282" i="11"/>
  <c r="AF425" i="11"/>
  <c r="AF407" i="11"/>
  <c r="AF338" i="11"/>
  <c r="AF428" i="11"/>
  <c r="AF375" i="11"/>
  <c r="AF334" i="11"/>
  <c r="AF337" i="11"/>
  <c r="AF422" i="11"/>
  <c r="AD334" i="11"/>
  <c r="AF427" i="11"/>
  <c r="AF408" i="11"/>
  <c r="AD329" i="11"/>
  <c r="AD287" i="11"/>
  <c r="AF411" i="11"/>
  <c r="AF328" i="11"/>
  <c r="AF335" i="11"/>
  <c r="AD362" i="11"/>
  <c r="AF406" i="11"/>
  <c r="AF434" i="11"/>
  <c r="AF333" i="11"/>
  <c r="AF331" i="11"/>
  <c r="AF339" i="11"/>
  <c r="AF426" i="11"/>
  <c r="AF327" i="11"/>
  <c r="AI438" i="11"/>
  <c r="AD285" i="11"/>
  <c r="AF340" i="11"/>
  <c r="AF404" i="11"/>
  <c r="AD281" i="11"/>
  <c r="AF405" i="11"/>
  <c r="AD374" i="11"/>
  <c r="AD328" i="11"/>
  <c r="AF354" i="11"/>
  <c r="AF424" i="11"/>
  <c r="AD371" i="11"/>
  <c r="AD356" i="11"/>
  <c r="AF435" i="11"/>
  <c r="AD361" i="11"/>
  <c r="AD333" i="11"/>
  <c r="AD357" i="11"/>
  <c r="AD292" i="11"/>
  <c r="AF410" i="11"/>
  <c r="AD370" i="11"/>
  <c r="AF350" i="11"/>
  <c r="AF330" i="11"/>
  <c r="AD367" i="11"/>
  <c r="AF417" i="11"/>
  <c r="AD372" i="11"/>
  <c r="AD279" i="11"/>
  <c r="AD368" i="11"/>
  <c r="AD291" i="11"/>
  <c r="AF359" i="11"/>
  <c r="AF429" i="11"/>
  <c r="AF409" i="11"/>
  <c r="AD332" i="11"/>
  <c r="AD360" i="11"/>
  <c r="AG410" i="11"/>
  <c r="Z410" i="11"/>
  <c r="AG417" i="11"/>
  <c r="Z417" i="11"/>
  <c r="AC351" i="11"/>
  <c r="AB351" i="11"/>
  <c r="AB437" i="11"/>
  <c r="AC437" i="11"/>
  <c r="U396" i="11"/>
  <c r="O396" i="11"/>
  <c r="AE396" i="11" s="1"/>
  <c r="S396" i="11"/>
  <c r="Q396" i="11"/>
  <c r="S391" i="11"/>
  <c r="O391" i="11"/>
  <c r="AE391" i="11" s="1"/>
  <c r="U391" i="11"/>
  <c r="Q391" i="11"/>
  <c r="AG408" i="11"/>
  <c r="Z408" i="11"/>
  <c r="AG415" i="11"/>
  <c r="Z415" i="11"/>
  <c r="N376" i="11"/>
  <c r="U420" i="11"/>
  <c r="O420" i="11"/>
  <c r="AE420" i="11" s="1"/>
  <c r="Q420" i="11"/>
  <c r="S420" i="11"/>
  <c r="S398" i="11"/>
  <c r="Q398" i="11"/>
  <c r="U398" i="11"/>
  <c r="O398" i="11"/>
  <c r="AE398" i="11" s="1"/>
  <c r="S419" i="11"/>
  <c r="U419" i="11"/>
  <c r="Q419" i="11"/>
  <c r="O419" i="11"/>
  <c r="AE419" i="11" s="1"/>
  <c r="AB391" i="11"/>
  <c r="AC391" i="11"/>
  <c r="AB426" i="11"/>
  <c r="AC426" i="11"/>
  <c r="AC392" i="11"/>
  <c r="AB392" i="11"/>
  <c r="AC354" i="11"/>
  <c r="AB354" i="11"/>
  <c r="AB402" i="11"/>
  <c r="AC402" i="11"/>
  <c r="AD336" i="11"/>
  <c r="U430" i="11"/>
  <c r="O430" i="11"/>
  <c r="AE430" i="11" s="1"/>
  <c r="S430" i="11"/>
  <c r="Q430" i="11"/>
  <c r="AC396" i="11"/>
  <c r="AB396" i="11"/>
  <c r="AC341" i="11"/>
  <c r="AB341" i="11"/>
  <c r="AB398" i="11"/>
  <c r="AC398" i="11"/>
  <c r="AC347" i="11"/>
  <c r="AB347" i="11"/>
  <c r="AC429" i="11"/>
  <c r="AB429" i="11"/>
  <c r="AD373" i="11"/>
  <c r="Q418" i="11"/>
  <c r="U418" i="11"/>
  <c r="O418" i="11"/>
  <c r="AE418" i="11" s="1"/>
  <c r="S418" i="11"/>
  <c r="AB397" i="11"/>
  <c r="AC397" i="11"/>
  <c r="AC419" i="11"/>
  <c r="AB419" i="11"/>
  <c r="Z409" i="11"/>
  <c r="AG409" i="11"/>
  <c r="Q400" i="11"/>
  <c r="U400" i="11"/>
  <c r="O400" i="11"/>
  <c r="AE400" i="11" s="1"/>
  <c r="S400" i="11"/>
  <c r="AB344" i="11"/>
  <c r="AC344" i="11"/>
  <c r="AB343" i="11"/>
  <c r="AC343" i="11"/>
  <c r="AI376" i="11"/>
  <c r="AB400" i="11"/>
  <c r="AC400" i="11"/>
  <c r="S437" i="11"/>
  <c r="Q437" i="11"/>
  <c r="U437" i="11"/>
  <c r="O437" i="11"/>
  <c r="AE437" i="11" s="1"/>
  <c r="AB350" i="11"/>
  <c r="AC350" i="11"/>
  <c r="Q390" i="11"/>
  <c r="U390" i="11"/>
  <c r="O390" i="11"/>
  <c r="AE390" i="11" s="1"/>
  <c r="S390" i="11"/>
  <c r="U397" i="11"/>
  <c r="O397" i="11"/>
  <c r="AE397" i="11" s="1"/>
  <c r="Q397" i="11"/>
  <c r="S397" i="11"/>
  <c r="S395" i="11"/>
  <c r="Q395" i="11"/>
  <c r="O395" i="11"/>
  <c r="AE395" i="11" s="1"/>
  <c r="U395" i="11"/>
  <c r="Q401" i="11"/>
  <c r="U401" i="11"/>
  <c r="O401" i="11"/>
  <c r="AE401" i="11" s="1"/>
  <c r="S401" i="11"/>
  <c r="AC395" i="11"/>
  <c r="AB395" i="11"/>
  <c r="AB345" i="11"/>
  <c r="AC345" i="11"/>
  <c r="Z414" i="11"/>
  <c r="AG414" i="11"/>
  <c r="Z406" i="11"/>
  <c r="AG406" i="11"/>
  <c r="AG413" i="11"/>
  <c r="Z413" i="11"/>
  <c r="Z405" i="11"/>
  <c r="AG405" i="11"/>
  <c r="AD338" i="11"/>
  <c r="S402" i="11"/>
  <c r="Q402" i="11"/>
  <c r="O402" i="11"/>
  <c r="AE402" i="11" s="1"/>
  <c r="U402" i="11"/>
  <c r="AC427" i="11"/>
  <c r="AB427" i="11"/>
  <c r="AC399" i="11"/>
  <c r="AB399" i="11"/>
  <c r="AB390" i="11"/>
  <c r="AC390" i="11"/>
  <c r="AC353" i="11"/>
  <c r="AB353" i="11"/>
  <c r="AC342" i="11"/>
  <c r="AB342" i="11"/>
  <c r="AB432" i="11"/>
  <c r="AC432" i="11"/>
  <c r="AC421" i="11"/>
  <c r="AB421" i="11"/>
  <c r="AB423" i="11"/>
  <c r="AC423" i="11"/>
  <c r="AB394" i="11"/>
  <c r="AC394" i="11"/>
  <c r="AD284" i="11"/>
  <c r="Q394" i="11"/>
  <c r="U394" i="11"/>
  <c r="O394" i="11"/>
  <c r="AE394" i="11" s="1"/>
  <c r="S394" i="11"/>
  <c r="AB428" i="11"/>
  <c r="AC428" i="11"/>
  <c r="AB435" i="11"/>
  <c r="AC435" i="11"/>
  <c r="AB401" i="11"/>
  <c r="AC401" i="11"/>
  <c r="U399" i="11"/>
  <c r="O399" i="11"/>
  <c r="AE399" i="11" s="1"/>
  <c r="S399" i="11"/>
  <c r="Q399" i="11"/>
  <c r="AB433" i="11"/>
  <c r="AC433" i="11"/>
  <c r="AB346" i="11"/>
  <c r="AC346" i="11"/>
  <c r="U393" i="11"/>
  <c r="O393" i="11"/>
  <c r="AE393" i="11" s="1"/>
  <c r="S393" i="11"/>
  <c r="Q393" i="11"/>
  <c r="S389" i="11"/>
  <c r="U389" i="11"/>
  <c r="O389" i="11"/>
  <c r="AE389" i="11" s="1"/>
  <c r="Q389" i="11"/>
  <c r="AB430" i="11"/>
  <c r="AC430" i="11"/>
  <c r="Z416" i="11"/>
  <c r="AG416" i="11"/>
  <c r="AG407" i="11"/>
  <c r="Z407" i="11"/>
  <c r="Z412" i="11"/>
  <c r="AG412" i="11"/>
  <c r="AG404" i="11"/>
  <c r="Z404" i="11"/>
  <c r="AG411" i="11"/>
  <c r="Z411" i="11"/>
  <c r="AG403" i="11"/>
  <c r="Z403" i="11"/>
  <c r="AF358" i="11"/>
  <c r="AF336" i="11"/>
  <c r="AF433" i="11"/>
  <c r="AF415" i="11"/>
  <c r="AD340" i="11"/>
  <c r="U416" i="11"/>
  <c r="O416" i="11"/>
  <c r="AE416" i="11" s="1"/>
  <c r="S416" i="11"/>
  <c r="Q416" i="11"/>
  <c r="AF357" i="11"/>
  <c r="AD364" i="11"/>
  <c r="AD363" i="11"/>
  <c r="AD339" i="11"/>
  <c r="AB422" i="11"/>
  <c r="AC422" i="11"/>
  <c r="AB352" i="11"/>
  <c r="AC352" i="11"/>
  <c r="AB434" i="11"/>
  <c r="AC434" i="11"/>
  <c r="AC348" i="11"/>
  <c r="AB348" i="11"/>
  <c r="AF432" i="11"/>
  <c r="AD331" i="11"/>
  <c r="AD327" i="11"/>
  <c r="AD290" i="11"/>
  <c r="AD313" i="11"/>
  <c r="AF403" i="11"/>
  <c r="AF413" i="11"/>
  <c r="AD365" i="11"/>
  <c r="AF329" i="11"/>
  <c r="AF368" i="11"/>
  <c r="S412" i="11"/>
  <c r="O412" i="11"/>
  <c r="AE412" i="11" s="1"/>
  <c r="Q412" i="11"/>
  <c r="U412" i="11"/>
  <c r="U392" i="11"/>
  <c r="O392" i="11"/>
  <c r="AE392" i="11" s="1"/>
  <c r="S392" i="11"/>
  <c r="Q392" i="11"/>
  <c r="AB425" i="11"/>
  <c r="AC425" i="11"/>
  <c r="AB389" i="11"/>
  <c r="AC389" i="11"/>
  <c r="AB424" i="11"/>
  <c r="AC424" i="11"/>
  <c r="AB349" i="11"/>
  <c r="AC349" i="11"/>
  <c r="AB420" i="11"/>
  <c r="AC420" i="11"/>
  <c r="AF436" i="11"/>
  <c r="AC393" i="11"/>
  <c r="AB393" i="11"/>
  <c r="AC436" i="11"/>
  <c r="AB436" i="11"/>
  <c r="AD289" i="11"/>
  <c r="AD280" i="11"/>
  <c r="AD293" i="11"/>
  <c r="AF356" i="11"/>
  <c r="AF414" i="11"/>
  <c r="AF423" i="11"/>
  <c r="AC375" i="11"/>
  <c r="AB375" i="11"/>
  <c r="AD337" i="11"/>
  <c r="AD283" i="11"/>
  <c r="AD330" i="11"/>
  <c r="U421" i="11"/>
  <c r="O421" i="11"/>
  <c r="AE421" i="11" s="1"/>
  <c r="S421" i="11"/>
  <c r="Q421" i="11"/>
  <c r="AB431" i="11"/>
  <c r="AC431" i="11"/>
  <c r="AB418" i="11"/>
  <c r="AC418" i="11"/>
  <c r="AC355" i="11"/>
  <c r="AB355" i="11"/>
  <c r="Q326" i="11"/>
  <c r="Q376" i="11" s="1"/>
  <c r="O376" i="11"/>
  <c r="AE326" i="11"/>
  <c r="M376" i="11"/>
  <c r="AF326" i="11"/>
  <c r="O388" i="11"/>
  <c r="K438" i="11"/>
  <c r="H55" i="18"/>
  <c r="H80" i="20" s="1"/>
  <c r="K127" i="21"/>
  <c r="K144" i="21"/>
  <c r="J434" i="11"/>
  <c r="J426" i="11"/>
  <c r="J401" i="11"/>
  <c r="J406" i="11"/>
  <c r="J403" i="11"/>
  <c r="J414" i="11"/>
  <c r="J430" i="11"/>
  <c r="J411" i="11"/>
  <c r="J416" i="11"/>
  <c r="J408" i="11"/>
  <c r="J413" i="11"/>
  <c r="J399" i="11"/>
  <c r="J432" i="11"/>
  <c r="J405" i="11"/>
  <c r="J421" i="11"/>
  <c r="J428" i="11"/>
  <c r="J435" i="11"/>
  <c r="J431" i="11"/>
  <c r="J427" i="11"/>
  <c r="J412" i="11"/>
  <c r="J415" i="11"/>
  <c r="J407" i="11"/>
  <c r="J410" i="11"/>
  <c r="J404" i="11"/>
  <c r="J417" i="11"/>
  <c r="J409" i="11"/>
  <c r="J57" i="14"/>
  <c r="K14" i="14" s="1"/>
  <c r="K57" i="14" s="1"/>
  <c r="L14" i="14" s="1"/>
  <c r="L57" i="14" s="1"/>
  <c r="M14" i="14" s="1"/>
  <c r="G15" i="16"/>
  <c r="G17" i="16" s="1"/>
  <c r="F37" i="20" s="1"/>
  <c r="I29" i="14"/>
  <c r="H37" i="17" s="1"/>
  <c r="H40" i="17" s="1"/>
  <c r="J398" i="11"/>
  <c r="J396" i="11"/>
  <c r="J394" i="11"/>
  <c r="J400" i="11"/>
  <c r="J402" i="11"/>
  <c r="L16" i="12"/>
  <c r="L19" i="12" s="1"/>
  <c r="K29" i="14"/>
  <c r="G80" i="20"/>
  <c r="H22" i="15"/>
  <c r="H30" i="20" s="1"/>
  <c r="K155" i="21"/>
  <c r="H190" i="18"/>
  <c r="H70" i="20"/>
  <c r="G70" i="20"/>
  <c r="G37" i="17"/>
  <c r="G40" i="17" s="1"/>
  <c r="J24" i="14"/>
  <c r="X12" i="13"/>
  <c r="L35" i="14"/>
  <c r="M58" i="21"/>
  <c r="M64" i="21" s="1"/>
  <c r="K40" i="14"/>
  <c r="K50" i="14" s="1"/>
  <c r="AH14" i="13"/>
  <c r="AH16" i="13"/>
  <c r="M25" i="14" s="1"/>
  <c r="AH18" i="13"/>
  <c r="AH20" i="13"/>
  <c r="AH22" i="13"/>
  <c r="AH24" i="13"/>
  <c r="AH26" i="13"/>
  <c r="AH28" i="13"/>
  <c r="AH30" i="13"/>
  <c r="AH32" i="13"/>
  <c r="AH34" i="13"/>
  <c r="AH36" i="13"/>
  <c r="AH38" i="13"/>
  <c r="AH40" i="13"/>
  <c r="AH42" i="13"/>
  <c r="AH44" i="13"/>
  <c r="AH46" i="13"/>
  <c r="AH48" i="13"/>
  <c r="AH50" i="13"/>
  <c r="AH52" i="13"/>
  <c r="AH54" i="13"/>
  <c r="AH56" i="13"/>
  <c r="AH58" i="13"/>
  <c r="AH60" i="13"/>
  <c r="AH62" i="13"/>
  <c r="AH64" i="13"/>
  <c r="AH66" i="13"/>
  <c r="AH68" i="13"/>
  <c r="AH70" i="13"/>
  <c r="AH72" i="13"/>
  <c r="AH74" i="13"/>
  <c r="AH76" i="13"/>
  <c r="AH78" i="13"/>
  <c r="AH80" i="13"/>
  <c r="AH82" i="13"/>
  <c r="AH84" i="13"/>
  <c r="AH86" i="13"/>
  <c r="AH88" i="13"/>
  <c r="AH90" i="13"/>
  <c r="AH92" i="13"/>
  <c r="AH94" i="13"/>
  <c r="AH96" i="13"/>
  <c r="AH98" i="13"/>
  <c r="AH100" i="13"/>
  <c r="AH102" i="13"/>
  <c r="AH104" i="13"/>
  <c r="AH106" i="13"/>
  <c r="AH108" i="13"/>
  <c r="AH110" i="13"/>
  <c r="AH112" i="13"/>
  <c r="AH114" i="13"/>
  <c r="AH116" i="13"/>
  <c r="AH118" i="13"/>
  <c r="AH120" i="13"/>
  <c r="AH122" i="13"/>
  <c r="AH124" i="13"/>
  <c r="AH126" i="13"/>
  <c r="AH128" i="13"/>
  <c r="AH130" i="13"/>
  <c r="AH132" i="13"/>
  <c r="AH134" i="13"/>
  <c r="AH136" i="13"/>
  <c r="AH138" i="13"/>
  <c r="AH140" i="13"/>
  <c r="AH15" i="13"/>
  <c r="AH17" i="13"/>
  <c r="AH19" i="13"/>
  <c r="AH21" i="13"/>
  <c r="AH23" i="13"/>
  <c r="AH25" i="13"/>
  <c r="AH27" i="13"/>
  <c r="AH29" i="13"/>
  <c r="AH31" i="13"/>
  <c r="AH33" i="13"/>
  <c r="AH35" i="13"/>
  <c r="AH37" i="13"/>
  <c r="AH39" i="13"/>
  <c r="AH41" i="13"/>
  <c r="AH43" i="13"/>
  <c r="AH45" i="13"/>
  <c r="AH47" i="13"/>
  <c r="AH49" i="13"/>
  <c r="AH51" i="13"/>
  <c r="AH53" i="13"/>
  <c r="AH55" i="13"/>
  <c r="AH57" i="13"/>
  <c r="AH59" i="13"/>
  <c r="AH61" i="13"/>
  <c r="AH63" i="13"/>
  <c r="AH65" i="13"/>
  <c r="AH67" i="13"/>
  <c r="AH69" i="13"/>
  <c r="AH71" i="13"/>
  <c r="AH73" i="13"/>
  <c r="AH75" i="13"/>
  <c r="AH77" i="13"/>
  <c r="AH79" i="13"/>
  <c r="AH81" i="13"/>
  <c r="AH83" i="13"/>
  <c r="AH85" i="13"/>
  <c r="AH87" i="13"/>
  <c r="AH89" i="13"/>
  <c r="AH91" i="13"/>
  <c r="AH93" i="13"/>
  <c r="AH95" i="13"/>
  <c r="AH97" i="13"/>
  <c r="AH99" i="13"/>
  <c r="AH101" i="13"/>
  <c r="AH103" i="13"/>
  <c r="AH105" i="13"/>
  <c r="AH107" i="13"/>
  <c r="AH109" i="13"/>
  <c r="AH111" i="13"/>
  <c r="AH113" i="13"/>
  <c r="AH115" i="13"/>
  <c r="AH117" i="13"/>
  <c r="AH119" i="13"/>
  <c r="AH121" i="13"/>
  <c r="AH123" i="13"/>
  <c r="AH125" i="13"/>
  <c r="AH127" i="13"/>
  <c r="AH129" i="13"/>
  <c r="AH131" i="13"/>
  <c r="AH133" i="13"/>
  <c r="AH135" i="13"/>
  <c r="AH137" i="13"/>
  <c r="AH139" i="13"/>
  <c r="AH141" i="13"/>
  <c r="L24" i="14"/>
  <c r="AG12" i="13"/>
  <c r="H56" i="14"/>
  <c r="H18" i="14"/>
  <c r="L58" i="21"/>
  <c r="L64" i="21" s="1"/>
  <c r="J40" i="14"/>
  <c r="J50" i="14" s="1"/>
  <c r="I19" i="17" s="1"/>
  <c r="I55" i="14"/>
  <c r="Y14" i="13"/>
  <c r="Y16" i="13"/>
  <c r="M36" i="14" s="1"/>
  <c r="O59" i="21" s="1"/>
  <c r="Y18" i="13"/>
  <c r="Y20" i="13"/>
  <c r="Y22" i="13"/>
  <c r="Y24" i="13"/>
  <c r="Y26" i="13"/>
  <c r="Y28" i="13"/>
  <c r="Y30" i="13"/>
  <c r="Y32" i="13"/>
  <c r="Y34" i="13"/>
  <c r="Y36" i="13"/>
  <c r="Y38" i="13"/>
  <c r="Y40" i="13"/>
  <c r="Y42" i="13"/>
  <c r="Y44" i="13"/>
  <c r="Y46" i="13"/>
  <c r="Y48" i="13"/>
  <c r="Y50" i="13"/>
  <c r="Y52" i="13"/>
  <c r="Y54" i="13"/>
  <c r="Y56" i="13"/>
  <c r="Y58" i="13"/>
  <c r="Y60" i="13"/>
  <c r="Y62" i="13"/>
  <c r="Y64" i="13"/>
  <c r="Y66" i="13"/>
  <c r="Y68" i="13"/>
  <c r="Y15" i="13"/>
  <c r="Y19" i="13"/>
  <c r="Y23" i="13"/>
  <c r="Y27" i="13"/>
  <c r="Y31" i="13"/>
  <c r="Y35" i="13"/>
  <c r="Y39" i="13"/>
  <c r="Y43" i="13"/>
  <c r="Y47" i="13"/>
  <c r="Y51" i="13"/>
  <c r="Y55" i="13"/>
  <c r="Y59" i="13"/>
  <c r="Y63" i="13"/>
  <c r="Y67" i="13"/>
  <c r="Y71" i="13"/>
  <c r="Y73" i="13"/>
  <c r="Y75" i="13"/>
  <c r="Y77" i="13"/>
  <c r="Y79" i="13"/>
  <c r="Y81" i="13"/>
  <c r="Y83" i="13"/>
  <c r="Y85" i="13"/>
  <c r="Y87" i="13"/>
  <c r="Y89" i="13"/>
  <c r="Y91" i="13"/>
  <c r="Y93" i="13"/>
  <c r="Y95" i="13"/>
  <c r="Y97" i="13"/>
  <c r="Y99" i="13"/>
  <c r="Y101" i="13"/>
  <c r="Y103" i="13"/>
  <c r="Y105" i="13"/>
  <c r="Y107" i="13"/>
  <c r="Y109" i="13"/>
  <c r="Y111" i="13"/>
  <c r="Y113" i="13"/>
  <c r="Y115" i="13"/>
  <c r="Y117" i="13"/>
  <c r="Y119" i="13"/>
  <c r="Y121" i="13"/>
  <c r="Y123" i="13"/>
  <c r="Y125" i="13"/>
  <c r="Y127" i="13"/>
  <c r="Y129" i="13"/>
  <c r="Y131" i="13"/>
  <c r="Y133" i="13"/>
  <c r="Y135" i="13"/>
  <c r="Y137" i="13"/>
  <c r="Y139" i="13"/>
  <c r="Y141" i="13"/>
  <c r="Y17" i="13"/>
  <c r="Y21" i="13"/>
  <c r="Y25" i="13"/>
  <c r="Y33" i="13"/>
  <c r="Y41" i="13"/>
  <c r="Y49" i="13"/>
  <c r="Y57" i="13"/>
  <c r="Y65" i="13"/>
  <c r="Y70" i="13"/>
  <c r="Y74" i="13"/>
  <c r="Y78" i="13"/>
  <c r="Y82" i="13"/>
  <c r="Y86" i="13"/>
  <c r="Y90" i="13"/>
  <c r="Y94" i="13"/>
  <c r="Y98" i="13"/>
  <c r="Y102" i="13"/>
  <c r="Y106" i="13"/>
  <c r="Y110" i="13"/>
  <c r="Y114" i="13"/>
  <c r="Y118" i="13"/>
  <c r="Y122" i="13"/>
  <c r="Y126" i="13"/>
  <c r="Y130" i="13"/>
  <c r="Y134" i="13"/>
  <c r="Y138" i="13"/>
  <c r="Y29" i="13"/>
  <c r="Y37" i="13"/>
  <c r="Y45" i="13"/>
  <c r="Y53" i="13"/>
  <c r="Y61" i="13"/>
  <c r="Y69" i="13"/>
  <c r="Y72" i="13"/>
  <c r="Y76" i="13"/>
  <c r="Y80" i="13"/>
  <c r="Y84" i="13"/>
  <c r="Y88" i="13"/>
  <c r="Y92" i="13"/>
  <c r="Y96" i="13"/>
  <c r="Y100" i="13"/>
  <c r="Y104" i="13"/>
  <c r="Y108" i="13"/>
  <c r="Y112" i="13"/>
  <c r="Y116" i="13"/>
  <c r="Y120" i="13"/>
  <c r="Y124" i="13"/>
  <c r="Y128" i="13"/>
  <c r="Y132" i="13"/>
  <c r="Y136" i="13"/>
  <c r="Y140" i="13"/>
  <c r="AE12" i="13"/>
  <c r="AD397" i="11" l="1"/>
  <c r="AD354" i="11"/>
  <c r="AD426" i="11"/>
  <c r="AD430" i="11"/>
  <c r="AD346" i="11"/>
  <c r="AD400" i="11"/>
  <c r="AD437" i="11"/>
  <c r="AD433" i="11"/>
  <c r="AD343" i="11"/>
  <c r="AF402" i="11"/>
  <c r="AF394" i="11"/>
  <c r="AF401" i="11"/>
  <c r="AF397" i="11"/>
  <c r="AF393" i="11"/>
  <c r="AF437" i="11"/>
  <c r="AF412" i="11"/>
  <c r="AF400" i="11"/>
  <c r="AF398" i="11"/>
  <c r="AD423" i="11"/>
  <c r="AD353" i="11"/>
  <c r="AD398" i="11"/>
  <c r="AD393" i="11"/>
  <c r="AD420" i="11"/>
  <c r="AD424" i="11"/>
  <c r="AD352" i="11"/>
  <c r="AD434" i="11"/>
  <c r="AD375" i="11"/>
  <c r="AD436" i="11"/>
  <c r="AF392" i="11"/>
  <c r="AF416" i="11"/>
  <c r="AF399" i="11"/>
  <c r="AD435" i="11"/>
  <c r="AD394" i="11"/>
  <c r="AD342" i="11"/>
  <c r="AD390" i="11"/>
  <c r="AD427" i="11"/>
  <c r="AD395" i="11"/>
  <c r="AF390" i="11"/>
  <c r="AD344" i="11"/>
  <c r="AF418" i="11"/>
  <c r="AF419" i="11"/>
  <c r="AD391" i="11"/>
  <c r="AF421" i="11"/>
  <c r="AD389" i="11"/>
  <c r="AD425" i="11"/>
  <c r="AD422" i="11"/>
  <c r="AD402" i="11"/>
  <c r="AF396" i="11"/>
  <c r="AD351" i="11"/>
  <c r="AD349" i="11"/>
  <c r="AD348" i="11"/>
  <c r="AC413" i="11"/>
  <c r="AB413" i="11"/>
  <c r="AD419" i="11"/>
  <c r="AD429" i="11"/>
  <c r="AD396" i="11"/>
  <c r="AC403" i="11"/>
  <c r="AB403" i="11"/>
  <c r="AC407" i="11"/>
  <c r="AB407" i="11"/>
  <c r="AB406" i="11"/>
  <c r="AC406" i="11"/>
  <c r="AC408" i="11"/>
  <c r="AB408" i="11"/>
  <c r="AD355" i="11"/>
  <c r="AD431" i="11"/>
  <c r="AC411" i="11"/>
  <c r="AB411" i="11"/>
  <c r="AD421" i="11"/>
  <c r="AB414" i="11"/>
  <c r="AC414" i="11"/>
  <c r="AD347" i="11"/>
  <c r="AD341" i="11"/>
  <c r="AD392" i="11"/>
  <c r="AB415" i="11"/>
  <c r="AC415" i="11"/>
  <c r="AB410" i="11"/>
  <c r="AC410" i="11"/>
  <c r="AC404" i="11"/>
  <c r="AB404" i="11"/>
  <c r="AB405" i="11"/>
  <c r="AC405" i="11"/>
  <c r="AB417" i="11"/>
  <c r="AC417" i="11"/>
  <c r="N438" i="11"/>
  <c r="AD418" i="11"/>
  <c r="AB412" i="11"/>
  <c r="AC412" i="11"/>
  <c r="AC416" i="11"/>
  <c r="AB416" i="11"/>
  <c r="AF389" i="11"/>
  <c r="AD401" i="11"/>
  <c r="AD428" i="11"/>
  <c r="AD432" i="11"/>
  <c r="AD399" i="11"/>
  <c r="AD345" i="11"/>
  <c r="AF395" i="11"/>
  <c r="AD350" i="11"/>
  <c r="AB409" i="11"/>
  <c r="AC409" i="11"/>
  <c r="AF430" i="11"/>
  <c r="AF420" i="11"/>
  <c r="AF391" i="11"/>
  <c r="AF388" i="11"/>
  <c r="M438" i="11"/>
  <c r="Q388" i="11"/>
  <c r="Q438" i="11" s="1"/>
  <c r="O438" i="11"/>
  <c r="AE388" i="11"/>
  <c r="M57" i="14"/>
  <c r="F131" i="18"/>
  <c r="M16" i="12"/>
  <c r="M19" i="12" s="1"/>
  <c r="L29" i="14"/>
  <c r="J29" i="14"/>
  <c r="I55" i="18"/>
  <c r="L144" i="21"/>
  <c r="M160" i="21"/>
  <c r="I74" i="15" s="1"/>
  <c r="L160" i="21"/>
  <c r="H74" i="15" s="1"/>
  <c r="M144" i="21"/>
  <c r="M35" i="14"/>
  <c r="L127" i="21"/>
  <c r="I13" i="14"/>
  <c r="H61" i="14"/>
  <c r="H15" i="16" s="1"/>
  <c r="H17" i="16" s="1"/>
  <c r="G37" i="20" s="1"/>
  <c r="AH12" i="13"/>
  <c r="M24" i="14"/>
  <c r="M127" i="21"/>
  <c r="N58" i="21"/>
  <c r="N64" i="21" s="1"/>
  <c r="L40" i="14"/>
  <c r="L50" i="14" s="1"/>
  <c r="J12" i="14"/>
  <c r="Y12" i="13"/>
  <c r="AD414" i="11" l="1"/>
  <c r="AD416" i="11"/>
  <c r="AD403" i="11"/>
  <c r="AD409" i="11"/>
  <c r="AD412" i="11"/>
  <c r="AD417" i="11"/>
  <c r="AD404" i="11"/>
  <c r="AD415" i="11"/>
  <c r="AD411" i="11"/>
  <c r="AD413" i="11"/>
  <c r="AD408" i="11"/>
  <c r="AD407" i="11"/>
  <c r="AD405" i="11"/>
  <c r="AD410" i="11"/>
  <c r="AD406" i="11"/>
  <c r="N16" i="12"/>
  <c r="N19" i="12" s="1"/>
  <c r="O16" i="12" s="1"/>
  <c r="O19" i="12" s="1"/>
  <c r="F26" i="12" s="1"/>
  <c r="F29" i="12" s="1"/>
  <c r="G26" i="12" s="1"/>
  <c r="G29" i="12" s="1"/>
  <c r="H26" i="12" s="1"/>
  <c r="H29" i="12" s="1"/>
  <c r="I26" i="12" s="1"/>
  <c r="I29" i="12" s="1"/>
  <c r="J26" i="12" s="1"/>
  <c r="J29" i="12" s="1"/>
  <c r="K26" i="12" s="1"/>
  <c r="K29" i="12" s="1"/>
  <c r="L26" i="12" s="1"/>
  <c r="L29" i="12" s="1"/>
  <c r="M26" i="12" s="1"/>
  <c r="M29" i="12" s="1"/>
  <c r="N26" i="12" s="1"/>
  <c r="N29" i="12" s="1"/>
  <c r="O26" i="12" s="1"/>
  <c r="O29" i="12" s="1"/>
  <c r="G131" i="18"/>
  <c r="M29" i="14"/>
  <c r="J22" i="15"/>
  <c r="M155" i="21"/>
  <c r="I80" i="20"/>
  <c r="I22" i="15"/>
  <c r="I30" i="20" s="1"/>
  <c r="L155" i="21"/>
  <c r="I190" i="18"/>
  <c r="I70" i="20"/>
  <c r="I37" i="17"/>
  <c r="I40" i="17" s="1"/>
  <c r="N144" i="21"/>
  <c r="N160" i="21"/>
  <c r="J74" i="15" s="1"/>
  <c r="N127" i="21"/>
  <c r="I56" i="14"/>
  <c r="I18" i="14"/>
  <c r="O58" i="21"/>
  <c r="O64" i="21" s="1"/>
  <c r="O144" i="21" s="1"/>
  <c r="M40" i="14"/>
  <c r="M50" i="14" s="1"/>
  <c r="J55" i="14"/>
  <c r="L22" i="15" l="1"/>
  <c r="O155" i="21"/>
  <c r="K22" i="15"/>
  <c r="N155" i="21"/>
  <c r="O160" i="21"/>
  <c r="K74" i="15" s="1"/>
  <c r="O127" i="21"/>
  <c r="J13" i="14"/>
  <c r="I61" i="14"/>
  <c r="I15" i="16" s="1"/>
  <c r="I17" i="16" s="1"/>
  <c r="H37" i="20" s="1"/>
  <c r="K12" i="14"/>
  <c r="H131" i="18" l="1"/>
  <c r="J56" i="14"/>
  <c r="J18" i="14"/>
  <c r="K55" i="14"/>
  <c r="K13" i="14" l="1"/>
  <c r="J61" i="14"/>
  <c r="L12" i="14"/>
  <c r="J15" i="16" l="1"/>
  <c r="J17" i="16" s="1"/>
  <c r="I37" i="20" s="1"/>
  <c r="K56" i="14"/>
  <c r="K18" i="14"/>
  <c r="L55" i="14"/>
  <c r="I131" i="18" l="1"/>
  <c r="L13" i="14"/>
  <c r="K61" i="14"/>
  <c r="M12" i="14"/>
  <c r="L56" i="14" l="1"/>
  <c r="L18" i="14"/>
  <c r="M55" i="14"/>
  <c r="M13" i="14" l="1"/>
  <c r="L61" i="14"/>
  <c r="E241" i="10"/>
  <c r="D241" i="10"/>
  <c r="D353" i="10" s="1"/>
  <c r="D465" i="10" s="1"/>
  <c r="D577" i="10" s="1"/>
  <c r="D689" i="10" s="1"/>
  <c r="F241" i="10"/>
  <c r="AG129" i="10"/>
  <c r="D242" i="10"/>
  <c r="D354" i="10" s="1"/>
  <c r="D466" i="10" s="1"/>
  <c r="D578" i="10" s="1"/>
  <c r="D690" i="10" s="1"/>
  <c r="E242" i="10"/>
  <c r="F242" i="10"/>
  <c r="F354" i="10" s="1"/>
  <c r="F466" i="10" s="1"/>
  <c r="F578" i="10" s="1"/>
  <c r="F690" i="10" s="1"/>
  <c r="D243" i="10"/>
  <c r="D355" i="10" s="1"/>
  <c r="D467" i="10" s="1"/>
  <c r="D579" i="10" s="1"/>
  <c r="D691" i="10" s="1"/>
  <c r="F243" i="10"/>
  <c r="F355" i="10" s="1"/>
  <c r="F467" i="10" s="1"/>
  <c r="F579" i="10" s="1"/>
  <c r="F691" i="10" s="1"/>
  <c r="AG131" i="10"/>
  <c r="D244" i="10"/>
  <c r="D356" i="10" s="1"/>
  <c r="D468" i="10" s="1"/>
  <c r="D580" i="10" s="1"/>
  <c r="D692" i="10" s="1"/>
  <c r="F244" i="10"/>
  <c r="F356" i="10" s="1"/>
  <c r="F468" i="10" s="1"/>
  <c r="F580" i="10" s="1"/>
  <c r="F692" i="10" s="1"/>
  <c r="AG132" i="10"/>
  <c r="D245" i="10"/>
  <c r="D357" i="10" s="1"/>
  <c r="D469" i="10" s="1"/>
  <c r="D581" i="10" s="1"/>
  <c r="D693" i="10" s="1"/>
  <c r="E245" i="10"/>
  <c r="F245" i="10"/>
  <c r="F357" i="10" s="1"/>
  <c r="F469" i="10" s="1"/>
  <c r="F581" i="10" s="1"/>
  <c r="F693" i="10" s="1"/>
  <c r="AG133" i="10"/>
  <c r="D246" i="10"/>
  <c r="D358" i="10" s="1"/>
  <c r="D470" i="10" s="1"/>
  <c r="D582" i="10" s="1"/>
  <c r="D694" i="10" s="1"/>
  <c r="E246" i="10"/>
  <c r="F246" i="10"/>
  <c r="F358" i="10" s="1"/>
  <c r="F470" i="10" s="1"/>
  <c r="F582" i="10" s="1"/>
  <c r="F694" i="10" s="1"/>
  <c r="D247" i="10"/>
  <c r="D359" i="10" s="1"/>
  <c r="D471" i="10" s="1"/>
  <c r="D583" i="10" s="1"/>
  <c r="D695" i="10" s="1"/>
  <c r="F247" i="10"/>
  <c r="F359" i="10" s="1"/>
  <c r="F471" i="10" s="1"/>
  <c r="F583" i="10" s="1"/>
  <c r="F695" i="10" s="1"/>
  <c r="AG135" i="10"/>
  <c r="D248" i="10"/>
  <c r="D360" i="10" s="1"/>
  <c r="D472" i="10" s="1"/>
  <c r="D584" i="10" s="1"/>
  <c r="D696" i="10" s="1"/>
  <c r="F248" i="10"/>
  <c r="F360" i="10" s="1"/>
  <c r="F472" i="10" s="1"/>
  <c r="F584" i="10" s="1"/>
  <c r="F696" i="10" s="1"/>
  <c r="AG136" i="10"/>
  <c r="D249" i="10"/>
  <c r="D361" i="10" s="1"/>
  <c r="D473" i="10" s="1"/>
  <c r="D585" i="10" s="1"/>
  <c r="D697" i="10" s="1"/>
  <c r="E249" i="10"/>
  <c r="F249" i="10"/>
  <c r="F361" i="10" s="1"/>
  <c r="F473" i="10" s="1"/>
  <c r="F585" i="10" s="1"/>
  <c r="F697" i="10" s="1"/>
  <c r="AG137" i="10"/>
  <c r="D250" i="10"/>
  <c r="D362" i="10" s="1"/>
  <c r="D474" i="10" s="1"/>
  <c r="D586" i="10" s="1"/>
  <c r="D698" i="10" s="1"/>
  <c r="E250" i="10"/>
  <c r="F250" i="10"/>
  <c r="F362" i="10" s="1"/>
  <c r="F474" i="10" s="1"/>
  <c r="F586" i="10" s="1"/>
  <c r="F698" i="10" s="1"/>
  <c r="D251" i="10"/>
  <c r="D363" i="10" s="1"/>
  <c r="D475" i="10" s="1"/>
  <c r="D587" i="10" s="1"/>
  <c r="D699" i="10" s="1"/>
  <c r="F251" i="10"/>
  <c r="F363" i="10" s="1"/>
  <c r="F475" i="10" s="1"/>
  <c r="F587" i="10" s="1"/>
  <c r="F699" i="10" s="1"/>
  <c r="AG139" i="10"/>
  <c r="D252" i="10"/>
  <c r="D364" i="10" s="1"/>
  <c r="D476" i="10" s="1"/>
  <c r="D588" i="10" s="1"/>
  <c r="D700" i="10" s="1"/>
  <c r="F252" i="10"/>
  <c r="F364" i="10" s="1"/>
  <c r="F476" i="10" s="1"/>
  <c r="F588" i="10" s="1"/>
  <c r="F700" i="10" s="1"/>
  <c r="AG140" i="10"/>
  <c r="D253" i="10"/>
  <c r="D365" i="10" s="1"/>
  <c r="D477" i="10" s="1"/>
  <c r="D589" i="10" s="1"/>
  <c r="D701" i="10" s="1"/>
  <c r="E253" i="10"/>
  <c r="F253" i="10"/>
  <c r="F365" i="10" s="1"/>
  <c r="F477" i="10" s="1"/>
  <c r="F589" i="10" s="1"/>
  <c r="F701" i="10" s="1"/>
  <c r="AG141" i="10"/>
  <c r="D254" i="10"/>
  <c r="D366" i="10" s="1"/>
  <c r="D478" i="10" s="1"/>
  <c r="D590" i="10" s="1"/>
  <c r="D702" i="10" s="1"/>
  <c r="E254" i="10"/>
  <c r="F254" i="10"/>
  <c r="F366" i="10" s="1"/>
  <c r="F478" i="10" s="1"/>
  <c r="F590" i="10" s="1"/>
  <c r="F702" i="10" s="1"/>
  <c r="D255" i="10"/>
  <c r="D367" i="10" s="1"/>
  <c r="D479" i="10" s="1"/>
  <c r="D591" i="10" s="1"/>
  <c r="D703" i="10" s="1"/>
  <c r="F255" i="10"/>
  <c r="F367" i="10" s="1"/>
  <c r="F479" i="10" s="1"/>
  <c r="F591" i="10" s="1"/>
  <c r="F703" i="10" s="1"/>
  <c r="AG143" i="10"/>
  <c r="D256" i="10"/>
  <c r="D368" i="10" s="1"/>
  <c r="D480" i="10" s="1"/>
  <c r="D592" i="10" s="1"/>
  <c r="D704" i="10" s="1"/>
  <c r="F256" i="10"/>
  <c r="F368" i="10" s="1"/>
  <c r="F480" i="10" s="1"/>
  <c r="F592" i="10" s="1"/>
  <c r="F704" i="10" s="1"/>
  <c r="D257" i="10"/>
  <c r="D369" i="10" s="1"/>
  <c r="D481" i="10" s="1"/>
  <c r="D593" i="10" s="1"/>
  <c r="D705" i="10" s="1"/>
  <c r="E257" i="10"/>
  <c r="F257" i="10"/>
  <c r="F369" i="10" s="1"/>
  <c r="F481" i="10" s="1"/>
  <c r="F593" i="10" s="1"/>
  <c r="F705" i="10" s="1"/>
  <c r="D258" i="10"/>
  <c r="D370" i="10" s="1"/>
  <c r="D482" i="10" s="1"/>
  <c r="D594" i="10" s="1"/>
  <c r="D706" i="10" s="1"/>
  <c r="F258" i="10"/>
  <c r="F370" i="10" s="1"/>
  <c r="F482" i="10" s="1"/>
  <c r="F594" i="10" s="1"/>
  <c r="F706" i="10" s="1"/>
  <c r="AH146" i="10"/>
  <c r="AI146" i="10" s="1"/>
  <c r="D259" i="10"/>
  <c r="D371" i="10" s="1"/>
  <c r="D483" i="10" s="1"/>
  <c r="D595" i="10" s="1"/>
  <c r="D707" i="10" s="1"/>
  <c r="F259" i="10"/>
  <c r="F371" i="10" s="1"/>
  <c r="F483" i="10" s="1"/>
  <c r="F595" i="10" s="1"/>
  <c r="F707" i="10" s="1"/>
  <c r="AH147" i="10"/>
  <c r="AI147" i="10" s="1"/>
  <c r="AG147" i="10"/>
  <c r="D260" i="10"/>
  <c r="D372" i="10" s="1"/>
  <c r="D484" i="10" s="1"/>
  <c r="D596" i="10" s="1"/>
  <c r="D708" i="10" s="1"/>
  <c r="F260" i="10"/>
  <c r="F372" i="10" s="1"/>
  <c r="F484" i="10" s="1"/>
  <c r="F596" i="10" s="1"/>
  <c r="F708" i="10" s="1"/>
  <c r="AH148" i="10"/>
  <c r="AI148" i="10" s="1"/>
  <c r="AG148" i="10"/>
  <c r="D261" i="10"/>
  <c r="D373" i="10" s="1"/>
  <c r="D485" i="10" s="1"/>
  <c r="D597" i="10" s="1"/>
  <c r="D709" i="10" s="1"/>
  <c r="F261" i="10"/>
  <c r="F373" i="10" s="1"/>
  <c r="F485" i="10" s="1"/>
  <c r="F597" i="10" s="1"/>
  <c r="F709" i="10" s="1"/>
  <c r="AH149" i="10"/>
  <c r="AI149" i="10" s="1"/>
  <c r="AG149" i="10"/>
  <c r="D262" i="10"/>
  <c r="D374" i="10" s="1"/>
  <c r="D486" i="10" s="1"/>
  <c r="D598" i="10" s="1"/>
  <c r="D710" i="10" s="1"/>
  <c r="F262" i="10"/>
  <c r="F374" i="10" s="1"/>
  <c r="F486" i="10" s="1"/>
  <c r="F598" i="10" s="1"/>
  <c r="F710" i="10" s="1"/>
  <c r="AH150" i="10"/>
  <c r="AI150" i="10" s="1"/>
  <c r="D263" i="10"/>
  <c r="D375" i="10" s="1"/>
  <c r="D487" i="10" s="1"/>
  <c r="D599" i="10" s="1"/>
  <c r="D711" i="10" s="1"/>
  <c r="F263" i="10"/>
  <c r="F375" i="10" s="1"/>
  <c r="F487" i="10" s="1"/>
  <c r="F599" i="10" s="1"/>
  <c r="F711" i="10" s="1"/>
  <c r="AH151" i="10"/>
  <c r="AI151" i="10" s="1"/>
  <c r="AG151" i="10"/>
  <c r="D264" i="10"/>
  <c r="D376" i="10" s="1"/>
  <c r="D488" i="10" s="1"/>
  <c r="D600" i="10" s="1"/>
  <c r="D712" i="10" s="1"/>
  <c r="F264" i="10"/>
  <c r="F376" i="10" s="1"/>
  <c r="F488" i="10" s="1"/>
  <c r="F600" i="10" s="1"/>
  <c r="F712" i="10" s="1"/>
  <c r="AH152" i="10"/>
  <c r="AI152" i="10" s="1"/>
  <c r="AG152" i="10"/>
  <c r="D265" i="10"/>
  <c r="D377" i="10" s="1"/>
  <c r="D489" i="10" s="1"/>
  <c r="D601" i="10" s="1"/>
  <c r="D713" i="10" s="1"/>
  <c r="F265" i="10"/>
  <c r="F377" i="10" s="1"/>
  <c r="F489" i="10" s="1"/>
  <c r="F601" i="10" s="1"/>
  <c r="F713" i="10" s="1"/>
  <c r="AH153" i="10"/>
  <c r="AI153" i="10" s="1"/>
  <c r="AG153" i="10"/>
  <c r="D266" i="10"/>
  <c r="D378" i="10" s="1"/>
  <c r="D490" i="10" s="1"/>
  <c r="D602" i="10" s="1"/>
  <c r="D714" i="10" s="1"/>
  <c r="F266" i="10"/>
  <c r="F378" i="10" s="1"/>
  <c r="F490" i="10" s="1"/>
  <c r="F602" i="10" s="1"/>
  <c r="F714" i="10" s="1"/>
  <c r="AH154" i="10"/>
  <c r="AI154" i="10" s="1"/>
  <c r="D267" i="10"/>
  <c r="D379" i="10" s="1"/>
  <c r="D491" i="10" s="1"/>
  <c r="D603" i="10" s="1"/>
  <c r="D715" i="10" s="1"/>
  <c r="F267" i="10"/>
  <c r="F379" i="10" s="1"/>
  <c r="F491" i="10" s="1"/>
  <c r="F603" i="10" s="1"/>
  <c r="F715" i="10" s="1"/>
  <c r="AH155" i="10"/>
  <c r="AI155" i="10" s="1"/>
  <c r="AG155" i="10"/>
  <c r="D268" i="10"/>
  <c r="D380" i="10" s="1"/>
  <c r="D492" i="10" s="1"/>
  <c r="D604" i="10" s="1"/>
  <c r="D716" i="10" s="1"/>
  <c r="F268" i="10"/>
  <c r="F380" i="10" s="1"/>
  <c r="F492" i="10" s="1"/>
  <c r="F604" i="10" s="1"/>
  <c r="F716" i="10" s="1"/>
  <c r="AH156" i="10"/>
  <c r="AI156" i="10" s="1"/>
  <c r="AG156" i="10"/>
  <c r="D269" i="10"/>
  <c r="D381" i="10" s="1"/>
  <c r="D493" i="10" s="1"/>
  <c r="D605" i="10" s="1"/>
  <c r="D717" i="10" s="1"/>
  <c r="F269" i="10"/>
  <c r="F381" i="10" s="1"/>
  <c r="F493" i="10" s="1"/>
  <c r="F605" i="10" s="1"/>
  <c r="F717" i="10" s="1"/>
  <c r="AH157" i="10"/>
  <c r="AI157" i="10" s="1"/>
  <c r="AG157" i="10"/>
  <c r="D270" i="10"/>
  <c r="D382" i="10" s="1"/>
  <c r="D494" i="10" s="1"/>
  <c r="D606" i="10" s="1"/>
  <c r="D718" i="10" s="1"/>
  <c r="F270" i="10"/>
  <c r="F382" i="10" s="1"/>
  <c r="F494" i="10" s="1"/>
  <c r="F606" i="10" s="1"/>
  <c r="F718" i="10" s="1"/>
  <c r="AH158" i="10"/>
  <c r="AI158" i="10" s="1"/>
  <c r="D271" i="10"/>
  <c r="D383" i="10" s="1"/>
  <c r="D495" i="10" s="1"/>
  <c r="D607" i="10" s="1"/>
  <c r="D719" i="10" s="1"/>
  <c r="F271" i="10"/>
  <c r="F383" i="10" s="1"/>
  <c r="F495" i="10" s="1"/>
  <c r="F607" i="10" s="1"/>
  <c r="F719" i="10" s="1"/>
  <c r="AH159" i="10"/>
  <c r="AI159" i="10" s="1"/>
  <c r="AG159" i="10"/>
  <c r="D272" i="10"/>
  <c r="D384" i="10" s="1"/>
  <c r="D496" i="10" s="1"/>
  <c r="D608" i="10" s="1"/>
  <c r="D720" i="10" s="1"/>
  <c r="F272" i="10"/>
  <c r="F384" i="10" s="1"/>
  <c r="F496" i="10" s="1"/>
  <c r="F608" i="10" s="1"/>
  <c r="F720" i="10" s="1"/>
  <c r="AH160" i="10"/>
  <c r="AI160" i="10" s="1"/>
  <c r="AG160" i="10"/>
  <c r="D273" i="10"/>
  <c r="D385" i="10" s="1"/>
  <c r="D497" i="10" s="1"/>
  <c r="D609" i="10" s="1"/>
  <c r="D721" i="10" s="1"/>
  <c r="F273" i="10"/>
  <c r="F385" i="10" s="1"/>
  <c r="F497" i="10" s="1"/>
  <c r="F609" i="10" s="1"/>
  <c r="F721" i="10" s="1"/>
  <c r="AH161" i="10"/>
  <c r="AI161" i="10" s="1"/>
  <c r="AG161" i="10"/>
  <c r="D274" i="10"/>
  <c r="D386" i="10" s="1"/>
  <c r="D498" i="10" s="1"/>
  <c r="D610" i="10" s="1"/>
  <c r="D722" i="10" s="1"/>
  <c r="F274" i="10"/>
  <c r="F386" i="10" s="1"/>
  <c r="F498" i="10" s="1"/>
  <c r="F610" i="10" s="1"/>
  <c r="F722" i="10" s="1"/>
  <c r="AH162" i="10"/>
  <c r="AI162" i="10" s="1"/>
  <c r="D275" i="10"/>
  <c r="D387" i="10" s="1"/>
  <c r="D499" i="10" s="1"/>
  <c r="D611" i="10" s="1"/>
  <c r="D723" i="10" s="1"/>
  <c r="F275" i="10"/>
  <c r="F387" i="10" s="1"/>
  <c r="F499" i="10" s="1"/>
  <c r="F611" i="10" s="1"/>
  <c r="F723" i="10" s="1"/>
  <c r="AH163" i="10"/>
  <c r="AI163" i="10" s="1"/>
  <c r="AG163" i="10"/>
  <c r="D276" i="10"/>
  <c r="D388" i="10" s="1"/>
  <c r="D500" i="10" s="1"/>
  <c r="D612" i="10" s="1"/>
  <c r="D724" i="10" s="1"/>
  <c r="F276" i="10"/>
  <c r="F388" i="10" s="1"/>
  <c r="F500" i="10" s="1"/>
  <c r="F612" i="10" s="1"/>
  <c r="F724" i="10" s="1"/>
  <c r="AH164" i="10"/>
  <c r="AI164" i="10" s="1"/>
  <c r="AG164" i="10"/>
  <c r="D277" i="10"/>
  <c r="D389" i="10" s="1"/>
  <c r="D501" i="10" s="1"/>
  <c r="D613" i="10" s="1"/>
  <c r="D725" i="10" s="1"/>
  <c r="F277" i="10"/>
  <c r="F389" i="10" s="1"/>
  <c r="F501" i="10" s="1"/>
  <c r="F613" i="10" s="1"/>
  <c r="F725" i="10" s="1"/>
  <c r="AH165" i="10"/>
  <c r="AI165" i="10" s="1"/>
  <c r="AG165" i="10"/>
  <c r="D278" i="10"/>
  <c r="D390" i="10" s="1"/>
  <c r="D502" i="10" s="1"/>
  <c r="D614" i="10" s="1"/>
  <c r="D726" i="10" s="1"/>
  <c r="F278" i="10"/>
  <c r="F390" i="10" s="1"/>
  <c r="F502" i="10" s="1"/>
  <c r="F614" i="10" s="1"/>
  <c r="F726" i="10" s="1"/>
  <c r="AH166" i="10"/>
  <c r="AI166" i="10" s="1"/>
  <c r="D279" i="10"/>
  <c r="D391" i="10" s="1"/>
  <c r="D503" i="10" s="1"/>
  <c r="D615" i="10" s="1"/>
  <c r="D727" i="10" s="1"/>
  <c r="F279" i="10"/>
  <c r="F391" i="10" s="1"/>
  <c r="F503" i="10" s="1"/>
  <c r="F615" i="10" s="1"/>
  <c r="F727" i="10" s="1"/>
  <c r="AH167" i="10"/>
  <c r="AI167" i="10" s="1"/>
  <c r="AG167" i="10"/>
  <c r="D280" i="10"/>
  <c r="D392" i="10" s="1"/>
  <c r="D504" i="10" s="1"/>
  <c r="D616" i="10" s="1"/>
  <c r="D728" i="10" s="1"/>
  <c r="F280" i="10"/>
  <c r="F392" i="10" s="1"/>
  <c r="F504" i="10" s="1"/>
  <c r="F616" i="10" s="1"/>
  <c r="F728" i="10" s="1"/>
  <c r="AH168" i="10"/>
  <c r="AI168" i="10" s="1"/>
  <c r="AG168" i="10"/>
  <c r="D281" i="10"/>
  <c r="D393" i="10" s="1"/>
  <c r="D505" i="10" s="1"/>
  <c r="D617" i="10" s="1"/>
  <c r="D729" i="10" s="1"/>
  <c r="F281" i="10"/>
  <c r="F393" i="10" s="1"/>
  <c r="F505" i="10" s="1"/>
  <c r="F617" i="10" s="1"/>
  <c r="F729" i="10" s="1"/>
  <c r="AH169" i="10"/>
  <c r="AI169" i="10" s="1"/>
  <c r="D282" i="10"/>
  <c r="D394" i="10" s="1"/>
  <c r="D506" i="10" s="1"/>
  <c r="D618" i="10" s="1"/>
  <c r="D730" i="10" s="1"/>
  <c r="F282" i="10"/>
  <c r="F394" i="10" s="1"/>
  <c r="F506" i="10" s="1"/>
  <c r="F618" i="10" s="1"/>
  <c r="F730" i="10" s="1"/>
  <c r="AH170" i="10"/>
  <c r="AI170" i="10" s="1"/>
  <c r="D283" i="10"/>
  <c r="D395" i="10" s="1"/>
  <c r="D507" i="10" s="1"/>
  <c r="D619" i="10" s="1"/>
  <c r="D731" i="10" s="1"/>
  <c r="F283" i="10"/>
  <c r="F395" i="10" s="1"/>
  <c r="F507" i="10" s="1"/>
  <c r="F619" i="10" s="1"/>
  <c r="F731" i="10" s="1"/>
  <c r="AH171" i="10"/>
  <c r="AI171" i="10" s="1"/>
  <c r="AG171" i="10"/>
  <c r="D284" i="10"/>
  <c r="D396" i="10" s="1"/>
  <c r="D508" i="10" s="1"/>
  <c r="D620" i="10" s="1"/>
  <c r="D732" i="10" s="1"/>
  <c r="F284" i="10"/>
  <c r="F396" i="10" s="1"/>
  <c r="F508" i="10" s="1"/>
  <c r="F620" i="10" s="1"/>
  <c r="F732" i="10" s="1"/>
  <c r="AH172" i="10"/>
  <c r="AI172" i="10" s="1"/>
  <c r="D285" i="10"/>
  <c r="D397" i="10" s="1"/>
  <c r="D509" i="10" s="1"/>
  <c r="D621" i="10" s="1"/>
  <c r="D733" i="10" s="1"/>
  <c r="F285" i="10"/>
  <c r="F397" i="10" s="1"/>
  <c r="F509" i="10" s="1"/>
  <c r="F621" i="10" s="1"/>
  <c r="F733" i="10" s="1"/>
  <c r="AH173" i="10"/>
  <c r="AI173" i="10" s="1"/>
  <c r="AG173" i="10"/>
  <c r="D286" i="10"/>
  <c r="D398" i="10" s="1"/>
  <c r="D510" i="10" s="1"/>
  <c r="D622" i="10" s="1"/>
  <c r="D734" i="10" s="1"/>
  <c r="F286" i="10"/>
  <c r="F398" i="10" s="1"/>
  <c r="F510" i="10" s="1"/>
  <c r="F622" i="10" s="1"/>
  <c r="F734" i="10" s="1"/>
  <c r="AH174" i="10"/>
  <c r="AI174" i="10" s="1"/>
  <c r="D287" i="10"/>
  <c r="D399" i="10" s="1"/>
  <c r="D511" i="10" s="1"/>
  <c r="D623" i="10" s="1"/>
  <c r="D735" i="10" s="1"/>
  <c r="F287" i="10"/>
  <c r="F399" i="10" s="1"/>
  <c r="F511" i="10" s="1"/>
  <c r="F623" i="10" s="1"/>
  <c r="F735" i="10" s="1"/>
  <c r="AH175" i="10"/>
  <c r="AI175" i="10" s="1"/>
  <c r="AG175" i="10"/>
  <c r="D288" i="10"/>
  <c r="D400" i="10" s="1"/>
  <c r="D512" i="10" s="1"/>
  <c r="D624" i="10" s="1"/>
  <c r="D736" i="10" s="1"/>
  <c r="F288" i="10"/>
  <c r="F400" i="10" s="1"/>
  <c r="F512" i="10" s="1"/>
  <c r="F624" i="10" s="1"/>
  <c r="F736" i="10" s="1"/>
  <c r="AH176" i="10"/>
  <c r="AI176" i="10" s="1"/>
  <c r="AG176" i="10"/>
  <c r="D289" i="10"/>
  <c r="D401" i="10" s="1"/>
  <c r="D513" i="10" s="1"/>
  <c r="D625" i="10" s="1"/>
  <c r="D737" i="10" s="1"/>
  <c r="F289" i="10"/>
  <c r="F401" i="10" s="1"/>
  <c r="F513" i="10" s="1"/>
  <c r="F625" i="10" s="1"/>
  <c r="F737" i="10" s="1"/>
  <c r="AH177" i="10"/>
  <c r="AI177" i="10" s="1"/>
  <c r="D290" i="10"/>
  <c r="D402" i="10" s="1"/>
  <c r="D514" i="10" s="1"/>
  <c r="D626" i="10" s="1"/>
  <c r="D738" i="10" s="1"/>
  <c r="F290" i="10"/>
  <c r="F402" i="10" s="1"/>
  <c r="F514" i="10" s="1"/>
  <c r="F626" i="10" s="1"/>
  <c r="F738" i="10" s="1"/>
  <c r="AH178" i="10"/>
  <c r="AI178" i="10" s="1"/>
  <c r="D291" i="10"/>
  <c r="D403" i="10" s="1"/>
  <c r="D515" i="10" s="1"/>
  <c r="D627" i="10" s="1"/>
  <c r="D739" i="10" s="1"/>
  <c r="F291" i="10"/>
  <c r="F403" i="10" s="1"/>
  <c r="F515" i="10" s="1"/>
  <c r="F627" i="10" s="1"/>
  <c r="F739" i="10" s="1"/>
  <c r="AH179" i="10"/>
  <c r="AI179" i="10" s="1"/>
  <c r="AG179" i="10"/>
  <c r="D292" i="10"/>
  <c r="D404" i="10" s="1"/>
  <c r="D516" i="10" s="1"/>
  <c r="D628" i="10" s="1"/>
  <c r="D740" i="10" s="1"/>
  <c r="F292" i="10"/>
  <c r="F404" i="10" s="1"/>
  <c r="F516" i="10" s="1"/>
  <c r="F628" i="10" s="1"/>
  <c r="F740" i="10" s="1"/>
  <c r="AH180" i="10"/>
  <c r="AI180" i="10" s="1"/>
  <c r="AG180" i="10"/>
  <c r="D293" i="10"/>
  <c r="D405" i="10" s="1"/>
  <c r="D517" i="10" s="1"/>
  <c r="D629" i="10" s="1"/>
  <c r="D741" i="10" s="1"/>
  <c r="F293" i="10"/>
  <c r="F405" i="10" s="1"/>
  <c r="F517" i="10" s="1"/>
  <c r="F629" i="10" s="1"/>
  <c r="F741" i="10" s="1"/>
  <c r="AH181" i="10"/>
  <c r="AI181" i="10" s="1"/>
  <c r="D294" i="10"/>
  <c r="D406" i="10" s="1"/>
  <c r="D518" i="10" s="1"/>
  <c r="D630" i="10" s="1"/>
  <c r="D742" i="10" s="1"/>
  <c r="F294" i="10"/>
  <c r="F406" i="10" s="1"/>
  <c r="F518" i="10" s="1"/>
  <c r="F630" i="10" s="1"/>
  <c r="F742" i="10" s="1"/>
  <c r="AH182" i="10"/>
  <c r="AI182" i="10" s="1"/>
  <c r="D295" i="10"/>
  <c r="D407" i="10" s="1"/>
  <c r="D519" i="10" s="1"/>
  <c r="D631" i="10" s="1"/>
  <c r="D743" i="10" s="1"/>
  <c r="F295" i="10"/>
  <c r="F407" i="10" s="1"/>
  <c r="F519" i="10" s="1"/>
  <c r="F631" i="10" s="1"/>
  <c r="F743" i="10" s="1"/>
  <c r="AH183" i="10"/>
  <c r="AI183" i="10" s="1"/>
  <c r="AG183" i="10"/>
  <c r="D296" i="10"/>
  <c r="D408" i="10" s="1"/>
  <c r="D520" i="10" s="1"/>
  <c r="D632" i="10" s="1"/>
  <c r="D744" i="10" s="1"/>
  <c r="F296" i="10"/>
  <c r="F408" i="10" s="1"/>
  <c r="F520" i="10" s="1"/>
  <c r="F632" i="10" s="1"/>
  <c r="F744" i="10" s="1"/>
  <c r="AH184" i="10"/>
  <c r="AI184" i="10" s="1"/>
  <c r="AG184" i="10"/>
  <c r="D297" i="10"/>
  <c r="D409" i="10" s="1"/>
  <c r="D521" i="10" s="1"/>
  <c r="D633" i="10" s="1"/>
  <c r="D745" i="10" s="1"/>
  <c r="F297" i="10"/>
  <c r="F409" i="10" s="1"/>
  <c r="F521" i="10" s="1"/>
  <c r="F633" i="10" s="1"/>
  <c r="F745" i="10" s="1"/>
  <c r="AH185" i="10"/>
  <c r="AI185" i="10" s="1"/>
  <c r="D298" i="10"/>
  <c r="D410" i="10" s="1"/>
  <c r="D522" i="10" s="1"/>
  <c r="D634" i="10" s="1"/>
  <c r="D746" i="10" s="1"/>
  <c r="F298" i="10"/>
  <c r="F410" i="10" s="1"/>
  <c r="F522" i="10" s="1"/>
  <c r="F634" i="10" s="1"/>
  <c r="F746" i="10" s="1"/>
  <c r="AH186" i="10"/>
  <c r="AI186" i="10" s="1"/>
  <c r="AG186" i="10"/>
  <c r="D299" i="10"/>
  <c r="D411" i="10" s="1"/>
  <c r="D523" i="10" s="1"/>
  <c r="D635" i="10" s="1"/>
  <c r="D747" i="10" s="1"/>
  <c r="F299" i="10"/>
  <c r="F411" i="10" s="1"/>
  <c r="F523" i="10" s="1"/>
  <c r="F635" i="10" s="1"/>
  <c r="F747" i="10" s="1"/>
  <c r="AH187" i="10"/>
  <c r="AI187" i="10" s="1"/>
  <c r="AG187" i="10"/>
  <c r="D300" i="10"/>
  <c r="D412" i="10" s="1"/>
  <c r="D524" i="10" s="1"/>
  <c r="D636" i="10" s="1"/>
  <c r="D748" i="10" s="1"/>
  <c r="F300" i="10"/>
  <c r="F412" i="10" s="1"/>
  <c r="F524" i="10" s="1"/>
  <c r="F636" i="10" s="1"/>
  <c r="F748" i="10" s="1"/>
  <c r="AH188" i="10"/>
  <c r="AI188" i="10" s="1"/>
  <c r="AG188" i="10"/>
  <c r="D301" i="10"/>
  <c r="D413" i="10" s="1"/>
  <c r="D525" i="10" s="1"/>
  <c r="D637" i="10" s="1"/>
  <c r="D749" i="10" s="1"/>
  <c r="F301" i="10"/>
  <c r="F413" i="10" s="1"/>
  <c r="F525" i="10" s="1"/>
  <c r="F637" i="10" s="1"/>
  <c r="F749" i="10" s="1"/>
  <c r="AH189" i="10"/>
  <c r="AI189" i="10" s="1"/>
  <c r="AG189" i="10"/>
  <c r="D302" i="10"/>
  <c r="D414" i="10" s="1"/>
  <c r="D526" i="10" s="1"/>
  <c r="D638" i="10" s="1"/>
  <c r="D750" i="10" s="1"/>
  <c r="F302" i="10"/>
  <c r="F414" i="10" s="1"/>
  <c r="F526" i="10" s="1"/>
  <c r="F638" i="10" s="1"/>
  <c r="F750" i="10" s="1"/>
  <c r="AH190" i="10"/>
  <c r="AI190" i="10" s="1"/>
  <c r="AG190" i="10"/>
  <c r="D303" i="10"/>
  <c r="D415" i="10" s="1"/>
  <c r="D527" i="10" s="1"/>
  <c r="D639" i="10" s="1"/>
  <c r="D751" i="10" s="1"/>
  <c r="F303" i="10"/>
  <c r="F415" i="10" s="1"/>
  <c r="F527" i="10" s="1"/>
  <c r="F639" i="10" s="1"/>
  <c r="F751" i="10" s="1"/>
  <c r="AH191" i="10"/>
  <c r="AI191" i="10" s="1"/>
  <c r="AG191" i="10"/>
  <c r="D304" i="10"/>
  <c r="D416" i="10" s="1"/>
  <c r="D528" i="10" s="1"/>
  <c r="D640" i="10" s="1"/>
  <c r="D752" i="10" s="1"/>
  <c r="F304" i="10"/>
  <c r="F416" i="10" s="1"/>
  <c r="F528" i="10" s="1"/>
  <c r="F640" i="10" s="1"/>
  <c r="F752" i="10" s="1"/>
  <c r="AH192" i="10"/>
  <c r="AI192" i="10" s="1"/>
  <c r="AG192" i="10"/>
  <c r="D305" i="10"/>
  <c r="D417" i="10" s="1"/>
  <c r="D529" i="10" s="1"/>
  <c r="D641" i="10" s="1"/>
  <c r="D753" i="10" s="1"/>
  <c r="F305" i="10"/>
  <c r="F417" i="10" s="1"/>
  <c r="F529" i="10" s="1"/>
  <c r="F641" i="10" s="1"/>
  <c r="F753" i="10" s="1"/>
  <c r="AH193" i="10"/>
  <c r="AI193" i="10" s="1"/>
  <c r="AG193" i="10"/>
  <c r="D306" i="10"/>
  <c r="D418" i="10" s="1"/>
  <c r="D530" i="10" s="1"/>
  <c r="D642" i="10" s="1"/>
  <c r="D754" i="10" s="1"/>
  <c r="F306" i="10"/>
  <c r="F418" i="10" s="1"/>
  <c r="F530" i="10" s="1"/>
  <c r="F642" i="10" s="1"/>
  <c r="F754" i="10" s="1"/>
  <c r="AH194" i="10"/>
  <c r="AI194" i="10" s="1"/>
  <c r="AG194" i="10"/>
  <c r="D307" i="10"/>
  <c r="D419" i="10" s="1"/>
  <c r="D531" i="10" s="1"/>
  <c r="D643" i="10" s="1"/>
  <c r="D755" i="10" s="1"/>
  <c r="F307" i="10"/>
  <c r="F419" i="10" s="1"/>
  <c r="F531" i="10" s="1"/>
  <c r="F643" i="10" s="1"/>
  <c r="F755" i="10" s="1"/>
  <c r="AH195" i="10"/>
  <c r="AI195" i="10" s="1"/>
  <c r="AG195" i="10"/>
  <c r="D308" i="10"/>
  <c r="D420" i="10" s="1"/>
  <c r="D532" i="10" s="1"/>
  <c r="D644" i="10" s="1"/>
  <c r="D756" i="10" s="1"/>
  <c r="F308" i="10"/>
  <c r="F420" i="10" s="1"/>
  <c r="F532" i="10" s="1"/>
  <c r="F644" i="10" s="1"/>
  <c r="F756" i="10" s="1"/>
  <c r="AH196" i="10"/>
  <c r="AI196" i="10" s="1"/>
  <c r="AG196" i="10"/>
  <c r="D309" i="10"/>
  <c r="D421" i="10" s="1"/>
  <c r="D533" i="10" s="1"/>
  <c r="D645" i="10" s="1"/>
  <c r="D757" i="10" s="1"/>
  <c r="F309" i="10"/>
  <c r="F421" i="10" s="1"/>
  <c r="F533" i="10" s="1"/>
  <c r="F645" i="10" s="1"/>
  <c r="F757" i="10" s="1"/>
  <c r="AH197" i="10"/>
  <c r="AI197" i="10" s="1"/>
  <c r="AG197" i="10"/>
  <c r="D310" i="10"/>
  <c r="D422" i="10" s="1"/>
  <c r="D534" i="10" s="1"/>
  <c r="D646" i="10" s="1"/>
  <c r="D758" i="10" s="1"/>
  <c r="F310" i="10"/>
  <c r="F422" i="10" s="1"/>
  <c r="F534" i="10" s="1"/>
  <c r="F646" i="10" s="1"/>
  <c r="F758" i="10" s="1"/>
  <c r="AH198" i="10"/>
  <c r="AI198" i="10" s="1"/>
  <c r="AG198" i="10"/>
  <c r="D311" i="10"/>
  <c r="D423" i="10" s="1"/>
  <c r="D535" i="10" s="1"/>
  <c r="D647" i="10" s="1"/>
  <c r="D759" i="10" s="1"/>
  <c r="F311" i="10"/>
  <c r="F423" i="10" s="1"/>
  <c r="F535" i="10" s="1"/>
  <c r="F647" i="10" s="1"/>
  <c r="F759" i="10" s="1"/>
  <c r="AH199" i="10"/>
  <c r="AI199" i="10" s="1"/>
  <c r="AG199" i="10"/>
  <c r="D312" i="10"/>
  <c r="D424" i="10" s="1"/>
  <c r="D536" i="10" s="1"/>
  <c r="D648" i="10" s="1"/>
  <c r="D760" i="10" s="1"/>
  <c r="F312" i="10"/>
  <c r="F424" i="10" s="1"/>
  <c r="F536" i="10" s="1"/>
  <c r="F648" i="10" s="1"/>
  <c r="F760" i="10" s="1"/>
  <c r="AH200" i="10"/>
  <c r="AI200" i="10" s="1"/>
  <c r="AG200" i="10"/>
  <c r="D313" i="10"/>
  <c r="D425" i="10" s="1"/>
  <c r="D537" i="10" s="1"/>
  <c r="D649" i="10" s="1"/>
  <c r="D761" i="10" s="1"/>
  <c r="F313" i="10"/>
  <c r="F425" i="10" s="1"/>
  <c r="F537" i="10" s="1"/>
  <c r="F649" i="10" s="1"/>
  <c r="F761" i="10" s="1"/>
  <c r="AH201" i="10"/>
  <c r="AI201" i="10" s="1"/>
  <c r="AG201" i="10"/>
  <c r="D314" i="10"/>
  <c r="D426" i="10" s="1"/>
  <c r="D538" i="10" s="1"/>
  <c r="D650" i="10" s="1"/>
  <c r="D762" i="10" s="1"/>
  <c r="F314" i="10"/>
  <c r="F426" i="10" s="1"/>
  <c r="F538" i="10" s="1"/>
  <c r="F650" i="10" s="1"/>
  <c r="F762" i="10" s="1"/>
  <c r="AH202" i="10"/>
  <c r="AI202" i="10" s="1"/>
  <c r="AG202" i="10"/>
  <c r="D315" i="10"/>
  <c r="D427" i="10" s="1"/>
  <c r="D539" i="10" s="1"/>
  <c r="D651" i="10" s="1"/>
  <c r="D763" i="10" s="1"/>
  <c r="F315" i="10"/>
  <c r="F427" i="10" s="1"/>
  <c r="F539" i="10" s="1"/>
  <c r="F651" i="10" s="1"/>
  <c r="F763" i="10" s="1"/>
  <c r="AH203" i="10"/>
  <c r="AI203" i="10" s="1"/>
  <c r="AG203" i="10"/>
  <c r="D316" i="10"/>
  <c r="D428" i="10" s="1"/>
  <c r="D540" i="10" s="1"/>
  <c r="D652" i="10" s="1"/>
  <c r="D764" i="10" s="1"/>
  <c r="F316" i="10"/>
  <c r="F428" i="10" s="1"/>
  <c r="F540" i="10" s="1"/>
  <c r="F652" i="10" s="1"/>
  <c r="F764" i="10" s="1"/>
  <c r="AH204" i="10"/>
  <c r="AI204" i="10" s="1"/>
  <c r="AG204" i="10"/>
  <c r="D317" i="10"/>
  <c r="D429" i="10" s="1"/>
  <c r="D541" i="10" s="1"/>
  <c r="D653" i="10" s="1"/>
  <c r="D765" i="10" s="1"/>
  <c r="F317" i="10"/>
  <c r="F429" i="10" s="1"/>
  <c r="F541" i="10" s="1"/>
  <c r="F653" i="10" s="1"/>
  <c r="F765" i="10" s="1"/>
  <c r="AH205" i="10"/>
  <c r="AI205" i="10" s="1"/>
  <c r="AG205" i="10"/>
  <c r="D318" i="10"/>
  <c r="D430" i="10" s="1"/>
  <c r="D542" i="10" s="1"/>
  <c r="D654" i="10" s="1"/>
  <c r="D766" i="10" s="1"/>
  <c r="F318" i="10"/>
  <c r="F430" i="10" s="1"/>
  <c r="F542" i="10" s="1"/>
  <c r="F654" i="10" s="1"/>
  <c r="F766" i="10" s="1"/>
  <c r="AH206" i="10"/>
  <c r="AI206" i="10" s="1"/>
  <c r="AG206" i="10"/>
  <c r="D319" i="10"/>
  <c r="D431" i="10" s="1"/>
  <c r="D543" i="10" s="1"/>
  <c r="D655" i="10" s="1"/>
  <c r="D767" i="10" s="1"/>
  <c r="F319" i="10"/>
  <c r="F431" i="10" s="1"/>
  <c r="F543" i="10" s="1"/>
  <c r="F655" i="10" s="1"/>
  <c r="F767" i="10" s="1"/>
  <c r="AH207" i="10"/>
  <c r="AI207" i="10" s="1"/>
  <c r="AG207" i="10"/>
  <c r="D320" i="10"/>
  <c r="D432" i="10" s="1"/>
  <c r="D544" i="10" s="1"/>
  <c r="D656" i="10" s="1"/>
  <c r="D768" i="10" s="1"/>
  <c r="F320" i="10"/>
  <c r="F432" i="10" s="1"/>
  <c r="F544" i="10" s="1"/>
  <c r="F656" i="10" s="1"/>
  <c r="F768" i="10" s="1"/>
  <c r="AH208" i="10"/>
  <c r="AI208" i="10" s="1"/>
  <c r="AG208" i="10"/>
  <c r="D321" i="10"/>
  <c r="D433" i="10" s="1"/>
  <c r="D545" i="10" s="1"/>
  <c r="D657" i="10" s="1"/>
  <c r="D769" i="10" s="1"/>
  <c r="F321" i="10"/>
  <c r="F433" i="10" s="1"/>
  <c r="F545" i="10" s="1"/>
  <c r="F657" i="10" s="1"/>
  <c r="F769" i="10" s="1"/>
  <c r="AH209" i="10"/>
  <c r="AI209" i="10" s="1"/>
  <c r="AG209" i="10"/>
  <c r="D322" i="10"/>
  <c r="D434" i="10" s="1"/>
  <c r="D546" i="10" s="1"/>
  <c r="D658" i="10" s="1"/>
  <c r="D770" i="10" s="1"/>
  <c r="F322" i="10"/>
  <c r="F434" i="10" s="1"/>
  <c r="F546" i="10" s="1"/>
  <c r="F658" i="10" s="1"/>
  <c r="F770" i="10" s="1"/>
  <c r="AH210" i="10"/>
  <c r="AI210" i="10" s="1"/>
  <c r="AG210" i="10"/>
  <c r="D323" i="10"/>
  <c r="D435" i="10" s="1"/>
  <c r="D547" i="10" s="1"/>
  <c r="D659" i="10" s="1"/>
  <c r="D771" i="10" s="1"/>
  <c r="F323" i="10"/>
  <c r="F435" i="10" s="1"/>
  <c r="F547" i="10" s="1"/>
  <c r="F659" i="10" s="1"/>
  <c r="F771" i="10" s="1"/>
  <c r="AH211" i="10"/>
  <c r="AI211" i="10" s="1"/>
  <c r="AG211" i="10"/>
  <c r="D324" i="10"/>
  <c r="D436" i="10" s="1"/>
  <c r="D548" i="10" s="1"/>
  <c r="D660" i="10" s="1"/>
  <c r="D772" i="10" s="1"/>
  <c r="F324" i="10"/>
  <c r="F436" i="10" s="1"/>
  <c r="F548" i="10" s="1"/>
  <c r="F660" i="10" s="1"/>
  <c r="F772" i="10" s="1"/>
  <c r="AH212" i="10"/>
  <c r="AI212" i="10" s="1"/>
  <c r="AG212" i="10"/>
  <c r="D325" i="10"/>
  <c r="D437" i="10" s="1"/>
  <c r="D549" i="10" s="1"/>
  <c r="D661" i="10" s="1"/>
  <c r="D773" i="10" s="1"/>
  <c r="F325" i="10"/>
  <c r="F437" i="10" s="1"/>
  <c r="F549" i="10" s="1"/>
  <c r="F661" i="10" s="1"/>
  <c r="F773" i="10" s="1"/>
  <c r="AH213" i="10"/>
  <c r="AI213" i="10" s="1"/>
  <c r="AG213" i="10"/>
  <c r="D326" i="10"/>
  <c r="D438" i="10" s="1"/>
  <c r="D550" i="10" s="1"/>
  <c r="D662" i="10" s="1"/>
  <c r="D774" i="10" s="1"/>
  <c r="F326" i="10"/>
  <c r="F438" i="10" s="1"/>
  <c r="F550" i="10" s="1"/>
  <c r="F662" i="10" s="1"/>
  <c r="F774" i="10" s="1"/>
  <c r="AH214" i="10"/>
  <c r="AI214" i="10" s="1"/>
  <c r="AG214" i="10"/>
  <c r="D327" i="10"/>
  <c r="D439" i="10" s="1"/>
  <c r="D551" i="10" s="1"/>
  <c r="D663" i="10" s="1"/>
  <c r="D775" i="10" s="1"/>
  <c r="F327" i="10"/>
  <c r="F439" i="10" s="1"/>
  <c r="F551" i="10" s="1"/>
  <c r="F663" i="10" s="1"/>
  <c r="F775" i="10" s="1"/>
  <c r="AH215" i="10"/>
  <c r="AI215" i="10" s="1"/>
  <c r="AG215" i="10"/>
  <c r="D328" i="10"/>
  <c r="D440" i="10" s="1"/>
  <c r="D552" i="10" s="1"/>
  <c r="D664" i="10" s="1"/>
  <c r="D776" i="10" s="1"/>
  <c r="F328" i="10"/>
  <c r="F440" i="10" s="1"/>
  <c r="F552" i="10" s="1"/>
  <c r="F664" i="10" s="1"/>
  <c r="F776" i="10" s="1"/>
  <c r="AH216" i="10"/>
  <c r="AI216" i="10" s="1"/>
  <c r="AG216" i="10"/>
  <c r="D329" i="10"/>
  <c r="D441" i="10" s="1"/>
  <c r="D553" i="10" s="1"/>
  <c r="D665" i="10" s="1"/>
  <c r="D777" i="10" s="1"/>
  <c r="F329" i="10"/>
  <c r="F441" i="10" s="1"/>
  <c r="F553" i="10" s="1"/>
  <c r="F665" i="10" s="1"/>
  <c r="F777" i="10" s="1"/>
  <c r="AH217" i="10"/>
  <c r="AI217" i="10" s="1"/>
  <c r="AG217" i="10"/>
  <c r="D330" i="10"/>
  <c r="D442" i="10" s="1"/>
  <c r="D554" i="10" s="1"/>
  <c r="D666" i="10" s="1"/>
  <c r="D778" i="10" s="1"/>
  <c r="F330" i="10"/>
  <c r="F442" i="10" s="1"/>
  <c r="F554" i="10" s="1"/>
  <c r="F666" i="10" s="1"/>
  <c r="F778" i="10" s="1"/>
  <c r="AH218" i="10"/>
  <c r="AI218" i="10" s="1"/>
  <c r="AG218" i="10"/>
  <c r="D331" i="10"/>
  <c r="D443" i="10" s="1"/>
  <c r="D555" i="10" s="1"/>
  <c r="D667" i="10" s="1"/>
  <c r="D779" i="10" s="1"/>
  <c r="F331" i="10"/>
  <c r="F443" i="10" s="1"/>
  <c r="F555" i="10" s="1"/>
  <c r="F667" i="10" s="1"/>
  <c r="F779" i="10" s="1"/>
  <c r="AH219" i="10"/>
  <c r="AI219" i="10" s="1"/>
  <c r="AG219" i="10"/>
  <c r="D332" i="10"/>
  <c r="D444" i="10" s="1"/>
  <c r="D556" i="10" s="1"/>
  <c r="D668" i="10" s="1"/>
  <c r="D780" i="10" s="1"/>
  <c r="F332" i="10"/>
  <c r="F444" i="10" s="1"/>
  <c r="F556" i="10" s="1"/>
  <c r="F668" i="10" s="1"/>
  <c r="F780" i="10" s="1"/>
  <c r="AH220" i="10"/>
  <c r="AI220" i="10" s="1"/>
  <c r="AG220" i="10"/>
  <c r="D333" i="10"/>
  <c r="D445" i="10" s="1"/>
  <c r="D557" i="10" s="1"/>
  <c r="D669" i="10" s="1"/>
  <c r="D781" i="10" s="1"/>
  <c r="F333" i="10"/>
  <c r="F445" i="10" s="1"/>
  <c r="F557" i="10" s="1"/>
  <c r="F669" i="10" s="1"/>
  <c r="F781" i="10" s="1"/>
  <c r="AH221" i="10"/>
  <c r="AI221" i="10" s="1"/>
  <c r="AG221" i="10"/>
  <c r="D334" i="10"/>
  <c r="D446" i="10" s="1"/>
  <c r="D558" i="10" s="1"/>
  <c r="D670" i="10" s="1"/>
  <c r="D782" i="10" s="1"/>
  <c r="F334" i="10"/>
  <c r="F446" i="10" s="1"/>
  <c r="F558" i="10" s="1"/>
  <c r="F670" i="10" s="1"/>
  <c r="F782" i="10" s="1"/>
  <c r="AH222" i="10"/>
  <c r="AI222" i="10" s="1"/>
  <c r="AG222" i="10"/>
  <c r="D335" i="10"/>
  <c r="D447" i="10" s="1"/>
  <c r="D559" i="10" s="1"/>
  <c r="D671" i="10" s="1"/>
  <c r="D783" i="10" s="1"/>
  <c r="F335" i="10"/>
  <c r="F447" i="10" s="1"/>
  <c r="F559" i="10" s="1"/>
  <c r="F671" i="10" s="1"/>
  <c r="F783" i="10" s="1"/>
  <c r="AH223" i="10"/>
  <c r="AI223" i="10" s="1"/>
  <c r="AG223" i="10"/>
  <c r="D336" i="10"/>
  <c r="D448" i="10" s="1"/>
  <c r="D560" i="10" s="1"/>
  <c r="D672" i="10" s="1"/>
  <c r="D784" i="10" s="1"/>
  <c r="F336" i="10"/>
  <c r="F448" i="10" s="1"/>
  <c r="F560" i="10" s="1"/>
  <c r="F672" i="10" s="1"/>
  <c r="F784" i="10" s="1"/>
  <c r="AH224" i="10"/>
  <c r="AI224" i="10" s="1"/>
  <c r="AG224" i="10"/>
  <c r="D337" i="10"/>
  <c r="D449" i="10" s="1"/>
  <c r="D561" i="10" s="1"/>
  <c r="D673" i="10" s="1"/>
  <c r="D785" i="10" s="1"/>
  <c r="F337" i="10"/>
  <c r="F449" i="10" s="1"/>
  <c r="F561" i="10" s="1"/>
  <c r="F673" i="10" s="1"/>
  <c r="F785" i="10" s="1"/>
  <c r="AG225" i="10"/>
  <c r="D338" i="10"/>
  <c r="D450" i="10" s="1"/>
  <c r="D562" i="10" s="1"/>
  <c r="D674" i="10" s="1"/>
  <c r="D786" i="10" s="1"/>
  <c r="F338" i="10"/>
  <c r="F450" i="10" s="1"/>
  <c r="F562" i="10" s="1"/>
  <c r="F674" i="10" s="1"/>
  <c r="F786" i="10" s="1"/>
  <c r="AH226" i="10"/>
  <c r="AI226" i="10" s="1"/>
  <c r="AG226" i="10"/>
  <c r="D339" i="10"/>
  <c r="D451" i="10" s="1"/>
  <c r="D563" i="10" s="1"/>
  <c r="D675" i="10" s="1"/>
  <c r="D787" i="10" s="1"/>
  <c r="F339" i="10"/>
  <c r="F451" i="10" s="1"/>
  <c r="F563" i="10" s="1"/>
  <c r="F675" i="10" s="1"/>
  <c r="F787" i="10" s="1"/>
  <c r="AH227" i="10"/>
  <c r="AI227" i="10" s="1"/>
  <c r="AG227" i="10"/>
  <c r="AG128" i="10"/>
  <c r="E240" i="10"/>
  <c r="E352" i="10" s="1"/>
  <c r="E464" i="10" s="1"/>
  <c r="E576" i="10" s="1"/>
  <c r="E688" i="10" s="1"/>
  <c r="F240" i="10"/>
  <c r="D240" i="10"/>
  <c r="D352" i="10" s="1"/>
  <c r="D464" i="10" s="1"/>
  <c r="D576" i="10" s="1"/>
  <c r="D688" i="10" s="1"/>
  <c r="AJ178" i="10" l="1"/>
  <c r="AK178" i="10" s="1"/>
  <c r="AG178" i="10"/>
  <c r="AJ174" i="10"/>
  <c r="AK174" i="10" s="1"/>
  <c r="AG174" i="10"/>
  <c r="H284" i="10"/>
  <c r="AG172" i="10"/>
  <c r="AJ170" i="10"/>
  <c r="AK170" i="10" s="1"/>
  <c r="AG170" i="10"/>
  <c r="AJ162" i="10"/>
  <c r="AK162" i="10" s="1"/>
  <c r="AG162" i="10"/>
  <c r="AJ158" i="10"/>
  <c r="AK158" i="10" s="1"/>
  <c r="AG158" i="10"/>
  <c r="AJ154" i="10"/>
  <c r="AK154" i="10" s="1"/>
  <c r="AG154" i="10"/>
  <c r="AJ150" i="10"/>
  <c r="AK150" i="10" s="1"/>
  <c r="AG150" i="10"/>
  <c r="AJ146" i="10"/>
  <c r="AK146" i="10" s="1"/>
  <c r="AG146" i="10"/>
  <c r="H256" i="10"/>
  <c r="AG144" i="10"/>
  <c r="AJ142" i="10"/>
  <c r="AK142" i="10" s="1"/>
  <c r="AG142" i="10"/>
  <c r="AJ138" i="10"/>
  <c r="AK138" i="10" s="1"/>
  <c r="AG138" i="10"/>
  <c r="AJ134" i="10"/>
  <c r="AK134" i="10" s="1"/>
  <c r="AG134" i="10"/>
  <c r="AJ130" i="10"/>
  <c r="AK130" i="10" s="1"/>
  <c r="AG130" i="10"/>
  <c r="AJ182" i="10"/>
  <c r="AK182" i="10" s="1"/>
  <c r="AG182" i="10"/>
  <c r="AJ166" i="10"/>
  <c r="AK166" i="10" s="1"/>
  <c r="AG166" i="10"/>
  <c r="AE227" i="10"/>
  <c r="Z227" i="10"/>
  <c r="I337" i="10"/>
  <c r="I449" i="10" s="1"/>
  <c r="AE225" i="10"/>
  <c r="Z225" i="10"/>
  <c r="Z223" i="10"/>
  <c r="AE223" i="10"/>
  <c r="Z221" i="10"/>
  <c r="AE221" i="10"/>
  <c r="Z219" i="10"/>
  <c r="AE219" i="10"/>
  <c r="Z217" i="10"/>
  <c r="AE217" i="10"/>
  <c r="Z215" i="10"/>
  <c r="AE215" i="10"/>
  <c r="Z213" i="10"/>
  <c r="Z211" i="10"/>
  <c r="Z209" i="10"/>
  <c r="Z207" i="10"/>
  <c r="Z205" i="10"/>
  <c r="Z203" i="10"/>
  <c r="Z201" i="10"/>
  <c r="Z199" i="10"/>
  <c r="Z197" i="10"/>
  <c r="Z195" i="10"/>
  <c r="Z193" i="10"/>
  <c r="Z191" i="10"/>
  <c r="Z189" i="10"/>
  <c r="Z187" i="10"/>
  <c r="Z185" i="10"/>
  <c r="Z183" i="10"/>
  <c r="Z181" i="10"/>
  <c r="Z179" i="10"/>
  <c r="Z177" i="10"/>
  <c r="Z175" i="10"/>
  <c r="Z173" i="10"/>
  <c r="Z171" i="10"/>
  <c r="Z169" i="10"/>
  <c r="Z167" i="10"/>
  <c r="Z165" i="10"/>
  <c r="Z163" i="10"/>
  <c r="AE161" i="10"/>
  <c r="Z161" i="10"/>
  <c r="Z159" i="10"/>
  <c r="Z157" i="10"/>
  <c r="Z155" i="10"/>
  <c r="Z153" i="10"/>
  <c r="Z151" i="10"/>
  <c r="Z149" i="10"/>
  <c r="Z147" i="10"/>
  <c r="I257" i="10"/>
  <c r="I369" i="10" s="1"/>
  <c r="Z145" i="10"/>
  <c r="G256" i="10"/>
  <c r="AH256" i="10" s="1"/>
  <c r="AI256" i="10" s="1"/>
  <c r="AH144" i="10"/>
  <c r="AI144" i="10" s="1"/>
  <c r="I255" i="10"/>
  <c r="I367" i="10" s="1"/>
  <c r="Z143" i="10"/>
  <c r="G254" i="10"/>
  <c r="AH254" i="10" s="1"/>
  <c r="AI254" i="10" s="1"/>
  <c r="AH142" i="10"/>
  <c r="AI142" i="10" s="1"/>
  <c r="I253" i="10"/>
  <c r="I365" i="10" s="1"/>
  <c r="Z141" i="10"/>
  <c r="G252" i="10"/>
  <c r="AH252" i="10" s="1"/>
  <c r="AI252" i="10" s="1"/>
  <c r="AH140" i="10"/>
  <c r="AI140" i="10" s="1"/>
  <c r="I251" i="10"/>
  <c r="I363" i="10" s="1"/>
  <c r="Z139" i="10"/>
  <c r="G250" i="10"/>
  <c r="AH250" i="10" s="1"/>
  <c r="AI250" i="10" s="1"/>
  <c r="AH138" i="10"/>
  <c r="AI138" i="10" s="1"/>
  <c r="I249" i="10"/>
  <c r="I361" i="10" s="1"/>
  <c r="Z137" i="10"/>
  <c r="G248" i="10"/>
  <c r="AH248" i="10" s="1"/>
  <c r="AI248" i="10" s="1"/>
  <c r="AH136" i="10"/>
  <c r="AI136" i="10" s="1"/>
  <c r="I247" i="10"/>
  <c r="I359" i="10" s="1"/>
  <c r="Z135" i="10"/>
  <c r="G246" i="10"/>
  <c r="AH246" i="10" s="1"/>
  <c r="AI246" i="10" s="1"/>
  <c r="AH134" i="10"/>
  <c r="AI134" i="10" s="1"/>
  <c r="I245" i="10"/>
  <c r="I357" i="10" s="1"/>
  <c r="Z133" i="10"/>
  <c r="AE133" i="10"/>
  <c r="G244" i="10"/>
  <c r="AH244" i="10" s="1"/>
  <c r="AI244" i="10" s="1"/>
  <c r="AH132" i="10"/>
  <c r="AI132" i="10" s="1"/>
  <c r="I243" i="10"/>
  <c r="I355" i="10" s="1"/>
  <c r="AE131" i="10"/>
  <c r="Z131" i="10"/>
  <c r="G242" i="10"/>
  <c r="AH242" i="10" s="1"/>
  <c r="AI242" i="10" s="1"/>
  <c r="AH130" i="10"/>
  <c r="AI130" i="10" s="1"/>
  <c r="H289" i="10"/>
  <c r="AG177" i="10"/>
  <c r="H281" i="10"/>
  <c r="AG169" i="10"/>
  <c r="H257" i="10"/>
  <c r="AG145" i="10"/>
  <c r="H297" i="10"/>
  <c r="AG185" i="10"/>
  <c r="H293" i="10"/>
  <c r="AG181" i="10"/>
  <c r="Z226" i="10"/>
  <c r="AE226" i="10"/>
  <c r="G337" i="10"/>
  <c r="AH337" i="10" s="1"/>
  <c r="AI337" i="10" s="1"/>
  <c r="AH225" i="10"/>
  <c r="AI225" i="10" s="1"/>
  <c r="Z224" i="10"/>
  <c r="AE224" i="10"/>
  <c r="Z222" i="10"/>
  <c r="AE222" i="10"/>
  <c r="Z220" i="10"/>
  <c r="AE220" i="10"/>
  <c r="AE218" i="10"/>
  <c r="Z218" i="10"/>
  <c r="AE216" i="10"/>
  <c r="Z216" i="10"/>
  <c r="Z214" i="10"/>
  <c r="AE214" i="10"/>
  <c r="Z212" i="10"/>
  <c r="Z210" i="10"/>
  <c r="Z208" i="10"/>
  <c r="Z206" i="10"/>
  <c r="Z204" i="10"/>
  <c r="AE202" i="10"/>
  <c r="Z202" i="10"/>
  <c r="Z200" i="10"/>
  <c r="Z198" i="10"/>
  <c r="Z196" i="10"/>
  <c r="Z194" i="10"/>
  <c r="Z192" i="10"/>
  <c r="Z190" i="10"/>
  <c r="Z188" i="10"/>
  <c r="AE188" i="10"/>
  <c r="Z186" i="10"/>
  <c r="Z184" i="10"/>
  <c r="Z182" i="10"/>
  <c r="AE180" i="10"/>
  <c r="Z180" i="10"/>
  <c r="Z178" i="10"/>
  <c r="Z176" i="10"/>
  <c r="Z174" i="10"/>
  <c r="Z172" i="10"/>
  <c r="Z170" i="10"/>
  <c r="Z168" i="10"/>
  <c r="Z166" i="10"/>
  <c r="Z164" i="10"/>
  <c r="Z162" i="10"/>
  <c r="Z160" i="10"/>
  <c r="Z158" i="10"/>
  <c r="Z156" i="10"/>
  <c r="AE154" i="10"/>
  <c r="Z154" i="10"/>
  <c r="Z152" i="10"/>
  <c r="Z150" i="10"/>
  <c r="Z148" i="10"/>
  <c r="Z146" i="10"/>
  <c r="G257" i="10"/>
  <c r="AH257" i="10" s="1"/>
  <c r="AI257" i="10" s="1"/>
  <c r="AH145" i="10"/>
  <c r="AI145" i="10" s="1"/>
  <c r="I256" i="10"/>
  <c r="I368" i="10" s="1"/>
  <c r="Z144" i="10"/>
  <c r="G255" i="10"/>
  <c r="AH255" i="10" s="1"/>
  <c r="AI255" i="10" s="1"/>
  <c r="AH143" i="10"/>
  <c r="AI143" i="10" s="1"/>
  <c r="I254" i="10"/>
  <c r="I366" i="10" s="1"/>
  <c r="Z142" i="10"/>
  <c r="G253" i="10"/>
  <c r="AH253" i="10" s="1"/>
  <c r="AI253" i="10" s="1"/>
  <c r="AH141" i="10"/>
  <c r="AI141" i="10" s="1"/>
  <c r="I252" i="10"/>
  <c r="I364" i="10" s="1"/>
  <c r="Z140" i="10"/>
  <c r="G251" i="10"/>
  <c r="AH251" i="10" s="1"/>
  <c r="AI251" i="10" s="1"/>
  <c r="AH139" i="10"/>
  <c r="AI139" i="10" s="1"/>
  <c r="I250" i="10"/>
  <c r="I362" i="10" s="1"/>
  <c r="Z138" i="10"/>
  <c r="G249" i="10"/>
  <c r="AH249" i="10" s="1"/>
  <c r="AI249" i="10" s="1"/>
  <c r="AH137" i="10"/>
  <c r="AI137" i="10" s="1"/>
  <c r="I248" i="10"/>
  <c r="I360" i="10" s="1"/>
  <c r="Z136" i="10"/>
  <c r="G247" i="10"/>
  <c r="AH247" i="10" s="1"/>
  <c r="AI247" i="10" s="1"/>
  <c r="AH135" i="10"/>
  <c r="AI135" i="10" s="1"/>
  <c r="I246" i="10"/>
  <c r="I358" i="10" s="1"/>
  <c r="AE134" i="10"/>
  <c r="Z134" i="10"/>
  <c r="G245" i="10"/>
  <c r="AH245" i="10" s="1"/>
  <c r="AI245" i="10" s="1"/>
  <c r="AH133" i="10"/>
  <c r="AI133" i="10" s="1"/>
  <c r="I244" i="10"/>
  <c r="I356" i="10" s="1"/>
  <c r="AE132" i="10"/>
  <c r="Z132" i="10"/>
  <c r="G243" i="10"/>
  <c r="AH243" i="10" s="1"/>
  <c r="AI243" i="10" s="1"/>
  <c r="AH131" i="10"/>
  <c r="AI131" i="10" s="1"/>
  <c r="I242" i="10"/>
  <c r="I354" i="10" s="1"/>
  <c r="AE130" i="10"/>
  <c r="Z130" i="10"/>
  <c r="G241" i="10"/>
  <c r="AH241" i="10" s="1"/>
  <c r="AI241" i="10" s="1"/>
  <c r="AH129" i="10"/>
  <c r="I240" i="10"/>
  <c r="G240" i="10"/>
  <c r="AH240" i="10" s="1"/>
  <c r="AH128" i="10"/>
  <c r="AI128" i="10" s="1"/>
  <c r="F353" i="10"/>
  <c r="F352" i="10"/>
  <c r="E369" i="10"/>
  <c r="E366" i="10"/>
  <c r="E362" i="10"/>
  <c r="E358" i="10"/>
  <c r="E354" i="10"/>
  <c r="E365" i="10"/>
  <c r="E361" i="10"/>
  <c r="E357" i="10"/>
  <c r="H240" i="10"/>
  <c r="AJ128" i="10"/>
  <c r="AJ227" i="10"/>
  <c r="AK227" i="10" s="1"/>
  <c r="H339" i="10"/>
  <c r="I338" i="10"/>
  <c r="E338" i="10"/>
  <c r="J338" i="10" s="1"/>
  <c r="E337" i="10"/>
  <c r="AJ223" i="10"/>
  <c r="AK223" i="10" s="1"/>
  <c r="H335" i="10"/>
  <c r="I334" i="10"/>
  <c r="E334" i="10"/>
  <c r="G333" i="10"/>
  <c r="AH333" i="10" s="1"/>
  <c r="AI333" i="10" s="1"/>
  <c r="AJ220" i="10"/>
  <c r="AK220" i="10" s="1"/>
  <c r="H332" i="10"/>
  <c r="G330" i="10"/>
  <c r="AH330" i="10" s="1"/>
  <c r="AI330" i="10" s="1"/>
  <c r="I329" i="10"/>
  <c r="E329" i="10"/>
  <c r="J329" i="10" s="1"/>
  <c r="AJ215" i="10"/>
  <c r="AK215" i="10" s="1"/>
  <c r="H327" i="10"/>
  <c r="I326" i="10"/>
  <c r="E326" i="10"/>
  <c r="J326" i="10" s="1"/>
  <c r="G324" i="10"/>
  <c r="AH324" i="10" s="1"/>
  <c r="AI324" i="10" s="1"/>
  <c r="AJ211" i="10"/>
  <c r="AK211" i="10" s="1"/>
  <c r="H323" i="10"/>
  <c r="I322" i="10"/>
  <c r="E322" i="10"/>
  <c r="J322" i="10" s="1"/>
  <c r="G320" i="10"/>
  <c r="AH320" i="10" s="1"/>
  <c r="AI320" i="10" s="1"/>
  <c r="AJ207" i="10"/>
  <c r="AK207" i="10" s="1"/>
  <c r="H319" i="10"/>
  <c r="I318" i="10"/>
  <c r="E318" i="10"/>
  <c r="G316" i="10"/>
  <c r="AH316" i="10" s="1"/>
  <c r="AI316" i="10" s="1"/>
  <c r="AJ203" i="10"/>
  <c r="AK203" i="10" s="1"/>
  <c r="H315" i="10"/>
  <c r="I314" i="10"/>
  <c r="E314" i="10"/>
  <c r="J314" i="10" s="1"/>
  <c r="G312" i="10"/>
  <c r="AH312" i="10" s="1"/>
  <c r="AI312" i="10" s="1"/>
  <c r="AJ199" i="10"/>
  <c r="AK199" i="10" s="1"/>
  <c r="H311" i="10"/>
  <c r="I310" i="10"/>
  <c r="E310" i="10"/>
  <c r="J310" i="10" s="1"/>
  <c r="G308" i="10"/>
  <c r="AH308" i="10" s="1"/>
  <c r="AI308" i="10" s="1"/>
  <c r="AJ195" i="10"/>
  <c r="AK195" i="10" s="1"/>
  <c r="H307" i="10"/>
  <c r="I306" i="10"/>
  <c r="E306" i="10"/>
  <c r="J306" i="10" s="1"/>
  <c r="G304" i="10"/>
  <c r="AH304" i="10" s="1"/>
  <c r="AI304" i="10" s="1"/>
  <c r="AJ191" i="10"/>
  <c r="AK191" i="10" s="1"/>
  <c r="H303" i="10"/>
  <c r="I302" i="10"/>
  <c r="E302" i="10"/>
  <c r="G300" i="10"/>
  <c r="AH300" i="10" s="1"/>
  <c r="AI300" i="10" s="1"/>
  <c r="AJ187" i="10"/>
  <c r="AK187" i="10" s="1"/>
  <c r="H299" i="10"/>
  <c r="I298" i="10"/>
  <c r="E298" i="10"/>
  <c r="G296" i="10"/>
  <c r="AH296" i="10" s="1"/>
  <c r="AI296" i="10" s="1"/>
  <c r="AJ183" i="10"/>
  <c r="AK183" i="10" s="1"/>
  <c r="G292" i="10"/>
  <c r="AH292" i="10" s="1"/>
  <c r="AI292" i="10" s="1"/>
  <c r="AJ179" i="10"/>
  <c r="AK179" i="10" s="1"/>
  <c r="G288" i="10"/>
  <c r="AH288" i="10" s="1"/>
  <c r="AI288" i="10" s="1"/>
  <c r="AJ175" i="10"/>
  <c r="AK175" i="10" s="1"/>
  <c r="G285" i="10"/>
  <c r="AH285" i="10" s="1"/>
  <c r="AI285" i="10" s="1"/>
  <c r="G280" i="10"/>
  <c r="AH280" i="10" s="1"/>
  <c r="AI280" i="10" s="1"/>
  <c r="AJ167" i="10"/>
  <c r="AK167" i="10" s="1"/>
  <c r="G277" i="10"/>
  <c r="AH277" i="10" s="1"/>
  <c r="AI277" i="10" s="1"/>
  <c r="AJ164" i="10"/>
  <c r="AK164" i="10" s="1"/>
  <c r="G273" i="10"/>
  <c r="AH273" i="10" s="1"/>
  <c r="AI273" i="10" s="1"/>
  <c r="AJ160" i="10"/>
  <c r="AK160" i="10" s="1"/>
  <c r="G269" i="10"/>
  <c r="AH269" i="10" s="1"/>
  <c r="AI269" i="10" s="1"/>
  <c r="AJ156" i="10"/>
  <c r="AK156" i="10" s="1"/>
  <c r="G265" i="10"/>
  <c r="AH265" i="10" s="1"/>
  <c r="AI265" i="10" s="1"/>
  <c r="AJ152" i="10"/>
  <c r="AK152" i="10" s="1"/>
  <c r="G261" i="10"/>
  <c r="AH261" i="10" s="1"/>
  <c r="AI261" i="10" s="1"/>
  <c r="AJ148" i="10"/>
  <c r="AK148" i="10" s="1"/>
  <c r="AJ143" i="10"/>
  <c r="AK143" i="10" s="1"/>
  <c r="AJ141" i="10"/>
  <c r="AK141" i="10" s="1"/>
  <c r="AJ140" i="10"/>
  <c r="AK140" i="10" s="1"/>
  <c r="AJ139" i="10"/>
  <c r="AK139" i="10" s="1"/>
  <c r="AJ137" i="10"/>
  <c r="AK137" i="10" s="1"/>
  <c r="AJ136" i="10"/>
  <c r="AK136" i="10" s="1"/>
  <c r="AJ135" i="10"/>
  <c r="AK135" i="10" s="1"/>
  <c r="AJ133" i="10"/>
  <c r="AK133" i="10" s="1"/>
  <c r="AJ132" i="10"/>
  <c r="AK132" i="10" s="1"/>
  <c r="AJ131" i="10"/>
  <c r="AK131" i="10" s="1"/>
  <c r="H242" i="10"/>
  <c r="E244" i="10"/>
  <c r="H246" i="10"/>
  <c r="E248" i="10"/>
  <c r="H250" i="10"/>
  <c r="E252" i="10"/>
  <c r="H254" i="10"/>
  <c r="E256" i="10"/>
  <c r="H258" i="10"/>
  <c r="E260" i="10"/>
  <c r="I261" i="10"/>
  <c r="H262" i="10"/>
  <c r="E264" i="10"/>
  <c r="I265" i="10"/>
  <c r="H266" i="10"/>
  <c r="E268" i="10"/>
  <c r="I269" i="10"/>
  <c r="H270" i="10"/>
  <c r="E272" i="10"/>
  <c r="I273" i="10"/>
  <c r="H274" i="10"/>
  <c r="E276" i="10"/>
  <c r="I277" i="10"/>
  <c r="H278" i="10"/>
  <c r="E280" i="10"/>
  <c r="I281" i="10"/>
  <c r="H282" i="10"/>
  <c r="E284" i="10"/>
  <c r="I285" i="10"/>
  <c r="H286" i="10"/>
  <c r="E288" i="10"/>
  <c r="I289" i="10"/>
  <c r="H290" i="10"/>
  <c r="E292" i="10"/>
  <c r="I293" i="10"/>
  <c r="H294" i="10"/>
  <c r="E296" i="10"/>
  <c r="I297" i="10"/>
  <c r="I339" i="10"/>
  <c r="E339" i="10"/>
  <c r="J339" i="10" s="1"/>
  <c r="G336" i="10"/>
  <c r="AH336" i="10" s="1"/>
  <c r="AI336" i="10" s="1"/>
  <c r="I335" i="10"/>
  <c r="E335" i="10"/>
  <c r="AJ221" i="10"/>
  <c r="AK221" i="10" s="1"/>
  <c r="H333" i="10"/>
  <c r="I332" i="10"/>
  <c r="E332" i="10"/>
  <c r="J332" i="10" s="1"/>
  <c r="G331" i="10"/>
  <c r="AH331" i="10" s="1"/>
  <c r="AI331" i="10" s="1"/>
  <c r="AJ218" i="10"/>
  <c r="AK218" i="10" s="1"/>
  <c r="H330" i="10"/>
  <c r="G328" i="10"/>
  <c r="AH328" i="10" s="1"/>
  <c r="AI328" i="10" s="1"/>
  <c r="I327" i="10"/>
  <c r="E327" i="10"/>
  <c r="J327" i="10" s="1"/>
  <c r="G325" i="10"/>
  <c r="AH325" i="10" s="1"/>
  <c r="AI325" i="10" s="1"/>
  <c r="AJ212" i="10"/>
  <c r="AK212" i="10" s="1"/>
  <c r="H324" i="10"/>
  <c r="I323" i="10"/>
  <c r="E323" i="10"/>
  <c r="J323" i="10" s="1"/>
  <c r="G321" i="10"/>
  <c r="AH321" i="10" s="1"/>
  <c r="AI321" i="10" s="1"/>
  <c r="AJ208" i="10"/>
  <c r="AK208" i="10" s="1"/>
  <c r="H320" i="10"/>
  <c r="I319" i="10"/>
  <c r="E319" i="10"/>
  <c r="J319" i="10" s="1"/>
  <c r="G317" i="10"/>
  <c r="AH317" i="10" s="1"/>
  <c r="AI317" i="10" s="1"/>
  <c r="AJ204" i="10"/>
  <c r="AK204" i="10" s="1"/>
  <c r="H316" i="10"/>
  <c r="I315" i="10"/>
  <c r="E315" i="10"/>
  <c r="J315" i="10" s="1"/>
  <c r="G313" i="10"/>
  <c r="AH313" i="10" s="1"/>
  <c r="AI313" i="10" s="1"/>
  <c r="AJ200" i="10"/>
  <c r="AK200" i="10" s="1"/>
  <c r="H312" i="10"/>
  <c r="I311" i="10"/>
  <c r="E311" i="10"/>
  <c r="J311" i="10" s="1"/>
  <c r="G309" i="10"/>
  <c r="AH309" i="10" s="1"/>
  <c r="AI309" i="10" s="1"/>
  <c r="AJ196" i="10"/>
  <c r="AK196" i="10" s="1"/>
  <c r="H308" i="10"/>
  <c r="I307" i="10"/>
  <c r="E307" i="10"/>
  <c r="J307" i="10" s="1"/>
  <c r="G305" i="10"/>
  <c r="AH305" i="10" s="1"/>
  <c r="AI305" i="10" s="1"/>
  <c r="AJ192" i="10"/>
  <c r="AK192" i="10" s="1"/>
  <c r="H304" i="10"/>
  <c r="I303" i="10"/>
  <c r="E303" i="10"/>
  <c r="G301" i="10"/>
  <c r="AH301" i="10" s="1"/>
  <c r="AI301" i="10" s="1"/>
  <c r="AJ188" i="10"/>
  <c r="AK188" i="10" s="1"/>
  <c r="H300" i="10"/>
  <c r="I299" i="10"/>
  <c r="E299" i="10"/>
  <c r="G297" i="10"/>
  <c r="AH297" i="10" s="1"/>
  <c r="AI297" i="10" s="1"/>
  <c r="AJ184" i="10"/>
  <c r="AK184" i="10" s="1"/>
  <c r="G293" i="10"/>
  <c r="AH293" i="10" s="1"/>
  <c r="AI293" i="10" s="1"/>
  <c r="AJ180" i="10"/>
  <c r="AK180" i="10" s="1"/>
  <c r="G289" i="10"/>
  <c r="AH289" i="10" s="1"/>
  <c r="AI289" i="10" s="1"/>
  <c r="AJ176" i="10"/>
  <c r="AK176" i="10" s="1"/>
  <c r="G286" i="10"/>
  <c r="AH286" i="10" s="1"/>
  <c r="AI286" i="10" s="1"/>
  <c r="AJ173" i="10"/>
  <c r="AK173" i="10" s="1"/>
  <c r="G283" i="10"/>
  <c r="AH283" i="10" s="1"/>
  <c r="AI283" i="10" s="1"/>
  <c r="AJ168" i="10"/>
  <c r="AK168" i="10" s="1"/>
  <c r="G278" i="10"/>
  <c r="AH278" i="10" s="1"/>
  <c r="AI278" i="10" s="1"/>
  <c r="AJ165" i="10"/>
  <c r="AK165" i="10" s="1"/>
  <c r="G274" i="10"/>
  <c r="AH274" i="10" s="1"/>
  <c r="AI274" i="10" s="1"/>
  <c r="AJ161" i="10"/>
  <c r="AK161" i="10" s="1"/>
  <c r="G270" i="10"/>
  <c r="AH270" i="10" s="1"/>
  <c r="AI270" i="10" s="1"/>
  <c r="AJ157" i="10"/>
  <c r="AK157" i="10" s="1"/>
  <c r="G266" i="10"/>
  <c r="AH266" i="10" s="1"/>
  <c r="AI266" i="10" s="1"/>
  <c r="AJ153" i="10"/>
  <c r="AK153" i="10" s="1"/>
  <c r="G262" i="10"/>
  <c r="AH262" i="10" s="1"/>
  <c r="AI262" i="10" s="1"/>
  <c r="AJ149" i="10"/>
  <c r="AK149" i="10" s="1"/>
  <c r="G258" i="10"/>
  <c r="AH258" i="10" s="1"/>
  <c r="AI258" i="10" s="1"/>
  <c r="E243" i="10"/>
  <c r="H245" i="10"/>
  <c r="E247" i="10"/>
  <c r="H249" i="10"/>
  <c r="E251" i="10"/>
  <c r="H253" i="10"/>
  <c r="E255" i="10"/>
  <c r="E259" i="10"/>
  <c r="I260" i="10"/>
  <c r="H261" i="10"/>
  <c r="E263" i="10"/>
  <c r="I264" i="10"/>
  <c r="H265" i="10"/>
  <c r="E267" i="10"/>
  <c r="I268" i="10"/>
  <c r="H269" i="10"/>
  <c r="E271" i="10"/>
  <c r="I272" i="10"/>
  <c r="H273" i="10"/>
  <c r="E275" i="10"/>
  <c r="I276" i="10"/>
  <c r="H277" i="10"/>
  <c r="E279" i="10"/>
  <c r="I280" i="10"/>
  <c r="E283" i="10"/>
  <c r="I284" i="10"/>
  <c r="H285" i="10"/>
  <c r="E287" i="10"/>
  <c r="I288" i="10"/>
  <c r="E291" i="10"/>
  <c r="I292" i="10"/>
  <c r="E295" i="10"/>
  <c r="I296" i="10"/>
  <c r="G338" i="10"/>
  <c r="AH338" i="10" s="1"/>
  <c r="AI338" i="10" s="1"/>
  <c r="G449" i="10"/>
  <c r="AH449" i="10" s="1"/>
  <c r="AI449" i="10" s="1"/>
  <c r="AJ224" i="10"/>
  <c r="AK224" i="10" s="1"/>
  <c r="H336" i="10"/>
  <c r="G334" i="10"/>
  <c r="AH334" i="10" s="1"/>
  <c r="AI334" i="10" s="1"/>
  <c r="I333" i="10"/>
  <c r="E333" i="10"/>
  <c r="J333" i="10" s="1"/>
  <c r="AJ219" i="10"/>
  <c r="AK219" i="10" s="1"/>
  <c r="H331" i="10"/>
  <c r="I330" i="10"/>
  <c r="E330" i="10"/>
  <c r="J330" i="10" s="1"/>
  <c r="G329" i="10"/>
  <c r="AH329" i="10" s="1"/>
  <c r="AI329" i="10" s="1"/>
  <c r="AJ216" i="10"/>
  <c r="AK216" i="10" s="1"/>
  <c r="H328" i="10"/>
  <c r="G326" i="10"/>
  <c r="AH326" i="10" s="1"/>
  <c r="AI326" i="10" s="1"/>
  <c r="AJ213" i="10"/>
  <c r="AK213" i="10" s="1"/>
  <c r="H325" i="10"/>
  <c r="I324" i="10"/>
  <c r="E324" i="10"/>
  <c r="J324" i="10" s="1"/>
  <c r="G322" i="10"/>
  <c r="AH322" i="10" s="1"/>
  <c r="AI322" i="10" s="1"/>
  <c r="AJ209" i="10"/>
  <c r="AK209" i="10" s="1"/>
  <c r="H321" i="10"/>
  <c r="I320" i="10"/>
  <c r="E320" i="10"/>
  <c r="J320" i="10" s="1"/>
  <c r="G318" i="10"/>
  <c r="AH318" i="10" s="1"/>
  <c r="AI318" i="10" s="1"/>
  <c r="AJ205" i="10"/>
  <c r="AK205" i="10" s="1"/>
  <c r="H317" i="10"/>
  <c r="I316" i="10"/>
  <c r="E316" i="10"/>
  <c r="J316" i="10" s="1"/>
  <c r="G314" i="10"/>
  <c r="AH314" i="10" s="1"/>
  <c r="AI314" i="10" s="1"/>
  <c r="AJ201" i="10"/>
  <c r="AK201" i="10" s="1"/>
  <c r="H313" i="10"/>
  <c r="I312" i="10"/>
  <c r="E312" i="10"/>
  <c r="J312" i="10" s="1"/>
  <c r="G310" i="10"/>
  <c r="AH310" i="10" s="1"/>
  <c r="AI310" i="10" s="1"/>
  <c r="AJ197" i="10"/>
  <c r="AK197" i="10" s="1"/>
  <c r="H309" i="10"/>
  <c r="I308" i="10"/>
  <c r="E308" i="10"/>
  <c r="J308" i="10" s="1"/>
  <c r="G306" i="10"/>
  <c r="AH306" i="10" s="1"/>
  <c r="AI306" i="10" s="1"/>
  <c r="AJ193" i="10"/>
  <c r="AK193" i="10" s="1"/>
  <c r="H305" i="10"/>
  <c r="I304" i="10"/>
  <c r="E304" i="10"/>
  <c r="G302" i="10"/>
  <c r="AH302" i="10" s="1"/>
  <c r="AI302" i="10" s="1"/>
  <c r="AJ189" i="10"/>
  <c r="AK189" i="10" s="1"/>
  <c r="H301" i="10"/>
  <c r="I300" i="10"/>
  <c r="E300" i="10"/>
  <c r="G298" i="10"/>
  <c r="AH298" i="10" s="1"/>
  <c r="AI298" i="10" s="1"/>
  <c r="AJ185" i="10"/>
  <c r="AK185" i="10" s="1"/>
  <c r="G294" i="10"/>
  <c r="AH294" i="10" s="1"/>
  <c r="AI294" i="10" s="1"/>
  <c r="AJ181" i="10"/>
  <c r="AK181" i="10" s="1"/>
  <c r="G290" i="10"/>
  <c r="AH290" i="10" s="1"/>
  <c r="AI290" i="10" s="1"/>
  <c r="AJ177" i="10"/>
  <c r="AK177" i="10" s="1"/>
  <c r="G284" i="10"/>
  <c r="AH284" i="10" s="1"/>
  <c r="AI284" i="10" s="1"/>
  <c r="AJ171" i="10"/>
  <c r="AK171" i="10" s="1"/>
  <c r="G281" i="10"/>
  <c r="AH281" i="10" s="1"/>
  <c r="AI281" i="10" s="1"/>
  <c r="G275" i="10"/>
  <c r="AH275" i="10" s="1"/>
  <c r="AI275" i="10" s="1"/>
  <c r="G271" i="10"/>
  <c r="AH271" i="10" s="1"/>
  <c r="AI271" i="10" s="1"/>
  <c r="G267" i="10"/>
  <c r="AH267" i="10" s="1"/>
  <c r="AI267" i="10" s="1"/>
  <c r="G263" i="10"/>
  <c r="AH263" i="10" s="1"/>
  <c r="AI263" i="10" s="1"/>
  <c r="G259" i="10"/>
  <c r="AH259" i="10" s="1"/>
  <c r="AI259" i="10" s="1"/>
  <c r="G369" i="10"/>
  <c r="AH369" i="10" s="1"/>
  <c r="AI369" i="10" s="1"/>
  <c r="G368" i="10"/>
  <c r="AH368" i="10" s="1"/>
  <c r="AI368" i="10" s="1"/>
  <c r="H244" i="10"/>
  <c r="H248" i="10"/>
  <c r="H252" i="10"/>
  <c r="E258" i="10"/>
  <c r="I259" i="10"/>
  <c r="H260" i="10"/>
  <c r="E262" i="10"/>
  <c r="I263" i="10"/>
  <c r="H264" i="10"/>
  <c r="E266" i="10"/>
  <c r="I267" i="10"/>
  <c r="H268" i="10"/>
  <c r="E270" i="10"/>
  <c r="I271" i="10"/>
  <c r="H272" i="10"/>
  <c r="E274" i="10"/>
  <c r="I275" i="10"/>
  <c r="H276" i="10"/>
  <c r="E278" i="10"/>
  <c r="I279" i="10"/>
  <c r="H280" i="10"/>
  <c r="E282" i="10"/>
  <c r="I283" i="10"/>
  <c r="E286" i="10"/>
  <c r="I287" i="10"/>
  <c r="H288" i="10"/>
  <c r="E290" i="10"/>
  <c r="I291" i="10"/>
  <c r="H292" i="10"/>
  <c r="E294" i="10"/>
  <c r="I295" i="10"/>
  <c r="H296" i="10"/>
  <c r="G339" i="10"/>
  <c r="AH339" i="10" s="1"/>
  <c r="AI339" i="10" s="1"/>
  <c r="AJ226" i="10"/>
  <c r="AK226" i="10" s="1"/>
  <c r="H338" i="10"/>
  <c r="AJ225" i="10"/>
  <c r="AK225" i="10" s="1"/>
  <c r="H337" i="10"/>
  <c r="I336" i="10"/>
  <c r="E336" i="10"/>
  <c r="J336" i="10" s="1"/>
  <c r="G335" i="10"/>
  <c r="AH335" i="10" s="1"/>
  <c r="AI335" i="10" s="1"/>
  <c r="AJ222" i="10"/>
  <c r="AK222" i="10" s="1"/>
  <c r="H334" i="10"/>
  <c r="G332" i="10"/>
  <c r="AH332" i="10" s="1"/>
  <c r="AI332" i="10" s="1"/>
  <c r="I331" i="10"/>
  <c r="E331" i="10"/>
  <c r="J331" i="10" s="1"/>
  <c r="AJ217" i="10"/>
  <c r="AK217" i="10" s="1"/>
  <c r="H329" i="10"/>
  <c r="I328" i="10"/>
  <c r="E328" i="10"/>
  <c r="J328" i="10" s="1"/>
  <c r="G327" i="10"/>
  <c r="AH327" i="10" s="1"/>
  <c r="AI327" i="10" s="1"/>
  <c r="AJ214" i="10"/>
  <c r="AK214" i="10" s="1"/>
  <c r="H326" i="10"/>
  <c r="I325" i="10"/>
  <c r="E325" i="10"/>
  <c r="J325" i="10" s="1"/>
  <c r="G323" i="10"/>
  <c r="AH323" i="10" s="1"/>
  <c r="AI323" i="10" s="1"/>
  <c r="AJ210" i="10"/>
  <c r="AK210" i="10" s="1"/>
  <c r="H322" i="10"/>
  <c r="I321" i="10"/>
  <c r="E321" i="10"/>
  <c r="J321" i="10" s="1"/>
  <c r="G319" i="10"/>
  <c r="AH319" i="10" s="1"/>
  <c r="AI319" i="10" s="1"/>
  <c r="AJ206" i="10"/>
  <c r="AK206" i="10" s="1"/>
  <c r="H318" i="10"/>
  <c r="I317" i="10"/>
  <c r="E317" i="10"/>
  <c r="J317" i="10" s="1"/>
  <c r="G315" i="10"/>
  <c r="AH315" i="10" s="1"/>
  <c r="AI315" i="10" s="1"/>
  <c r="AJ202" i="10"/>
  <c r="AK202" i="10" s="1"/>
  <c r="H314" i="10"/>
  <c r="I313" i="10"/>
  <c r="E313" i="10"/>
  <c r="J313" i="10" s="1"/>
  <c r="G311" i="10"/>
  <c r="AH311" i="10" s="1"/>
  <c r="AI311" i="10" s="1"/>
  <c r="AJ198" i="10"/>
  <c r="AK198" i="10" s="1"/>
  <c r="H310" i="10"/>
  <c r="I309" i="10"/>
  <c r="E309" i="10"/>
  <c r="J309" i="10" s="1"/>
  <c r="G307" i="10"/>
  <c r="AH307" i="10" s="1"/>
  <c r="AI307" i="10" s="1"/>
  <c r="AJ194" i="10"/>
  <c r="AK194" i="10" s="1"/>
  <c r="H306" i="10"/>
  <c r="I305" i="10"/>
  <c r="E305" i="10"/>
  <c r="E417" i="10" s="1"/>
  <c r="G303" i="10"/>
  <c r="AH303" i="10" s="1"/>
  <c r="AI303" i="10" s="1"/>
  <c r="AJ190" i="10"/>
  <c r="AK190" i="10" s="1"/>
  <c r="H302" i="10"/>
  <c r="I301" i="10"/>
  <c r="E301" i="10"/>
  <c r="G299" i="10"/>
  <c r="AH299" i="10" s="1"/>
  <c r="AI299" i="10" s="1"/>
  <c r="AJ186" i="10"/>
  <c r="AK186" i="10" s="1"/>
  <c r="H298" i="10"/>
  <c r="G295" i="10"/>
  <c r="AH295" i="10" s="1"/>
  <c r="AI295" i="10" s="1"/>
  <c r="G291" i="10"/>
  <c r="AH291" i="10" s="1"/>
  <c r="AI291" i="10" s="1"/>
  <c r="G287" i="10"/>
  <c r="AH287" i="10" s="1"/>
  <c r="AI287" i="10" s="1"/>
  <c r="AJ172" i="10"/>
  <c r="AK172" i="10" s="1"/>
  <c r="G282" i="10"/>
  <c r="AH282" i="10" s="1"/>
  <c r="AI282" i="10" s="1"/>
  <c r="AJ169" i="10"/>
  <c r="AK169" i="10" s="1"/>
  <c r="G279" i="10"/>
  <c r="AH279" i="10" s="1"/>
  <c r="AI279" i="10" s="1"/>
  <c r="G276" i="10"/>
  <c r="AH276" i="10" s="1"/>
  <c r="AI276" i="10" s="1"/>
  <c r="AJ163" i="10"/>
  <c r="AK163" i="10" s="1"/>
  <c r="G272" i="10"/>
  <c r="AH272" i="10" s="1"/>
  <c r="AI272" i="10" s="1"/>
  <c r="AJ159" i="10"/>
  <c r="AK159" i="10" s="1"/>
  <c r="G268" i="10"/>
  <c r="AH268" i="10" s="1"/>
  <c r="AI268" i="10" s="1"/>
  <c r="AJ155" i="10"/>
  <c r="AK155" i="10" s="1"/>
  <c r="G264" i="10"/>
  <c r="AH264" i="10" s="1"/>
  <c r="AI264" i="10" s="1"/>
  <c r="AJ151" i="10"/>
  <c r="AK151" i="10" s="1"/>
  <c r="G260" i="10"/>
  <c r="AH260" i="10" s="1"/>
  <c r="AI260" i="10" s="1"/>
  <c r="AJ147" i="10"/>
  <c r="AK147" i="10" s="1"/>
  <c r="AJ145" i="10"/>
  <c r="AK145" i="10" s="1"/>
  <c r="AJ144" i="10"/>
  <c r="AK144" i="10" s="1"/>
  <c r="G367" i="10"/>
  <c r="AH367" i="10" s="1"/>
  <c r="AI367" i="10" s="1"/>
  <c r="G366" i="10"/>
  <c r="AH366" i="10" s="1"/>
  <c r="AI366" i="10" s="1"/>
  <c r="G365" i="10"/>
  <c r="AH365" i="10" s="1"/>
  <c r="AI365" i="10" s="1"/>
  <c r="G364" i="10"/>
  <c r="AH364" i="10" s="1"/>
  <c r="AI364" i="10" s="1"/>
  <c r="G363" i="10"/>
  <c r="AH363" i="10" s="1"/>
  <c r="AI363" i="10" s="1"/>
  <c r="G362" i="10"/>
  <c r="AH362" i="10" s="1"/>
  <c r="AI362" i="10" s="1"/>
  <c r="G361" i="10"/>
  <c r="AH361" i="10" s="1"/>
  <c r="AI361" i="10" s="1"/>
  <c r="G360" i="10"/>
  <c r="AH360" i="10" s="1"/>
  <c r="AI360" i="10" s="1"/>
  <c r="G359" i="10"/>
  <c r="AH359" i="10" s="1"/>
  <c r="AI359" i="10" s="1"/>
  <c r="G358" i="10"/>
  <c r="AH358" i="10" s="1"/>
  <c r="AI358" i="10" s="1"/>
  <c r="G357" i="10"/>
  <c r="AH357" i="10" s="1"/>
  <c r="AI357" i="10" s="1"/>
  <c r="G356" i="10"/>
  <c r="AH356" i="10" s="1"/>
  <c r="AI356" i="10" s="1"/>
  <c r="H243" i="10"/>
  <c r="H247" i="10"/>
  <c r="H251" i="10"/>
  <c r="H255" i="10"/>
  <c r="I258" i="10"/>
  <c r="H259" i="10"/>
  <c r="E261" i="10"/>
  <c r="I262" i="10"/>
  <c r="H263" i="10"/>
  <c r="E265" i="10"/>
  <c r="I266" i="10"/>
  <c r="H267" i="10"/>
  <c r="E269" i="10"/>
  <c r="I270" i="10"/>
  <c r="H271" i="10"/>
  <c r="E273" i="10"/>
  <c r="I274" i="10"/>
  <c r="H275" i="10"/>
  <c r="E277" i="10"/>
  <c r="I278" i="10"/>
  <c r="H279" i="10"/>
  <c r="E281" i="10"/>
  <c r="I282" i="10"/>
  <c r="H283" i="10"/>
  <c r="E285" i="10"/>
  <c r="I286" i="10"/>
  <c r="H287" i="10"/>
  <c r="E289" i="10"/>
  <c r="I290" i="10"/>
  <c r="H291" i="10"/>
  <c r="E293" i="10"/>
  <c r="I294" i="10"/>
  <c r="H295" i="10"/>
  <c r="E297" i="10"/>
  <c r="M56" i="14"/>
  <c r="M61" i="14" s="1"/>
  <c r="M18" i="14"/>
  <c r="I241" i="10"/>
  <c r="AJ129" i="10"/>
  <c r="AK129" i="10" s="1"/>
  <c r="H241" i="10"/>
  <c r="E353" i="10"/>
  <c r="J318" i="10"/>
  <c r="J334" i="10"/>
  <c r="J335" i="10"/>
  <c r="J337" i="10"/>
  <c r="E9" i="11"/>
  <c r="E8" i="11"/>
  <c r="C5" i="11"/>
  <c r="E9" i="10"/>
  <c r="C5" i="10"/>
  <c r="G353" i="10" l="1"/>
  <c r="AH353" i="10" s="1"/>
  <c r="AI353" i="10" s="1"/>
  <c r="G354" i="10"/>
  <c r="AH354" i="10" s="1"/>
  <c r="AI354" i="10" s="1"/>
  <c r="G352" i="10"/>
  <c r="AH352" i="10" s="1"/>
  <c r="G355" i="10"/>
  <c r="AH355" i="10" s="1"/>
  <c r="AI355" i="10" s="1"/>
  <c r="H403" i="10"/>
  <c r="AG291" i="10"/>
  <c r="H387" i="10"/>
  <c r="AG275" i="10"/>
  <c r="H359" i="10"/>
  <c r="AG247" i="10"/>
  <c r="Z301" i="10"/>
  <c r="P301" i="10"/>
  <c r="Z309" i="10"/>
  <c r="P309" i="10"/>
  <c r="Z317" i="10"/>
  <c r="P317" i="10"/>
  <c r="Z325" i="10"/>
  <c r="P325" i="10"/>
  <c r="H408" i="10"/>
  <c r="AL408" i="10" s="1"/>
  <c r="AM408" i="10" s="1"/>
  <c r="AN408" i="10" s="1"/>
  <c r="AG296" i="10"/>
  <c r="Z291" i="10"/>
  <c r="P291" i="10"/>
  <c r="Z279" i="10"/>
  <c r="P279" i="10"/>
  <c r="H380" i="10"/>
  <c r="AG268" i="10"/>
  <c r="Z263" i="10"/>
  <c r="P263" i="10"/>
  <c r="Z300" i="10"/>
  <c r="P300" i="10"/>
  <c r="Z308" i="10"/>
  <c r="P308" i="10"/>
  <c r="Z316" i="10"/>
  <c r="P316" i="10"/>
  <c r="Z324" i="10"/>
  <c r="P324" i="10"/>
  <c r="H440" i="10"/>
  <c r="AL440" i="10" s="1"/>
  <c r="AM440" i="10" s="1"/>
  <c r="AN440" i="10" s="1"/>
  <c r="AG328" i="10"/>
  <c r="H448" i="10"/>
  <c r="AL448" i="10" s="1"/>
  <c r="AM448" i="10" s="1"/>
  <c r="AN448" i="10" s="1"/>
  <c r="AG336" i="10"/>
  <c r="Z296" i="10"/>
  <c r="P296" i="10"/>
  <c r="Z288" i="10"/>
  <c r="P288" i="10"/>
  <c r="Z276" i="10"/>
  <c r="P276" i="10"/>
  <c r="H377" i="10"/>
  <c r="AG265" i="10"/>
  <c r="Z260" i="10"/>
  <c r="P260" i="10"/>
  <c r="Z299" i="10"/>
  <c r="P299" i="10"/>
  <c r="Z307" i="10"/>
  <c r="P307" i="10"/>
  <c r="Z315" i="10"/>
  <c r="P315" i="10"/>
  <c r="Z323" i="10"/>
  <c r="P323" i="10"/>
  <c r="H442" i="10"/>
  <c r="AL442" i="10" s="1"/>
  <c r="AM442" i="10" s="1"/>
  <c r="AN442" i="10" s="1"/>
  <c r="AG330" i="10"/>
  <c r="H402" i="10"/>
  <c r="AL402" i="10" s="1"/>
  <c r="AM402" i="10" s="1"/>
  <c r="AN402" i="10" s="1"/>
  <c r="AG290" i="10"/>
  <c r="Z285" i="10"/>
  <c r="P285" i="10"/>
  <c r="H386" i="10"/>
  <c r="AG274" i="10"/>
  <c r="Z269" i="10"/>
  <c r="P269" i="10"/>
  <c r="H370" i="10"/>
  <c r="AG258" i="10"/>
  <c r="H362" i="10"/>
  <c r="AG250" i="10"/>
  <c r="H354" i="10"/>
  <c r="AG242" i="10"/>
  <c r="Z298" i="10"/>
  <c r="P298" i="10"/>
  <c r="Z306" i="10"/>
  <c r="P306" i="10"/>
  <c r="Z314" i="10"/>
  <c r="P314" i="10"/>
  <c r="Z322" i="10"/>
  <c r="P322" i="10"/>
  <c r="P360" i="10"/>
  <c r="Z360" i="10"/>
  <c r="P368" i="10"/>
  <c r="Z368" i="10"/>
  <c r="P355" i="10"/>
  <c r="Z355" i="10"/>
  <c r="AB132" i="10"/>
  <c r="AC132" i="10"/>
  <c r="Z248" i="10"/>
  <c r="P248" i="10"/>
  <c r="AE138" i="10"/>
  <c r="AB140" i="10"/>
  <c r="AC140" i="10"/>
  <c r="Z256" i="10"/>
  <c r="P256" i="10"/>
  <c r="AE146" i="10"/>
  <c r="AE150" i="10"/>
  <c r="AB158" i="10"/>
  <c r="AC158" i="10"/>
  <c r="AE162" i="10"/>
  <c r="AB166" i="10"/>
  <c r="AC166" i="10"/>
  <c r="AE170" i="10"/>
  <c r="AB174" i="10"/>
  <c r="AC174" i="10"/>
  <c r="AE178" i="10"/>
  <c r="AE182" i="10"/>
  <c r="AE186" i="10"/>
  <c r="AC190" i="10"/>
  <c r="AB190" i="10"/>
  <c r="AC194" i="10"/>
  <c r="AB194" i="10"/>
  <c r="AE198" i="10"/>
  <c r="AC206" i="10"/>
  <c r="AB206" i="10"/>
  <c r="AE210" i="10"/>
  <c r="AB214" i="10"/>
  <c r="AC214" i="10"/>
  <c r="AB222" i="10"/>
  <c r="AC222" i="10"/>
  <c r="H405" i="10"/>
  <c r="AL405" i="10" s="1"/>
  <c r="AM405" i="10" s="1"/>
  <c r="AN405" i="10" s="1"/>
  <c r="AG293" i="10"/>
  <c r="H369" i="10"/>
  <c r="AG257" i="10"/>
  <c r="H401" i="10"/>
  <c r="AL401" i="10" s="1"/>
  <c r="AM401" i="10" s="1"/>
  <c r="AN401" i="10" s="1"/>
  <c r="AG289" i="10"/>
  <c r="Z249" i="10"/>
  <c r="P249" i="10"/>
  <c r="AE139" i="10"/>
  <c r="AB141" i="10"/>
  <c r="AC141" i="10"/>
  <c r="Z257" i="10"/>
  <c r="P257" i="10"/>
  <c r="AB149" i="10"/>
  <c r="AC149" i="10"/>
  <c r="AE153" i="10"/>
  <c r="AE157" i="10"/>
  <c r="AB165" i="10"/>
  <c r="AC165" i="10"/>
  <c r="AB169" i="10"/>
  <c r="AC169" i="10"/>
  <c r="AE173" i="10"/>
  <c r="AE177" i="10"/>
  <c r="AB181" i="10"/>
  <c r="AC181" i="10"/>
  <c r="AD181" i="10" s="1"/>
  <c r="AB185" i="10"/>
  <c r="AC185" i="10"/>
  <c r="AE189" i="10"/>
  <c r="AE193" i="10"/>
  <c r="AB197" i="10"/>
  <c r="AC197" i="10"/>
  <c r="AE201" i="10"/>
  <c r="AE205" i="10"/>
  <c r="AE209" i="10"/>
  <c r="AB213" i="10"/>
  <c r="AC213" i="10"/>
  <c r="AC217" i="10"/>
  <c r="AB217" i="10"/>
  <c r="AC221" i="10"/>
  <c r="AB221" i="10"/>
  <c r="Z286" i="10"/>
  <c r="P286" i="10"/>
  <c r="Z270" i="10"/>
  <c r="P270" i="10"/>
  <c r="H371" i="10"/>
  <c r="AG259" i="10"/>
  <c r="H407" i="10"/>
  <c r="AL407" i="10" s="1"/>
  <c r="AM407" i="10" s="1"/>
  <c r="AN407" i="10" s="1"/>
  <c r="AG295" i="10"/>
  <c r="Z290" i="10"/>
  <c r="P290" i="10"/>
  <c r="H391" i="10"/>
  <c r="AG279" i="10"/>
  <c r="Z274" i="10"/>
  <c r="P274" i="10"/>
  <c r="H375" i="10"/>
  <c r="AG263" i="10"/>
  <c r="Z258" i="10"/>
  <c r="P258" i="10"/>
  <c r="H355" i="10"/>
  <c r="AG243" i="10"/>
  <c r="H414" i="10"/>
  <c r="AL414" i="10" s="1"/>
  <c r="AM414" i="10" s="1"/>
  <c r="AN414" i="10" s="1"/>
  <c r="AG302" i="10"/>
  <c r="H422" i="10"/>
  <c r="AL422" i="10" s="1"/>
  <c r="AM422" i="10" s="1"/>
  <c r="AN422" i="10" s="1"/>
  <c r="AG310" i="10"/>
  <c r="H430" i="10"/>
  <c r="AL430" i="10" s="1"/>
  <c r="AM430" i="10" s="1"/>
  <c r="AN430" i="10" s="1"/>
  <c r="AG318" i="10"/>
  <c r="H438" i="10"/>
  <c r="AL438" i="10" s="1"/>
  <c r="AM438" i="10" s="1"/>
  <c r="AN438" i="10" s="1"/>
  <c r="AG326" i="10"/>
  <c r="H446" i="10"/>
  <c r="AL446" i="10" s="1"/>
  <c r="AM446" i="10" s="1"/>
  <c r="AN446" i="10" s="1"/>
  <c r="AG334" i="10"/>
  <c r="H450" i="10"/>
  <c r="AL450" i="10" s="1"/>
  <c r="AM450" i="10" s="1"/>
  <c r="AN450" i="10" s="1"/>
  <c r="AG338" i="10"/>
  <c r="Z295" i="10"/>
  <c r="P295" i="10"/>
  <c r="Z283" i="10"/>
  <c r="P283" i="10"/>
  <c r="H384" i="10"/>
  <c r="AG272" i="10"/>
  <c r="Z267" i="10"/>
  <c r="P267" i="10"/>
  <c r="H364" i="10"/>
  <c r="AG252" i="10"/>
  <c r="H413" i="10"/>
  <c r="AL413" i="10" s="1"/>
  <c r="AM413" i="10" s="1"/>
  <c r="AN413" i="10" s="1"/>
  <c r="AG301" i="10"/>
  <c r="H421" i="10"/>
  <c r="AL421" i="10" s="1"/>
  <c r="AM421" i="10" s="1"/>
  <c r="AN421" i="10" s="1"/>
  <c r="AG309" i="10"/>
  <c r="H429" i="10"/>
  <c r="AL429" i="10" s="1"/>
  <c r="AM429" i="10" s="1"/>
  <c r="AN429" i="10" s="1"/>
  <c r="AG317" i="10"/>
  <c r="H437" i="10"/>
  <c r="AG325" i="10"/>
  <c r="Z330" i="10"/>
  <c r="P330" i="10"/>
  <c r="Z280" i="10"/>
  <c r="P280" i="10"/>
  <c r="H381" i="10"/>
  <c r="AG269" i="10"/>
  <c r="Z264" i="10"/>
  <c r="P264" i="10"/>
  <c r="H361" i="10"/>
  <c r="AG249" i="10"/>
  <c r="H412" i="10"/>
  <c r="AL412" i="10" s="1"/>
  <c r="AM412" i="10" s="1"/>
  <c r="AN412" i="10" s="1"/>
  <c r="AG300" i="10"/>
  <c r="H420" i="10"/>
  <c r="AL420" i="10" s="1"/>
  <c r="AM420" i="10" s="1"/>
  <c r="AN420" i="10" s="1"/>
  <c r="AG308" i="10"/>
  <c r="H428" i="10"/>
  <c r="AL428" i="10" s="1"/>
  <c r="AM428" i="10" s="1"/>
  <c r="AN428" i="10" s="1"/>
  <c r="AG316" i="10"/>
  <c r="H436" i="10"/>
  <c r="AL436" i="10" s="1"/>
  <c r="AM436" i="10" s="1"/>
  <c r="AN436" i="10" s="1"/>
  <c r="AG324" i="10"/>
  <c r="Z332" i="10"/>
  <c r="P332" i="10"/>
  <c r="H406" i="10"/>
  <c r="AL406" i="10" s="1"/>
  <c r="AM406" i="10" s="1"/>
  <c r="AN406" i="10" s="1"/>
  <c r="AG294" i="10"/>
  <c r="Z289" i="10"/>
  <c r="P289" i="10"/>
  <c r="H390" i="10"/>
  <c r="AL390" i="10" s="1"/>
  <c r="AM390" i="10" s="1"/>
  <c r="AN390" i="10" s="1"/>
  <c r="AG278" i="10"/>
  <c r="Z273" i="10"/>
  <c r="P273" i="10"/>
  <c r="H374" i="10"/>
  <c r="AG262" i="10"/>
  <c r="H411" i="10"/>
  <c r="AG299" i="10"/>
  <c r="H419" i="10"/>
  <c r="AL419" i="10" s="1"/>
  <c r="AM419" i="10" s="1"/>
  <c r="AN419" i="10" s="1"/>
  <c r="AG307" i="10"/>
  <c r="H427" i="10"/>
  <c r="AL427" i="10" s="1"/>
  <c r="AM427" i="10" s="1"/>
  <c r="AN427" i="10" s="1"/>
  <c r="AG315" i="10"/>
  <c r="H435" i="10"/>
  <c r="AL435" i="10" s="1"/>
  <c r="AM435" i="10" s="1"/>
  <c r="AG323" i="10"/>
  <c r="H444" i="10"/>
  <c r="AL444" i="10" s="1"/>
  <c r="AM444" i="10" s="1"/>
  <c r="AN444" i="10" s="1"/>
  <c r="AG332" i="10"/>
  <c r="P364" i="10"/>
  <c r="Z364" i="10"/>
  <c r="P357" i="10"/>
  <c r="Z357" i="10"/>
  <c r="P365" i="10"/>
  <c r="Z365" i="10"/>
  <c r="P354" i="10"/>
  <c r="Z354" i="10"/>
  <c r="P362" i="10"/>
  <c r="Z362" i="10"/>
  <c r="P359" i="10"/>
  <c r="Z359" i="10"/>
  <c r="Z242" i="10"/>
  <c r="P242" i="10"/>
  <c r="AB134" i="10"/>
  <c r="AC134" i="10"/>
  <c r="Z250" i="10"/>
  <c r="P250" i="10"/>
  <c r="AE140" i="10"/>
  <c r="AB142" i="10"/>
  <c r="AC142" i="10"/>
  <c r="AB148" i="10"/>
  <c r="AC148" i="10"/>
  <c r="AD148" i="10" s="1"/>
  <c r="AB152" i="10"/>
  <c r="AC152" i="10"/>
  <c r="AE156" i="10"/>
  <c r="AB160" i="10"/>
  <c r="AC160" i="10"/>
  <c r="AE164" i="10"/>
  <c r="AB168" i="10"/>
  <c r="AC168" i="10"/>
  <c r="AD168" i="10" s="1"/>
  <c r="AE172" i="10"/>
  <c r="AB176" i="10"/>
  <c r="AC176" i="10"/>
  <c r="AB180" i="10"/>
  <c r="AC180" i="10"/>
  <c r="AB184" i="10"/>
  <c r="AC184" i="10"/>
  <c r="AE192" i="10"/>
  <c r="AB196" i="10"/>
  <c r="AC196" i="10"/>
  <c r="AB200" i="10"/>
  <c r="AC200" i="10"/>
  <c r="AD200" i="10" s="1"/>
  <c r="AE204" i="10"/>
  <c r="AC208" i="10"/>
  <c r="AB208" i="10"/>
  <c r="AC212" i="10"/>
  <c r="AB212" i="10"/>
  <c r="AB216" i="10"/>
  <c r="AC216" i="10"/>
  <c r="Z243" i="10"/>
  <c r="P243" i="10"/>
  <c r="AB133" i="10"/>
  <c r="AC133" i="10"/>
  <c r="AE135" i="10"/>
  <c r="Z251" i="10"/>
  <c r="P251" i="10"/>
  <c r="AE141" i="10"/>
  <c r="AB143" i="10"/>
  <c r="AC143" i="10"/>
  <c r="AB147" i="10"/>
  <c r="AC147" i="10"/>
  <c r="AE151" i="10"/>
  <c r="AB155" i="10"/>
  <c r="AC155" i="10"/>
  <c r="AB159" i="10"/>
  <c r="AC159" i="10"/>
  <c r="AD159" i="10" s="1"/>
  <c r="AB163" i="10"/>
  <c r="AC163" i="10"/>
  <c r="AE167" i="10"/>
  <c r="AE171" i="10"/>
  <c r="AB175" i="10"/>
  <c r="AC175" i="10"/>
  <c r="AB179" i="10"/>
  <c r="AC179" i="10"/>
  <c r="AD179" i="10" s="1"/>
  <c r="AE183" i="10"/>
  <c r="AE187" i="10"/>
  <c r="AB191" i="10"/>
  <c r="AC191" i="10"/>
  <c r="AD191" i="10" s="1"/>
  <c r="AC195" i="10"/>
  <c r="AB195" i="10"/>
  <c r="AE199" i="10"/>
  <c r="AB203" i="10"/>
  <c r="AC203" i="10"/>
  <c r="AB207" i="10"/>
  <c r="AC207" i="10"/>
  <c r="AB211" i="10"/>
  <c r="AC211" i="10"/>
  <c r="Z337" i="10"/>
  <c r="P337" i="10"/>
  <c r="H368" i="10"/>
  <c r="AG256" i="10"/>
  <c r="Z294" i="10"/>
  <c r="P294" i="10"/>
  <c r="H395" i="10"/>
  <c r="AL395" i="10" s="1"/>
  <c r="AM395" i="10" s="1"/>
  <c r="AN395" i="10" s="1"/>
  <c r="AG283" i="10"/>
  <c r="Z262" i="10"/>
  <c r="P262" i="10"/>
  <c r="Z305" i="10"/>
  <c r="P305" i="10"/>
  <c r="Z313" i="10"/>
  <c r="P313" i="10"/>
  <c r="Z321" i="10"/>
  <c r="P321" i="10"/>
  <c r="Z328" i="10"/>
  <c r="P328" i="10"/>
  <c r="Z336" i="10"/>
  <c r="P336" i="10"/>
  <c r="H400" i="10"/>
  <c r="AL400" i="10" s="1"/>
  <c r="AM400" i="10" s="1"/>
  <c r="AN400" i="10" s="1"/>
  <c r="AG288" i="10"/>
  <c r="H388" i="10"/>
  <c r="AL388" i="10" s="1"/>
  <c r="AM388" i="10" s="1"/>
  <c r="AN388" i="10" s="1"/>
  <c r="AG276" i="10"/>
  <c r="Z271" i="10"/>
  <c r="P271" i="10"/>
  <c r="H372" i="10"/>
  <c r="AG260" i="10"/>
  <c r="H360" i="10"/>
  <c r="AG248" i="10"/>
  <c r="Z304" i="10"/>
  <c r="P304" i="10"/>
  <c r="Z312" i="10"/>
  <c r="P312" i="10"/>
  <c r="Z320" i="10"/>
  <c r="P320" i="10"/>
  <c r="H443" i="10"/>
  <c r="AL443" i="10" s="1"/>
  <c r="AM443" i="10" s="1"/>
  <c r="AN443" i="10" s="1"/>
  <c r="AG331" i="10"/>
  <c r="Z333" i="10"/>
  <c r="P333" i="10"/>
  <c r="Z292" i="10"/>
  <c r="P292" i="10"/>
  <c r="H397" i="10"/>
  <c r="AG285" i="10"/>
  <c r="H385" i="10"/>
  <c r="AG273" i="10"/>
  <c r="Z268" i="10"/>
  <c r="P268" i="10"/>
  <c r="Z303" i="10"/>
  <c r="P303" i="10"/>
  <c r="Z311" i="10"/>
  <c r="P311" i="10"/>
  <c r="Z319" i="10"/>
  <c r="P319" i="10"/>
  <c r="Z327" i="10"/>
  <c r="P327" i="10"/>
  <c r="H445" i="10"/>
  <c r="AL445" i="10" s="1"/>
  <c r="AM445" i="10" s="1"/>
  <c r="AN445" i="10" s="1"/>
  <c r="AG333" i="10"/>
  <c r="Z335" i="10"/>
  <c r="P335" i="10"/>
  <c r="Z339" i="10"/>
  <c r="P339" i="10"/>
  <c r="Z293" i="10"/>
  <c r="P293" i="10"/>
  <c r="H394" i="10"/>
  <c r="AL394" i="10" s="1"/>
  <c r="AM394" i="10" s="1"/>
  <c r="AN394" i="10" s="1"/>
  <c r="AG282" i="10"/>
  <c r="Z277" i="10"/>
  <c r="P277" i="10"/>
  <c r="H378" i="10"/>
  <c r="AG266" i="10"/>
  <c r="Z261" i="10"/>
  <c r="P261" i="10"/>
  <c r="H366" i="10"/>
  <c r="AG254" i="10"/>
  <c r="H358" i="10"/>
  <c r="AG246" i="10"/>
  <c r="Z302" i="10"/>
  <c r="P302" i="10"/>
  <c r="Z310" i="10"/>
  <c r="P310" i="10"/>
  <c r="Z318" i="10"/>
  <c r="P318" i="10"/>
  <c r="Z326" i="10"/>
  <c r="P326" i="10"/>
  <c r="Z334" i="10"/>
  <c r="P334" i="10"/>
  <c r="Z338" i="10"/>
  <c r="P338" i="10"/>
  <c r="P367" i="10"/>
  <c r="Z367" i="10"/>
  <c r="P369" i="10"/>
  <c r="Z369" i="10"/>
  <c r="P363" i="10"/>
  <c r="Z363" i="10"/>
  <c r="Z244" i="10"/>
  <c r="P244" i="10"/>
  <c r="AB136" i="10"/>
  <c r="AC136" i="10"/>
  <c r="Z252" i="10"/>
  <c r="P252" i="10"/>
  <c r="AE142" i="10"/>
  <c r="AB144" i="10"/>
  <c r="AC144" i="10"/>
  <c r="AD144" i="10" s="1"/>
  <c r="AE148" i="10"/>
  <c r="AE152" i="10"/>
  <c r="AB156" i="10"/>
  <c r="AC156" i="10"/>
  <c r="AD156" i="10" s="1"/>
  <c r="AE160" i="10"/>
  <c r="AB164" i="10"/>
  <c r="AC164" i="10"/>
  <c r="AE168" i="10"/>
  <c r="AB172" i="10"/>
  <c r="AC172" i="10"/>
  <c r="AE176" i="10"/>
  <c r="AE184" i="10"/>
  <c r="AB188" i="10"/>
  <c r="AC188" i="10"/>
  <c r="AB192" i="10"/>
  <c r="AC192" i="10"/>
  <c r="AD192" i="10" s="1"/>
  <c r="AE196" i="10"/>
  <c r="AE200" i="10"/>
  <c r="AC204" i="10"/>
  <c r="AB204" i="10"/>
  <c r="AE208" i="10"/>
  <c r="AE212" i="10"/>
  <c r="AB220" i="10"/>
  <c r="AC220" i="10"/>
  <c r="AD220" i="10" s="1"/>
  <c r="AB224" i="10"/>
  <c r="AC224" i="10"/>
  <c r="AB226" i="10"/>
  <c r="AC226" i="10"/>
  <c r="AD226" i="10" s="1"/>
  <c r="H409" i="10"/>
  <c r="AL409" i="10" s="1"/>
  <c r="AM409" i="10" s="1"/>
  <c r="AN409" i="10" s="1"/>
  <c r="AG297" i="10"/>
  <c r="H393" i="10"/>
  <c r="AG281" i="10"/>
  <c r="Z245" i="10"/>
  <c r="P245" i="10"/>
  <c r="AB135" i="10"/>
  <c r="AC135" i="10"/>
  <c r="AD135" i="10" s="1"/>
  <c r="AB137" i="10"/>
  <c r="AC137" i="10"/>
  <c r="Z253" i="10"/>
  <c r="P253" i="10"/>
  <c r="AE143" i="10"/>
  <c r="AB145" i="10"/>
  <c r="AC145" i="10"/>
  <c r="AE147" i="10"/>
  <c r="AB151" i="10"/>
  <c r="AC151" i="10"/>
  <c r="AE155" i="10"/>
  <c r="AE159" i="10"/>
  <c r="AE163" i="10"/>
  <c r="AB167" i="10"/>
  <c r="AC167" i="10"/>
  <c r="AB171" i="10"/>
  <c r="AC171" i="10"/>
  <c r="AE175" i="10"/>
  <c r="AE179" i="10"/>
  <c r="AB183" i="10"/>
  <c r="AC183" i="10"/>
  <c r="AB187" i="10"/>
  <c r="AC187" i="10"/>
  <c r="AE191" i="10"/>
  <c r="AE195" i="10"/>
  <c r="AB199" i="10"/>
  <c r="AC199" i="10"/>
  <c r="AE203" i="10"/>
  <c r="AE207" i="10"/>
  <c r="AE211" i="10"/>
  <c r="AC215" i="10"/>
  <c r="AB215" i="10"/>
  <c r="AC219" i="10"/>
  <c r="AB219" i="10"/>
  <c r="AC223" i="10"/>
  <c r="AB223" i="10"/>
  <c r="AC227" i="10"/>
  <c r="AB227" i="10"/>
  <c r="Z278" i="10"/>
  <c r="P278" i="10"/>
  <c r="H379" i="10"/>
  <c r="AG267" i="10"/>
  <c r="H367" i="10"/>
  <c r="AG255" i="10"/>
  <c r="H399" i="10"/>
  <c r="AL399" i="10" s="1"/>
  <c r="AM399" i="10" s="1"/>
  <c r="AN399" i="10" s="1"/>
  <c r="AG287" i="10"/>
  <c r="Z282" i="10"/>
  <c r="P282" i="10"/>
  <c r="H383" i="10"/>
  <c r="AG271" i="10"/>
  <c r="Z266" i="10"/>
  <c r="P266" i="10"/>
  <c r="H363" i="10"/>
  <c r="AG251" i="10"/>
  <c r="H410" i="10"/>
  <c r="AG298" i="10"/>
  <c r="H418" i="10"/>
  <c r="AL418" i="10" s="1"/>
  <c r="AM418" i="10" s="1"/>
  <c r="AN418" i="10" s="1"/>
  <c r="AG306" i="10"/>
  <c r="H426" i="10"/>
  <c r="AG314" i="10"/>
  <c r="H434" i="10"/>
  <c r="AL434" i="10" s="1"/>
  <c r="AM434" i="10" s="1"/>
  <c r="AN434" i="10" s="1"/>
  <c r="AG322" i="10"/>
  <c r="H441" i="10"/>
  <c r="AG329" i="10"/>
  <c r="Z331" i="10"/>
  <c r="P331" i="10"/>
  <c r="H449" i="10"/>
  <c r="AG337" i="10"/>
  <c r="H404" i="10"/>
  <c r="AL404" i="10" s="1"/>
  <c r="AM404" i="10" s="1"/>
  <c r="AN404" i="10" s="1"/>
  <c r="AG292" i="10"/>
  <c r="Z287" i="10"/>
  <c r="P287" i="10"/>
  <c r="H392" i="10"/>
  <c r="AL392" i="10" s="1"/>
  <c r="AM392" i="10" s="1"/>
  <c r="AN392" i="10" s="1"/>
  <c r="AG280" i="10"/>
  <c r="Z275" i="10"/>
  <c r="P275" i="10"/>
  <c r="H376" i="10"/>
  <c r="AG264" i="10"/>
  <c r="Z259" i="10"/>
  <c r="P259" i="10"/>
  <c r="H356" i="10"/>
  <c r="AG244" i="10"/>
  <c r="H417" i="10"/>
  <c r="AG305" i="10"/>
  <c r="H425" i="10"/>
  <c r="AL425" i="10" s="1"/>
  <c r="AM425" i="10" s="1"/>
  <c r="AN425" i="10" s="1"/>
  <c r="AG313" i="10"/>
  <c r="H433" i="10"/>
  <c r="AG321" i="10"/>
  <c r="Z284" i="10"/>
  <c r="P284" i="10"/>
  <c r="H389" i="10"/>
  <c r="AG277" i="10"/>
  <c r="Z272" i="10"/>
  <c r="P272" i="10"/>
  <c r="H373" i="10"/>
  <c r="AG261" i="10"/>
  <c r="H365" i="10"/>
  <c r="AG253" i="10"/>
  <c r="H357" i="10"/>
  <c r="AG245" i="10"/>
  <c r="H416" i="10"/>
  <c r="AL416" i="10" s="1"/>
  <c r="AM416" i="10" s="1"/>
  <c r="AN416" i="10" s="1"/>
  <c r="AG304" i="10"/>
  <c r="H424" i="10"/>
  <c r="AG312" i="10"/>
  <c r="H432" i="10"/>
  <c r="AL432" i="10" s="1"/>
  <c r="AM432" i="10" s="1"/>
  <c r="AN432" i="10" s="1"/>
  <c r="AG320" i="10"/>
  <c r="Z297" i="10"/>
  <c r="P297" i="10"/>
  <c r="H398" i="10"/>
  <c r="AL398" i="10" s="1"/>
  <c r="AM398" i="10" s="1"/>
  <c r="AN398" i="10" s="1"/>
  <c r="AG286" i="10"/>
  <c r="Z281" i="10"/>
  <c r="P281" i="10"/>
  <c r="H382" i="10"/>
  <c r="AG270" i="10"/>
  <c r="Z265" i="10"/>
  <c r="P265" i="10"/>
  <c r="H415" i="10"/>
  <c r="AL415" i="10" s="1"/>
  <c r="AM415" i="10" s="1"/>
  <c r="AN415" i="10" s="1"/>
  <c r="AG303" i="10"/>
  <c r="H423" i="10"/>
  <c r="AG311" i="10"/>
  <c r="H431" i="10"/>
  <c r="AG319" i="10"/>
  <c r="H439" i="10"/>
  <c r="AG327" i="10"/>
  <c r="Z329" i="10"/>
  <c r="P329" i="10"/>
  <c r="H447" i="10"/>
  <c r="AG335" i="10"/>
  <c r="P449" i="10"/>
  <c r="Z449" i="10"/>
  <c r="H451" i="10"/>
  <c r="AG339" i="10"/>
  <c r="P356" i="10"/>
  <c r="Z356" i="10"/>
  <c r="P361" i="10"/>
  <c r="Z361" i="10"/>
  <c r="P358" i="10"/>
  <c r="Z358" i="10"/>
  <c r="P366" i="10"/>
  <c r="Z366" i="10"/>
  <c r="AB130" i="10"/>
  <c r="AC130" i="10"/>
  <c r="Z246" i="10"/>
  <c r="P246" i="10"/>
  <c r="AE136" i="10"/>
  <c r="AB138" i="10"/>
  <c r="AC138" i="10"/>
  <c r="Z254" i="10"/>
  <c r="P254" i="10"/>
  <c r="AE144" i="10"/>
  <c r="AB146" i="10"/>
  <c r="AC146" i="10"/>
  <c r="AB150" i="10"/>
  <c r="AC150" i="10"/>
  <c r="AB154" i="10"/>
  <c r="AC154" i="10"/>
  <c r="AD154" i="10" s="1"/>
  <c r="AE158" i="10"/>
  <c r="AB162" i="10"/>
  <c r="AC162" i="10"/>
  <c r="AE166" i="10"/>
  <c r="AB170" i="10"/>
  <c r="AC170" i="10"/>
  <c r="AE174" i="10"/>
  <c r="AC178" i="10"/>
  <c r="AB178" i="10"/>
  <c r="AC182" i="10"/>
  <c r="AB182" i="10"/>
  <c r="AC186" i="10"/>
  <c r="AB186" i="10"/>
  <c r="AE190" i="10"/>
  <c r="AE194" i="10"/>
  <c r="AC198" i="10"/>
  <c r="AB198" i="10"/>
  <c r="AC202" i="10"/>
  <c r="AB202" i="10"/>
  <c r="AE206" i="10"/>
  <c r="AC210" i="10"/>
  <c r="AB210" i="10"/>
  <c r="AB218" i="10"/>
  <c r="AC218" i="10"/>
  <c r="AD218" i="10" s="1"/>
  <c r="AB131" i="10"/>
  <c r="AC131" i="10"/>
  <c r="Z247" i="10"/>
  <c r="P247" i="10"/>
  <c r="AE137" i="10"/>
  <c r="AB139" i="10"/>
  <c r="AC139" i="10"/>
  <c r="Z255" i="10"/>
  <c r="P255" i="10"/>
  <c r="AE145" i="10"/>
  <c r="AE149" i="10"/>
  <c r="AB153" i="10"/>
  <c r="AC153" i="10"/>
  <c r="AB157" i="10"/>
  <c r="AC157" i="10"/>
  <c r="AB161" i="10"/>
  <c r="AC161" i="10"/>
  <c r="AE165" i="10"/>
  <c r="AE169" i="10"/>
  <c r="AB173" i="10"/>
  <c r="AC173" i="10"/>
  <c r="AB177" i="10"/>
  <c r="AC177" i="10"/>
  <c r="AE181" i="10"/>
  <c r="AE185" i="10"/>
  <c r="AB189" i="10"/>
  <c r="AC189" i="10"/>
  <c r="AB193" i="10"/>
  <c r="AC193" i="10"/>
  <c r="AE197" i="10"/>
  <c r="AB201" i="10"/>
  <c r="AC201" i="10"/>
  <c r="AD201" i="10" s="1"/>
  <c r="AB205" i="10"/>
  <c r="AC205" i="10"/>
  <c r="AB209" i="10"/>
  <c r="AC209" i="10"/>
  <c r="AD209" i="10" s="1"/>
  <c r="AE213" i="10"/>
  <c r="AC225" i="10"/>
  <c r="AB225" i="10"/>
  <c r="H396" i="10"/>
  <c r="AL396" i="10" s="1"/>
  <c r="AM396" i="10" s="1"/>
  <c r="AN396" i="10" s="1"/>
  <c r="AG284" i="10"/>
  <c r="H353" i="10"/>
  <c r="AG241" i="10"/>
  <c r="H352" i="10"/>
  <c r="AG240" i="10"/>
  <c r="I352" i="10"/>
  <c r="F465" i="10"/>
  <c r="F464" i="10"/>
  <c r="J245" i="10"/>
  <c r="J249" i="10"/>
  <c r="J253" i="10"/>
  <c r="J250" i="10"/>
  <c r="J242" i="10"/>
  <c r="J246" i="10"/>
  <c r="J254" i="10"/>
  <c r="J257" i="10"/>
  <c r="J305" i="10"/>
  <c r="E409" i="10"/>
  <c r="J297" i="10"/>
  <c r="I398" i="10"/>
  <c r="E393" i="10"/>
  <c r="J281" i="10"/>
  <c r="I382" i="10"/>
  <c r="E377" i="10"/>
  <c r="J265" i="10"/>
  <c r="G466" i="10"/>
  <c r="AH466" i="10" s="1"/>
  <c r="AI466" i="10" s="1"/>
  <c r="G472" i="10"/>
  <c r="AH472" i="10" s="1"/>
  <c r="AI472" i="10" s="1"/>
  <c r="G474" i="10"/>
  <c r="AH474" i="10" s="1"/>
  <c r="AI474" i="10" s="1"/>
  <c r="G391" i="10"/>
  <c r="AH391" i="10" s="1"/>
  <c r="AI391" i="10" s="1"/>
  <c r="G394" i="10"/>
  <c r="AH394" i="10" s="1"/>
  <c r="AI394" i="10" s="1"/>
  <c r="G399" i="10"/>
  <c r="AH399" i="10" s="1"/>
  <c r="AI399" i="10" s="1"/>
  <c r="G407" i="10"/>
  <c r="AH407" i="10" s="1"/>
  <c r="AI407" i="10" s="1"/>
  <c r="G411" i="10"/>
  <c r="AH411" i="10" s="1"/>
  <c r="AI411" i="10" s="1"/>
  <c r="I413" i="10"/>
  <c r="G415" i="10"/>
  <c r="AH415" i="10" s="1"/>
  <c r="AI415" i="10" s="1"/>
  <c r="I417" i="10"/>
  <c r="G419" i="10"/>
  <c r="AH419" i="10" s="1"/>
  <c r="AI419" i="10" s="1"/>
  <c r="I421" i="10"/>
  <c r="G423" i="10"/>
  <c r="AH423" i="10" s="1"/>
  <c r="AI423" i="10" s="1"/>
  <c r="I425" i="10"/>
  <c r="G427" i="10"/>
  <c r="AH427" i="10" s="1"/>
  <c r="AI427" i="10" s="1"/>
  <c r="I429" i="10"/>
  <c r="G431" i="10"/>
  <c r="AH431" i="10" s="1"/>
  <c r="AI431" i="10" s="1"/>
  <c r="I433" i="10"/>
  <c r="G435" i="10"/>
  <c r="AH435" i="10" s="1"/>
  <c r="AI435" i="10" s="1"/>
  <c r="I437" i="10"/>
  <c r="G439" i="10"/>
  <c r="AH439" i="10" s="1"/>
  <c r="AI439" i="10" s="1"/>
  <c r="E440" i="10"/>
  <c r="I407" i="10"/>
  <c r="E402" i="10"/>
  <c r="J290" i="10"/>
  <c r="I391" i="10"/>
  <c r="E386" i="10"/>
  <c r="J274" i="10"/>
  <c r="I375" i="10"/>
  <c r="E370" i="10"/>
  <c r="J258" i="10"/>
  <c r="G480" i="10"/>
  <c r="AH480" i="10" s="1"/>
  <c r="AI480" i="10" s="1"/>
  <c r="G371" i="10"/>
  <c r="AH371" i="10" s="1"/>
  <c r="AI371" i="10" s="1"/>
  <c r="G379" i="10"/>
  <c r="AH379" i="10" s="1"/>
  <c r="AI379" i="10" s="1"/>
  <c r="G387" i="10"/>
  <c r="AH387" i="10" s="1"/>
  <c r="AI387" i="10" s="1"/>
  <c r="J300" i="10"/>
  <c r="E412" i="10"/>
  <c r="G418" i="10"/>
  <c r="AH418" i="10" s="1"/>
  <c r="AI418" i="10" s="1"/>
  <c r="I420" i="10"/>
  <c r="E428" i="10"/>
  <c r="G434" i="10"/>
  <c r="AH434" i="10" s="1"/>
  <c r="AI434" i="10" s="1"/>
  <c r="I436" i="10"/>
  <c r="I442" i="10"/>
  <c r="G450" i="10"/>
  <c r="AH450" i="10" s="1"/>
  <c r="AI450" i="10" s="1"/>
  <c r="I408" i="10"/>
  <c r="E403" i="10"/>
  <c r="J291" i="10"/>
  <c r="E367" i="10"/>
  <c r="J255" i="10"/>
  <c r="E355" i="10"/>
  <c r="J243" i="10"/>
  <c r="I411" i="10"/>
  <c r="E419" i="10"/>
  <c r="G425" i="10"/>
  <c r="AH425" i="10" s="1"/>
  <c r="AI425" i="10" s="1"/>
  <c r="I427" i="10"/>
  <c r="E435" i="10"/>
  <c r="I447" i="10"/>
  <c r="I451" i="10"/>
  <c r="E360" i="10"/>
  <c r="J248" i="10"/>
  <c r="J302" i="10"/>
  <c r="E414" i="10"/>
  <c r="G420" i="10"/>
  <c r="AH420" i="10" s="1"/>
  <c r="AI420" i="10" s="1"/>
  <c r="I422" i="10"/>
  <c r="E430" i="10"/>
  <c r="G436" i="10"/>
  <c r="AH436" i="10" s="1"/>
  <c r="AI436" i="10" s="1"/>
  <c r="I438" i="10"/>
  <c r="G445" i="10"/>
  <c r="AH445" i="10" s="1"/>
  <c r="AI445" i="10" s="1"/>
  <c r="E446" i="10"/>
  <c r="I468" i="10"/>
  <c r="I472" i="10"/>
  <c r="I476" i="10"/>
  <c r="I479" i="10"/>
  <c r="I469" i="10"/>
  <c r="I473" i="10"/>
  <c r="I477" i="10"/>
  <c r="J358" i="10"/>
  <c r="E470" i="10"/>
  <c r="J366" i="10"/>
  <c r="E478" i="10"/>
  <c r="I480" i="10"/>
  <c r="E405" i="10"/>
  <c r="J293" i="10"/>
  <c r="I394" i="10"/>
  <c r="E389" i="10"/>
  <c r="J277" i="10"/>
  <c r="I378" i="10"/>
  <c r="E373" i="10"/>
  <c r="J261" i="10"/>
  <c r="G471" i="10"/>
  <c r="AH471" i="10" s="1"/>
  <c r="AI471" i="10" s="1"/>
  <c r="G473" i="10"/>
  <c r="AH473" i="10" s="1"/>
  <c r="AI473" i="10" s="1"/>
  <c r="G475" i="10"/>
  <c r="AH475" i="10" s="1"/>
  <c r="AI475" i="10" s="1"/>
  <c r="G479" i="10"/>
  <c r="AH479" i="10" s="1"/>
  <c r="AI479" i="10" s="1"/>
  <c r="I443" i="10"/>
  <c r="I448" i="10"/>
  <c r="I403" i="10"/>
  <c r="E398" i="10"/>
  <c r="J286" i="10"/>
  <c r="I387" i="10"/>
  <c r="E382" i="10"/>
  <c r="J270" i="10"/>
  <c r="I371" i="10"/>
  <c r="G481" i="10"/>
  <c r="AH481" i="10" s="1"/>
  <c r="AI481" i="10" s="1"/>
  <c r="G414" i="10"/>
  <c r="AH414" i="10" s="1"/>
  <c r="AI414" i="10" s="1"/>
  <c r="I416" i="10"/>
  <c r="E424" i="10"/>
  <c r="G430" i="10"/>
  <c r="AH430" i="10" s="1"/>
  <c r="AI430" i="10" s="1"/>
  <c r="I432" i="10"/>
  <c r="E445" i="10"/>
  <c r="G446" i="10"/>
  <c r="AH446" i="10" s="1"/>
  <c r="AI446" i="10" s="1"/>
  <c r="I404" i="10"/>
  <c r="E399" i="10"/>
  <c r="J287" i="10"/>
  <c r="E395" i="10"/>
  <c r="J283" i="10"/>
  <c r="E363" i="10"/>
  <c r="J251" i="10"/>
  <c r="G370" i="10"/>
  <c r="AH370" i="10" s="1"/>
  <c r="AI370" i="10" s="1"/>
  <c r="G374" i="10"/>
  <c r="AH374" i="10" s="1"/>
  <c r="AI374" i="10" s="1"/>
  <c r="G378" i="10"/>
  <c r="AH378" i="10" s="1"/>
  <c r="AI378" i="10" s="1"/>
  <c r="G382" i="10"/>
  <c r="AH382" i="10" s="1"/>
  <c r="AI382" i="10" s="1"/>
  <c r="G386" i="10"/>
  <c r="AH386" i="10" s="1"/>
  <c r="AI386" i="10" s="1"/>
  <c r="G390" i="10"/>
  <c r="AH390" i="10" s="1"/>
  <c r="AI390" i="10" s="1"/>
  <c r="G395" i="10"/>
  <c r="AH395" i="10" s="1"/>
  <c r="AI395" i="10" s="1"/>
  <c r="G398" i="10"/>
  <c r="AH398" i="10" s="1"/>
  <c r="AI398" i="10" s="1"/>
  <c r="G401" i="10"/>
  <c r="AH401" i="10" s="1"/>
  <c r="AI401" i="10" s="1"/>
  <c r="G405" i="10"/>
  <c r="AH405" i="10" s="1"/>
  <c r="AI405" i="10" s="1"/>
  <c r="G409" i="10"/>
  <c r="AH409" i="10" s="1"/>
  <c r="AI409" i="10" s="1"/>
  <c r="J303" i="10"/>
  <c r="E415" i="10"/>
  <c r="G421" i="10"/>
  <c r="AH421" i="10" s="1"/>
  <c r="AI421" i="10" s="1"/>
  <c r="I423" i="10"/>
  <c r="E431" i="10"/>
  <c r="G437" i="10"/>
  <c r="AH437" i="10" s="1"/>
  <c r="AI437" i="10" s="1"/>
  <c r="I439" i="10"/>
  <c r="I444" i="10"/>
  <c r="E408" i="10"/>
  <c r="J296" i="10"/>
  <c r="E404" i="10"/>
  <c r="J292" i="10"/>
  <c r="E400" i="10"/>
  <c r="J288" i="10"/>
  <c r="E396" i="10"/>
  <c r="J284" i="10"/>
  <c r="E392" i="10"/>
  <c r="J280" i="10"/>
  <c r="E388" i="10"/>
  <c r="J276" i="10"/>
  <c r="E384" i="10"/>
  <c r="J272" i="10"/>
  <c r="E380" i="10"/>
  <c r="J268" i="10"/>
  <c r="E376" i="10"/>
  <c r="J264" i="10"/>
  <c r="E372" i="10"/>
  <c r="J260" i="10"/>
  <c r="E356" i="10"/>
  <c r="J244" i="10"/>
  <c r="G397" i="10"/>
  <c r="AH397" i="10" s="1"/>
  <c r="AI397" i="10" s="1"/>
  <c r="G400" i="10"/>
  <c r="AH400" i="10" s="1"/>
  <c r="AI400" i="10" s="1"/>
  <c r="G404" i="10"/>
  <c r="AH404" i="10" s="1"/>
  <c r="AI404" i="10" s="1"/>
  <c r="G408" i="10"/>
  <c r="AH408" i="10" s="1"/>
  <c r="AI408" i="10" s="1"/>
  <c r="J298" i="10"/>
  <c r="E410" i="10"/>
  <c r="G416" i="10"/>
  <c r="AH416" i="10" s="1"/>
  <c r="AI416" i="10" s="1"/>
  <c r="I418" i="10"/>
  <c r="E426" i="10"/>
  <c r="G432" i="10"/>
  <c r="AH432" i="10" s="1"/>
  <c r="AI432" i="10" s="1"/>
  <c r="I434" i="10"/>
  <c r="E441" i="10"/>
  <c r="G442" i="10"/>
  <c r="AH442" i="10" s="1"/>
  <c r="AI442" i="10" s="1"/>
  <c r="I561" i="10"/>
  <c r="I450" i="10"/>
  <c r="I470" i="10"/>
  <c r="I478" i="10"/>
  <c r="I471" i="10"/>
  <c r="I406" i="10"/>
  <c r="E401" i="10"/>
  <c r="J289" i="10"/>
  <c r="I390" i="10"/>
  <c r="E385" i="10"/>
  <c r="J273" i="10"/>
  <c r="I374" i="10"/>
  <c r="G469" i="10"/>
  <c r="AH469" i="10" s="1"/>
  <c r="AI469" i="10" s="1"/>
  <c r="G477" i="10"/>
  <c r="AH477" i="10" s="1"/>
  <c r="AI477" i="10" s="1"/>
  <c r="G372" i="10"/>
  <c r="AH372" i="10" s="1"/>
  <c r="AI372" i="10" s="1"/>
  <c r="G376" i="10"/>
  <c r="AH376" i="10" s="1"/>
  <c r="AI376" i="10" s="1"/>
  <c r="G380" i="10"/>
  <c r="AH380" i="10" s="1"/>
  <c r="AI380" i="10" s="1"/>
  <c r="G384" i="10"/>
  <c r="AH384" i="10" s="1"/>
  <c r="AI384" i="10" s="1"/>
  <c r="G388" i="10"/>
  <c r="AH388" i="10" s="1"/>
  <c r="AI388" i="10" s="1"/>
  <c r="G403" i="10"/>
  <c r="AH403" i="10" s="1"/>
  <c r="AI403" i="10" s="1"/>
  <c r="J301" i="10"/>
  <c r="E413" i="10"/>
  <c r="J417" i="10"/>
  <c r="E529" i="10"/>
  <c r="E421" i="10"/>
  <c r="E425" i="10"/>
  <c r="E429" i="10"/>
  <c r="E433" i="10"/>
  <c r="E437" i="10"/>
  <c r="I440" i="10"/>
  <c r="G451" i="10"/>
  <c r="AH451" i="10" s="1"/>
  <c r="AI451" i="10" s="1"/>
  <c r="I399" i="10"/>
  <c r="E394" i="10"/>
  <c r="J282" i="10"/>
  <c r="I383" i="10"/>
  <c r="E378" i="10"/>
  <c r="J266" i="10"/>
  <c r="G375" i="10"/>
  <c r="AH375" i="10" s="1"/>
  <c r="AI375" i="10" s="1"/>
  <c r="G383" i="10"/>
  <c r="AH383" i="10" s="1"/>
  <c r="AI383" i="10" s="1"/>
  <c r="G393" i="10"/>
  <c r="AH393" i="10" s="1"/>
  <c r="AI393" i="10" s="1"/>
  <c r="G396" i="10"/>
  <c r="AH396" i="10" s="1"/>
  <c r="AI396" i="10" s="1"/>
  <c r="G402" i="10"/>
  <c r="AH402" i="10" s="1"/>
  <c r="AI402" i="10" s="1"/>
  <c r="G406" i="10"/>
  <c r="AH406" i="10" s="1"/>
  <c r="AI406" i="10" s="1"/>
  <c r="G410" i="10"/>
  <c r="AH410" i="10" s="1"/>
  <c r="AI410" i="10" s="1"/>
  <c r="I412" i="10"/>
  <c r="E420" i="10"/>
  <c r="G426" i="10"/>
  <c r="AH426" i="10" s="1"/>
  <c r="AI426" i="10" s="1"/>
  <c r="I428" i="10"/>
  <c r="E436" i="10"/>
  <c r="G441" i="10"/>
  <c r="AH441" i="10" s="1"/>
  <c r="AI441" i="10" s="1"/>
  <c r="E442" i="10"/>
  <c r="I400" i="10"/>
  <c r="I396" i="10"/>
  <c r="E391" i="10"/>
  <c r="J279" i="10"/>
  <c r="E387" i="10"/>
  <c r="J275" i="10"/>
  <c r="E383" i="10"/>
  <c r="J271" i="10"/>
  <c r="E379" i="10"/>
  <c r="J267" i="10"/>
  <c r="E375" i="10"/>
  <c r="J263" i="10"/>
  <c r="E371" i="10"/>
  <c r="J259" i="10"/>
  <c r="E359" i="10"/>
  <c r="J247" i="10"/>
  <c r="J299" i="10"/>
  <c r="E411" i="10"/>
  <c r="G417" i="10"/>
  <c r="AH417" i="10" s="1"/>
  <c r="AI417" i="10" s="1"/>
  <c r="I419" i="10"/>
  <c r="E427" i="10"/>
  <c r="G433" i="10"/>
  <c r="AH433" i="10" s="1"/>
  <c r="AI433" i="10" s="1"/>
  <c r="I435" i="10"/>
  <c r="E447" i="10"/>
  <c r="G448" i="10"/>
  <c r="AH448" i="10" s="1"/>
  <c r="AI448" i="10" s="1"/>
  <c r="E451" i="10"/>
  <c r="I409" i="10"/>
  <c r="I405" i="10"/>
  <c r="I401" i="10"/>
  <c r="I397" i="10"/>
  <c r="I393" i="10"/>
  <c r="I389" i="10"/>
  <c r="I385" i="10"/>
  <c r="I381" i="10"/>
  <c r="I377" i="10"/>
  <c r="I373" i="10"/>
  <c r="E368" i="10"/>
  <c r="J256" i="10"/>
  <c r="G412" i="10"/>
  <c r="AH412" i="10" s="1"/>
  <c r="AI412" i="10" s="1"/>
  <c r="I414" i="10"/>
  <c r="E422" i="10"/>
  <c r="G428" i="10"/>
  <c r="AH428" i="10" s="1"/>
  <c r="AI428" i="10" s="1"/>
  <c r="I430" i="10"/>
  <c r="E438" i="10"/>
  <c r="I446" i="10"/>
  <c r="J354" i="10"/>
  <c r="E466" i="10"/>
  <c r="J362" i="10"/>
  <c r="E474" i="10"/>
  <c r="J369" i="10"/>
  <c r="E481" i="10"/>
  <c r="I467" i="10"/>
  <c r="I402" i="10"/>
  <c r="E397" i="10"/>
  <c r="J285" i="10"/>
  <c r="I386" i="10"/>
  <c r="E381" i="10"/>
  <c r="J269" i="10"/>
  <c r="I370" i="10"/>
  <c r="G468" i="10"/>
  <c r="AH468" i="10" s="1"/>
  <c r="AI468" i="10" s="1"/>
  <c r="G470" i="10"/>
  <c r="AH470" i="10" s="1"/>
  <c r="AI470" i="10" s="1"/>
  <c r="G476" i="10"/>
  <c r="AH476" i="10" s="1"/>
  <c r="AI476" i="10" s="1"/>
  <c r="G478" i="10"/>
  <c r="AH478" i="10" s="1"/>
  <c r="AI478" i="10" s="1"/>
  <c r="E443" i="10"/>
  <c r="G444" i="10"/>
  <c r="AH444" i="10" s="1"/>
  <c r="AI444" i="10" s="1"/>
  <c r="G447" i="10"/>
  <c r="AH447" i="10" s="1"/>
  <c r="AI447" i="10" s="1"/>
  <c r="E448" i="10"/>
  <c r="E406" i="10"/>
  <c r="J294" i="10"/>
  <c r="I395" i="10"/>
  <c r="E390" i="10"/>
  <c r="J278" i="10"/>
  <c r="I379" i="10"/>
  <c r="E374" i="10"/>
  <c r="J262" i="10"/>
  <c r="J304" i="10"/>
  <c r="E416" i="10"/>
  <c r="G422" i="10"/>
  <c r="AH422" i="10" s="1"/>
  <c r="AI422" i="10" s="1"/>
  <c r="I424" i="10"/>
  <c r="E432" i="10"/>
  <c r="G438" i="10"/>
  <c r="AH438" i="10" s="1"/>
  <c r="AI438" i="10" s="1"/>
  <c r="I445" i="10"/>
  <c r="G561" i="10"/>
  <c r="AH561" i="10" s="1"/>
  <c r="AI561" i="10" s="1"/>
  <c r="E407" i="10"/>
  <c r="J295" i="10"/>
  <c r="I392" i="10"/>
  <c r="I388" i="10"/>
  <c r="I384" i="10"/>
  <c r="I380" i="10"/>
  <c r="I376" i="10"/>
  <c r="I372" i="10"/>
  <c r="G413" i="10"/>
  <c r="AH413" i="10" s="1"/>
  <c r="AI413" i="10" s="1"/>
  <c r="I415" i="10"/>
  <c r="E423" i="10"/>
  <c r="G429" i="10"/>
  <c r="AH429" i="10" s="1"/>
  <c r="AI429" i="10" s="1"/>
  <c r="I431" i="10"/>
  <c r="E439" i="10"/>
  <c r="G440" i="10"/>
  <c r="AH440" i="10" s="1"/>
  <c r="AI440" i="10" s="1"/>
  <c r="G443" i="10"/>
  <c r="AH443" i="10" s="1"/>
  <c r="AI443" i="10" s="1"/>
  <c r="E444" i="10"/>
  <c r="E364" i="10"/>
  <c r="J252" i="10"/>
  <c r="G373" i="10"/>
  <c r="AH373" i="10" s="1"/>
  <c r="AI373" i="10" s="1"/>
  <c r="G377" i="10"/>
  <c r="AH377" i="10" s="1"/>
  <c r="AI377" i="10" s="1"/>
  <c r="G381" i="10"/>
  <c r="AH381" i="10" s="1"/>
  <c r="AI381" i="10" s="1"/>
  <c r="G385" i="10"/>
  <c r="AH385" i="10" s="1"/>
  <c r="AI385" i="10" s="1"/>
  <c r="G389" i="10"/>
  <c r="AH389" i="10" s="1"/>
  <c r="AI389" i="10" s="1"/>
  <c r="G392" i="10"/>
  <c r="AH392" i="10" s="1"/>
  <c r="AI392" i="10" s="1"/>
  <c r="I410" i="10"/>
  <c r="E418" i="10"/>
  <c r="G424" i="10"/>
  <c r="AH424" i="10" s="1"/>
  <c r="AI424" i="10" s="1"/>
  <c r="I426" i="10"/>
  <c r="E434" i="10"/>
  <c r="I441" i="10"/>
  <c r="E449" i="10"/>
  <c r="E450" i="10"/>
  <c r="J357" i="10"/>
  <c r="E469" i="10"/>
  <c r="J361" i="10"/>
  <c r="E473" i="10"/>
  <c r="J365" i="10"/>
  <c r="E477" i="10"/>
  <c r="I466" i="10"/>
  <c r="I474" i="10"/>
  <c r="I481" i="10"/>
  <c r="I475" i="10"/>
  <c r="G464" i="10"/>
  <c r="AH464" i="10" s="1"/>
  <c r="AI464" i="10" s="1"/>
  <c r="I353" i="10"/>
  <c r="G465" i="10"/>
  <c r="AH465" i="10" s="1"/>
  <c r="AI465" i="10" s="1"/>
  <c r="E465" i="10"/>
  <c r="E577" i="10" s="1"/>
  <c r="E689" i="10" s="1"/>
  <c r="K252" i="11"/>
  <c r="I200" i="18" s="1"/>
  <c r="I65" i="20" s="1"/>
  <c r="K128" i="11"/>
  <c r="G200" i="18" s="1"/>
  <c r="K66" i="11"/>
  <c r="F200" i="18" s="1"/>
  <c r="K564" i="10"/>
  <c r="AL451" i="10"/>
  <c r="AM451" i="10" s="1"/>
  <c r="AN451" i="10" s="1"/>
  <c r="AL449" i="10"/>
  <c r="AM449" i="10" s="1"/>
  <c r="AN449" i="10" s="1"/>
  <c r="AL447" i="10"/>
  <c r="AM447" i="10" s="1"/>
  <c r="AN447" i="10" s="1"/>
  <c r="AL441" i="10"/>
  <c r="AM441" i="10" s="1"/>
  <c r="AN441" i="10" s="1"/>
  <c r="AL439" i="10"/>
  <c r="AM439" i="10" s="1"/>
  <c r="AN439" i="10" s="1"/>
  <c r="AL437" i="10"/>
  <c r="AM437" i="10" s="1"/>
  <c r="AN437" i="10" s="1"/>
  <c r="AL433" i="10"/>
  <c r="AM433" i="10" s="1"/>
  <c r="AN433" i="10" s="1"/>
  <c r="AL431" i="10"/>
  <c r="AM431" i="10" s="1"/>
  <c r="AN431" i="10" s="1"/>
  <c r="AL426" i="10"/>
  <c r="AM426" i="10" s="1"/>
  <c r="AN426" i="10" s="1"/>
  <c r="AL424" i="10"/>
  <c r="AM424" i="10" s="1"/>
  <c r="AN424" i="10" s="1"/>
  <c r="AL423" i="10"/>
  <c r="AM423" i="10" s="1"/>
  <c r="AN423" i="10" s="1"/>
  <c r="AL417" i="10"/>
  <c r="AM417" i="10" s="1"/>
  <c r="AN417" i="10" s="1"/>
  <c r="AL411" i="10"/>
  <c r="AM411" i="10" s="1"/>
  <c r="AN411" i="10" s="1"/>
  <c r="AL410" i="10"/>
  <c r="AM410" i="10" s="1"/>
  <c r="AN410" i="10" s="1"/>
  <c r="AL403" i="10"/>
  <c r="AM403" i="10" s="1"/>
  <c r="AN403" i="10" s="1"/>
  <c r="AL397" i="10"/>
  <c r="AM397" i="10" s="1"/>
  <c r="AN397" i="10" s="1"/>
  <c r="AL393" i="10"/>
  <c r="AM393" i="10" s="1"/>
  <c r="AN393" i="10" s="1"/>
  <c r="AL391" i="10"/>
  <c r="AM391" i="10" s="1"/>
  <c r="AN391" i="10" s="1"/>
  <c r="AL389" i="10"/>
  <c r="AM389" i="10" s="1"/>
  <c r="AN389" i="10" s="1"/>
  <c r="K452" i="10"/>
  <c r="I199" i="18" s="1"/>
  <c r="I64" i="20" s="1"/>
  <c r="AL339" i="10"/>
  <c r="AM339" i="10" s="1"/>
  <c r="AN339" i="10" s="1"/>
  <c r="AL338" i="10"/>
  <c r="AM338" i="10" s="1"/>
  <c r="AN338" i="10" s="1"/>
  <c r="AL337" i="10"/>
  <c r="AM337" i="10" s="1"/>
  <c r="AN337" i="10" s="1"/>
  <c r="AL336" i="10"/>
  <c r="AM336" i="10" s="1"/>
  <c r="AN336" i="10" s="1"/>
  <c r="AL335" i="10"/>
  <c r="AM335" i="10" s="1"/>
  <c r="AN335" i="10" s="1"/>
  <c r="AL334" i="10"/>
  <c r="AM334" i="10" s="1"/>
  <c r="AN334" i="10" s="1"/>
  <c r="AL333" i="10"/>
  <c r="AM333" i="10" s="1"/>
  <c r="AN333" i="10" s="1"/>
  <c r="AL332" i="10"/>
  <c r="AM332" i="10" s="1"/>
  <c r="AN332" i="10" s="1"/>
  <c r="AL331" i="10"/>
  <c r="AM331" i="10" s="1"/>
  <c r="AN331" i="10" s="1"/>
  <c r="AL330" i="10"/>
  <c r="AM330" i="10" s="1"/>
  <c r="AN330" i="10" s="1"/>
  <c r="AL329" i="10"/>
  <c r="AM329" i="10" s="1"/>
  <c r="AN329" i="10" s="1"/>
  <c r="AL328" i="10"/>
  <c r="AM328" i="10" s="1"/>
  <c r="AN328" i="10" s="1"/>
  <c r="AL327" i="10"/>
  <c r="AM327" i="10" s="1"/>
  <c r="AN327" i="10" s="1"/>
  <c r="AL326" i="10"/>
  <c r="AM326" i="10" s="1"/>
  <c r="AN326" i="10" s="1"/>
  <c r="AL325" i="10"/>
  <c r="AM325" i="10" s="1"/>
  <c r="AN325" i="10" s="1"/>
  <c r="AL324" i="10"/>
  <c r="AM324" i="10" s="1"/>
  <c r="AN324" i="10" s="1"/>
  <c r="AL323" i="10"/>
  <c r="AM323" i="10" s="1"/>
  <c r="AN323" i="10" s="1"/>
  <c r="AL322" i="10"/>
  <c r="AM322" i="10" s="1"/>
  <c r="AN322" i="10" s="1"/>
  <c r="AL321" i="10"/>
  <c r="AM321" i="10" s="1"/>
  <c r="AN321" i="10" s="1"/>
  <c r="AL320" i="10"/>
  <c r="AM320" i="10" s="1"/>
  <c r="AN320" i="10" s="1"/>
  <c r="AL319" i="10"/>
  <c r="AM319" i="10" s="1"/>
  <c r="AN319" i="10" s="1"/>
  <c r="AL318" i="10"/>
  <c r="AM318" i="10" s="1"/>
  <c r="AN318" i="10" s="1"/>
  <c r="AL317" i="10"/>
  <c r="AM317" i="10" s="1"/>
  <c r="AN317" i="10" s="1"/>
  <c r="AL316" i="10"/>
  <c r="AM316" i="10" s="1"/>
  <c r="AN316" i="10" s="1"/>
  <c r="AL315" i="10"/>
  <c r="AM315" i="10" s="1"/>
  <c r="AN315" i="10" s="1"/>
  <c r="AL314" i="10"/>
  <c r="AM314" i="10" s="1"/>
  <c r="AN314" i="10" s="1"/>
  <c r="AL313" i="10"/>
  <c r="AM313" i="10" s="1"/>
  <c r="AN313" i="10" s="1"/>
  <c r="AL312" i="10"/>
  <c r="AM312" i="10" s="1"/>
  <c r="AN312" i="10" s="1"/>
  <c r="AL311" i="10"/>
  <c r="AM311" i="10" s="1"/>
  <c r="AN311" i="10" s="1"/>
  <c r="AL310" i="10"/>
  <c r="AM310" i="10" s="1"/>
  <c r="AN310" i="10" s="1"/>
  <c r="AL309" i="10"/>
  <c r="AM309" i="10" s="1"/>
  <c r="AN309" i="10" s="1"/>
  <c r="AL308" i="10"/>
  <c r="AM308" i="10" s="1"/>
  <c r="AN308" i="10" s="1"/>
  <c r="AL307" i="10"/>
  <c r="AM307" i="10" s="1"/>
  <c r="AN307" i="10" s="1"/>
  <c r="AL306" i="10"/>
  <c r="AM306" i="10" s="1"/>
  <c r="AN306" i="10" s="1"/>
  <c r="AL305" i="10"/>
  <c r="AM305" i="10" s="1"/>
  <c r="AN305" i="10" s="1"/>
  <c r="AL304" i="10"/>
  <c r="AM304" i="10" s="1"/>
  <c r="AN304" i="10" s="1"/>
  <c r="AL303" i="10"/>
  <c r="AM303" i="10" s="1"/>
  <c r="AN303" i="10" s="1"/>
  <c r="AL302" i="10"/>
  <c r="AM302" i="10" s="1"/>
  <c r="AN302" i="10" s="1"/>
  <c r="AL301" i="10"/>
  <c r="AM301" i="10" s="1"/>
  <c r="AN301" i="10" s="1"/>
  <c r="AL300" i="10"/>
  <c r="AM300" i="10" s="1"/>
  <c r="AN300" i="10" s="1"/>
  <c r="AL299" i="10"/>
  <c r="AM299" i="10" s="1"/>
  <c r="AN299" i="10" s="1"/>
  <c r="AL298" i="10"/>
  <c r="AM298" i="10" s="1"/>
  <c r="AN298" i="10" s="1"/>
  <c r="AL297" i="10"/>
  <c r="AM297" i="10" s="1"/>
  <c r="AN297" i="10" s="1"/>
  <c r="AL296" i="10"/>
  <c r="AM296" i="10" s="1"/>
  <c r="AN296" i="10" s="1"/>
  <c r="AL295" i="10"/>
  <c r="AM295" i="10" s="1"/>
  <c r="AN295" i="10" s="1"/>
  <c r="AL294" i="10"/>
  <c r="AM294" i="10" s="1"/>
  <c r="AN294" i="10" s="1"/>
  <c r="AL293" i="10"/>
  <c r="AM293" i="10" s="1"/>
  <c r="AN293" i="10" s="1"/>
  <c r="AL292" i="10"/>
  <c r="AM292" i="10" s="1"/>
  <c r="AN292" i="10" s="1"/>
  <c r="AL291" i="10"/>
  <c r="AM291" i="10" s="1"/>
  <c r="AN291" i="10" s="1"/>
  <c r="AL290" i="10"/>
  <c r="AM290" i="10" s="1"/>
  <c r="AN290" i="10" s="1"/>
  <c r="AL289" i="10"/>
  <c r="AM289" i="10" s="1"/>
  <c r="AN289" i="10" s="1"/>
  <c r="AL288" i="10"/>
  <c r="AM288" i="10" s="1"/>
  <c r="AN288" i="10" s="1"/>
  <c r="AL287" i="10"/>
  <c r="AM287" i="10" s="1"/>
  <c r="AN287" i="10" s="1"/>
  <c r="AL286" i="10"/>
  <c r="AM286" i="10" s="1"/>
  <c r="AN286" i="10" s="1"/>
  <c r="AL285" i="10"/>
  <c r="AM285" i="10" s="1"/>
  <c r="AN285" i="10" s="1"/>
  <c r="AL284" i="10"/>
  <c r="AM284" i="10" s="1"/>
  <c r="AN284" i="10" s="1"/>
  <c r="AL283" i="10"/>
  <c r="AM283" i="10" s="1"/>
  <c r="AN283" i="10" s="1"/>
  <c r="AL282" i="10"/>
  <c r="AM282" i="10" s="1"/>
  <c r="AN282" i="10" s="1"/>
  <c r="AL281" i="10"/>
  <c r="AM281" i="10" s="1"/>
  <c r="AN281" i="10" s="1"/>
  <c r="AL280" i="10"/>
  <c r="AM280" i="10" s="1"/>
  <c r="AN280" i="10" s="1"/>
  <c r="AL279" i="10"/>
  <c r="AM279" i="10" s="1"/>
  <c r="AN279" i="10" s="1"/>
  <c r="AL278" i="10"/>
  <c r="AM278" i="10" s="1"/>
  <c r="AN278" i="10" s="1"/>
  <c r="AL277" i="10"/>
  <c r="AM277" i="10" s="1"/>
  <c r="AN277" i="10" s="1"/>
  <c r="AL276" i="10"/>
  <c r="AM276" i="10" s="1"/>
  <c r="AN276" i="10" s="1"/>
  <c r="AJ278" i="10"/>
  <c r="AK278" i="10" s="1"/>
  <c r="AL227" i="10"/>
  <c r="AM227" i="10" s="1"/>
  <c r="AN227" i="10" s="1"/>
  <c r="AL226" i="10"/>
  <c r="AM226" i="10" s="1"/>
  <c r="AN226" i="10" s="1"/>
  <c r="AL225" i="10"/>
  <c r="AM225" i="10" s="1"/>
  <c r="AN225" i="10" s="1"/>
  <c r="AL224" i="10"/>
  <c r="AM224" i="10" s="1"/>
  <c r="AN224" i="10" s="1"/>
  <c r="AL223" i="10"/>
  <c r="AM223" i="10" s="1"/>
  <c r="AN223" i="10" s="1"/>
  <c r="AL222" i="10"/>
  <c r="AM222" i="10" s="1"/>
  <c r="AN222" i="10" s="1"/>
  <c r="AL221" i="10"/>
  <c r="AM221" i="10" s="1"/>
  <c r="AN221" i="10" s="1"/>
  <c r="AL220" i="10"/>
  <c r="AM220" i="10" s="1"/>
  <c r="AN220" i="10" s="1"/>
  <c r="AL219" i="10"/>
  <c r="AM219" i="10" s="1"/>
  <c r="AN219" i="10" s="1"/>
  <c r="AL218" i="10"/>
  <c r="AM218" i="10" s="1"/>
  <c r="AN218" i="10" s="1"/>
  <c r="AL217" i="10"/>
  <c r="AM217" i="10" s="1"/>
  <c r="AN217" i="10" s="1"/>
  <c r="AL216" i="10"/>
  <c r="AM216" i="10" s="1"/>
  <c r="AN216" i="10" s="1"/>
  <c r="AL215" i="10"/>
  <c r="AM215" i="10" s="1"/>
  <c r="AN215" i="10" s="1"/>
  <c r="AL214" i="10"/>
  <c r="AM214" i="10" s="1"/>
  <c r="AN214" i="10" s="1"/>
  <c r="AL213" i="10"/>
  <c r="AM213" i="10" s="1"/>
  <c r="AN213" i="10" s="1"/>
  <c r="AL212" i="10"/>
  <c r="AM212" i="10" s="1"/>
  <c r="AN212" i="10" s="1"/>
  <c r="AL211" i="10"/>
  <c r="AM211" i="10" s="1"/>
  <c r="AN211" i="10" s="1"/>
  <c r="AL210" i="10"/>
  <c r="AM210" i="10" s="1"/>
  <c r="AN210" i="10" s="1"/>
  <c r="AL209" i="10"/>
  <c r="AM209" i="10" s="1"/>
  <c r="AN209" i="10" s="1"/>
  <c r="AL208" i="10"/>
  <c r="AM208" i="10" s="1"/>
  <c r="AN208" i="10" s="1"/>
  <c r="AL207" i="10"/>
  <c r="AM207" i="10" s="1"/>
  <c r="AN207" i="10" s="1"/>
  <c r="AL206" i="10"/>
  <c r="AM206" i="10" s="1"/>
  <c r="AN206" i="10" s="1"/>
  <c r="AL205" i="10"/>
  <c r="AM205" i="10" s="1"/>
  <c r="AN205" i="10" s="1"/>
  <c r="AL204" i="10"/>
  <c r="AM204" i="10" s="1"/>
  <c r="AN204" i="10" s="1"/>
  <c r="AL203" i="10"/>
  <c r="AM203" i="10" s="1"/>
  <c r="AN203" i="10" s="1"/>
  <c r="AL202" i="10"/>
  <c r="AM202" i="10" s="1"/>
  <c r="AN202" i="10" s="1"/>
  <c r="AL201" i="10"/>
  <c r="AM201" i="10" s="1"/>
  <c r="AN201" i="10" s="1"/>
  <c r="AL200" i="10"/>
  <c r="AM200" i="10" s="1"/>
  <c r="AN200" i="10" s="1"/>
  <c r="AL199" i="10"/>
  <c r="AM199" i="10" s="1"/>
  <c r="AN199" i="10" s="1"/>
  <c r="AL198" i="10"/>
  <c r="AM198" i="10" s="1"/>
  <c r="AN198" i="10" s="1"/>
  <c r="AL197" i="10"/>
  <c r="AM197" i="10" s="1"/>
  <c r="AN197" i="10" s="1"/>
  <c r="AL196" i="10"/>
  <c r="AM196" i="10" s="1"/>
  <c r="AN196" i="10" s="1"/>
  <c r="AL195" i="10"/>
  <c r="AM195" i="10" s="1"/>
  <c r="AN195" i="10" s="1"/>
  <c r="AL194" i="10"/>
  <c r="AM194" i="10" s="1"/>
  <c r="AN194" i="10" s="1"/>
  <c r="AL193" i="10"/>
  <c r="AM193" i="10" s="1"/>
  <c r="AN193" i="10" s="1"/>
  <c r="AL192" i="10"/>
  <c r="AM192" i="10" s="1"/>
  <c r="AN192" i="10" s="1"/>
  <c r="AL191" i="10"/>
  <c r="AM191" i="10" s="1"/>
  <c r="AN191" i="10" s="1"/>
  <c r="AL190" i="10"/>
  <c r="AM190" i="10" s="1"/>
  <c r="AN190" i="10" s="1"/>
  <c r="AL189" i="10"/>
  <c r="AM189" i="10" s="1"/>
  <c r="AN189" i="10" s="1"/>
  <c r="AL188" i="10"/>
  <c r="AM188" i="10" s="1"/>
  <c r="AN188" i="10" s="1"/>
  <c r="AL187" i="10"/>
  <c r="AM187" i="10" s="1"/>
  <c r="AN187" i="10" s="1"/>
  <c r="AL186" i="10"/>
  <c r="AM186" i="10" s="1"/>
  <c r="AN186" i="10" s="1"/>
  <c r="AL185" i="10"/>
  <c r="AM185" i="10" s="1"/>
  <c r="AN185" i="10" s="1"/>
  <c r="AL184" i="10"/>
  <c r="AM184" i="10" s="1"/>
  <c r="AN184" i="10" s="1"/>
  <c r="AL183" i="10"/>
  <c r="AM183" i="10" s="1"/>
  <c r="AN183" i="10" s="1"/>
  <c r="AL182" i="10"/>
  <c r="AM182" i="10" s="1"/>
  <c r="AN182" i="10" s="1"/>
  <c r="AL181" i="10"/>
  <c r="AM181" i="10" s="1"/>
  <c r="AN181" i="10" s="1"/>
  <c r="AL180" i="10"/>
  <c r="AM180" i="10" s="1"/>
  <c r="AN180" i="10" s="1"/>
  <c r="AL179" i="10"/>
  <c r="AM179" i="10" s="1"/>
  <c r="AN179" i="10" s="1"/>
  <c r="AL178" i="10"/>
  <c r="AM178" i="10" s="1"/>
  <c r="AN178" i="10" s="1"/>
  <c r="AL177" i="10"/>
  <c r="AM177" i="10" s="1"/>
  <c r="AN177" i="10" s="1"/>
  <c r="AL176" i="10"/>
  <c r="AM176" i="10" s="1"/>
  <c r="AN176" i="10" s="1"/>
  <c r="AL175" i="10"/>
  <c r="AM175" i="10" s="1"/>
  <c r="AN175" i="10" s="1"/>
  <c r="AL174" i="10"/>
  <c r="AM174" i="10" s="1"/>
  <c r="AN174" i="10" s="1"/>
  <c r="AL173" i="10"/>
  <c r="AM173" i="10" s="1"/>
  <c r="AN173" i="10" s="1"/>
  <c r="AL172" i="10"/>
  <c r="AM172" i="10" s="1"/>
  <c r="AN172" i="10" s="1"/>
  <c r="AL171" i="10"/>
  <c r="AM171" i="10" s="1"/>
  <c r="AN171" i="10" s="1"/>
  <c r="AL170" i="10"/>
  <c r="AM170" i="10" s="1"/>
  <c r="AN170" i="10" s="1"/>
  <c r="AL169" i="10"/>
  <c r="AM169" i="10" s="1"/>
  <c r="AN169" i="10" s="1"/>
  <c r="AL168" i="10"/>
  <c r="AM168" i="10" s="1"/>
  <c r="AN168" i="10" s="1"/>
  <c r="AL167" i="10"/>
  <c r="AM167" i="10" s="1"/>
  <c r="AN167" i="10" s="1"/>
  <c r="AL166" i="10"/>
  <c r="AM166" i="10" s="1"/>
  <c r="AN166" i="10" s="1"/>
  <c r="AL165" i="10"/>
  <c r="AM165" i="10" s="1"/>
  <c r="AN165" i="10" s="1"/>
  <c r="AL164" i="10"/>
  <c r="AM164" i="10" s="1"/>
  <c r="AN164" i="10" s="1"/>
  <c r="AL163" i="10"/>
  <c r="AM163" i="10" s="1"/>
  <c r="AN163" i="10" s="1"/>
  <c r="AL162" i="10"/>
  <c r="AM162" i="10" s="1"/>
  <c r="AN162" i="10" s="1"/>
  <c r="AL161" i="10"/>
  <c r="AM161" i="10" s="1"/>
  <c r="AN161" i="10" s="1"/>
  <c r="AL160" i="10"/>
  <c r="AM160" i="10" s="1"/>
  <c r="AN160" i="10" s="1"/>
  <c r="AL159" i="10"/>
  <c r="AM159" i="10" s="1"/>
  <c r="AN159" i="10" s="1"/>
  <c r="AL158" i="10"/>
  <c r="AM158" i="10" s="1"/>
  <c r="AN158" i="10" s="1"/>
  <c r="AL157" i="10"/>
  <c r="AM157" i="10" s="1"/>
  <c r="AN157" i="10" s="1"/>
  <c r="AL156" i="10"/>
  <c r="AM156" i="10" s="1"/>
  <c r="AN156" i="10" s="1"/>
  <c r="AL155" i="10"/>
  <c r="AM155" i="10" s="1"/>
  <c r="AN155" i="10" s="1"/>
  <c r="AL154" i="10"/>
  <c r="AM154" i="10" s="1"/>
  <c r="AN154" i="10" s="1"/>
  <c r="AL153" i="10"/>
  <c r="AM153" i="10" s="1"/>
  <c r="AN153" i="10" s="1"/>
  <c r="AL152" i="10"/>
  <c r="AM152" i="10" s="1"/>
  <c r="AN152" i="10" s="1"/>
  <c r="AL151" i="10"/>
  <c r="AM151" i="10" s="1"/>
  <c r="AN151" i="10" s="1"/>
  <c r="AL150" i="10"/>
  <c r="AM150" i="10" s="1"/>
  <c r="AN150" i="10" s="1"/>
  <c r="AL149" i="10"/>
  <c r="AM149" i="10" s="1"/>
  <c r="AN149" i="10" s="1"/>
  <c r="AL148" i="10"/>
  <c r="AM148" i="10" s="1"/>
  <c r="AN148" i="10" s="1"/>
  <c r="AL147" i="10"/>
  <c r="AM147" i="10" s="1"/>
  <c r="AN147" i="10" s="1"/>
  <c r="AL146" i="10"/>
  <c r="AM146" i="10" s="1"/>
  <c r="AN146" i="10" s="1"/>
  <c r="AL145" i="10"/>
  <c r="AM145" i="10" s="1"/>
  <c r="AN145" i="10" s="1"/>
  <c r="AL144" i="10"/>
  <c r="AM144" i="10" s="1"/>
  <c r="AN144" i="10" s="1"/>
  <c r="AL143" i="10"/>
  <c r="AM143" i="10" s="1"/>
  <c r="AN143" i="10" s="1"/>
  <c r="AL142" i="10"/>
  <c r="AM142" i="10" s="1"/>
  <c r="AN142" i="10" s="1"/>
  <c r="AL141" i="10"/>
  <c r="AM141" i="10" s="1"/>
  <c r="AN141" i="10" s="1"/>
  <c r="AL140" i="10"/>
  <c r="AM140" i="10" s="1"/>
  <c r="AN140" i="10" s="1"/>
  <c r="AL139" i="10"/>
  <c r="AM139" i="10" s="1"/>
  <c r="AN139" i="10" s="1"/>
  <c r="AL138" i="10"/>
  <c r="AM138" i="10" s="1"/>
  <c r="AN138" i="10" s="1"/>
  <c r="AL137" i="10"/>
  <c r="AM137" i="10" s="1"/>
  <c r="AN137" i="10" s="1"/>
  <c r="AL136" i="10"/>
  <c r="AM136" i="10" s="1"/>
  <c r="AN136" i="10" s="1"/>
  <c r="AL135" i="10"/>
  <c r="AM135" i="10" s="1"/>
  <c r="AN135" i="10" s="1"/>
  <c r="AL134" i="10"/>
  <c r="AM134" i="10" s="1"/>
  <c r="AN134" i="10" s="1"/>
  <c r="AL133" i="10"/>
  <c r="AM133" i="10" s="1"/>
  <c r="AN133" i="10" s="1"/>
  <c r="AL132" i="10"/>
  <c r="AM132" i="10" s="1"/>
  <c r="AN132" i="10" s="1"/>
  <c r="AL131" i="10"/>
  <c r="AM131" i="10" s="1"/>
  <c r="AN131" i="10" s="1"/>
  <c r="AL130" i="10"/>
  <c r="AM130" i="10" s="1"/>
  <c r="AN130" i="10" s="1"/>
  <c r="AL129" i="10"/>
  <c r="AM129" i="10" s="1"/>
  <c r="AN129" i="10" s="1"/>
  <c r="G199" i="18"/>
  <c r="K116" i="10"/>
  <c r="F199" i="18" s="1"/>
  <c r="AL115" i="10"/>
  <c r="AM115" i="10" s="1"/>
  <c r="AN115" i="10" s="1"/>
  <c r="AL114" i="10"/>
  <c r="AM114" i="10" s="1"/>
  <c r="AN114" i="10" s="1"/>
  <c r="AL113" i="10"/>
  <c r="AM113" i="10" s="1"/>
  <c r="AN113" i="10" s="1"/>
  <c r="AL112" i="10"/>
  <c r="AM112" i="10" s="1"/>
  <c r="AN112" i="10" s="1"/>
  <c r="AL111" i="10"/>
  <c r="AM111" i="10" s="1"/>
  <c r="AN111" i="10" s="1"/>
  <c r="AL110" i="10"/>
  <c r="AM110" i="10" s="1"/>
  <c r="AN110" i="10" s="1"/>
  <c r="AL109" i="10"/>
  <c r="AM109" i="10" s="1"/>
  <c r="AN109" i="10" s="1"/>
  <c r="AL108" i="10"/>
  <c r="AM108" i="10" s="1"/>
  <c r="AN108" i="10" s="1"/>
  <c r="AL107" i="10"/>
  <c r="AM107" i="10" s="1"/>
  <c r="AN107" i="10" s="1"/>
  <c r="AL106" i="10"/>
  <c r="AM106" i="10" s="1"/>
  <c r="AN106" i="10" s="1"/>
  <c r="AL105" i="10"/>
  <c r="AM105" i="10" s="1"/>
  <c r="AN105" i="10" s="1"/>
  <c r="AL104" i="10"/>
  <c r="AM104" i="10" s="1"/>
  <c r="AN104" i="10" s="1"/>
  <c r="AL103" i="10"/>
  <c r="AM103" i="10" s="1"/>
  <c r="AN103" i="10" s="1"/>
  <c r="AL102" i="10"/>
  <c r="AM102" i="10" s="1"/>
  <c r="AN102" i="10" s="1"/>
  <c r="AL101" i="10"/>
  <c r="AM101" i="10" s="1"/>
  <c r="AN101" i="10" s="1"/>
  <c r="AL100" i="10"/>
  <c r="AM100" i="10" s="1"/>
  <c r="AN100" i="10" s="1"/>
  <c r="AL99" i="10"/>
  <c r="AM99" i="10" s="1"/>
  <c r="AN99" i="10" s="1"/>
  <c r="AL98" i="10"/>
  <c r="AM98" i="10" s="1"/>
  <c r="AN98" i="10" s="1"/>
  <c r="AL97" i="10"/>
  <c r="AM97" i="10" s="1"/>
  <c r="AN97" i="10" s="1"/>
  <c r="AL96" i="10"/>
  <c r="AM96" i="10" s="1"/>
  <c r="AN96" i="10" s="1"/>
  <c r="AL95" i="10"/>
  <c r="AM95" i="10" s="1"/>
  <c r="AN95" i="10" s="1"/>
  <c r="AL94" i="10"/>
  <c r="AM94" i="10" s="1"/>
  <c r="AN94" i="10" s="1"/>
  <c r="AL93" i="10"/>
  <c r="AM93" i="10" s="1"/>
  <c r="AN93" i="10" s="1"/>
  <c r="AL92" i="10"/>
  <c r="AM92" i="10" s="1"/>
  <c r="AN92" i="10" s="1"/>
  <c r="AL91" i="10"/>
  <c r="AM91" i="10" s="1"/>
  <c r="AN91" i="10" s="1"/>
  <c r="AL90" i="10"/>
  <c r="AM90" i="10" s="1"/>
  <c r="AN90" i="10" s="1"/>
  <c r="AL89" i="10"/>
  <c r="AM89" i="10" s="1"/>
  <c r="AN89" i="10" s="1"/>
  <c r="AL88" i="10"/>
  <c r="AM88" i="10" s="1"/>
  <c r="AN88" i="10" s="1"/>
  <c r="AL87" i="10"/>
  <c r="AM87" i="10" s="1"/>
  <c r="AN87" i="10" s="1"/>
  <c r="AL86" i="10"/>
  <c r="AM86" i="10" s="1"/>
  <c r="AN86" i="10" s="1"/>
  <c r="AL85" i="10"/>
  <c r="AM85" i="10" s="1"/>
  <c r="AN85" i="10" s="1"/>
  <c r="AL84" i="10"/>
  <c r="AM84" i="10" s="1"/>
  <c r="AN84" i="10" s="1"/>
  <c r="AL83" i="10"/>
  <c r="AM83" i="10" s="1"/>
  <c r="AN83" i="10" s="1"/>
  <c r="AL82" i="10"/>
  <c r="AM82" i="10" s="1"/>
  <c r="AN82" i="10" s="1"/>
  <c r="AL81" i="10"/>
  <c r="AM81" i="10" s="1"/>
  <c r="AN81" i="10" s="1"/>
  <c r="AL80" i="10"/>
  <c r="AM80" i="10" s="1"/>
  <c r="AN80" i="10" s="1"/>
  <c r="AL79" i="10"/>
  <c r="AM79" i="10" s="1"/>
  <c r="AN79" i="10" s="1"/>
  <c r="AL78" i="10"/>
  <c r="AM78" i="10" s="1"/>
  <c r="AN78" i="10" s="1"/>
  <c r="AL77" i="10"/>
  <c r="AM77" i="10" s="1"/>
  <c r="AN77" i="10" s="1"/>
  <c r="AL76" i="10"/>
  <c r="AM76" i="10" s="1"/>
  <c r="AN76" i="10" s="1"/>
  <c r="AL75" i="10"/>
  <c r="AM75" i="10" s="1"/>
  <c r="AN75" i="10" s="1"/>
  <c r="AL74" i="10"/>
  <c r="AM74" i="10" s="1"/>
  <c r="AN74" i="10" s="1"/>
  <c r="AL73" i="10"/>
  <c r="AM73" i="10" s="1"/>
  <c r="AN73" i="10" s="1"/>
  <c r="AL72" i="10"/>
  <c r="AM72" i="10" s="1"/>
  <c r="AN72" i="10" s="1"/>
  <c r="AL71" i="10"/>
  <c r="AM71" i="10" s="1"/>
  <c r="AN71" i="10" s="1"/>
  <c r="AL70" i="10"/>
  <c r="AM70" i="10" s="1"/>
  <c r="AN70" i="10" s="1"/>
  <c r="AL69" i="10"/>
  <c r="AM69" i="10" s="1"/>
  <c r="AN69" i="10" s="1"/>
  <c r="AL68" i="10"/>
  <c r="AM68" i="10" s="1"/>
  <c r="AN68" i="10" s="1"/>
  <c r="AL67" i="10"/>
  <c r="AM67" i="10" s="1"/>
  <c r="AN67" i="10" s="1"/>
  <c r="AL66" i="10"/>
  <c r="AM66" i="10" s="1"/>
  <c r="AN66" i="10" s="1"/>
  <c r="AL65" i="10"/>
  <c r="AM65" i="10" s="1"/>
  <c r="AN65" i="10" s="1"/>
  <c r="AL64" i="10"/>
  <c r="AM64" i="10" s="1"/>
  <c r="AN64" i="10" s="1"/>
  <c r="AL63" i="10"/>
  <c r="AM63" i="10" s="1"/>
  <c r="AN63" i="10" s="1"/>
  <c r="AL62" i="10"/>
  <c r="AM62" i="10" s="1"/>
  <c r="AN62" i="10" s="1"/>
  <c r="AL61" i="10"/>
  <c r="AM61" i="10" s="1"/>
  <c r="AN61" i="10" s="1"/>
  <c r="AL60" i="10"/>
  <c r="AM60" i="10" s="1"/>
  <c r="AN60" i="10" s="1"/>
  <c r="AL59" i="10"/>
  <c r="AM59" i="10" s="1"/>
  <c r="AN59" i="10" s="1"/>
  <c r="AL58" i="10"/>
  <c r="AM58" i="10" s="1"/>
  <c r="AN58" i="10" s="1"/>
  <c r="AL57" i="10"/>
  <c r="AM57" i="10" s="1"/>
  <c r="AN57" i="10" s="1"/>
  <c r="AL56" i="10"/>
  <c r="AM56" i="10" s="1"/>
  <c r="AN56" i="10" s="1"/>
  <c r="AL55" i="10"/>
  <c r="AM55" i="10" s="1"/>
  <c r="AN55" i="10" s="1"/>
  <c r="AL54" i="10"/>
  <c r="AM54" i="10" s="1"/>
  <c r="AN54" i="10" s="1"/>
  <c r="AL53" i="10"/>
  <c r="AM53" i="10" s="1"/>
  <c r="AN53" i="10" s="1"/>
  <c r="AL52" i="10"/>
  <c r="AM52" i="10" s="1"/>
  <c r="AN52" i="10" s="1"/>
  <c r="S116" i="10"/>
  <c r="AD204" i="10" l="1"/>
  <c r="AD146" i="10"/>
  <c r="AD169" i="10"/>
  <c r="AD174" i="10"/>
  <c r="AD140" i="10"/>
  <c r="G467" i="10"/>
  <c r="AH467" i="10" s="1"/>
  <c r="AI467" i="10" s="1"/>
  <c r="AD205" i="10"/>
  <c r="AD131" i="10"/>
  <c r="AD210" i="10"/>
  <c r="AD170" i="10"/>
  <c r="AD150" i="10"/>
  <c r="AD130" i="10"/>
  <c r="AD151" i="10"/>
  <c r="AD137" i="10"/>
  <c r="AD224" i="10"/>
  <c r="AD188" i="10"/>
  <c r="AD172" i="10"/>
  <c r="AD175" i="10"/>
  <c r="AD163" i="10"/>
  <c r="AD155" i="10"/>
  <c r="AD196" i="10"/>
  <c r="AD152" i="10"/>
  <c r="AD142" i="10"/>
  <c r="AD197" i="10"/>
  <c r="AD185" i="10"/>
  <c r="AD165" i="10"/>
  <c r="AD149" i="10"/>
  <c r="AD141" i="10"/>
  <c r="AD158" i="10"/>
  <c r="AE329" i="10"/>
  <c r="Q329" i="10"/>
  <c r="AE272" i="10"/>
  <c r="Q272" i="10"/>
  <c r="AE284" i="10"/>
  <c r="Q284" i="10"/>
  <c r="AE331" i="10"/>
  <c r="Q331" i="10"/>
  <c r="AE245" i="10"/>
  <c r="Q245" i="10"/>
  <c r="AE363" i="10"/>
  <c r="Q363" i="10"/>
  <c r="AE367" i="10"/>
  <c r="Q367" i="10"/>
  <c r="AE251" i="10"/>
  <c r="Q251" i="10"/>
  <c r="AE362" i="10"/>
  <c r="Q362" i="10"/>
  <c r="AE365" i="10"/>
  <c r="Q365" i="10"/>
  <c r="AE364" i="10"/>
  <c r="Q364" i="10"/>
  <c r="AE256" i="10"/>
  <c r="Q256" i="10"/>
  <c r="AE368" i="10"/>
  <c r="Q368" i="10"/>
  <c r="AD193" i="10"/>
  <c r="AD173" i="10"/>
  <c r="AD161" i="10"/>
  <c r="AD153" i="10"/>
  <c r="AE255" i="10"/>
  <c r="Q255" i="10"/>
  <c r="AD198" i="10"/>
  <c r="AE254" i="10"/>
  <c r="Q254" i="10"/>
  <c r="AE358" i="10"/>
  <c r="Q358" i="10"/>
  <c r="AE356" i="10"/>
  <c r="Q356" i="10"/>
  <c r="AE449" i="10"/>
  <c r="Q449" i="10"/>
  <c r="AD183" i="10"/>
  <c r="AD171" i="10"/>
  <c r="AE252" i="10"/>
  <c r="Q252" i="10"/>
  <c r="AE244" i="10"/>
  <c r="Q244" i="10"/>
  <c r="AE338" i="10"/>
  <c r="Q338" i="10"/>
  <c r="AE326" i="10"/>
  <c r="Q326" i="10"/>
  <c r="AE310" i="10"/>
  <c r="Q310" i="10"/>
  <c r="AE261" i="10"/>
  <c r="Q261" i="10"/>
  <c r="AE277" i="10"/>
  <c r="Q277" i="10"/>
  <c r="AE293" i="10"/>
  <c r="Q293" i="10"/>
  <c r="AE335" i="10"/>
  <c r="Q335" i="10"/>
  <c r="AE327" i="10"/>
  <c r="Q327" i="10"/>
  <c r="AE311" i="10"/>
  <c r="Q311" i="10"/>
  <c r="AE268" i="10"/>
  <c r="Q268" i="10"/>
  <c r="AE333" i="10"/>
  <c r="Q333" i="10"/>
  <c r="AE320" i="10"/>
  <c r="Q320" i="10"/>
  <c r="AE304" i="10"/>
  <c r="Q304" i="10"/>
  <c r="AE336" i="10"/>
  <c r="Q336" i="10"/>
  <c r="AE321" i="10"/>
  <c r="Q321" i="10"/>
  <c r="AE305" i="10"/>
  <c r="Q305" i="10"/>
  <c r="AD211" i="10"/>
  <c r="AD203" i="10"/>
  <c r="AD143" i="10"/>
  <c r="AE243" i="10"/>
  <c r="Q243" i="10"/>
  <c r="AD180" i="10"/>
  <c r="AD160" i="10"/>
  <c r="AD134" i="10"/>
  <c r="AE273" i="10"/>
  <c r="Q273" i="10"/>
  <c r="AE289" i="10"/>
  <c r="Q289" i="10"/>
  <c r="AE332" i="10"/>
  <c r="Q332" i="10"/>
  <c r="AE264" i="10"/>
  <c r="Q264" i="10"/>
  <c r="AE280" i="10"/>
  <c r="Q280" i="10"/>
  <c r="AE295" i="10"/>
  <c r="Q295" i="10"/>
  <c r="AE258" i="10"/>
  <c r="Q258" i="10"/>
  <c r="AE274" i="10"/>
  <c r="Q274" i="10"/>
  <c r="AE290" i="10"/>
  <c r="Q290" i="10"/>
  <c r="AE286" i="10"/>
  <c r="Q286" i="10"/>
  <c r="AD214" i="10"/>
  <c r="AD190" i="10"/>
  <c r="AD166" i="10"/>
  <c r="AE248" i="10"/>
  <c r="Q248" i="10"/>
  <c r="AE314" i="10"/>
  <c r="Q314" i="10"/>
  <c r="AE298" i="10"/>
  <c r="Q298" i="10"/>
  <c r="AE269" i="10"/>
  <c r="Q269" i="10"/>
  <c r="AE285" i="10"/>
  <c r="Q285" i="10"/>
  <c r="AE315" i="10"/>
  <c r="Q315" i="10"/>
  <c r="AE299" i="10"/>
  <c r="Q299" i="10"/>
  <c r="AE288" i="10"/>
  <c r="Q288" i="10"/>
  <c r="AE324" i="10"/>
  <c r="Q324" i="10"/>
  <c r="AE308" i="10"/>
  <c r="Q308" i="10"/>
  <c r="AE263" i="10"/>
  <c r="Q263" i="10"/>
  <c r="AE279" i="10"/>
  <c r="Q279" i="10"/>
  <c r="AE317" i="10"/>
  <c r="Q317" i="10"/>
  <c r="AE301" i="10"/>
  <c r="Q301" i="10"/>
  <c r="AE247" i="10"/>
  <c r="Q247" i="10"/>
  <c r="AE246" i="10"/>
  <c r="Q246" i="10"/>
  <c r="AE265" i="10"/>
  <c r="Q265" i="10"/>
  <c r="AE281" i="10"/>
  <c r="Q281" i="10"/>
  <c r="AE297" i="10"/>
  <c r="Q297" i="10"/>
  <c r="AE259" i="10"/>
  <c r="Q259" i="10"/>
  <c r="AE275" i="10"/>
  <c r="Q275" i="10"/>
  <c r="AE287" i="10"/>
  <c r="Q287" i="10"/>
  <c r="AE266" i="10"/>
  <c r="Q266" i="10"/>
  <c r="AE282" i="10"/>
  <c r="Q282" i="10"/>
  <c r="AE278" i="10"/>
  <c r="Q278" i="10"/>
  <c r="AE253" i="10"/>
  <c r="Q253" i="10"/>
  <c r="AE369" i="10"/>
  <c r="Q369" i="10"/>
  <c r="AE359" i="10"/>
  <c r="Q359" i="10"/>
  <c r="AE354" i="10"/>
  <c r="Q354" i="10"/>
  <c r="AE357" i="10"/>
  <c r="Q357" i="10"/>
  <c r="AE257" i="10"/>
  <c r="Q257" i="10"/>
  <c r="AE355" i="10"/>
  <c r="Q355" i="10"/>
  <c r="AE360" i="10"/>
  <c r="Q360" i="10"/>
  <c r="AD189" i="10"/>
  <c r="AD177" i="10"/>
  <c r="AD157" i="10"/>
  <c r="AD139" i="10"/>
  <c r="AD162" i="10"/>
  <c r="AD138" i="10"/>
  <c r="AE366" i="10"/>
  <c r="Q366" i="10"/>
  <c r="AE361" i="10"/>
  <c r="Q361" i="10"/>
  <c r="AD199" i="10"/>
  <c r="AD187" i="10"/>
  <c r="AD167" i="10"/>
  <c r="AD145" i="10"/>
  <c r="AD164" i="10"/>
  <c r="AD136" i="10"/>
  <c r="AE334" i="10"/>
  <c r="Q334" i="10"/>
  <c r="AE318" i="10"/>
  <c r="Q318" i="10"/>
  <c r="AE302" i="10"/>
  <c r="Q302" i="10"/>
  <c r="AE339" i="10"/>
  <c r="Q339" i="10"/>
  <c r="AE319" i="10"/>
  <c r="Q319" i="10"/>
  <c r="AE303" i="10"/>
  <c r="Q303" i="10"/>
  <c r="AE292" i="10"/>
  <c r="Q292" i="10"/>
  <c r="AE312" i="10"/>
  <c r="Q312" i="10"/>
  <c r="AE271" i="10"/>
  <c r="Q271" i="10"/>
  <c r="AE328" i="10"/>
  <c r="Q328" i="10"/>
  <c r="AE313" i="10"/>
  <c r="Q313" i="10"/>
  <c r="AE262" i="10"/>
  <c r="Q262" i="10"/>
  <c r="AE294" i="10"/>
  <c r="Q294" i="10"/>
  <c r="AE337" i="10"/>
  <c r="Q337" i="10"/>
  <c r="AD207" i="10"/>
  <c r="AD147" i="10"/>
  <c r="AD133" i="10"/>
  <c r="AD216" i="10"/>
  <c r="AD184" i="10"/>
  <c r="AD176" i="10"/>
  <c r="AE250" i="10"/>
  <c r="Q250" i="10"/>
  <c r="AE242" i="10"/>
  <c r="Q242" i="10"/>
  <c r="AE330" i="10"/>
  <c r="Q330" i="10"/>
  <c r="AE267" i="10"/>
  <c r="Q267" i="10"/>
  <c r="AE283" i="10"/>
  <c r="Q283" i="10"/>
  <c r="AE270" i="10"/>
  <c r="Q270" i="10"/>
  <c r="AD213" i="10"/>
  <c r="AE249" i="10"/>
  <c r="Q249" i="10"/>
  <c r="AD222" i="10"/>
  <c r="AD194" i="10"/>
  <c r="AD132" i="10"/>
  <c r="AE322" i="10"/>
  <c r="Q322" i="10"/>
  <c r="AE306" i="10"/>
  <c r="Q306" i="10"/>
  <c r="AE323" i="10"/>
  <c r="Q323" i="10"/>
  <c r="AE307" i="10"/>
  <c r="Q307" i="10"/>
  <c r="AE260" i="10"/>
  <c r="Q260" i="10"/>
  <c r="AE276" i="10"/>
  <c r="Q276" i="10"/>
  <c r="AE296" i="10"/>
  <c r="Q296" i="10"/>
  <c r="AE316" i="10"/>
  <c r="Q316" i="10"/>
  <c r="AE300" i="10"/>
  <c r="Q300" i="10"/>
  <c r="AE291" i="10"/>
  <c r="Q291" i="10"/>
  <c r="AE325" i="10"/>
  <c r="Q325" i="10"/>
  <c r="AE309" i="10"/>
  <c r="Q309" i="10"/>
  <c r="P481" i="10"/>
  <c r="Q481" i="10" s="1"/>
  <c r="Z481" i="10"/>
  <c r="P426" i="10"/>
  <c r="Z426" i="10"/>
  <c r="P410" i="10"/>
  <c r="Z410" i="10"/>
  <c r="P415" i="10"/>
  <c r="Z415" i="10"/>
  <c r="P372" i="10"/>
  <c r="Z372" i="10"/>
  <c r="P388" i="10"/>
  <c r="Z388" i="10"/>
  <c r="P467" i="10"/>
  <c r="Z467" i="10"/>
  <c r="P373" i="10"/>
  <c r="Z373" i="10"/>
  <c r="P389" i="10"/>
  <c r="Z389" i="10"/>
  <c r="P405" i="10"/>
  <c r="Z405" i="10"/>
  <c r="P412" i="10"/>
  <c r="Z412" i="10"/>
  <c r="P383" i="10"/>
  <c r="Z383" i="10"/>
  <c r="P399" i="10"/>
  <c r="Z399" i="10"/>
  <c r="P478" i="10"/>
  <c r="Q478" i="10" s="1"/>
  <c r="Z478" i="10"/>
  <c r="P561" i="10"/>
  <c r="Z561" i="10"/>
  <c r="P448" i="10"/>
  <c r="Z448" i="10"/>
  <c r="P443" i="10"/>
  <c r="Z443" i="10"/>
  <c r="P378" i="10"/>
  <c r="Z378" i="10"/>
  <c r="P394" i="10"/>
  <c r="Z394" i="10"/>
  <c r="P477" i="10"/>
  <c r="Q477" i="10" s="1"/>
  <c r="Z477" i="10"/>
  <c r="P476" i="10"/>
  <c r="Z476" i="10"/>
  <c r="P422" i="10"/>
  <c r="Z422" i="10"/>
  <c r="P427" i="10"/>
  <c r="Z427" i="10"/>
  <c r="P407" i="10"/>
  <c r="Z407" i="10"/>
  <c r="AB366" i="10"/>
  <c r="AC366" i="10"/>
  <c r="AB361" i="10"/>
  <c r="AC361" i="10"/>
  <c r="AB363" i="10"/>
  <c r="AC363" i="10"/>
  <c r="AB367" i="10"/>
  <c r="AC367" i="10"/>
  <c r="AB359" i="10"/>
  <c r="AC359" i="10"/>
  <c r="AB354" i="10"/>
  <c r="AC354" i="10"/>
  <c r="AB357" i="10"/>
  <c r="AC357" i="10"/>
  <c r="AB355" i="10"/>
  <c r="AC355" i="10"/>
  <c r="AB360" i="10"/>
  <c r="AC360" i="10"/>
  <c r="P475" i="10"/>
  <c r="Z475" i="10"/>
  <c r="P474" i="10"/>
  <c r="Q474" i="10" s="1"/>
  <c r="Z474" i="10"/>
  <c r="P441" i="10"/>
  <c r="Z441" i="10"/>
  <c r="P376" i="10"/>
  <c r="Z376" i="10"/>
  <c r="P392" i="10"/>
  <c r="Z392" i="10"/>
  <c r="P424" i="10"/>
  <c r="Z424" i="10"/>
  <c r="P370" i="10"/>
  <c r="Z370" i="10"/>
  <c r="P386" i="10"/>
  <c r="Z386" i="10"/>
  <c r="P402" i="10"/>
  <c r="Z402" i="10"/>
  <c r="P430" i="10"/>
  <c r="Z430" i="10"/>
  <c r="P377" i="10"/>
  <c r="Z377" i="10"/>
  <c r="P393" i="10"/>
  <c r="Z393" i="10"/>
  <c r="P409" i="10"/>
  <c r="Z409" i="10"/>
  <c r="P435" i="10"/>
  <c r="Z435" i="10"/>
  <c r="P471" i="10"/>
  <c r="Z471" i="10"/>
  <c r="P470" i="10"/>
  <c r="Q470" i="10" s="1"/>
  <c r="Z470" i="10"/>
  <c r="P439" i="10"/>
  <c r="Z439" i="10"/>
  <c r="P432" i="10"/>
  <c r="Z432" i="10"/>
  <c r="P480" i="10"/>
  <c r="Z480" i="10"/>
  <c r="P473" i="10"/>
  <c r="Q473" i="10" s="1"/>
  <c r="Z473" i="10"/>
  <c r="P472" i="10"/>
  <c r="Z472" i="10"/>
  <c r="P451" i="10"/>
  <c r="Z451" i="10"/>
  <c r="P411" i="10"/>
  <c r="Z411" i="10"/>
  <c r="P408" i="10"/>
  <c r="Z408" i="10"/>
  <c r="P436" i="10"/>
  <c r="Z436" i="10"/>
  <c r="P375" i="10"/>
  <c r="Z375" i="10"/>
  <c r="P391" i="10"/>
  <c r="Z391" i="10"/>
  <c r="P437" i="10"/>
  <c r="Z437" i="10"/>
  <c r="P429" i="10"/>
  <c r="Z429" i="10"/>
  <c r="P421" i="10"/>
  <c r="Z421" i="10"/>
  <c r="P413" i="10"/>
  <c r="Z413" i="10"/>
  <c r="AD225" i="10"/>
  <c r="AB247" i="10"/>
  <c r="AC247" i="10"/>
  <c r="AD182" i="10"/>
  <c r="AC246" i="10"/>
  <c r="AB246" i="10"/>
  <c r="H563" i="10"/>
  <c r="AJ563" i="10" s="1"/>
  <c r="AK563" i="10" s="1"/>
  <c r="AG451" i="10"/>
  <c r="H559" i="10"/>
  <c r="AG447" i="10"/>
  <c r="H551" i="10"/>
  <c r="AJ551" i="10" s="1"/>
  <c r="AK551" i="10" s="1"/>
  <c r="AG439" i="10"/>
  <c r="H535" i="10"/>
  <c r="AG423" i="10"/>
  <c r="AC265" i="10"/>
  <c r="AB265" i="10"/>
  <c r="AC281" i="10"/>
  <c r="AB281" i="10"/>
  <c r="AC297" i="10"/>
  <c r="AB297" i="10"/>
  <c r="H536" i="10"/>
  <c r="AG424" i="10"/>
  <c r="H469" i="10"/>
  <c r="AJ469" i="10" s="1"/>
  <c r="AK469" i="10" s="1"/>
  <c r="AL469" i="10" s="1"/>
  <c r="AM469" i="10" s="1"/>
  <c r="AN469" i="10" s="1"/>
  <c r="AG357" i="10"/>
  <c r="H485" i="10"/>
  <c r="AG373" i="10"/>
  <c r="H501" i="10"/>
  <c r="AJ501" i="10" s="1"/>
  <c r="AK501" i="10" s="1"/>
  <c r="AG389" i="10"/>
  <c r="H545" i="10"/>
  <c r="AG433" i="10"/>
  <c r="H529" i="10"/>
  <c r="AG417" i="10"/>
  <c r="AC259" i="10"/>
  <c r="AB259" i="10"/>
  <c r="AC275" i="10"/>
  <c r="AB275" i="10"/>
  <c r="AB287" i="10"/>
  <c r="AC287" i="10"/>
  <c r="H561" i="10"/>
  <c r="AG449" i="10"/>
  <c r="H553" i="10"/>
  <c r="AG441" i="10"/>
  <c r="H538" i="10"/>
  <c r="AJ538" i="10" s="1"/>
  <c r="AK538" i="10" s="1"/>
  <c r="AG426" i="10"/>
  <c r="H522" i="10"/>
  <c r="AG410" i="10"/>
  <c r="AC266" i="10"/>
  <c r="AB266" i="10"/>
  <c r="AC282" i="10"/>
  <c r="AB282" i="10"/>
  <c r="H479" i="10"/>
  <c r="AG367" i="10"/>
  <c r="AC278" i="10"/>
  <c r="AB278" i="10"/>
  <c r="AD223" i="10"/>
  <c r="AD215" i="10"/>
  <c r="AC253" i="10"/>
  <c r="AB253" i="10"/>
  <c r="H505" i="10"/>
  <c r="AG393" i="10"/>
  <c r="AB334" i="10"/>
  <c r="AC334" i="10"/>
  <c r="AC318" i="10"/>
  <c r="AB318" i="10"/>
  <c r="AC302" i="10"/>
  <c r="AB302" i="10"/>
  <c r="H478" i="10"/>
  <c r="AG366" i="10"/>
  <c r="H490" i="10"/>
  <c r="AG378" i="10"/>
  <c r="H506" i="10"/>
  <c r="AJ506" i="10" s="1"/>
  <c r="AK506" i="10" s="1"/>
  <c r="AG394" i="10"/>
  <c r="AB339" i="10"/>
  <c r="AC339" i="10"/>
  <c r="H557" i="10"/>
  <c r="AJ557" i="10" s="1"/>
  <c r="AK557" i="10" s="1"/>
  <c r="AG445" i="10"/>
  <c r="AB319" i="10"/>
  <c r="AC319" i="10"/>
  <c r="AB303" i="10"/>
  <c r="AC303" i="10"/>
  <c r="H497" i="10"/>
  <c r="AG385" i="10"/>
  <c r="AC292" i="10"/>
  <c r="AB292" i="10"/>
  <c r="H555" i="10"/>
  <c r="AG443" i="10"/>
  <c r="AC312" i="10"/>
  <c r="AB312" i="10"/>
  <c r="H472" i="10"/>
  <c r="AG360" i="10"/>
  <c r="AB271" i="10"/>
  <c r="AC271" i="10"/>
  <c r="H512" i="10"/>
  <c r="AG400" i="10"/>
  <c r="AB328" i="10"/>
  <c r="AC328" i="10"/>
  <c r="AC313" i="10"/>
  <c r="AB313" i="10"/>
  <c r="AC262" i="10"/>
  <c r="AB262" i="10"/>
  <c r="AC294" i="10"/>
  <c r="AB294" i="10"/>
  <c r="AB337" i="10"/>
  <c r="AC337" i="10"/>
  <c r="AB251" i="10"/>
  <c r="AC251" i="10"/>
  <c r="AD208" i="10"/>
  <c r="H556" i="10"/>
  <c r="AJ556" i="10" s="1"/>
  <c r="AK556" i="10" s="1"/>
  <c r="AG444" i="10"/>
  <c r="H539" i="10"/>
  <c r="AJ539" i="10" s="1"/>
  <c r="AK539" i="10" s="1"/>
  <c r="AG427" i="10"/>
  <c r="H523" i="10"/>
  <c r="AJ523" i="10" s="1"/>
  <c r="AK523" i="10" s="1"/>
  <c r="AG411" i="10"/>
  <c r="AC273" i="10"/>
  <c r="AB273" i="10"/>
  <c r="AC289" i="10"/>
  <c r="AB289" i="10"/>
  <c r="AB332" i="10"/>
  <c r="AC332" i="10"/>
  <c r="H540" i="10"/>
  <c r="AJ540" i="10" s="1"/>
  <c r="AK540" i="10" s="1"/>
  <c r="AG428" i="10"/>
  <c r="H524" i="10"/>
  <c r="AJ524" i="10" s="1"/>
  <c r="AK524" i="10" s="1"/>
  <c r="AG412" i="10"/>
  <c r="AC264" i="10"/>
  <c r="AB264" i="10"/>
  <c r="AC280" i="10"/>
  <c r="AB280" i="10"/>
  <c r="H549" i="10"/>
  <c r="AJ549" i="10" s="1"/>
  <c r="AK549" i="10" s="1"/>
  <c r="AG437" i="10"/>
  <c r="H533" i="10"/>
  <c r="AJ533" i="10" s="1"/>
  <c r="AK533" i="10" s="1"/>
  <c r="AG421" i="10"/>
  <c r="H476" i="10"/>
  <c r="AJ476" i="10" s="1"/>
  <c r="AK476" i="10" s="1"/>
  <c r="AL476" i="10" s="1"/>
  <c r="AM476" i="10" s="1"/>
  <c r="AN476" i="10" s="1"/>
  <c r="AG364" i="10"/>
  <c r="H496" i="10"/>
  <c r="AG384" i="10"/>
  <c r="AB295" i="10"/>
  <c r="AC295" i="10"/>
  <c r="H558" i="10"/>
  <c r="AJ558" i="10" s="1"/>
  <c r="AK558" i="10" s="1"/>
  <c r="AG446" i="10"/>
  <c r="H542" i="10"/>
  <c r="AJ542" i="10" s="1"/>
  <c r="AK542" i="10" s="1"/>
  <c r="AG430" i="10"/>
  <c r="H526" i="10"/>
  <c r="AG414" i="10"/>
  <c r="AC258" i="10"/>
  <c r="AB258" i="10"/>
  <c r="AC274" i="10"/>
  <c r="AB274" i="10"/>
  <c r="AC290" i="10"/>
  <c r="AB290" i="10"/>
  <c r="H483" i="10"/>
  <c r="AG371" i="10"/>
  <c r="AC286" i="10"/>
  <c r="AB286" i="10"/>
  <c r="AD217" i="10"/>
  <c r="AC249" i="10"/>
  <c r="AB249" i="10"/>
  <c r="H481" i="10"/>
  <c r="AG369" i="10"/>
  <c r="AC248" i="10"/>
  <c r="AB248" i="10"/>
  <c r="AC314" i="10"/>
  <c r="AB314" i="10"/>
  <c r="AC298" i="10"/>
  <c r="AB298" i="10"/>
  <c r="H474" i="10"/>
  <c r="AG362" i="10"/>
  <c r="AB269" i="10"/>
  <c r="AC269" i="10"/>
  <c r="AB285" i="10"/>
  <c r="AC285" i="10"/>
  <c r="H554" i="10"/>
  <c r="AJ554" i="10" s="1"/>
  <c r="AK554" i="10" s="1"/>
  <c r="AG442" i="10"/>
  <c r="AC315" i="10"/>
  <c r="AB315" i="10"/>
  <c r="AC299" i="10"/>
  <c r="AB299" i="10"/>
  <c r="H489" i="10"/>
  <c r="AG377" i="10"/>
  <c r="AC288" i="10"/>
  <c r="AB288" i="10"/>
  <c r="H560" i="10"/>
  <c r="AG448" i="10"/>
  <c r="AC324" i="10"/>
  <c r="AB324" i="10"/>
  <c r="AC308" i="10"/>
  <c r="AB308" i="10"/>
  <c r="AB263" i="10"/>
  <c r="AC263" i="10"/>
  <c r="AB279" i="10"/>
  <c r="AC279" i="10"/>
  <c r="H520" i="10"/>
  <c r="AJ520" i="10" s="1"/>
  <c r="AK520" i="10" s="1"/>
  <c r="AG408" i="10"/>
  <c r="AB317" i="10"/>
  <c r="AC317" i="10"/>
  <c r="AB301" i="10"/>
  <c r="AC301" i="10"/>
  <c r="H499" i="10"/>
  <c r="AG387" i="10"/>
  <c r="P466" i="10"/>
  <c r="Q466" i="10" s="1"/>
  <c r="Z466" i="10"/>
  <c r="P380" i="10"/>
  <c r="Z380" i="10"/>
  <c r="P379" i="10"/>
  <c r="Z379" i="10"/>
  <c r="P395" i="10"/>
  <c r="Z395" i="10"/>
  <c r="P446" i="10"/>
  <c r="Z446" i="10"/>
  <c r="P381" i="10"/>
  <c r="Z381" i="10"/>
  <c r="P397" i="10"/>
  <c r="Z397" i="10"/>
  <c r="P419" i="10"/>
  <c r="Z419" i="10"/>
  <c r="P396" i="10"/>
  <c r="Z396" i="10"/>
  <c r="P423" i="10"/>
  <c r="Z423" i="10"/>
  <c r="P404" i="10"/>
  <c r="Z404" i="10"/>
  <c r="P416" i="10"/>
  <c r="Z416" i="10"/>
  <c r="P371" i="10"/>
  <c r="Z371" i="10"/>
  <c r="P387" i="10"/>
  <c r="Z387" i="10"/>
  <c r="P403" i="10"/>
  <c r="Z403" i="10"/>
  <c r="P469" i="10"/>
  <c r="Z469" i="10"/>
  <c r="P468" i="10"/>
  <c r="Z468" i="10"/>
  <c r="P438" i="10"/>
  <c r="Z438" i="10"/>
  <c r="P447" i="10"/>
  <c r="Z447" i="10"/>
  <c r="P420" i="10"/>
  <c r="Z420" i="10"/>
  <c r="P382" i="10"/>
  <c r="Z382" i="10"/>
  <c r="P398" i="10"/>
  <c r="Z398" i="10"/>
  <c r="AB358" i="10"/>
  <c r="AC358" i="10"/>
  <c r="AB356" i="10"/>
  <c r="AC356" i="10"/>
  <c r="AB449" i="10"/>
  <c r="AC449" i="10"/>
  <c r="AB369" i="10"/>
  <c r="AC369" i="10"/>
  <c r="AB362" i="10"/>
  <c r="AC362" i="10"/>
  <c r="AB365" i="10"/>
  <c r="AC365" i="10"/>
  <c r="AB364" i="10"/>
  <c r="AC364" i="10"/>
  <c r="AB368" i="10"/>
  <c r="AC368" i="10"/>
  <c r="P431" i="10"/>
  <c r="Z431" i="10"/>
  <c r="P384" i="10"/>
  <c r="Z384" i="10"/>
  <c r="P445" i="10"/>
  <c r="Z445" i="10"/>
  <c r="P414" i="10"/>
  <c r="Z414" i="10"/>
  <c r="P385" i="10"/>
  <c r="Z385" i="10"/>
  <c r="P401" i="10"/>
  <c r="Z401" i="10"/>
  <c r="P400" i="10"/>
  <c r="Z400" i="10"/>
  <c r="P428" i="10"/>
  <c r="Z428" i="10"/>
  <c r="P440" i="10"/>
  <c r="Z440" i="10"/>
  <c r="P374" i="10"/>
  <c r="Z374" i="10"/>
  <c r="P390" i="10"/>
  <c r="Z390" i="10"/>
  <c r="P406" i="10"/>
  <c r="Z406" i="10"/>
  <c r="P450" i="10"/>
  <c r="Z450" i="10"/>
  <c r="P434" i="10"/>
  <c r="Z434" i="10"/>
  <c r="P418" i="10"/>
  <c r="Z418" i="10"/>
  <c r="P444" i="10"/>
  <c r="Z444" i="10"/>
  <c r="P479" i="10"/>
  <c r="Z479" i="10"/>
  <c r="P442" i="10"/>
  <c r="Z442" i="10"/>
  <c r="P433" i="10"/>
  <c r="Z433" i="10"/>
  <c r="P425" i="10"/>
  <c r="Z425" i="10"/>
  <c r="P417" i="10"/>
  <c r="Z417" i="10"/>
  <c r="H508" i="10"/>
  <c r="AG396" i="10"/>
  <c r="AB255" i="10"/>
  <c r="AC255" i="10"/>
  <c r="AD202" i="10"/>
  <c r="AD186" i="10"/>
  <c r="AD178" i="10"/>
  <c r="AC254" i="10"/>
  <c r="AB254" i="10"/>
  <c r="AB329" i="10"/>
  <c r="AC329" i="10"/>
  <c r="H543" i="10"/>
  <c r="AJ543" i="10" s="1"/>
  <c r="AK543" i="10" s="1"/>
  <c r="AG431" i="10"/>
  <c r="H527" i="10"/>
  <c r="AJ527" i="10" s="1"/>
  <c r="AK527" i="10" s="1"/>
  <c r="AG415" i="10"/>
  <c r="H494" i="10"/>
  <c r="AJ494" i="10" s="1"/>
  <c r="AK494" i="10" s="1"/>
  <c r="AL494" i="10" s="1"/>
  <c r="AM494" i="10" s="1"/>
  <c r="AN494" i="10" s="1"/>
  <c r="AG382" i="10"/>
  <c r="H510" i="10"/>
  <c r="AJ510" i="10" s="1"/>
  <c r="AK510" i="10" s="1"/>
  <c r="AG398" i="10"/>
  <c r="H544" i="10"/>
  <c r="AJ544" i="10" s="1"/>
  <c r="AK544" i="10" s="1"/>
  <c r="AG432" i="10"/>
  <c r="H528" i="10"/>
  <c r="AJ528" i="10" s="1"/>
  <c r="AK528" i="10" s="1"/>
  <c r="AG416" i="10"/>
  <c r="H477" i="10"/>
  <c r="AJ477" i="10" s="1"/>
  <c r="AK477" i="10" s="1"/>
  <c r="AL477" i="10" s="1"/>
  <c r="AM477" i="10" s="1"/>
  <c r="AN477" i="10" s="1"/>
  <c r="AG365" i="10"/>
  <c r="AC272" i="10"/>
  <c r="AB272" i="10"/>
  <c r="AC284" i="10"/>
  <c r="AB284" i="10"/>
  <c r="H537" i="10"/>
  <c r="AG425" i="10"/>
  <c r="H468" i="10"/>
  <c r="AJ468" i="10" s="1"/>
  <c r="AK468" i="10" s="1"/>
  <c r="AL468" i="10" s="1"/>
  <c r="AM468" i="10" s="1"/>
  <c r="AN468" i="10" s="1"/>
  <c r="AG356" i="10"/>
  <c r="H488" i="10"/>
  <c r="AJ488" i="10" s="1"/>
  <c r="AK488" i="10" s="1"/>
  <c r="AL488" i="10" s="1"/>
  <c r="AM488" i="10" s="1"/>
  <c r="AN488" i="10" s="1"/>
  <c r="AG376" i="10"/>
  <c r="H504" i="10"/>
  <c r="AJ504" i="10" s="1"/>
  <c r="AK504" i="10" s="1"/>
  <c r="AG392" i="10"/>
  <c r="H516" i="10"/>
  <c r="AJ516" i="10" s="1"/>
  <c r="AK516" i="10" s="1"/>
  <c r="AG404" i="10"/>
  <c r="AB331" i="10"/>
  <c r="AC331" i="10"/>
  <c r="H546" i="10"/>
  <c r="AJ546" i="10" s="1"/>
  <c r="AK546" i="10" s="1"/>
  <c r="AG434" i="10"/>
  <c r="H530" i="10"/>
  <c r="AJ530" i="10" s="1"/>
  <c r="AK530" i="10" s="1"/>
  <c r="AG418" i="10"/>
  <c r="H475" i="10"/>
  <c r="AJ475" i="10" s="1"/>
  <c r="AK475" i="10" s="1"/>
  <c r="AL475" i="10" s="1"/>
  <c r="AM475" i="10" s="1"/>
  <c r="AN475" i="10" s="1"/>
  <c r="AG363" i="10"/>
  <c r="H495" i="10"/>
  <c r="AJ495" i="10" s="1"/>
  <c r="AK495" i="10" s="1"/>
  <c r="AL495" i="10" s="1"/>
  <c r="AM495" i="10" s="1"/>
  <c r="AN495" i="10" s="1"/>
  <c r="AG383" i="10"/>
  <c r="H511" i="10"/>
  <c r="AG399" i="10"/>
  <c r="H491" i="10"/>
  <c r="AJ491" i="10" s="1"/>
  <c r="AK491" i="10" s="1"/>
  <c r="AL491" i="10" s="1"/>
  <c r="AM491" i="10" s="1"/>
  <c r="AN491" i="10" s="1"/>
  <c r="AG379" i="10"/>
  <c r="AD227" i="10"/>
  <c r="AD219" i="10"/>
  <c r="AB245" i="10"/>
  <c r="AC245" i="10"/>
  <c r="H521" i="10"/>
  <c r="AJ521" i="10" s="1"/>
  <c r="AK521" i="10" s="1"/>
  <c r="AG409" i="10"/>
  <c r="AC252" i="10"/>
  <c r="AB252" i="10"/>
  <c r="AC244" i="10"/>
  <c r="AB244" i="10"/>
  <c r="AB338" i="10"/>
  <c r="AC338" i="10"/>
  <c r="AB326" i="10"/>
  <c r="AC326" i="10"/>
  <c r="AC310" i="10"/>
  <c r="AB310" i="10"/>
  <c r="H470" i="10"/>
  <c r="AJ470" i="10" s="1"/>
  <c r="AK470" i="10" s="1"/>
  <c r="AL470" i="10" s="1"/>
  <c r="AM470" i="10" s="1"/>
  <c r="AN470" i="10" s="1"/>
  <c r="AG358" i="10"/>
  <c r="AB261" i="10"/>
  <c r="AC261" i="10"/>
  <c r="AB277" i="10"/>
  <c r="AC277" i="10"/>
  <c r="AB293" i="10"/>
  <c r="AC293" i="10"/>
  <c r="AB335" i="10"/>
  <c r="AC335" i="10"/>
  <c r="AB327" i="10"/>
  <c r="AC327" i="10"/>
  <c r="AB311" i="10"/>
  <c r="AC311" i="10"/>
  <c r="AC268" i="10"/>
  <c r="AB268" i="10"/>
  <c r="H509" i="10"/>
  <c r="AJ509" i="10" s="1"/>
  <c r="AK509" i="10" s="1"/>
  <c r="AG397" i="10"/>
  <c r="AB333" i="10"/>
  <c r="AC333" i="10"/>
  <c r="AC320" i="10"/>
  <c r="AB320" i="10"/>
  <c r="AC304" i="10"/>
  <c r="AB304" i="10"/>
  <c r="H484" i="10"/>
  <c r="AG372" i="10"/>
  <c r="H500" i="10"/>
  <c r="AJ500" i="10" s="1"/>
  <c r="AK500" i="10" s="1"/>
  <c r="AG388" i="10"/>
  <c r="AB336" i="10"/>
  <c r="AC336" i="10"/>
  <c r="AC321" i="10"/>
  <c r="AB321" i="10"/>
  <c r="AC305" i="10"/>
  <c r="AB305" i="10"/>
  <c r="H507" i="10"/>
  <c r="AJ507" i="10" s="1"/>
  <c r="AK507" i="10" s="1"/>
  <c r="AG395" i="10"/>
  <c r="H480" i="10"/>
  <c r="AJ480" i="10" s="1"/>
  <c r="AK480" i="10" s="1"/>
  <c r="AL480" i="10" s="1"/>
  <c r="AM480" i="10" s="1"/>
  <c r="AN480" i="10" s="1"/>
  <c r="AG368" i="10"/>
  <c r="AD195" i="10"/>
  <c r="AB243" i="10"/>
  <c r="AC243" i="10"/>
  <c r="AD212" i="10"/>
  <c r="AC250" i="10"/>
  <c r="AB250" i="10"/>
  <c r="AC242" i="10"/>
  <c r="AB242" i="10"/>
  <c r="H547" i="10"/>
  <c r="AJ547" i="10" s="1"/>
  <c r="AK547" i="10" s="1"/>
  <c r="AG435" i="10"/>
  <c r="H531" i="10"/>
  <c r="AJ531" i="10" s="1"/>
  <c r="AK531" i="10" s="1"/>
  <c r="AG419" i="10"/>
  <c r="H486" i="10"/>
  <c r="AJ486" i="10" s="1"/>
  <c r="AK486" i="10" s="1"/>
  <c r="AL486" i="10" s="1"/>
  <c r="AM486" i="10" s="1"/>
  <c r="AN486" i="10" s="1"/>
  <c r="AG374" i="10"/>
  <c r="H502" i="10"/>
  <c r="AJ502" i="10" s="1"/>
  <c r="AK502" i="10" s="1"/>
  <c r="AG390" i="10"/>
  <c r="H518" i="10"/>
  <c r="AJ518" i="10" s="1"/>
  <c r="AK518" i="10" s="1"/>
  <c r="AG406" i="10"/>
  <c r="H548" i="10"/>
  <c r="AJ548" i="10" s="1"/>
  <c r="AK548" i="10" s="1"/>
  <c r="AG436" i="10"/>
  <c r="H532" i="10"/>
  <c r="AJ532" i="10" s="1"/>
  <c r="AK532" i="10" s="1"/>
  <c r="AG420" i="10"/>
  <c r="H473" i="10"/>
  <c r="AJ473" i="10" s="1"/>
  <c r="AK473" i="10" s="1"/>
  <c r="AL473" i="10" s="1"/>
  <c r="AM473" i="10" s="1"/>
  <c r="AN473" i="10" s="1"/>
  <c r="AG361" i="10"/>
  <c r="H493" i="10"/>
  <c r="AJ493" i="10" s="1"/>
  <c r="AK493" i="10" s="1"/>
  <c r="AL493" i="10" s="1"/>
  <c r="AM493" i="10" s="1"/>
  <c r="AN493" i="10" s="1"/>
  <c r="AG381" i="10"/>
  <c r="AB330" i="10"/>
  <c r="AC330" i="10"/>
  <c r="H541" i="10"/>
  <c r="AJ541" i="10" s="1"/>
  <c r="AK541" i="10" s="1"/>
  <c r="AG429" i="10"/>
  <c r="H525" i="10"/>
  <c r="AJ525" i="10" s="1"/>
  <c r="AK525" i="10" s="1"/>
  <c r="AG413" i="10"/>
  <c r="AC267" i="10"/>
  <c r="AB267" i="10"/>
  <c r="AC283" i="10"/>
  <c r="AB283" i="10"/>
  <c r="H562" i="10"/>
  <c r="AJ562" i="10" s="1"/>
  <c r="AK562" i="10" s="1"/>
  <c r="AG450" i="10"/>
  <c r="H550" i="10"/>
  <c r="AJ550" i="10" s="1"/>
  <c r="AK550" i="10" s="1"/>
  <c r="AG438" i="10"/>
  <c r="H534" i="10"/>
  <c r="AJ534" i="10" s="1"/>
  <c r="AK534" i="10" s="1"/>
  <c r="AG422" i="10"/>
  <c r="H467" i="10"/>
  <c r="AG355" i="10"/>
  <c r="H487" i="10"/>
  <c r="AJ487" i="10" s="1"/>
  <c r="AK487" i="10" s="1"/>
  <c r="AL487" i="10" s="1"/>
  <c r="AM487" i="10" s="1"/>
  <c r="AN487" i="10" s="1"/>
  <c r="AG375" i="10"/>
  <c r="H503" i="10"/>
  <c r="AJ503" i="10" s="1"/>
  <c r="AK503" i="10" s="1"/>
  <c r="AG391" i="10"/>
  <c r="H519" i="10"/>
  <c r="AJ519" i="10" s="1"/>
  <c r="AK519" i="10" s="1"/>
  <c r="AG407" i="10"/>
  <c r="AC270" i="10"/>
  <c r="AB270" i="10"/>
  <c r="AD221" i="10"/>
  <c r="AB257" i="10"/>
  <c r="AC257" i="10"/>
  <c r="H513" i="10"/>
  <c r="AJ513" i="10" s="1"/>
  <c r="AK513" i="10" s="1"/>
  <c r="AG401" i="10"/>
  <c r="H517" i="10"/>
  <c r="AG405" i="10"/>
  <c r="AD206" i="10"/>
  <c r="AC256" i="10"/>
  <c r="AB256" i="10"/>
  <c r="AC322" i="10"/>
  <c r="AB322" i="10"/>
  <c r="AC306" i="10"/>
  <c r="AB306" i="10"/>
  <c r="H466" i="10"/>
  <c r="AJ466" i="10" s="1"/>
  <c r="AK466" i="10" s="1"/>
  <c r="AL466" i="10" s="1"/>
  <c r="AM466" i="10" s="1"/>
  <c r="AN466" i="10" s="1"/>
  <c r="AG354" i="10"/>
  <c r="H482" i="10"/>
  <c r="AJ482" i="10" s="1"/>
  <c r="AK482" i="10" s="1"/>
  <c r="AL482" i="10" s="1"/>
  <c r="AM482" i="10" s="1"/>
  <c r="AN482" i="10" s="1"/>
  <c r="AG370" i="10"/>
  <c r="H498" i="10"/>
  <c r="AJ498" i="10" s="1"/>
  <c r="AK498" i="10" s="1"/>
  <c r="AL498" i="10" s="1"/>
  <c r="AM498" i="10" s="1"/>
  <c r="AN498" i="10" s="1"/>
  <c r="AG386" i="10"/>
  <c r="H514" i="10"/>
  <c r="AJ514" i="10" s="1"/>
  <c r="AK514" i="10" s="1"/>
  <c r="AG402" i="10"/>
  <c r="AC323" i="10"/>
  <c r="AB323" i="10"/>
  <c r="AC307" i="10"/>
  <c r="AB307" i="10"/>
  <c r="AC260" i="10"/>
  <c r="AB260" i="10"/>
  <c r="AC276" i="10"/>
  <c r="AB276" i="10"/>
  <c r="AC296" i="10"/>
  <c r="AB296" i="10"/>
  <c r="H552" i="10"/>
  <c r="AJ552" i="10" s="1"/>
  <c r="AK552" i="10" s="1"/>
  <c r="AG440" i="10"/>
  <c r="AC316" i="10"/>
  <c r="AB316" i="10"/>
  <c r="AC300" i="10"/>
  <c r="AB300" i="10"/>
  <c r="H492" i="10"/>
  <c r="AG380" i="10"/>
  <c r="AC291" i="10"/>
  <c r="AB291" i="10"/>
  <c r="AB325" i="10"/>
  <c r="AC325" i="10"/>
  <c r="AB309" i="10"/>
  <c r="AC309" i="10"/>
  <c r="H471" i="10"/>
  <c r="AJ471" i="10" s="1"/>
  <c r="AK471" i="10" s="1"/>
  <c r="AL471" i="10" s="1"/>
  <c r="AM471" i="10" s="1"/>
  <c r="AN471" i="10" s="1"/>
  <c r="AG359" i="10"/>
  <c r="H515" i="10"/>
  <c r="AJ515" i="10" s="1"/>
  <c r="AK515" i="10" s="1"/>
  <c r="AG403" i="10"/>
  <c r="H465" i="10"/>
  <c r="AJ465" i="10" s="1"/>
  <c r="AK465" i="10" s="1"/>
  <c r="AG353" i="10"/>
  <c r="I464" i="10"/>
  <c r="H464" i="10"/>
  <c r="AG352" i="10"/>
  <c r="AE20" i="11"/>
  <c r="AE28" i="11"/>
  <c r="AE36" i="11"/>
  <c r="AE44" i="11"/>
  <c r="AE52" i="11"/>
  <c r="AE56" i="11"/>
  <c r="AE64" i="11"/>
  <c r="AE21" i="11"/>
  <c r="AE25" i="11"/>
  <c r="AE29" i="11"/>
  <c r="AE33" i="11"/>
  <c r="AE37" i="11"/>
  <c r="AE41" i="11"/>
  <c r="AE45" i="11"/>
  <c r="AE49" i="11"/>
  <c r="AE53" i="11"/>
  <c r="AE57" i="11"/>
  <c r="AE61" i="11"/>
  <c r="AE18" i="11"/>
  <c r="AE22" i="11"/>
  <c r="AE26" i="11"/>
  <c r="AE30" i="11"/>
  <c r="AE34" i="11"/>
  <c r="AE38" i="11"/>
  <c r="AE42" i="11"/>
  <c r="AE46" i="11"/>
  <c r="AE50" i="11"/>
  <c r="AE54" i="11"/>
  <c r="AE58" i="11"/>
  <c r="AE62" i="11"/>
  <c r="AE24" i="11"/>
  <c r="AE32" i="11"/>
  <c r="AE40" i="11"/>
  <c r="AE48" i="11"/>
  <c r="AE60" i="11"/>
  <c r="AE19" i="11"/>
  <c r="AE23" i="11"/>
  <c r="AE27" i="11"/>
  <c r="AE31" i="11"/>
  <c r="AE35" i="11"/>
  <c r="AE39" i="11"/>
  <c r="AE43" i="11"/>
  <c r="AE47" i="11"/>
  <c r="AE51" i="11"/>
  <c r="AE55" i="11"/>
  <c r="AE59" i="11"/>
  <c r="AE63" i="11"/>
  <c r="AE65" i="11"/>
  <c r="AE17" i="11"/>
  <c r="F577" i="10"/>
  <c r="F576" i="10"/>
  <c r="F64" i="20"/>
  <c r="I586" i="10"/>
  <c r="E581" i="10"/>
  <c r="J469" i="10"/>
  <c r="J439" i="10"/>
  <c r="E551" i="10"/>
  <c r="G525" i="10"/>
  <c r="AH525" i="10" s="1"/>
  <c r="AI525" i="10" s="1"/>
  <c r="AE477" i="10"/>
  <c r="J407" i="10"/>
  <c r="E519" i="10"/>
  <c r="G550" i="10"/>
  <c r="AH550" i="10" s="1"/>
  <c r="AI550" i="10" s="1"/>
  <c r="I536" i="10"/>
  <c r="J416" i="10"/>
  <c r="E528" i="10"/>
  <c r="J374" i="10"/>
  <c r="E486" i="10"/>
  <c r="G559" i="10"/>
  <c r="AH559" i="10" s="1"/>
  <c r="AI559" i="10" s="1"/>
  <c r="G588" i="10"/>
  <c r="AH588" i="10" s="1"/>
  <c r="AI588" i="10" s="1"/>
  <c r="G580" i="10"/>
  <c r="AH580" i="10" s="1"/>
  <c r="AI580" i="10" s="1"/>
  <c r="I482" i="10"/>
  <c r="J381" i="10"/>
  <c r="E493" i="10"/>
  <c r="E586" i="10"/>
  <c r="J474" i="10"/>
  <c r="J438" i="10"/>
  <c r="E550" i="10"/>
  <c r="I542" i="10"/>
  <c r="J368" i="10"/>
  <c r="E480" i="10"/>
  <c r="I521" i="10"/>
  <c r="G560" i="10"/>
  <c r="AH560" i="10" s="1"/>
  <c r="AI560" i="10" s="1"/>
  <c r="I547" i="10"/>
  <c r="J427" i="10"/>
  <c r="E539" i="10"/>
  <c r="G529" i="10"/>
  <c r="AH529" i="10" s="1"/>
  <c r="AI529" i="10" s="1"/>
  <c r="J383" i="10"/>
  <c r="E495" i="10"/>
  <c r="J442" i="10"/>
  <c r="E554" i="10"/>
  <c r="I495" i="10"/>
  <c r="J394" i="10"/>
  <c r="E506" i="10"/>
  <c r="I552" i="10"/>
  <c r="E641" i="10"/>
  <c r="J529" i="10"/>
  <c r="J413" i="10"/>
  <c r="E525" i="10"/>
  <c r="G496" i="10"/>
  <c r="AH496" i="10" s="1"/>
  <c r="AI496" i="10" s="1"/>
  <c r="G488" i="10"/>
  <c r="AH488" i="10" s="1"/>
  <c r="AI488" i="10" s="1"/>
  <c r="I673" i="10"/>
  <c r="J441" i="10"/>
  <c r="E553" i="10"/>
  <c r="G544" i="10"/>
  <c r="AH544" i="10" s="1"/>
  <c r="AI544" i="10" s="1"/>
  <c r="J426" i="10"/>
  <c r="E538" i="10"/>
  <c r="G520" i="10"/>
  <c r="AH520" i="10" s="1"/>
  <c r="AI520" i="10" s="1"/>
  <c r="G512" i="10"/>
  <c r="AH512" i="10" s="1"/>
  <c r="AI512" i="10" s="1"/>
  <c r="J376" i="10"/>
  <c r="E488" i="10"/>
  <c r="J392" i="10"/>
  <c r="E504" i="10"/>
  <c r="J408" i="10"/>
  <c r="E520" i="10"/>
  <c r="G517" i="10"/>
  <c r="AH517" i="10" s="1"/>
  <c r="AI517" i="10" s="1"/>
  <c r="J395" i="10"/>
  <c r="E507" i="10"/>
  <c r="J424" i="10"/>
  <c r="E536" i="10"/>
  <c r="G593" i="10"/>
  <c r="AH593" i="10" s="1"/>
  <c r="AI593" i="10" s="1"/>
  <c r="I483" i="10"/>
  <c r="J382" i="10"/>
  <c r="E494" i="10"/>
  <c r="I591" i="10"/>
  <c r="I584" i="10"/>
  <c r="G557" i="10"/>
  <c r="AH557" i="10" s="1"/>
  <c r="AI557" i="10" s="1"/>
  <c r="J430" i="10"/>
  <c r="E542" i="10"/>
  <c r="I534" i="10"/>
  <c r="J414" i="10"/>
  <c r="E526" i="10"/>
  <c r="I539" i="10"/>
  <c r="J419" i="10"/>
  <c r="E531" i="10"/>
  <c r="J355" i="10"/>
  <c r="E467" i="10"/>
  <c r="I520" i="10"/>
  <c r="I548" i="10"/>
  <c r="G491" i="10"/>
  <c r="AH491" i="10" s="1"/>
  <c r="AI491" i="10" s="1"/>
  <c r="G592" i="10"/>
  <c r="AH592" i="10" s="1"/>
  <c r="AI592" i="10" s="1"/>
  <c r="I503" i="10"/>
  <c r="I519" i="10"/>
  <c r="G551" i="10"/>
  <c r="AH551" i="10" s="1"/>
  <c r="AI551" i="10" s="1"/>
  <c r="G543" i="10"/>
  <c r="AH543" i="10" s="1"/>
  <c r="AI543" i="10" s="1"/>
  <c r="G535" i="10"/>
  <c r="AH535" i="10" s="1"/>
  <c r="AI535" i="10" s="1"/>
  <c r="G531" i="10"/>
  <c r="AH531" i="10" s="1"/>
  <c r="AI531" i="10" s="1"/>
  <c r="G527" i="10"/>
  <c r="AH527" i="10" s="1"/>
  <c r="AI527" i="10" s="1"/>
  <c r="G523" i="10"/>
  <c r="AH523" i="10" s="1"/>
  <c r="AI523" i="10" s="1"/>
  <c r="G511" i="10"/>
  <c r="AH511" i="10" s="1"/>
  <c r="AI511" i="10" s="1"/>
  <c r="G503" i="10"/>
  <c r="AH503" i="10" s="1"/>
  <c r="AI503" i="10" s="1"/>
  <c r="G584" i="10"/>
  <c r="AH584" i="10" s="1"/>
  <c r="AI584" i="10" s="1"/>
  <c r="J377" i="10"/>
  <c r="E489" i="10"/>
  <c r="E589" i="10"/>
  <c r="J477" i="10"/>
  <c r="J449" i="10"/>
  <c r="E561" i="10"/>
  <c r="I553" i="10"/>
  <c r="I538" i="10"/>
  <c r="I522" i="10"/>
  <c r="G501" i="10"/>
  <c r="AH501" i="10" s="1"/>
  <c r="AI501" i="10" s="1"/>
  <c r="G493" i="10"/>
  <c r="AH493" i="10" s="1"/>
  <c r="AI493" i="10" s="1"/>
  <c r="G485" i="10"/>
  <c r="AH485" i="10" s="1"/>
  <c r="AI485" i="10" s="1"/>
  <c r="J364" i="10"/>
  <c r="E476" i="10"/>
  <c r="I484" i="10"/>
  <c r="I492" i="10"/>
  <c r="I500" i="10"/>
  <c r="G673" i="10"/>
  <c r="AH673" i="10" s="1"/>
  <c r="AI673" i="10" s="1"/>
  <c r="J432" i="10"/>
  <c r="E544" i="10"/>
  <c r="I491" i="10"/>
  <c r="J390" i="10"/>
  <c r="E502" i="10"/>
  <c r="J443" i="10"/>
  <c r="E555" i="10"/>
  <c r="I498" i="10"/>
  <c r="J397" i="10"/>
  <c r="E509" i="10"/>
  <c r="G540" i="10"/>
  <c r="AH540" i="10" s="1"/>
  <c r="AI540" i="10" s="1"/>
  <c r="G524" i="10"/>
  <c r="AH524" i="10" s="1"/>
  <c r="AI524" i="10" s="1"/>
  <c r="I485" i="10"/>
  <c r="I493" i="10"/>
  <c r="I501" i="10"/>
  <c r="I509" i="10"/>
  <c r="I517" i="10"/>
  <c r="J411" i="10"/>
  <c r="E523" i="10"/>
  <c r="J371" i="10"/>
  <c r="E483" i="10"/>
  <c r="J387" i="10"/>
  <c r="E499" i="10"/>
  <c r="I512" i="10"/>
  <c r="G553" i="10"/>
  <c r="AH553" i="10" s="1"/>
  <c r="AI553" i="10" s="1"/>
  <c r="I540" i="10"/>
  <c r="G505" i="10"/>
  <c r="AH505" i="10" s="1"/>
  <c r="AI505" i="10" s="1"/>
  <c r="G487" i="10"/>
  <c r="AH487" i="10" s="1"/>
  <c r="AI487" i="10" s="1"/>
  <c r="I511" i="10"/>
  <c r="G563" i="10"/>
  <c r="AH563" i="10" s="1"/>
  <c r="AI563" i="10" s="1"/>
  <c r="J437" i="10"/>
  <c r="E549" i="10"/>
  <c r="J433" i="10"/>
  <c r="E545" i="10"/>
  <c r="J429" i="10"/>
  <c r="E541" i="10"/>
  <c r="J425" i="10"/>
  <c r="E537" i="10"/>
  <c r="J421" i="10"/>
  <c r="E533" i="10"/>
  <c r="G500" i="10"/>
  <c r="AH500" i="10" s="1"/>
  <c r="AI500" i="10" s="1"/>
  <c r="G492" i="10"/>
  <c r="AH492" i="10" s="1"/>
  <c r="AI492" i="10" s="1"/>
  <c r="G484" i="10"/>
  <c r="AH484" i="10" s="1"/>
  <c r="AI484" i="10" s="1"/>
  <c r="G581" i="10"/>
  <c r="AH581" i="10" s="1"/>
  <c r="AI581" i="10" s="1"/>
  <c r="I486" i="10"/>
  <c r="J385" i="10"/>
  <c r="E497" i="10"/>
  <c r="I583" i="10"/>
  <c r="I590" i="10"/>
  <c r="G516" i="10"/>
  <c r="AH516" i="10" s="1"/>
  <c r="AI516" i="10" s="1"/>
  <c r="J380" i="10"/>
  <c r="E492" i="10"/>
  <c r="J396" i="10"/>
  <c r="E508" i="10"/>
  <c r="I535" i="10"/>
  <c r="G521" i="10"/>
  <c r="AH521" i="10" s="1"/>
  <c r="AI521" i="10" s="1"/>
  <c r="G513" i="10"/>
  <c r="AH513" i="10" s="1"/>
  <c r="AI513" i="10" s="1"/>
  <c r="G507" i="10"/>
  <c r="AH507" i="10" s="1"/>
  <c r="AI507" i="10" s="1"/>
  <c r="J363" i="10"/>
  <c r="E475" i="10"/>
  <c r="J399" i="10"/>
  <c r="E511" i="10"/>
  <c r="J445" i="10"/>
  <c r="E557" i="10"/>
  <c r="I499" i="10"/>
  <c r="J398" i="10"/>
  <c r="E510" i="10"/>
  <c r="I555" i="10"/>
  <c r="G591" i="10"/>
  <c r="AH591" i="10" s="1"/>
  <c r="AI591" i="10" s="1"/>
  <c r="G585" i="10"/>
  <c r="AH585" i="10" s="1"/>
  <c r="AI585" i="10" s="1"/>
  <c r="G579" i="10"/>
  <c r="AH579" i="10" s="1"/>
  <c r="AI579" i="10" s="1"/>
  <c r="J373" i="10"/>
  <c r="E485" i="10"/>
  <c r="E590" i="10"/>
  <c r="J478" i="10"/>
  <c r="I589" i="10"/>
  <c r="I581" i="10"/>
  <c r="I563" i="10"/>
  <c r="J435" i="10"/>
  <c r="E547" i="10"/>
  <c r="AE473" i="10"/>
  <c r="I554" i="10"/>
  <c r="I532" i="10"/>
  <c r="G530" i="10"/>
  <c r="AH530" i="10" s="1"/>
  <c r="AI530" i="10" s="1"/>
  <c r="J412" i="10"/>
  <c r="E524" i="10"/>
  <c r="I545" i="10"/>
  <c r="I537" i="10"/>
  <c r="I494" i="10"/>
  <c r="J393" i="10"/>
  <c r="E505" i="10"/>
  <c r="I587" i="10"/>
  <c r="I593" i="10"/>
  <c r="I578" i="10"/>
  <c r="E585" i="10"/>
  <c r="J473" i="10"/>
  <c r="G497" i="10"/>
  <c r="AH497" i="10" s="1"/>
  <c r="AI497" i="10" s="1"/>
  <c r="G489" i="10"/>
  <c r="AH489" i="10" s="1"/>
  <c r="AI489" i="10" s="1"/>
  <c r="J444" i="10"/>
  <c r="E556" i="10"/>
  <c r="G552" i="10"/>
  <c r="AH552" i="10" s="1"/>
  <c r="AI552" i="10" s="1"/>
  <c r="I527" i="10"/>
  <c r="I557" i="10"/>
  <c r="I507" i="10"/>
  <c r="J406" i="10"/>
  <c r="E518" i="10"/>
  <c r="G556" i="10"/>
  <c r="AH556" i="10" s="1"/>
  <c r="AI556" i="10" s="1"/>
  <c r="G590" i="10"/>
  <c r="AH590" i="10" s="1"/>
  <c r="AI590" i="10" s="1"/>
  <c r="G582" i="10"/>
  <c r="AH582" i="10" s="1"/>
  <c r="AI582" i="10" s="1"/>
  <c r="I514" i="10"/>
  <c r="I579" i="10"/>
  <c r="E578" i="10"/>
  <c r="J466" i="10"/>
  <c r="I558" i="10"/>
  <c r="J422" i="10"/>
  <c r="E534" i="10"/>
  <c r="I526" i="10"/>
  <c r="J451" i="10"/>
  <c r="E563" i="10"/>
  <c r="J447" i="10"/>
  <c r="E559" i="10"/>
  <c r="J359" i="10"/>
  <c r="E471" i="10"/>
  <c r="J375" i="10"/>
  <c r="E487" i="10"/>
  <c r="J391" i="10"/>
  <c r="E503" i="10"/>
  <c r="J436" i="10"/>
  <c r="E548" i="10"/>
  <c r="I524" i="10"/>
  <c r="G522" i="10"/>
  <c r="AH522" i="10" s="1"/>
  <c r="AI522" i="10" s="1"/>
  <c r="G514" i="10"/>
  <c r="AH514" i="10" s="1"/>
  <c r="AI514" i="10" s="1"/>
  <c r="I502" i="10"/>
  <c r="J401" i="10"/>
  <c r="E513" i="10"/>
  <c r="K788" i="10"/>
  <c r="K676" i="10"/>
  <c r="I562" i="10"/>
  <c r="G554" i="10"/>
  <c r="AH554" i="10" s="1"/>
  <c r="AI554" i="10" s="1"/>
  <c r="I546" i="10"/>
  <c r="I530" i="10"/>
  <c r="G528" i="10"/>
  <c r="AH528" i="10" s="1"/>
  <c r="AI528" i="10" s="1"/>
  <c r="J410" i="10"/>
  <c r="E522" i="10"/>
  <c r="G509" i="10"/>
  <c r="AH509" i="10" s="1"/>
  <c r="AI509" i="10" s="1"/>
  <c r="J384" i="10"/>
  <c r="E496" i="10"/>
  <c r="J400" i="10"/>
  <c r="E512" i="10"/>
  <c r="I556" i="10"/>
  <c r="I551" i="10"/>
  <c r="G549" i="10"/>
  <c r="AH549" i="10" s="1"/>
  <c r="AI549" i="10" s="1"/>
  <c r="J431" i="10"/>
  <c r="E543" i="10"/>
  <c r="G498" i="10"/>
  <c r="AH498" i="10" s="1"/>
  <c r="AI498" i="10" s="1"/>
  <c r="G490" i="10"/>
  <c r="AH490" i="10" s="1"/>
  <c r="AI490" i="10" s="1"/>
  <c r="G482" i="10"/>
  <c r="AH482" i="10" s="1"/>
  <c r="AI482" i="10" s="1"/>
  <c r="I516" i="10"/>
  <c r="G558" i="10"/>
  <c r="AH558" i="10" s="1"/>
  <c r="AI558" i="10" s="1"/>
  <c r="I544" i="10"/>
  <c r="G526" i="10"/>
  <c r="AH526" i="10" s="1"/>
  <c r="AI526" i="10" s="1"/>
  <c r="I515" i="10"/>
  <c r="I490" i="10"/>
  <c r="J389" i="10"/>
  <c r="E501" i="10"/>
  <c r="I588" i="10"/>
  <c r="I580" i="10"/>
  <c r="J446" i="10"/>
  <c r="E558" i="10"/>
  <c r="I550" i="10"/>
  <c r="AE466" i="10"/>
  <c r="J367" i="10"/>
  <c r="E479" i="10"/>
  <c r="G546" i="10"/>
  <c r="AH546" i="10" s="1"/>
  <c r="AI546" i="10" s="1"/>
  <c r="J428" i="10"/>
  <c r="E540" i="10"/>
  <c r="G499" i="10"/>
  <c r="AH499" i="10" s="1"/>
  <c r="AI499" i="10" s="1"/>
  <c r="G483" i="10"/>
  <c r="AH483" i="10" s="1"/>
  <c r="AI483" i="10" s="1"/>
  <c r="J370" i="10"/>
  <c r="E482" i="10"/>
  <c r="G547" i="10"/>
  <c r="AH547" i="10" s="1"/>
  <c r="AI547" i="10" s="1"/>
  <c r="G539" i="10"/>
  <c r="AH539" i="10" s="1"/>
  <c r="AI539" i="10" s="1"/>
  <c r="G519" i="10"/>
  <c r="AH519" i="10" s="1"/>
  <c r="AI519" i="10" s="1"/>
  <c r="G586" i="10"/>
  <c r="AH586" i="10" s="1"/>
  <c r="AI586" i="10" s="1"/>
  <c r="G578" i="10"/>
  <c r="AH578" i="10" s="1"/>
  <c r="AI578" i="10" s="1"/>
  <c r="I510" i="10"/>
  <c r="J409" i="10"/>
  <c r="E521" i="10"/>
  <c r="J450" i="10"/>
  <c r="E562" i="10"/>
  <c r="J434" i="10"/>
  <c r="E546" i="10"/>
  <c r="G536" i="10"/>
  <c r="AH536" i="10" s="1"/>
  <c r="AI536" i="10" s="1"/>
  <c r="J418" i="10"/>
  <c r="E530" i="10"/>
  <c r="G504" i="10"/>
  <c r="AH504" i="10" s="1"/>
  <c r="AI504" i="10" s="1"/>
  <c r="G555" i="10"/>
  <c r="AH555" i="10" s="1"/>
  <c r="AI555" i="10" s="1"/>
  <c r="I543" i="10"/>
  <c r="G541" i="10"/>
  <c r="AH541" i="10" s="1"/>
  <c r="AI541" i="10" s="1"/>
  <c r="J423" i="10"/>
  <c r="E535" i="10"/>
  <c r="I488" i="10"/>
  <c r="I496" i="10"/>
  <c r="I504" i="10"/>
  <c r="G534" i="10"/>
  <c r="AH534" i="10" s="1"/>
  <c r="AI534" i="10" s="1"/>
  <c r="J448" i="10"/>
  <c r="E560" i="10"/>
  <c r="E593" i="10"/>
  <c r="J481" i="10"/>
  <c r="I489" i="10"/>
  <c r="I497" i="10"/>
  <c r="I505" i="10"/>
  <c r="I513" i="10"/>
  <c r="G545" i="10"/>
  <c r="AH545" i="10" s="1"/>
  <c r="AI545" i="10" s="1"/>
  <c r="I531" i="10"/>
  <c r="J379" i="10"/>
  <c r="E491" i="10"/>
  <c r="I508" i="10"/>
  <c r="G538" i="10"/>
  <c r="AH538" i="10" s="1"/>
  <c r="AI538" i="10" s="1"/>
  <c r="J420" i="10"/>
  <c r="E532" i="10"/>
  <c r="G518" i="10"/>
  <c r="AH518" i="10" s="1"/>
  <c r="AI518" i="10" s="1"/>
  <c r="G508" i="10"/>
  <c r="AH508" i="10" s="1"/>
  <c r="AI508" i="10" s="1"/>
  <c r="G495" i="10"/>
  <c r="AH495" i="10" s="1"/>
  <c r="AI495" i="10" s="1"/>
  <c r="J378" i="10"/>
  <c r="E490" i="10"/>
  <c r="G515" i="10"/>
  <c r="AH515" i="10" s="1"/>
  <c r="AI515" i="10" s="1"/>
  <c r="G589" i="10"/>
  <c r="AH589" i="10" s="1"/>
  <c r="AI589" i="10" s="1"/>
  <c r="I518" i="10"/>
  <c r="I582" i="10"/>
  <c r="J356" i="10"/>
  <c r="E468" i="10"/>
  <c r="J372" i="10"/>
  <c r="E484" i="10"/>
  <c r="J388" i="10"/>
  <c r="E500" i="10"/>
  <c r="J404" i="10"/>
  <c r="E516" i="10"/>
  <c r="G533" i="10"/>
  <c r="AH533" i="10" s="1"/>
  <c r="AI533" i="10" s="1"/>
  <c r="J415" i="10"/>
  <c r="E527" i="10"/>
  <c r="G510" i="10"/>
  <c r="AH510" i="10" s="1"/>
  <c r="AI510" i="10" s="1"/>
  <c r="G502" i="10"/>
  <c r="AH502" i="10" s="1"/>
  <c r="AI502" i="10" s="1"/>
  <c r="G494" i="10"/>
  <c r="AH494" i="10" s="1"/>
  <c r="AI494" i="10" s="1"/>
  <c r="G486" i="10"/>
  <c r="AH486" i="10" s="1"/>
  <c r="AI486" i="10" s="1"/>
  <c r="G542" i="10"/>
  <c r="AH542" i="10" s="1"/>
  <c r="AI542" i="10" s="1"/>
  <c r="I528" i="10"/>
  <c r="I560" i="10"/>
  <c r="G587" i="10"/>
  <c r="AH587" i="10" s="1"/>
  <c r="AI587" i="10" s="1"/>
  <c r="G583" i="10"/>
  <c r="AH583" i="10" s="1"/>
  <c r="AI583" i="10" s="1"/>
  <c r="I506" i="10"/>
  <c r="J405" i="10"/>
  <c r="E517" i="10"/>
  <c r="I592" i="10"/>
  <c r="E582" i="10"/>
  <c r="J470" i="10"/>
  <c r="I585" i="10"/>
  <c r="G548" i="10"/>
  <c r="AH548" i="10" s="1"/>
  <c r="AI548" i="10" s="1"/>
  <c r="G532" i="10"/>
  <c r="AH532" i="10" s="1"/>
  <c r="AI532" i="10" s="1"/>
  <c r="J360" i="10"/>
  <c r="E472" i="10"/>
  <c r="I559" i="10"/>
  <c r="G537" i="10"/>
  <c r="AH537" i="10" s="1"/>
  <c r="AI537" i="10" s="1"/>
  <c r="I523" i="10"/>
  <c r="J403" i="10"/>
  <c r="E515" i="10"/>
  <c r="G562" i="10"/>
  <c r="AH562" i="10" s="1"/>
  <c r="AI562" i="10" s="1"/>
  <c r="I487" i="10"/>
  <c r="J386" i="10"/>
  <c r="E498" i="10"/>
  <c r="J402" i="10"/>
  <c r="E514" i="10"/>
  <c r="J440" i="10"/>
  <c r="E552" i="10"/>
  <c r="I549" i="10"/>
  <c r="I541" i="10"/>
  <c r="I533" i="10"/>
  <c r="I529" i="10"/>
  <c r="I525" i="10"/>
  <c r="G506" i="10"/>
  <c r="AH506" i="10" s="1"/>
  <c r="AI506" i="10" s="1"/>
  <c r="G577" i="10"/>
  <c r="AH577" i="10" s="1"/>
  <c r="AI577" i="10" s="1"/>
  <c r="G576" i="10"/>
  <c r="AH576" i="10" s="1"/>
  <c r="AI576" i="10" s="1"/>
  <c r="M66" i="11"/>
  <c r="I465" i="10"/>
  <c r="K190" i="11"/>
  <c r="H200" i="18" s="1"/>
  <c r="H65" i="20" s="1"/>
  <c r="K314" i="11"/>
  <c r="AJ16" i="10"/>
  <c r="AK16" i="10" s="1"/>
  <c r="AL16" i="10" s="1"/>
  <c r="AM16" i="10" s="1"/>
  <c r="AJ17" i="10"/>
  <c r="AK17" i="10" s="1"/>
  <c r="AL17" i="10" s="1"/>
  <c r="AM17" i="10" s="1"/>
  <c r="AN17" i="10" s="1"/>
  <c r="AJ18" i="10"/>
  <c r="AK18" i="10" s="1"/>
  <c r="AL18" i="10" s="1"/>
  <c r="AM18" i="10" s="1"/>
  <c r="AN18" i="10" s="1"/>
  <c r="AJ19" i="10"/>
  <c r="AK19" i="10" s="1"/>
  <c r="AL19" i="10" s="1"/>
  <c r="AM19" i="10" s="1"/>
  <c r="AN19" i="10" s="1"/>
  <c r="AJ20" i="10"/>
  <c r="AK20" i="10" s="1"/>
  <c r="AL20" i="10" s="1"/>
  <c r="AM20" i="10" s="1"/>
  <c r="AN20" i="10" s="1"/>
  <c r="AJ21" i="10"/>
  <c r="AK21" i="10" s="1"/>
  <c r="AL21" i="10" s="1"/>
  <c r="AM21" i="10" s="1"/>
  <c r="AN21" i="10" s="1"/>
  <c r="AJ22" i="10"/>
  <c r="AK22" i="10" s="1"/>
  <c r="AL22" i="10" s="1"/>
  <c r="AM22" i="10" s="1"/>
  <c r="AN22" i="10" s="1"/>
  <c r="AJ23" i="10"/>
  <c r="AK23" i="10" s="1"/>
  <c r="AL23" i="10" s="1"/>
  <c r="AM23" i="10" s="1"/>
  <c r="AN23" i="10" s="1"/>
  <c r="AJ24" i="10"/>
  <c r="AK24" i="10" s="1"/>
  <c r="AL24" i="10" s="1"/>
  <c r="AM24" i="10" s="1"/>
  <c r="AN24" i="10" s="1"/>
  <c r="AJ25" i="10"/>
  <c r="AK25" i="10" s="1"/>
  <c r="AL25" i="10" s="1"/>
  <c r="AM25" i="10" s="1"/>
  <c r="AN25" i="10" s="1"/>
  <c r="AJ26" i="10"/>
  <c r="AK26" i="10" s="1"/>
  <c r="AL26" i="10" s="1"/>
  <c r="AM26" i="10" s="1"/>
  <c r="AN26" i="10" s="1"/>
  <c r="AJ27" i="10"/>
  <c r="AK27" i="10" s="1"/>
  <c r="AL27" i="10" s="1"/>
  <c r="AM27" i="10" s="1"/>
  <c r="AN27" i="10" s="1"/>
  <c r="AJ28" i="10"/>
  <c r="AK28" i="10" s="1"/>
  <c r="AL28" i="10" s="1"/>
  <c r="AM28" i="10" s="1"/>
  <c r="AN28" i="10" s="1"/>
  <c r="AJ29" i="10"/>
  <c r="AK29" i="10" s="1"/>
  <c r="AL29" i="10" s="1"/>
  <c r="AM29" i="10" s="1"/>
  <c r="AN29" i="10" s="1"/>
  <c r="AJ30" i="10"/>
  <c r="AK30" i="10" s="1"/>
  <c r="AL30" i="10" s="1"/>
  <c r="AM30" i="10" s="1"/>
  <c r="AN30" i="10" s="1"/>
  <c r="AJ31" i="10"/>
  <c r="AK31" i="10" s="1"/>
  <c r="AL31" i="10" s="1"/>
  <c r="AM31" i="10" s="1"/>
  <c r="AN31" i="10" s="1"/>
  <c r="AJ32" i="10"/>
  <c r="AK32" i="10" s="1"/>
  <c r="AL32" i="10" s="1"/>
  <c r="AM32" i="10" s="1"/>
  <c r="AN32" i="10" s="1"/>
  <c r="AJ33" i="10"/>
  <c r="AK33" i="10" s="1"/>
  <c r="AL33" i="10" s="1"/>
  <c r="AM33" i="10" s="1"/>
  <c r="AN33" i="10" s="1"/>
  <c r="AJ34" i="10"/>
  <c r="AK34" i="10" s="1"/>
  <c r="AL34" i="10" s="1"/>
  <c r="AM34" i="10" s="1"/>
  <c r="AN34" i="10" s="1"/>
  <c r="AJ35" i="10"/>
  <c r="AK35" i="10" s="1"/>
  <c r="AL35" i="10" s="1"/>
  <c r="AM35" i="10" s="1"/>
  <c r="AN35" i="10" s="1"/>
  <c r="AJ36" i="10"/>
  <c r="AK36" i="10" s="1"/>
  <c r="AL36" i="10" s="1"/>
  <c r="AM36" i="10" s="1"/>
  <c r="AN36" i="10" s="1"/>
  <c r="AJ37" i="10"/>
  <c r="AK37" i="10" s="1"/>
  <c r="AL37" i="10" s="1"/>
  <c r="AM37" i="10" s="1"/>
  <c r="AN37" i="10" s="1"/>
  <c r="AJ38" i="10"/>
  <c r="AK38" i="10" s="1"/>
  <c r="AL38" i="10" s="1"/>
  <c r="AM38" i="10" s="1"/>
  <c r="AN38" i="10" s="1"/>
  <c r="AJ39" i="10"/>
  <c r="AK39" i="10" s="1"/>
  <c r="AL39" i="10" s="1"/>
  <c r="AM39" i="10" s="1"/>
  <c r="AN39" i="10" s="1"/>
  <c r="AJ40" i="10"/>
  <c r="AK40" i="10" s="1"/>
  <c r="AL40" i="10" s="1"/>
  <c r="AM40" i="10" s="1"/>
  <c r="AN40" i="10" s="1"/>
  <c r="AJ41" i="10"/>
  <c r="AK41" i="10" s="1"/>
  <c r="AL41" i="10" s="1"/>
  <c r="AM41" i="10" s="1"/>
  <c r="AN41" i="10" s="1"/>
  <c r="AJ42" i="10"/>
  <c r="AK42" i="10" s="1"/>
  <c r="AL42" i="10" s="1"/>
  <c r="AM42" i="10" s="1"/>
  <c r="AN42" i="10" s="1"/>
  <c r="AJ43" i="10"/>
  <c r="AK43" i="10" s="1"/>
  <c r="AL43" i="10" s="1"/>
  <c r="AM43" i="10" s="1"/>
  <c r="AN43" i="10" s="1"/>
  <c r="AJ44" i="10"/>
  <c r="AK44" i="10" s="1"/>
  <c r="AL44" i="10" s="1"/>
  <c r="AM44" i="10" s="1"/>
  <c r="AN44" i="10" s="1"/>
  <c r="AJ45" i="10"/>
  <c r="AK45" i="10" s="1"/>
  <c r="AL45" i="10" s="1"/>
  <c r="AM45" i="10" s="1"/>
  <c r="AN45" i="10" s="1"/>
  <c r="AJ46" i="10"/>
  <c r="AK46" i="10" s="1"/>
  <c r="AL46" i="10" s="1"/>
  <c r="AM46" i="10" s="1"/>
  <c r="AN46" i="10" s="1"/>
  <c r="AJ47" i="10"/>
  <c r="AK47" i="10" s="1"/>
  <c r="AL47" i="10" s="1"/>
  <c r="AM47" i="10" s="1"/>
  <c r="AN47" i="10" s="1"/>
  <c r="AJ48" i="10"/>
  <c r="AK48" i="10" s="1"/>
  <c r="AL48" i="10" s="1"/>
  <c r="AM48" i="10" s="1"/>
  <c r="AN48" i="10" s="1"/>
  <c r="AJ49" i="10"/>
  <c r="AK49" i="10" s="1"/>
  <c r="AL49" i="10" s="1"/>
  <c r="AM49" i="10" s="1"/>
  <c r="AN49" i="10" s="1"/>
  <c r="AJ50" i="10"/>
  <c r="AK50" i="10" s="1"/>
  <c r="AL50" i="10" s="1"/>
  <c r="AM50" i="10" s="1"/>
  <c r="AN50" i="10" s="1"/>
  <c r="AJ51" i="10"/>
  <c r="AK51" i="10" s="1"/>
  <c r="AL51" i="10" s="1"/>
  <c r="AM51" i="10" s="1"/>
  <c r="AN51" i="10" s="1"/>
  <c r="AJ52" i="10"/>
  <c r="AK52" i="10" s="1"/>
  <c r="AJ53" i="10"/>
  <c r="AK53" i="10" s="1"/>
  <c r="AJ54" i="10"/>
  <c r="AK54" i="10" s="1"/>
  <c r="AJ55" i="10"/>
  <c r="AK55" i="10" s="1"/>
  <c r="AJ56" i="10"/>
  <c r="AK56" i="10" s="1"/>
  <c r="AJ57" i="10"/>
  <c r="AK57" i="10" s="1"/>
  <c r="AJ58" i="10"/>
  <c r="AK58" i="10" s="1"/>
  <c r="AJ59" i="10"/>
  <c r="AK59" i="10" s="1"/>
  <c r="AJ60" i="10"/>
  <c r="AK60" i="10" s="1"/>
  <c r="AJ61" i="10"/>
  <c r="AK61" i="10" s="1"/>
  <c r="AJ62" i="10"/>
  <c r="AK62" i="10" s="1"/>
  <c r="AJ63" i="10"/>
  <c r="AK63" i="10" s="1"/>
  <c r="AJ64" i="10"/>
  <c r="AK64" i="10" s="1"/>
  <c r="AJ65" i="10"/>
  <c r="AK65" i="10" s="1"/>
  <c r="AJ66" i="10"/>
  <c r="AK66" i="10" s="1"/>
  <c r="AJ67" i="10"/>
  <c r="AK67" i="10" s="1"/>
  <c r="AJ68" i="10"/>
  <c r="AK68" i="10" s="1"/>
  <c r="AJ69" i="10"/>
  <c r="AK69" i="10" s="1"/>
  <c r="AJ70" i="10"/>
  <c r="AK70" i="10" s="1"/>
  <c r="AJ71" i="10"/>
  <c r="AK71" i="10" s="1"/>
  <c r="AJ72" i="10"/>
  <c r="AK72" i="10" s="1"/>
  <c r="AJ73" i="10"/>
  <c r="AK73" i="10" s="1"/>
  <c r="AJ74" i="10"/>
  <c r="AK74" i="10" s="1"/>
  <c r="AJ75" i="10"/>
  <c r="AK75" i="10" s="1"/>
  <c r="AJ76" i="10"/>
  <c r="AK76" i="10" s="1"/>
  <c r="AJ77" i="10"/>
  <c r="AK77" i="10" s="1"/>
  <c r="AJ78" i="10"/>
  <c r="AK78" i="10" s="1"/>
  <c r="AJ79" i="10"/>
  <c r="AK79" i="10" s="1"/>
  <c r="AJ80" i="10"/>
  <c r="AK80" i="10" s="1"/>
  <c r="AJ81" i="10"/>
  <c r="AK81" i="10" s="1"/>
  <c r="AJ82" i="10"/>
  <c r="AK82" i="10" s="1"/>
  <c r="AJ83" i="10"/>
  <c r="AK83" i="10" s="1"/>
  <c r="AJ84" i="10"/>
  <c r="AK84" i="10" s="1"/>
  <c r="AJ85" i="10"/>
  <c r="AK85" i="10" s="1"/>
  <c r="AJ86" i="10"/>
  <c r="AK86" i="10" s="1"/>
  <c r="AJ87" i="10"/>
  <c r="AK87" i="10" s="1"/>
  <c r="AJ88" i="10"/>
  <c r="AK88" i="10" s="1"/>
  <c r="AJ89" i="10"/>
  <c r="AK89" i="10" s="1"/>
  <c r="AJ90" i="10"/>
  <c r="AK90" i="10" s="1"/>
  <c r="AJ91" i="10"/>
  <c r="AK91" i="10" s="1"/>
  <c r="AJ92" i="10"/>
  <c r="AK92" i="10" s="1"/>
  <c r="AJ93" i="10"/>
  <c r="AK93" i="10" s="1"/>
  <c r="AJ94" i="10"/>
  <c r="AK94" i="10" s="1"/>
  <c r="AJ95" i="10"/>
  <c r="AK95" i="10" s="1"/>
  <c r="AJ96" i="10"/>
  <c r="AK96" i="10" s="1"/>
  <c r="AJ97" i="10"/>
  <c r="AK97" i="10" s="1"/>
  <c r="AJ98" i="10"/>
  <c r="AK98" i="10" s="1"/>
  <c r="AJ99" i="10"/>
  <c r="AK99" i="10" s="1"/>
  <c r="AJ100" i="10"/>
  <c r="AK100" i="10" s="1"/>
  <c r="AJ101" i="10"/>
  <c r="AK101" i="10" s="1"/>
  <c r="AJ102" i="10"/>
  <c r="AK102" i="10" s="1"/>
  <c r="AJ103" i="10"/>
  <c r="AK103" i="10" s="1"/>
  <c r="AJ104" i="10"/>
  <c r="AK104" i="10" s="1"/>
  <c r="AJ105" i="10"/>
  <c r="AK105" i="10" s="1"/>
  <c r="AJ106" i="10"/>
  <c r="AK106" i="10" s="1"/>
  <c r="AJ107" i="10"/>
  <c r="AK107" i="10" s="1"/>
  <c r="AJ108" i="10"/>
  <c r="AK108" i="10" s="1"/>
  <c r="AJ109" i="10"/>
  <c r="AK109" i="10" s="1"/>
  <c r="AJ110" i="10"/>
  <c r="AK110" i="10" s="1"/>
  <c r="AJ111" i="10"/>
  <c r="AK111" i="10" s="1"/>
  <c r="AJ112" i="10"/>
  <c r="AK112" i="10" s="1"/>
  <c r="AJ113" i="10"/>
  <c r="AK113" i="10" s="1"/>
  <c r="AJ114" i="10"/>
  <c r="AK114" i="10" s="1"/>
  <c r="AJ115" i="10"/>
  <c r="AK115" i="10" s="1"/>
  <c r="AK128" i="10"/>
  <c r="AL128" i="10" s="1"/>
  <c r="AM128" i="10" s="1"/>
  <c r="AN128" i="10" s="1"/>
  <c r="K340" i="10"/>
  <c r="H199" i="18" s="1"/>
  <c r="G64" i="20" s="1"/>
  <c r="AJ241" i="10"/>
  <c r="AK241" i="10" s="1"/>
  <c r="AL241" i="10" s="1"/>
  <c r="AM241" i="10" s="1"/>
  <c r="AN241" i="10" s="1"/>
  <c r="AJ243" i="10"/>
  <c r="AK243" i="10" s="1"/>
  <c r="AL243" i="10" s="1"/>
  <c r="AM243" i="10" s="1"/>
  <c r="AN243" i="10" s="1"/>
  <c r="AJ245" i="10"/>
  <c r="AK245" i="10" s="1"/>
  <c r="AL245" i="10" s="1"/>
  <c r="AM245" i="10" s="1"/>
  <c r="AN245" i="10" s="1"/>
  <c r="AJ247" i="10"/>
  <c r="AK247" i="10" s="1"/>
  <c r="AL247" i="10" s="1"/>
  <c r="AM247" i="10" s="1"/>
  <c r="AN247" i="10" s="1"/>
  <c r="AJ249" i="10"/>
  <c r="AK249" i="10" s="1"/>
  <c r="AL249" i="10" s="1"/>
  <c r="AM249" i="10" s="1"/>
  <c r="AN249" i="10" s="1"/>
  <c r="AJ251" i="10"/>
  <c r="AK251" i="10" s="1"/>
  <c r="AL251" i="10" s="1"/>
  <c r="AM251" i="10" s="1"/>
  <c r="AN251" i="10" s="1"/>
  <c r="AJ253" i="10"/>
  <c r="AK253" i="10" s="1"/>
  <c r="AL253" i="10" s="1"/>
  <c r="AM253" i="10" s="1"/>
  <c r="AN253" i="10" s="1"/>
  <c r="AJ255" i="10"/>
  <c r="AK255" i="10" s="1"/>
  <c r="AL255" i="10" s="1"/>
  <c r="AM255" i="10" s="1"/>
  <c r="AN255" i="10" s="1"/>
  <c r="AJ257" i="10"/>
  <c r="AK257" i="10" s="1"/>
  <c r="AL257" i="10" s="1"/>
  <c r="AM257" i="10" s="1"/>
  <c r="AN257" i="10" s="1"/>
  <c r="AJ259" i="10"/>
  <c r="AK259" i="10" s="1"/>
  <c r="AL259" i="10" s="1"/>
  <c r="AM259" i="10" s="1"/>
  <c r="AN259" i="10" s="1"/>
  <c r="AJ261" i="10"/>
  <c r="AK261" i="10" s="1"/>
  <c r="AL261" i="10" s="1"/>
  <c r="AM261" i="10" s="1"/>
  <c r="AN261" i="10" s="1"/>
  <c r="AJ263" i="10"/>
  <c r="AK263" i="10" s="1"/>
  <c r="AL263" i="10" s="1"/>
  <c r="AM263" i="10" s="1"/>
  <c r="AN263" i="10" s="1"/>
  <c r="AJ265" i="10"/>
  <c r="AK265" i="10" s="1"/>
  <c r="AL265" i="10" s="1"/>
  <c r="AM265" i="10" s="1"/>
  <c r="AN265" i="10" s="1"/>
  <c r="AJ267" i="10"/>
  <c r="AK267" i="10" s="1"/>
  <c r="AL267" i="10" s="1"/>
  <c r="AM267" i="10" s="1"/>
  <c r="AN267" i="10" s="1"/>
  <c r="AJ269" i="10"/>
  <c r="AK269" i="10" s="1"/>
  <c r="AL269" i="10" s="1"/>
  <c r="AM269" i="10" s="1"/>
  <c r="AN269" i="10" s="1"/>
  <c r="AJ271" i="10"/>
  <c r="AK271" i="10" s="1"/>
  <c r="AL271" i="10" s="1"/>
  <c r="AM271" i="10" s="1"/>
  <c r="AN271" i="10" s="1"/>
  <c r="AJ274" i="10"/>
  <c r="AK274" i="10" s="1"/>
  <c r="AL274" i="10" s="1"/>
  <c r="AM274" i="10" s="1"/>
  <c r="AN274" i="10" s="1"/>
  <c r="AJ338" i="10"/>
  <c r="AK338" i="10" s="1"/>
  <c r="AJ336" i="10"/>
  <c r="AK336" i="10" s="1"/>
  <c r="AJ334" i="10"/>
  <c r="AK334" i="10" s="1"/>
  <c r="AJ332" i="10"/>
  <c r="AK332" i="10" s="1"/>
  <c r="AJ330" i="10"/>
  <c r="AK330" i="10" s="1"/>
  <c r="AJ328" i="10"/>
  <c r="AK328" i="10" s="1"/>
  <c r="AJ326" i="10"/>
  <c r="AK326" i="10" s="1"/>
  <c r="AJ324" i="10"/>
  <c r="AK324" i="10" s="1"/>
  <c r="AJ322" i="10"/>
  <c r="AK322" i="10" s="1"/>
  <c r="AJ320" i="10"/>
  <c r="AK320" i="10" s="1"/>
  <c r="AJ318" i="10"/>
  <c r="AK318" i="10" s="1"/>
  <c r="AJ316" i="10"/>
  <c r="AK316" i="10" s="1"/>
  <c r="AJ314" i="10"/>
  <c r="AK314" i="10" s="1"/>
  <c r="AJ312" i="10"/>
  <c r="AK312" i="10" s="1"/>
  <c r="AJ310" i="10"/>
  <c r="AK310" i="10" s="1"/>
  <c r="AJ308" i="10"/>
  <c r="AK308" i="10" s="1"/>
  <c r="AJ306" i="10"/>
  <c r="AK306" i="10" s="1"/>
  <c r="AJ304" i="10"/>
  <c r="AK304" i="10" s="1"/>
  <c r="AJ302" i="10"/>
  <c r="AK302" i="10" s="1"/>
  <c r="AJ300" i="10"/>
  <c r="AK300" i="10" s="1"/>
  <c r="AJ298" i="10"/>
  <c r="AK298" i="10" s="1"/>
  <c r="AJ296" i="10"/>
  <c r="AK296" i="10" s="1"/>
  <c r="AJ294" i="10"/>
  <c r="AK294" i="10" s="1"/>
  <c r="AJ292" i="10"/>
  <c r="AK292" i="10" s="1"/>
  <c r="AJ290" i="10"/>
  <c r="AK290" i="10" s="1"/>
  <c r="AJ288" i="10"/>
  <c r="AK288" i="10" s="1"/>
  <c r="AJ286" i="10"/>
  <c r="AK286" i="10" s="1"/>
  <c r="AJ284" i="10"/>
  <c r="AK284" i="10" s="1"/>
  <c r="AJ282" i="10"/>
  <c r="AK282" i="10" s="1"/>
  <c r="AJ280" i="10"/>
  <c r="AK280" i="10" s="1"/>
  <c r="AJ339" i="10"/>
  <c r="AK339" i="10" s="1"/>
  <c r="AJ337" i="10"/>
  <c r="AK337" i="10" s="1"/>
  <c r="AJ335" i="10"/>
  <c r="AK335" i="10" s="1"/>
  <c r="AJ333" i="10"/>
  <c r="AK333" i="10" s="1"/>
  <c r="AJ331" i="10"/>
  <c r="AK331" i="10" s="1"/>
  <c r="AJ329" i="10"/>
  <c r="AK329" i="10" s="1"/>
  <c r="AJ327" i="10"/>
  <c r="AK327" i="10" s="1"/>
  <c r="AJ325" i="10"/>
  <c r="AK325" i="10" s="1"/>
  <c r="AJ323" i="10"/>
  <c r="AK323" i="10" s="1"/>
  <c r="AJ321" i="10"/>
  <c r="AK321" i="10" s="1"/>
  <c r="AJ319" i="10"/>
  <c r="AK319" i="10" s="1"/>
  <c r="AJ317" i="10"/>
  <c r="AK317" i="10" s="1"/>
  <c r="AJ315" i="10"/>
  <c r="AK315" i="10" s="1"/>
  <c r="AJ313" i="10"/>
  <c r="AK313" i="10" s="1"/>
  <c r="AJ311" i="10"/>
  <c r="AK311" i="10" s="1"/>
  <c r="AJ309" i="10"/>
  <c r="AK309" i="10" s="1"/>
  <c r="AJ307" i="10"/>
  <c r="AK307" i="10" s="1"/>
  <c r="AJ305" i="10"/>
  <c r="AK305" i="10" s="1"/>
  <c r="AJ303" i="10"/>
  <c r="AK303" i="10" s="1"/>
  <c r="AJ301" i="10"/>
  <c r="AK301" i="10" s="1"/>
  <c r="AJ299" i="10"/>
  <c r="AK299" i="10" s="1"/>
  <c r="AJ297" i="10"/>
  <c r="AK297" i="10" s="1"/>
  <c r="AJ295" i="10"/>
  <c r="AK295" i="10" s="1"/>
  <c r="AJ293" i="10"/>
  <c r="AK293" i="10" s="1"/>
  <c r="AJ291" i="10"/>
  <c r="AK291" i="10" s="1"/>
  <c r="AJ289" i="10"/>
  <c r="AK289" i="10" s="1"/>
  <c r="AJ287" i="10"/>
  <c r="AK287" i="10" s="1"/>
  <c r="AJ285" i="10"/>
  <c r="AK285" i="10" s="1"/>
  <c r="AJ283" i="10"/>
  <c r="AK283" i="10" s="1"/>
  <c r="AJ281" i="10"/>
  <c r="AK281" i="10" s="1"/>
  <c r="AJ279" i="10"/>
  <c r="AK279" i="10" s="1"/>
  <c r="AJ277" i="10"/>
  <c r="AK277" i="10" s="1"/>
  <c r="AJ275" i="10"/>
  <c r="AK275" i="10" s="1"/>
  <c r="AL275" i="10" s="1"/>
  <c r="AM275" i="10" s="1"/>
  <c r="AN275" i="10" s="1"/>
  <c r="AJ273" i="10"/>
  <c r="AK273" i="10" s="1"/>
  <c r="AL273" i="10" s="1"/>
  <c r="AM273" i="10" s="1"/>
  <c r="AN273" i="10" s="1"/>
  <c r="AJ240" i="10"/>
  <c r="AK240" i="10" s="1"/>
  <c r="AL240" i="10" s="1"/>
  <c r="AM240" i="10" s="1"/>
  <c r="AN240" i="10" s="1"/>
  <c r="AJ242" i="10"/>
  <c r="AK242" i="10" s="1"/>
  <c r="AL242" i="10" s="1"/>
  <c r="AM242" i="10" s="1"/>
  <c r="AN242" i="10" s="1"/>
  <c r="AJ244" i="10"/>
  <c r="AK244" i="10" s="1"/>
  <c r="AL244" i="10" s="1"/>
  <c r="AM244" i="10" s="1"/>
  <c r="AN244" i="10" s="1"/>
  <c r="AJ246" i="10"/>
  <c r="AK246" i="10" s="1"/>
  <c r="AL246" i="10" s="1"/>
  <c r="AM246" i="10" s="1"/>
  <c r="AN246" i="10" s="1"/>
  <c r="AJ248" i="10"/>
  <c r="AK248" i="10" s="1"/>
  <c r="AL248" i="10" s="1"/>
  <c r="AM248" i="10" s="1"/>
  <c r="AN248" i="10" s="1"/>
  <c r="AJ250" i="10"/>
  <c r="AK250" i="10" s="1"/>
  <c r="AL250" i="10" s="1"/>
  <c r="AM250" i="10" s="1"/>
  <c r="AN250" i="10" s="1"/>
  <c r="AJ252" i="10"/>
  <c r="AK252" i="10" s="1"/>
  <c r="AL252" i="10" s="1"/>
  <c r="AM252" i="10" s="1"/>
  <c r="AN252" i="10" s="1"/>
  <c r="AJ254" i="10"/>
  <c r="AK254" i="10" s="1"/>
  <c r="AL254" i="10" s="1"/>
  <c r="AM254" i="10" s="1"/>
  <c r="AN254" i="10" s="1"/>
  <c r="AJ256" i="10"/>
  <c r="AK256" i="10" s="1"/>
  <c r="AL256" i="10" s="1"/>
  <c r="AM256" i="10" s="1"/>
  <c r="AN256" i="10" s="1"/>
  <c r="AJ258" i="10"/>
  <c r="AK258" i="10" s="1"/>
  <c r="AL258" i="10" s="1"/>
  <c r="AM258" i="10" s="1"/>
  <c r="AN258" i="10" s="1"/>
  <c r="AJ260" i="10"/>
  <c r="AK260" i="10" s="1"/>
  <c r="AL260" i="10" s="1"/>
  <c r="AM260" i="10" s="1"/>
  <c r="AN260" i="10" s="1"/>
  <c r="AJ262" i="10"/>
  <c r="AK262" i="10" s="1"/>
  <c r="AL262" i="10" s="1"/>
  <c r="AM262" i="10" s="1"/>
  <c r="AN262" i="10" s="1"/>
  <c r="AJ264" i="10"/>
  <c r="AK264" i="10" s="1"/>
  <c r="AL264" i="10" s="1"/>
  <c r="AM264" i="10" s="1"/>
  <c r="AN264" i="10" s="1"/>
  <c r="AJ266" i="10"/>
  <c r="AK266" i="10" s="1"/>
  <c r="AL266" i="10" s="1"/>
  <c r="AM266" i="10" s="1"/>
  <c r="AN266" i="10" s="1"/>
  <c r="AJ268" i="10"/>
  <c r="AK268" i="10" s="1"/>
  <c r="AL268" i="10" s="1"/>
  <c r="AM268" i="10" s="1"/>
  <c r="AN268" i="10" s="1"/>
  <c r="AJ270" i="10"/>
  <c r="AK270" i="10" s="1"/>
  <c r="AL270" i="10" s="1"/>
  <c r="AM270" i="10" s="1"/>
  <c r="AN270" i="10" s="1"/>
  <c r="AJ272" i="10"/>
  <c r="AK272" i="10" s="1"/>
  <c r="AL272" i="10" s="1"/>
  <c r="AM272" i="10" s="1"/>
  <c r="AN272" i="10" s="1"/>
  <c r="AJ276" i="10"/>
  <c r="AK276" i="10" s="1"/>
  <c r="AJ561" i="10"/>
  <c r="AK561" i="10" s="1"/>
  <c r="AJ559" i="10"/>
  <c r="AK559" i="10" s="1"/>
  <c r="AJ555" i="10"/>
  <c r="AK555" i="10" s="1"/>
  <c r="AJ553" i="10"/>
  <c r="AK553" i="10" s="1"/>
  <c r="AJ560" i="10"/>
  <c r="AK560" i="10" s="1"/>
  <c r="AJ545" i="10"/>
  <c r="AK545" i="10" s="1"/>
  <c r="AJ537" i="10"/>
  <c r="AK537" i="10" s="1"/>
  <c r="AJ535" i="10"/>
  <c r="AK535" i="10" s="1"/>
  <c r="AJ529" i="10"/>
  <c r="AK529" i="10" s="1"/>
  <c r="AJ536" i="10"/>
  <c r="AK536" i="10" s="1"/>
  <c r="AJ526" i="10"/>
  <c r="AK526" i="10" s="1"/>
  <c r="AJ522" i="10"/>
  <c r="AK522" i="10" s="1"/>
  <c r="AJ517" i="10"/>
  <c r="AK517" i="10" s="1"/>
  <c r="AJ511" i="10"/>
  <c r="AK511" i="10" s="1"/>
  <c r="AJ505" i="10"/>
  <c r="AK505" i="10" s="1"/>
  <c r="AJ499" i="10"/>
  <c r="AK499" i="10" s="1"/>
  <c r="AL499" i="10" s="1"/>
  <c r="AM499" i="10" s="1"/>
  <c r="AN499" i="10" s="1"/>
  <c r="AJ497" i="10"/>
  <c r="AK497" i="10" s="1"/>
  <c r="AL497" i="10" s="1"/>
  <c r="AM497" i="10" s="1"/>
  <c r="AN497" i="10" s="1"/>
  <c r="AJ489" i="10"/>
  <c r="AK489" i="10" s="1"/>
  <c r="AL489" i="10" s="1"/>
  <c r="AM489" i="10" s="1"/>
  <c r="AN489" i="10" s="1"/>
  <c r="AJ512" i="10"/>
  <c r="AK512" i="10" s="1"/>
  <c r="AJ508" i="10"/>
  <c r="AK508" i="10" s="1"/>
  <c r="AJ496" i="10"/>
  <c r="AK496" i="10" s="1"/>
  <c r="AL496" i="10" s="1"/>
  <c r="AM496" i="10" s="1"/>
  <c r="AN496" i="10" s="1"/>
  <c r="AJ490" i="10"/>
  <c r="AK490" i="10" s="1"/>
  <c r="AL490" i="10" s="1"/>
  <c r="AM490" i="10" s="1"/>
  <c r="AN490" i="10" s="1"/>
  <c r="AJ484" i="10"/>
  <c r="AK484" i="10" s="1"/>
  <c r="AL484" i="10" s="1"/>
  <c r="AM484" i="10" s="1"/>
  <c r="AN484" i="10" s="1"/>
  <c r="AJ478" i="10"/>
  <c r="AK478" i="10" s="1"/>
  <c r="AL478" i="10" s="1"/>
  <c r="AM478" i="10" s="1"/>
  <c r="AN478" i="10" s="1"/>
  <c r="AJ474" i="10"/>
  <c r="AK474" i="10" s="1"/>
  <c r="AL474" i="10" s="1"/>
  <c r="AM474" i="10" s="1"/>
  <c r="AN474" i="10" s="1"/>
  <c r="AJ472" i="10"/>
  <c r="AK472" i="10" s="1"/>
  <c r="AL472" i="10" s="1"/>
  <c r="AM472" i="10" s="1"/>
  <c r="AN472" i="10" s="1"/>
  <c r="AJ464" i="10"/>
  <c r="AK464" i="10" s="1"/>
  <c r="AJ451" i="10"/>
  <c r="AK451" i="10" s="1"/>
  <c r="AJ449" i="10"/>
  <c r="AK449" i="10" s="1"/>
  <c r="AJ447" i="10"/>
  <c r="AK447" i="10" s="1"/>
  <c r="AJ445" i="10"/>
  <c r="AK445" i="10" s="1"/>
  <c r="AJ443" i="10"/>
  <c r="AK443" i="10" s="1"/>
  <c r="AJ441" i="10"/>
  <c r="AK441" i="10" s="1"/>
  <c r="AJ439" i="10"/>
  <c r="AK439" i="10" s="1"/>
  <c r="AJ437" i="10"/>
  <c r="AK437" i="10" s="1"/>
  <c r="AJ435" i="10"/>
  <c r="AK435" i="10" s="1"/>
  <c r="AJ492" i="10"/>
  <c r="AK492" i="10" s="1"/>
  <c r="AL492" i="10" s="1"/>
  <c r="AM492" i="10" s="1"/>
  <c r="AN492" i="10" s="1"/>
  <c r="AJ485" i="10"/>
  <c r="AK485" i="10" s="1"/>
  <c r="AL485" i="10" s="1"/>
  <c r="AM485" i="10" s="1"/>
  <c r="AN485" i="10" s="1"/>
  <c r="AJ483" i="10"/>
  <c r="AK483" i="10" s="1"/>
  <c r="AL483" i="10" s="1"/>
  <c r="AM483" i="10" s="1"/>
  <c r="AN483" i="10" s="1"/>
  <c r="AJ481" i="10"/>
  <c r="AK481" i="10" s="1"/>
  <c r="AL481" i="10" s="1"/>
  <c r="AM481" i="10" s="1"/>
  <c r="AN481" i="10" s="1"/>
  <c r="AJ479" i="10"/>
  <c r="AK479" i="10" s="1"/>
  <c r="AL479" i="10" s="1"/>
  <c r="AM479" i="10" s="1"/>
  <c r="AN479" i="10" s="1"/>
  <c r="AJ467" i="10"/>
  <c r="AK467" i="10" s="1"/>
  <c r="AL467" i="10" s="1"/>
  <c r="AM467" i="10" s="1"/>
  <c r="AN467" i="10" s="1"/>
  <c r="AJ450" i="10"/>
  <c r="AK450" i="10" s="1"/>
  <c r="AJ448" i="10"/>
  <c r="AK448" i="10" s="1"/>
  <c r="AJ446" i="10"/>
  <c r="AK446" i="10" s="1"/>
  <c r="AJ444" i="10"/>
  <c r="AK444" i="10" s="1"/>
  <c r="AJ442" i="10"/>
  <c r="AK442" i="10" s="1"/>
  <c r="AJ440" i="10"/>
  <c r="AK440" i="10" s="1"/>
  <c r="AJ438" i="10"/>
  <c r="AK438" i="10" s="1"/>
  <c r="AJ436" i="10"/>
  <c r="AK436" i="10" s="1"/>
  <c r="AJ434" i="10"/>
  <c r="AK434" i="10" s="1"/>
  <c r="AJ432" i="10"/>
  <c r="AK432" i="10" s="1"/>
  <c r="AJ430" i="10"/>
  <c r="AK430" i="10" s="1"/>
  <c r="AJ428" i="10"/>
  <c r="AK428" i="10" s="1"/>
  <c r="AJ426" i="10"/>
  <c r="AK426" i="10" s="1"/>
  <c r="AJ424" i="10"/>
  <c r="AK424" i="10" s="1"/>
  <c r="AJ422" i="10"/>
  <c r="AK422" i="10" s="1"/>
  <c r="AJ420" i="10"/>
  <c r="AK420" i="10" s="1"/>
  <c r="AJ418" i="10"/>
  <c r="AK418" i="10" s="1"/>
  <c r="AJ416" i="10"/>
  <c r="AK416" i="10" s="1"/>
  <c r="AJ414" i="10"/>
  <c r="AK414" i="10" s="1"/>
  <c r="AJ412" i="10"/>
  <c r="AK412" i="10" s="1"/>
  <c r="AJ410" i="10"/>
  <c r="AK410" i="10" s="1"/>
  <c r="AJ408" i="10"/>
  <c r="AK408" i="10" s="1"/>
  <c r="AJ406" i="10"/>
  <c r="AK406" i="10" s="1"/>
  <c r="AJ404" i="10"/>
  <c r="AK404" i="10" s="1"/>
  <c r="AJ402" i="10"/>
  <c r="AK402" i="10" s="1"/>
  <c r="AJ400" i="10"/>
  <c r="AK400" i="10" s="1"/>
  <c r="AJ398" i="10"/>
  <c r="AK398" i="10" s="1"/>
  <c r="AJ396" i="10"/>
  <c r="AK396" i="10" s="1"/>
  <c r="AJ394" i="10"/>
  <c r="AK394" i="10" s="1"/>
  <c r="AJ392" i="10"/>
  <c r="AK392" i="10" s="1"/>
  <c r="AJ390" i="10"/>
  <c r="AK390" i="10" s="1"/>
  <c r="AJ388" i="10"/>
  <c r="AK388" i="10" s="1"/>
  <c r="AJ386" i="10"/>
  <c r="AK386" i="10" s="1"/>
  <c r="AL386" i="10" s="1"/>
  <c r="AM386" i="10" s="1"/>
  <c r="AN386" i="10" s="1"/>
  <c r="AJ384" i="10"/>
  <c r="AK384" i="10" s="1"/>
  <c r="AL384" i="10" s="1"/>
  <c r="AM384" i="10" s="1"/>
  <c r="AN384" i="10" s="1"/>
  <c r="AJ382" i="10"/>
  <c r="AK382" i="10" s="1"/>
  <c r="AL382" i="10" s="1"/>
  <c r="AM382" i="10" s="1"/>
  <c r="AN382" i="10" s="1"/>
  <c r="AJ433" i="10"/>
  <c r="AK433" i="10" s="1"/>
  <c r="AJ431" i="10"/>
  <c r="AK431" i="10" s="1"/>
  <c r="AJ429" i="10"/>
  <c r="AK429" i="10" s="1"/>
  <c r="AJ427" i="10"/>
  <c r="AK427" i="10" s="1"/>
  <c r="AJ425" i="10"/>
  <c r="AK425" i="10" s="1"/>
  <c r="AJ423" i="10"/>
  <c r="AK423" i="10" s="1"/>
  <c r="AJ421" i="10"/>
  <c r="AK421" i="10" s="1"/>
  <c r="AJ419" i="10"/>
  <c r="AK419" i="10" s="1"/>
  <c r="AJ417" i="10"/>
  <c r="AK417" i="10" s="1"/>
  <c r="AJ415" i="10"/>
  <c r="AK415" i="10" s="1"/>
  <c r="AJ413" i="10"/>
  <c r="AK413" i="10" s="1"/>
  <c r="AJ411" i="10"/>
  <c r="AK411" i="10" s="1"/>
  <c r="AJ409" i="10"/>
  <c r="AK409" i="10" s="1"/>
  <c r="AJ407" i="10"/>
  <c r="AK407" i="10" s="1"/>
  <c r="AJ405" i="10"/>
  <c r="AK405" i="10" s="1"/>
  <c r="AJ403" i="10"/>
  <c r="AK403" i="10" s="1"/>
  <c r="AJ401" i="10"/>
  <c r="AK401" i="10" s="1"/>
  <c r="AJ399" i="10"/>
  <c r="AK399" i="10" s="1"/>
  <c r="AJ397" i="10"/>
  <c r="AK397" i="10" s="1"/>
  <c r="AJ395" i="10"/>
  <c r="AK395" i="10" s="1"/>
  <c r="AJ393" i="10"/>
  <c r="AK393" i="10" s="1"/>
  <c r="AJ391" i="10"/>
  <c r="AK391" i="10" s="1"/>
  <c r="AJ389" i="10"/>
  <c r="AK389" i="10" s="1"/>
  <c r="AJ387" i="10"/>
  <c r="AK387" i="10" s="1"/>
  <c r="AL387" i="10" s="1"/>
  <c r="AM387" i="10" s="1"/>
  <c r="AN387" i="10" s="1"/>
  <c r="AJ385" i="10"/>
  <c r="AK385" i="10" s="1"/>
  <c r="AL385" i="10" s="1"/>
  <c r="AM385" i="10" s="1"/>
  <c r="AN385" i="10" s="1"/>
  <c r="AJ383" i="10"/>
  <c r="AK383" i="10" s="1"/>
  <c r="AL383" i="10" s="1"/>
  <c r="AM383" i="10" s="1"/>
  <c r="AN383" i="10" s="1"/>
  <c r="AJ381" i="10"/>
  <c r="AK381" i="10" s="1"/>
  <c r="AL381" i="10" s="1"/>
  <c r="AM381" i="10" s="1"/>
  <c r="AN381" i="10" s="1"/>
  <c r="AJ379" i="10"/>
  <c r="AK379" i="10" s="1"/>
  <c r="AL379" i="10" s="1"/>
  <c r="AM379" i="10" s="1"/>
  <c r="AN379" i="10" s="1"/>
  <c r="AJ377" i="10"/>
  <c r="AK377" i="10" s="1"/>
  <c r="AL377" i="10" s="1"/>
  <c r="AM377" i="10" s="1"/>
  <c r="AN377" i="10" s="1"/>
  <c r="AJ375" i="10"/>
  <c r="AK375" i="10" s="1"/>
  <c r="AL375" i="10" s="1"/>
  <c r="AM375" i="10" s="1"/>
  <c r="AN375" i="10" s="1"/>
  <c r="AJ373" i="10"/>
  <c r="AK373" i="10" s="1"/>
  <c r="AL373" i="10" s="1"/>
  <c r="AM373" i="10" s="1"/>
  <c r="AN373" i="10" s="1"/>
  <c r="AJ371" i="10"/>
  <c r="AK371" i="10" s="1"/>
  <c r="AL371" i="10" s="1"/>
  <c r="AM371" i="10" s="1"/>
  <c r="AN371" i="10" s="1"/>
  <c r="AJ369" i="10"/>
  <c r="AK369" i="10" s="1"/>
  <c r="AL369" i="10" s="1"/>
  <c r="AM369" i="10" s="1"/>
  <c r="AN369" i="10" s="1"/>
  <c r="AJ367" i="10"/>
  <c r="AK367" i="10" s="1"/>
  <c r="AL367" i="10" s="1"/>
  <c r="AM367" i="10" s="1"/>
  <c r="AN367" i="10" s="1"/>
  <c r="AJ365" i="10"/>
  <c r="AK365" i="10" s="1"/>
  <c r="AL365" i="10" s="1"/>
  <c r="AM365" i="10" s="1"/>
  <c r="AN365" i="10" s="1"/>
  <c r="AJ363" i="10"/>
  <c r="AK363" i="10" s="1"/>
  <c r="AL363" i="10" s="1"/>
  <c r="AM363" i="10" s="1"/>
  <c r="AN363" i="10" s="1"/>
  <c r="AJ352" i="10"/>
  <c r="AK352" i="10" s="1"/>
  <c r="AL352" i="10" s="1"/>
  <c r="AM352" i="10" s="1"/>
  <c r="AN352" i="10" s="1"/>
  <c r="AJ354" i="10"/>
  <c r="AK354" i="10" s="1"/>
  <c r="AL354" i="10" s="1"/>
  <c r="AM354" i="10" s="1"/>
  <c r="AN354" i="10" s="1"/>
  <c r="AJ356" i="10"/>
  <c r="AK356" i="10" s="1"/>
  <c r="AL356" i="10" s="1"/>
  <c r="AM356" i="10" s="1"/>
  <c r="AN356" i="10" s="1"/>
  <c r="AJ358" i="10"/>
  <c r="AK358" i="10" s="1"/>
  <c r="AL358" i="10" s="1"/>
  <c r="AM358" i="10" s="1"/>
  <c r="AN358" i="10" s="1"/>
  <c r="AJ360" i="10"/>
  <c r="AK360" i="10" s="1"/>
  <c r="AL360" i="10" s="1"/>
  <c r="AM360" i="10" s="1"/>
  <c r="AN360" i="10" s="1"/>
  <c r="AJ362" i="10"/>
  <c r="AK362" i="10" s="1"/>
  <c r="AL362" i="10" s="1"/>
  <c r="AM362" i="10" s="1"/>
  <c r="AN362" i="10" s="1"/>
  <c r="AJ364" i="10"/>
  <c r="AK364" i="10" s="1"/>
  <c r="AL364" i="10" s="1"/>
  <c r="AM364" i="10" s="1"/>
  <c r="AN364" i="10" s="1"/>
  <c r="AJ368" i="10"/>
  <c r="AK368" i="10" s="1"/>
  <c r="AL368" i="10" s="1"/>
  <c r="AM368" i="10" s="1"/>
  <c r="AN368" i="10" s="1"/>
  <c r="AJ372" i="10"/>
  <c r="AK372" i="10" s="1"/>
  <c r="AL372" i="10" s="1"/>
  <c r="AM372" i="10" s="1"/>
  <c r="AN372" i="10" s="1"/>
  <c r="AJ376" i="10"/>
  <c r="AK376" i="10" s="1"/>
  <c r="AL376" i="10" s="1"/>
  <c r="AM376" i="10" s="1"/>
  <c r="AN376" i="10" s="1"/>
  <c r="AJ380" i="10"/>
  <c r="AK380" i="10" s="1"/>
  <c r="AL380" i="10" s="1"/>
  <c r="AM380" i="10" s="1"/>
  <c r="AN380" i="10" s="1"/>
  <c r="AJ353" i="10"/>
  <c r="AK353" i="10" s="1"/>
  <c r="AL353" i="10" s="1"/>
  <c r="AM353" i="10" s="1"/>
  <c r="AN353" i="10" s="1"/>
  <c r="AJ355" i="10"/>
  <c r="AK355" i="10" s="1"/>
  <c r="AL355" i="10" s="1"/>
  <c r="AM355" i="10" s="1"/>
  <c r="AN355" i="10" s="1"/>
  <c r="AJ357" i="10"/>
  <c r="AK357" i="10" s="1"/>
  <c r="AL357" i="10" s="1"/>
  <c r="AM357" i="10" s="1"/>
  <c r="AN357" i="10" s="1"/>
  <c r="AJ359" i="10"/>
  <c r="AK359" i="10" s="1"/>
  <c r="AL359" i="10" s="1"/>
  <c r="AM359" i="10" s="1"/>
  <c r="AN359" i="10" s="1"/>
  <c r="AJ361" i="10"/>
  <c r="AK361" i="10" s="1"/>
  <c r="AL361" i="10" s="1"/>
  <c r="AM361" i="10" s="1"/>
  <c r="AN361" i="10" s="1"/>
  <c r="AJ366" i="10"/>
  <c r="AK366" i="10" s="1"/>
  <c r="AL366" i="10" s="1"/>
  <c r="AM366" i="10" s="1"/>
  <c r="AN366" i="10" s="1"/>
  <c r="AJ370" i="10"/>
  <c r="AK370" i="10" s="1"/>
  <c r="AL370" i="10" s="1"/>
  <c r="AM370" i="10" s="1"/>
  <c r="AN370" i="10" s="1"/>
  <c r="AJ374" i="10"/>
  <c r="AK374" i="10" s="1"/>
  <c r="AL374" i="10" s="1"/>
  <c r="AM374" i="10" s="1"/>
  <c r="AN374" i="10" s="1"/>
  <c r="AJ378" i="10"/>
  <c r="AK378" i="10" s="1"/>
  <c r="AL378" i="10" s="1"/>
  <c r="AM378" i="10" s="1"/>
  <c r="AN378" i="10" s="1"/>
  <c r="AN435" i="10"/>
  <c r="AE474" i="10" l="1"/>
  <c r="AE481" i="10"/>
  <c r="AE470" i="10"/>
  <c r="AE478" i="10"/>
  <c r="G65" i="20"/>
  <c r="AD262" i="10"/>
  <c r="AD312" i="10"/>
  <c r="AD292" i="10"/>
  <c r="AD318" i="10"/>
  <c r="AD266" i="10"/>
  <c r="AD275" i="10"/>
  <c r="AD297" i="10"/>
  <c r="AD265" i="10"/>
  <c r="S325" i="10"/>
  <c r="U325" i="10" s="1"/>
  <c r="S296" i="10"/>
  <c r="U296" i="10" s="1"/>
  <c r="S322" i="10"/>
  <c r="U322" i="10" s="1"/>
  <c r="S242" i="10"/>
  <c r="U242" i="10" s="1"/>
  <c r="S294" i="10"/>
  <c r="U294" i="10" s="1"/>
  <c r="S271" i="10"/>
  <c r="U271" i="10" s="1"/>
  <c r="S319" i="10"/>
  <c r="U319" i="10" s="1"/>
  <c r="S302" i="10"/>
  <c r="U302" i="10" s="1"/>
  <c r="S361" i="10"/>
  <c r="U361" i="10" s="1"/>
  <c r="S274" i="10"/>
  <c r="U274" i="10" s="1"/>
  <c r="S295" i="10"/>
  <c r="U295" i="10" s="1"/>
  <c r="S289" i="10"/>
  <c r="U289" i="10" s="1"/>
  <c r="S305" i="10"/>
  <c r="U305" i="10" s="1"/>
  <c r="S336" i="10"/>
  <c r="U336" i="10" s="1"/>
  <c r="S320" i="10"/>
  <c r="U320" i="10" s="1"/>
  <c r="S268" i="10"/>
  <c r="U268" i="10" s="1"/>
  <c r="S327" i="10"/>
  <c r="U327" i="10" s="1"/>
  <c r="S293" i="10"/>
  <c r="U293" i="10" s="1"/>
  <c r="S261" i="10"/>
  <c r="U261" i="10" s="1"/>
  <c r="S326" i="10"/>
  <c r="U326" i="10" s="1"/>
  <c r="S244" i="10"/>
  <c r="U244" i="10" s="1"/>
  <c r="S356" i="10"/>
  <c r="U356" i="10" s="1"/>
  <c r="S254" i="10"/>
  <c r="U254" i="10" s="1"/>
  <c r="S365" i="10"/>
  <c r="U365" i="10" s="1"/>
  <c r="S251" i="10"/>
  <c r="U251" i="10" s="1"/>
  <c r="S363" i="10"/>
  <c r="U363" i="10" s="1"/>
  <c r="S331" i="10"/>
  <c r="U331" i="10" s="1"/>
  <c r="S272" i="10"/>
  <c r="U272" i="10" s="1"/>
  <c r="AI564" i="10"/>
  <c r="AD309" i="10"/>
  <c r="AD333" i="10"/>
  <c r="AD327" i="10"/>
  <c r="T327" i="10" s="1"/>
  <c r="AD293" i="10"/>
  <c r="T293" i="10" s="1"/>
  <c r="AD261" i="10"/>
  <c r="T261" i="10" s="1"/>
  <c r="AD338" i="10"/>
  <c r="AD245" i="10"/>
  <c r="T245" i="10" s="1"/>
  <c r="AD331" i="10"/>
  <c r="T331" i="10" s="1"/>
  <c r="AE425" i="10"/>
  <c r="Q425" i="10"/>
  <c r="AE442" i="10"/>
  <c r="Q442" i="10"/>
  <c r="AE444" i="10"/>
  <c r="Q444" i="10"/>
  <c r="AE434" i="10"/>
  <c r="Q434" i="10"/>
  <c r="AE406" i="10"/>
  <c r="Q406" i="10"/>
  <c r="AE374" i="10"/>
  <c r="Q374" i="10"/>
  <c r="AE428" i="10"/>
  <c r="Q428" i="10"/>
  <c r="AE401" i="10"/>
  <c r="Q401" i="10"/>
  <c r="AE414" i="10"/>
  <c r="Q414" i="10"/>
  <c r="AE384" i="10"/>
  <c r="Q384" i="10"/>
  <c r="AE398" i="10"/>
  <c r="Q398" i="10"/>
  <c r="AE420" i="10"/>
  <c r="Q420" i="10"/>
  <c r="AE438" i="10"/>
  <c r="Q438" i="10"/>
  <c r="AE469" i="10"/>
  <c r="Q469" i="10"/>
  <c r="AE387" i="10"/>
  <c r="Q387" i="10"/>
  <c r="AE416" i="10"/>
  <c r="Q416" i="10"/>
  <c r="AE423" i="10"/>
  <c r="Q423" i="10"/>
  <c r="AE419" i="10"/>
  <c r="Q419" i="10"/>
  <c r="AE381" i="10"/>
  <c r="Q381" i="10"/>
  <c r="AE395" i="10"/>
  <c r="Q395" i="10"/>
  <c r="AE380" i="10"/>
  <c r="Q380" i="10"/>
  <c r="AD308" i="10"/>
  <c r="T308" i="10" s="1"/>
  <c r="AD315" i="10"/>
  <c r="AD314" i="10"/>
  <c r="AD295" i="10"/>
  <c r="T295" i="10" s="1"/>
  <c r="AD294" i="10"/>
  <c r="T294" i="10" s="1"/>
  <c r="AD313" i="10"/>
  <c r="AD302" i="10"/>
  <c r="T302" i="10" s="1"/>
  <c r="AD253" i="10"/>
  <c r="AD278" i="10"/>
  <c r="AD282" i="10"/>
  <c r="AD259" i="10"/>
  <c r="AD281" i="10"/>
  <c r="AD246" i="10"/>
  <c r="T246" i="10" s="1"/>
  <c r="AE421" i="10"/>
  <c r="Q421" i="10"/>
  <c r="AE437" i="10"/>
  <c r="Q437" i="10"/>
  <c r="AE375" i="10"/>
  <c r="Q375" i="10"/>
  <c r="AE408" i="10"/>
  <c r="Q408" i="10"/>
  <c r="AE451" i="10"/>
  <c r="Q451" i="10"/>
  <c r="AE432" i="10"/>
  <c r="Q432" i="10"/>
  <c r="AE435" i="10"/>
  <c r="Q435" i="10"/>
  <c r="AE393" i="10"/>
  <c r="Q393" i="10"/>
  <c r="AE430" i="10"/>
  <c r="Q430" i="10"/>
  <c r="AE386" i="10"/>
  <c r="Q386" i="10"/>
  <c r="AE424" i="10"/>
  <c r="Q424" i="10"/>
  <c r="AE376" i="10"/>
  <c r="Q376" i="10"/>
  <c r="AE427" i="10"/>
  <c r="Q427" i="10"/>
  <c r="AE476" i="10"/>
  <c r="Q476" i="10"/>
  <c r="AE394" i="10"/>
  <c r="Q394" i="10"/>
  <c r="AE443" i="10"/>
  <c r="Q443" i="10"/>
  <c r="AE561" i="10"/>
  <c r="Q561" i="10"/>
  <c r="AE399" i="10"/>
  <c r="Q399" i="10"/>
  <c r="AE412" i="10"/>
  <c r="Q412" i="10"/>
  <c r="AE389" i="10"/>
  <c r="Q389" i="10"/>
  <c r="AE467" i="10"/>
  <c r="Q467" i="10"/>
  <c r="AE372" i="10"/>
  <c r="Q372" i="10"/>
  <c r="AE410" i="10"/>
  <c r="Q410" i="10"/>
  <c r="S249" i="10"/>
  <c r="U249" i="10" s="1"/>
  <c r="S355" i="10"/>
  <c r="U355" i="10" s="1"/>
  <c r="S357" i="10"/>
  <c r="U357" i="10" s="1"/>
  <c r="S359" i="10"/>
  <c r="U359" i="10" s="1"/>
  <c r="S253" i="10"/>
  <c r="U253" i="10" s="1"/>
  <c r="T253" i="10"/>
  <c r="S282" i="10"/>
  <c r="U282" i="10" s="1"/>
  <c r="T282" i="10"/>
  <c r="S287" i="10"/>
  <c r="U287" i="10" s="1"/>
  <c r="S259" i="10"/>
  <c r="U259" i="10" s="1"/>
  <c r="T259" i="10"/>
  <c r="S281" i="10"/>
  <c r="U281" i="10" s="1"/>
  <c r="T281" i="10"/>
  <c r="S246" i="10"/>
  <c r="U246" i="10" s="1"/>
  <c r="S301" i="10"/>
  <c r="U301" i="10" s="1"/>
  <c r="S279" i="10"/>
  <c r="U279" i="10" s="1"/>
  <c r="S308" i="10"/>
  <c r="U308" i="10" s="1"/>
  <c r="S288" i="10"/>
  <c r="U288" i="10" s="1"/>
  <c r="T315" i="10"/>
  <c r="S315" i="10"/>
  <c r="U315" i="10" s="1"/>
  <c r="S269" i="10"/>
  <c r="U269" i="10" s="1"/>
  <c r="T314" i="10"/>
  <c r="S314" i="10"/>
  <c r="U314" i="10" s="1"/>
  <c r="S260" i="10"/>
  <c r="U260" i="10" s="1"/>
  <c r="S256" i="10"/>
  <c r="U256" i="10" s="1"/>
  <c r="S309" i="10"/>
  <c r="U309" i="10" s="1"/>
  <c r="T309" i="10"/>
  <c r="S291" i="10"/>
  <c r="U291" i="10" s="1"/>
  <c r="S316" i="10"/>
  <c r="U316" i="10" s="1"/>
  <c r="S276" i="10"/>
  <c r="U276" i="10" s="1"/>
  <c r="S307" i="10"/>
  <c r="U307" i="10" s="1"/>
  <c r="S306" i="10"/>
  <c r="U306" i="10" s="1"/>
  <c r="S283" i="10"/>
  <c r="U283" i="10" s="1"/>
  <c r="S330" i="10"/>
  <c r="U330" i="10" s="1"/>
  <c r="S250" i="10"/>
  <c r="U250" i="10" s="1"/>
  <c r="S337" i="10"/>
  <c r="U337" i="10" s="1"/>
  <c r="S262" i="10"/>
  <c r="U262" i="10" s="1"/>
  <c r="T262" i="10"/>
  <c r="S328" i="10"/>
  <c r="U328" i="10" s="1"/>
  <c r="T312" i="10"/>
  <c r="S312" i="10"/>
  <c r="U312" i="10" s="1"/>
  <c r="S303" i="10"/>
  <c r="U303" i="10" s="1"/>
  <c r="S339" i="10"/>
  <c r="U339" i="10" s="1"/>
  <c r="T318" i="10"/>
  <c r="S318" i="10"/>
  <c r="U318" i="10" s="1"/>
  <c r="S366" i="10"/>
  <c r="U366" i="10" s="1"/>
  <c r="S290" i="10"/>
  <c r="U290" i="10" s="1"/>
  <c r="S258" i="10"/>
  <c r="U258" i="10" s="1"/>
  <c r="S280" i="10"/>
  <c r="U280" i="10" s="1"/>
  <c r="S332" i="10"/>
  <c r="U332" i="10" s="1"/>
  <c r="S273" i="10"/>
  <c r="U273" i="10" s="1"/>
  <c r="S321" i="10"/>
  <c r="U321" i="10" s="1"/>
  <c r="S304" i="10"/>
  <c r="U304" i="10" s="1"/>
  <c r="T333" i="10"/>
  <c r="S333" i="10"/>
  <c r="U333" i="10" s="1"/>
  <c r="S311" i="10"/>
  <c r="U311" i="10" s="1"/>
  <c r="S335" i="10"/>
  <c r="U335" i="10" s="1"/>
  <c r="S277" i="10"/>
  <c r="U277" i="10" s="1"/>
  <c r="S310" i="10"/>
  <c r="U310" i="10" s="1"/>
  <c r="S338" i="10"/>
  <c r="U338" i="10" s="1"/>
  <c r="T338" i="10"/>
  <c r="S252" i="10"/>
  <c r="U252" i="10" s="1"/>
  <c r="S449" i="10"/>
  <c r="U449" i="10" s="1"/>
  <c r="S358" i="10"/>
  <c r="U358" i="10" s="1"/>
  <c r="S368" i="10"/>
  <c r="U368" i="10" s="1"/>
  <c r="S364" i="10"/>
  <c r="U364" i="10" s="1"/>
  <c r="S362" i="10"/>
  <c r="U362" i="10" s="1"/>
  <c r="S367" i="10"/>
  <c r="U367" i="10" s="1"/>
  <c r="S245" i="10"/>
  <c r="U245" i="10" s="1"/>
  <c r="S284" i="10"/>
  <c r="U284" i="10" s="1"/>
  <c r="S329" i="10"/>
  <c r="U329" i="10" s="1"/>
  <c r="S300" i="10"/>
  <c r="U300" i="10" s="1"/>
  <c r="S323" i="10"/>
  <c r="U323" i="10" s="1"/>
  <c r="S270" i="10"/>
  <c r="U270" i="10" s="1"/>
  <c r="S267" i="10"/>
  <c r="U267" i="10" s="1"/>
  <c r="T313" i="10"/>
  <c r="S313" i="10"/>
  <c r="U313" i="10" s="1"/>
  <c r="S292" i="10"/>
  <c r="U292" i="10" s="1"/>
  <c r="T292" i="10"/>
  <c r="S334" i="10"/>
  <c r="U334" i="10" s="1"/>
  <c r="S286" i="10"/>
  <c r="U286" i="10" s="1"/>
  <c r="S264" i="10"/>
  <c r="U264" i="10" s="1"/>
  <c r="AD325" i="10"/>
  <c r="T325" i="10" s="1"/>
  <c r="AD330" i="10"/>
  <c r="T330" i="10" s="1"/>
  <c r="AD336" i="10"/>
  <c r="T336" i="10" s="1"/>
  <c r="AD311" i="10"/>
  <c r="T311" i="10" s="1"/>
  <c r="AD335" i="10"/>
  <c r="T335" i="10" s="1"/>
  <c r="AD277" i="10"/>
  <c r="T277" i="10" s="1"/>
  <c r="AD326" i="10"/>
  <c r="T326" i="10" s="1"/>
  <c r="AD329" i="10"/>
  <c r="T329" i="10" s="1"/>
  <c r="AE417" i="10"/>
  <c r="Q417" i="10"/>
  <c r="AE433" i="10"/>
  <c r="Q433" i="10"/>
  <c r="AE479" i="10"/>
  <c r="Q479" i="10"/>
  <c r="AE418" i="10"/>
  <c r="Q418" i="10"/>
  <c r="AE450" i="10"/>
  <c r="Q450" i="10"/>
  <c r="AE390" i="10"/>
  <c r="Q390" i="10"/>
  <c r="AE440" i="10"/>
  <c r="Q440" i="10"/>
  <c r="AE400" i="10"/>
  <c r="Q400" i="10"/>
  <c r="AE385" i="10"/>
  <c r="Q385" i="10"/>
  <c r="AE445" i="10"/>
  <c r="Q445" i="10"/>
  <c r="AE431" i="10"/>
  <c r="Q431" i="10"/>
  <c r="AE382" i="10"/>
  <c r="Q382" i="10"/>
  <c r="AE447" i="10"/>
  <c r="Q447" i="10"/>
  <c r="AE468" i="10"/>
  <c r="Q468" i="10"/>
  <c r="AE403" i="10"/>
  <c r="Q403" i="10"/>
  <c r="AE371" i="10"/>
  <c r="Q371" i="10"/>
  <c r="AE404" i="10"/>
  <c r="Q404" i="10"/>
  <c r="AE396" i="10"/>
  <c r="Q396" i="10"/>
  <c r="AE397" i="10"/>
  <c r="Q397" i="10"/>
  <c r="AE446" i="10"/>
  <c r="Q446" i="10"/>
  <c r="AE379" i="10"/>
  <c r="Q379" i="10"/>
  <c r="AD324" i="10"/>
  <c r="AD288" i="10"/>
  <c r="T288" i="10" s="1"/>
  <c r="AD299" i="10"/>
  <c r="T299" i="10" s="1"/>
  <c r="AD298" i="10"/>
  <c r="AD248" i="10"/>
  <c r="T248" i="10" s="1"/>
  <c r="AD249" i="10"/>
  <c r="T249" i="10" s="1"/>
  <c r="AD332" i="10"/>
  <c r="T332" i="10" s="1"/>
  <c r="AD247" i="10"/>
  <c r="AE413" i="10"/>
  <c r="Q413" i="10"/>
  <c r="AE429" i="10"/>
  <c r="Q429" i="10"/>
  <c r="AE391" i="10"/>
  <c r="Q391" i="10"/>
  <c r="AE436" i="10"/>
  <c r="Q436" i="10"/>
  <c r="AE411" i="10"/>
  <c r="Q411" i="10"/>
  <c r="AE472" i="10"/>
  <c r="Q472" i="10"/>
  <c r="AE480" i="10"/>
  <c r="Q480" i="10"/>
  <c r="AE439" i="10"/>
  <c r="Q439" i="10"/>
  <c r="AE471" i="10"/>
  <c r="Q471" i="10"/>
  <c r="AE409" i="10"/>
  <c r="Q409" i="10"/>
  <c r="AE377" i="10"/>
  <c r="Q377" i="10"/>
  <c r="AE402" i="10"/>
  <c r="Q402" i="10"/>
  <c r="AE370" i="10"/>
  <c r="Q370" i="10"/>
  <c r="AE392" i="10"/>
  <c r="Q392" i="10"/>
  <c r="AE441" i="10"/>
  <c r="Q441" i="10"/>
  <c r="AE475" i="10"/>
  <c r="Q475" i="10"/>
  <c r="AE407" i="10"/>
  <c r="Q407" i="10"/>
  <c r="AE422" i="10"/>
  <c r="Q422" i="10"/>
  <c r="AE378" i="10"/>
  <c r="Q378" i="10"/>
  <c r="AE448" i="10"/>
  <c r="Q448" i="10"/>
  <c r="AE383" i="10"/>
  <c r="Q383" i="10"/>
  <c r="AE405" i="10"/>
  <c r="Q405" i="10"/>
  <c r="AE373" i="10"/>
  <c r="Q373" i="10"/>
  <c r="AE388" i="10"/>
  <c r="Q388" i="10"/>
  <c r="AE415" i="10"/>
  <c r="Q415" i="10"/>
  <c r="AE426" i="10"/>
  <c r="Q426" i="10"/>
  <c r="S360" i="10"/>
  <c r="U360" i="10" s="1"/>
  <c r="S257" i="10"/>
  <c r="U257" i="10" s="1"/>
  <c r="S354" i="10"/>
  <c r="U354" i="10" s="1"/>
  <c r="S369" i="10"/>
  <c r="U369" i="10" s="1"/>
  <c r="S278" i="10"/>
  <c r="U278" i="10" s="1"/>
  <c r="T278" i="10"/>
  <c r="S266" i="10"/>
  <c r="U266" i="10" s="1"/>
  <c r="T266" i="10"/>
  <c r="S275" i="10"/>
  <c r="U275" i="10" s="1"/>
  <c r="T275" i="10"/>
  <c r="S297" i="10"/>
  <c r="U297" i="10" s="1"/>
  <c r="T297" i="10"/>
  <c r="S265" i="10"/>
  <c r="U265" i="10" s="1"/>
  <c r="T265" i="10"/>
  <c r="S247" i="10"/>
  <c r="U247" i="10" s="1"/>
  <c r="T247" i="10"/>
  <c r="S317" i="10"/>
  <c r="U317" i="10" s="1"/>
  <c r="S263" i="10"/>
  <c r="U263" i="10" s="1"/>
  <c r="T324" i="10"/>
  <c r="S324" i="10"/>
  <c r="U324" i="10" s="1"/>
  <c r="S299" i="10"/>
  <c r="U299" i="10" s="1"/>
  <c r="S285" i="10"/>
  <c r="U285" i="10" s="1"/>
  <c r="S298" i="10"/>
  <c r="U298" i="10" s="1"/>
  <c r="T298" i="10"/>
  <c r="S248" i="10"/>
  <c r="U248" i="10" s="1"/>
  <c r="S243" i="10"/>
  <c r="U243" i="10" s="1"/>
  <c r="S255" i="10"/>
  <c r="U255" i="10" s="1"/>
  <c r="P533" i="10"/>
  <c r="Z533" i="10"/>
  <c r="P523" i="10"/>
  <c r="Z523" i="10"/>
  <c r="P585" i="10"/>
  <c r="Q585" i="10" s="1"/>
  <c r="Z585" i="10"/>
  <c r="P508" i="10"/>
  <c r="Z508" i="10"/>
  <c r="P505" i="10"/>
  <c r="Z505" i="10"/>
  <c r="P496" i="10"/>
  <c r="Z496" i="10"/>
  <c r="P516" i="10"/>
  <c r="Z516" i="10"/>
  <c r="P530" i="10"/>
  <c r="Z530" i="10"/>
  <c r="P579" i="10"/>
  <c r="Z579" i="10"/>
  <c r="P593" i="10"/>
  <c r="Q593" i="10" s="1"/>
  <c r="Z593" i="10"/>
  <c r="P545" i="10"/>
  <c r="Z545" i="10"/>
  <c r="P563" i="10"/>
  <c r="Z563" i="10"/>
  <c r="P499" i="10"/>
  <c r="Z499" i="10"/>
  <c r="P535" i="10"/>
  <c r="Z535" i="10"/>
  <c r="P493" i="10"/>
  <c r="Z493" i="10"/>
  <c r="P484" i="10"/>
  <c r="Z484" i="10"/>
  <c r="P553" i="10"/>
  <c r="Z553" i="10"/>
  <c r="P539" i="10"/>
  <c r="Z539" i="10"/>
  <c r="P584" i="10"/>
  <c r="Z584" i="10"/>
  <c r="P673" i="10"/>
  <c r="Z673" i="10"/>
  <c r="P482" i="10"/>
  <c r="Z482" i="10"/>
  <c r="AG515" i="10"/>
  <c r="H627" i="10"/>
  <c r="AL515" i="10"/>
  <c r="AM515" i="10" s="1"/>
  <c r="AN515" i="10" s="1"/>
  <c r="AD291" i="10"/>
  <c r="T291" i="10" s="1"/>
  <c r="AD300" i="10"/>
  <c r="T300" i="10" s="1"/>
  <c r="AG552" i="10"/>
  <c r="H664" i="10"/>
  <c r="AL552" i="10"/>
  <c r="AM552" i="10" s="1"/>
  <c r="AN552" i="10" s="1"/>
  <c r="AD276" i="10"/>
  <c r="T276" i="10" s="1"/>
  <c r="AD307" i="10"/>
  <c r="T307" i="10" s="1"/>
  <c r="AG514" i="10"/>
  <c r="H626" i="10"/>
  <c r="AL514" i="10"/>
  <c r="AM514" i="10" s="1"/>
  <c r="AN514" i="10" s="1"/>
  <c r="AG482" i="10"/>
  <c r="H594" i="10"/>
  <c r="AD306" i="10"/>
  <c r="T306" i="10" s="1"/>
  <c r="AD256" i="10"/>
  <c r="T256" i="10" s="1"/>
  <c r="AG519" i="10"/>
  <c r="H631" i="10"/>
  <c r="AL519" i="10"/>
  <c r="AM519" i="10" s="1"/>
  <c r="AN519" i="10" s="1"/>
  <c r="AG487" i="10"/>
  <c r="H599" i="10"/>
  <c r="AG534" i="10"/>
  <c r="H646" i="10"/>
  <c r="AL534" i="10"/>
  <c r="AM534" i="10" s="1"/>
  <c r="AN534" i="10" s="1"/>
  <c r="AG562" i="10"/>
  <c r="H674" i="10"/>
  <c r="AL562" i="10"/>
  <c r="AM562" i="10" s="1"/>
  <c r="AN562" i="10" s="1"/>
  <c r="AD267" i="10"/>
  <c r="T267" i="10" s="1"/>
  <c r="AG541" i="10"/>
  <c r="H653" i="10"/>
  <c r="AL541" i="10"/>
  <c r="AM541" i="10" s="1"/>
  <c r="AN541" i="10" s="1"/>
  <c r="AG493" i="10"/>
  <c r="H605" i="10"/>
  <c r="AG532" i="10"/>
  <c r="H644" i="10"/>
  <c r="AL532" i="10"/>
  <c r="AM532" i="10" s="1"/>
  <c r="AN532" i="10" s="1"/>
  <c r="AG518" i="10"/>
  <c r="H630" i="10"/>
  <c r="AL518" i="10"/>
  <c r="AM518" i="10" s="1"/>
  <c r="AN518" i="10" s="1"/>
  <c r="AG486" i="10"/>
  <c r="H598" i="10"/>
  <c r="AG547" i="10"/>
  <c r="H659" i="10"/>
  <c r="AL547" i="10"/>
  <c r="AM547" i="10" s="1"/>
  <c r="AN547" i="10" s="1"/>
  <c r="AD250" i="10"/>
  <c r="T250" i="10" s="1"/>
  <c r="AG507" i="10"/>
  <c r="AL507" i="10"/>
  <c r="AM507" i="10" s="1"/>
  <c r="AN507" i="10" s="1"/>
  <c r="H619" i="10"/>
  <c r="AD321" i="10"/>
  <c r="T321" i="10" s="1"/>
  <c r="AG500" i="10"/>
  <c r="AL500" i="10"/>
  <c r="AM500" i="10" s="1"/>
  <c r="AN500" i="10" s="1"/>
  <c r="H612" i="10"/>
  <c r="AD304" i="10"/>
  <c r="T304" i="10" s="1"/>
  <c r="AD268" i="10"/>
  <c r="T268" i="10" s="1"/>
  <c r="AD310" i="10"/>
  <c r="T310" i="10" s="1"/>
  <c r="AD252" i="10"/>
  <c r="T252" i="10" s="1"/>
  <c r="AG491" i="10"/>
  <c r="H603" i="10"/>
  <c r="AG495" i="10"/>
  <c r="H607" i="10"/>
  <c r="AG530" i="10"/>
  <c r="H642" i="10"/>
  <c r="AL530" i="10"/>
  <c r="AM530" i="10" s="1"/>
  <c r="AN530" i="10" s="1"/>
  <c r="AG504" i="10"/>
  <c r="H616" i="10"/>
  <c r="AL504" i="10"/>
  <c r="AM504" i="10" s="1"/>
  <c r="AN504" i="10" s="1"/>
  <c r="AG468" i="10"/>
  <c r="H580" i="10"/>
  <c r="AD284" i="10"/>
  <c r="T284" i="10" s="1"/>
  <c r="AG477" i="10"/>
  <c r="H589" i="10"/>
  <c r="AG544" i="10"/>
  <c r="H656" i="10"/>
  <c r="AL544" i="10"/>
  <c r="AM544" i="10" s="1"/>
  <c r="AN544" i="10" s="1"/>
  <c r="AG494" i="10"/>
  <c r="H606" i="10"/>
  <c r="AG543" i="10"/>
  <c r="AL543" i="10"/>
  <c r="AM543" i="10" s="1"/>
  <c r="AN543" i="10" s="1"/>
  <c r="H655" i="10"/>
  <c r="AD254" i="10"/>
  <c r="T254" i="10" s="1"/>
  <c r="AD255" i="10"/>
  <c r="T255" i="10" s="1"/>
  <c r="AB417" i="10"/>
  <c r="AC417" i="10"/>
  <c r="AB433" i="10"/>
  <c r="AC433" i="10"/>
  <c r="AB479" i="10"/>
  <c r="AC479" i="10"/>
  <c r="AB418" i="10"/>
  <c r="AC418" i="10"/>
  <c r="AB450" i="10"/>
  <c r="AC450" i="10"/>
  <c r="AB390" i="10"/>
  <c r="AC390" i="10"/>
  <c r="AB440" i="10"/>
  <c r="AC440" i="10"/>
  <c r="AC400" i="10"/>
  <c r="AB400" i="10"/>
  <c r="AB385" i="10"/>
  <c r="AC385" i="10"/>
  <c r="AB445" i="10"/>
  <c r="AC445" i="10"/>
  <c r="AB431" i="10"/>
  <c r="AC431" i="10"/>
  <c r="AD364" i="10"/>
  <c r="T364" i="10" s="1"/>
  <c r="AD362" i="10"/>
  <c r="T362" i="10" s="1"/>
  <c r="AD449" i="10"/>
  <c r="T449" i="10" s="1"/>
  <c r="AD358" i="10"/>
  <c r="T358" i="10" s="1"/>
  <c r="AB382" i="10"/>
  <c r="AC382" i="10"/>
  <c r="AB447" i="10"/>
  <c r="AC447" i="10"/>
  <c r="AB468" i="10"/>
  <c r="AC468" i="10"/>
  <c r="AB403" i="10"/>
  <c r="AC403" i="10"/>
  <c r="AB371" i="10"/>
  <c r="AC371" i="10"/>
  <c r="AB404" i="10"/>
  <c r="AC404" i="10"/>
  <c r="AB396" i="10"/>
  <c r="AC396" i="10"/>
  <c r="AB397" i="10"/>
  <c r="AC397" i="10"/>
  <c r="AB446" i="10"/>
  <c r="AC446" i="10"/>
  <c r="AB379" i="10"/>
  <c r="AC379" i="10"/>
  <c r="AB466" i="10"/>
  <c r="AC466" i="10"/>
  <c r="S466" i="10" s="1"/>
  <c r="U466" i="10" s="1"/>
  <c r="AD301" i="10"/>
  <c r="T301" i="10" s="1"/>
  <c r="AD263" i="10"/>
  <c r="T263" i="10" s="1"/>
  <c r="AD269" i="10"/>
  <c r="T269" i="10" s="1"/>
  <c r="AD286" i="10"/>
  <c r="T286" i="10" s="1"/>
  <c r="AD290" i="10"/>
  <c r="T290" i="10" s="1"/>
  <c r="AD258" i="10"/>
  <c r="T258" i="10" s="1"/>
  <c r="AG542" i="10"/>
  <c r="H654" i="10"/>
  <c r="AL542" i="10"/>
  <c r="AM542" i="10" s="1"/>
  <c r="AN542" i="10" s="1"/>
  <c r="AG476" i="10"/>
  <c r="H588" i="10"/>
  <c r="AG549" i="10"/>
  <c r="AL549" i="10"/>
  <c r="AM549" i="10" s="1"/>
  <c r="AN549" i="10" s="1"/>
  <c r="H661" i="10"/>
  <c r="AD264" i="10"/>
  <c r="T264" i="10" s="1"/>
  <c r="AG540" i="10"/>
  <c r="H652" i="10"/>
  <c r="AL540" i="10"/>
  <c r="AM540" i="10" s="1"/>
  <c r="AN540" i="10" s="1"/>
  <c r="AD289" i="10"/>
  <c r="T289" i="10" s="1"/>
  <c r="AG523" i="10"/>
  <c r="H635" i="10"/>
  <c r="AL523" i="10"/>
  <c r="AM523" i="10" s="1"/>
  <c r="AN523" i="10" s="1"/>
  <c r="AG556" i="10"/>
  <c r="AL556" i="10"/>
  <c r="AM556" i="10" s="1"/>
  <c r="AN556" i="10" s="1"/>
  <c r="H668" i="10"/>
  <c r="AD337" i="10"/>
  <c r="T337" i="10" s="1"/>
  <c r="AD328" i="10"/>
  <c r="T328" i="10" s="1"/>
  <c r="AD271" i="10"/>
  <c r="T271" i="10" s="1"/>
  <c r="AD303" i="10"/>
  <c r="T303" i="10" s="1"/>
  <c r="AB413" i="10"/>
  <c r="AC413" i="10"/>
  <c r="AB429" i="10"/>
  <c r="AC429" i="10"/>
  <c r="AB391" i="10"/>
  <c r="AC391" i="10"/>
  <c r="AC436" i="10"/>
  <c r="AB436" i="10"/>
  <c r="AB411" i="10"/>
  <c r="AC411" i="10"/>
  <c r="AB472" i="10"/>
  <c r="AC472" i="10"/>
  <c r="AB480" i="10"/>
  <c r="AC480" i="10"/>
  <c r="AB439" i="10"/>
  <c r="AC439" i="10"/>
  <c r="AB471" i="10"/>
  <c r="AC471" i="10"/>
  <c r="AB409" i="10"/>
  <c r="AC409" i="10"/>
  <c r="AB377" i="10"/>
  <c r="AC377" i="10"/>
  <c r="AC402" i="10"/>
  <c r="AB402" i="10"/>
  <c r="AC370" i="10"/>
  <c r="AB370" i="10"/>
  <c r="AC392" i="10"/>
  <c r="AB392" i="10"/>
  <c r="AB441" i="10"/>
  <c r="AC441" i="10"/>
  <c r="AB475" i="10"/>
  <c r="AC475" i="10"/>
  <c r="AD355" i="10"/>
  <c r="T355" i="10" s="1"/>
  <c r="AD354" i="10"/>
  <c r="T354" i="10" s="1"/>
  <c r="AD367" i="10"/>
  <c r="T367" i="10" s="1"/>
  <c r="AD361" i="10"/>
  <c r="T361" i="10" s="1"/>
  <c r="AB407" i="10"/>
  <c r="AC407" i="10"/>
  <c r="AC422" i="10"/>
  <c r="AB422" i="10"/>
  <c r="AB477" i="10"/>
  <c r="AC477" i="10"/>
  <c r="S477" i="10" s="1"/>
  <c r="U477" i="10" s="1"/>
  <c r="AB378" i="10"/>
  <c r="AC378" i="10"/>
  <c r="AB448" i="10"/>
  <c r="AC448" i="10"/>
  <c r="AB478" i="10"/>
  <c r="AC478" i="10"/>
  <c r="AB383" i="10"/>
  <c r="AC383" i="10"/>
  <c r="AB405" i="10"/>
  <c r="AC405" i="10"/>
  <c r="AB373" i="10"/>
  <c r="AC373" i="10"/>
  <c r="AB388" i="10"/>
  <c r="AC388" i="10"/>
  <c r="AB415" i="10"/>
  <c r="AC415" i="10"/>
  <c r="AC426" i="10"/>
  <c r="AB426" i="10"/>
  <c r="P541" i="10"/>
  <c r="Z541" i="10"/>
  <c r="P592" i="10"/>
  <c r="Z592" i="10"/>
  <c r="P506" i="10"/>
  <c r="Z506" i="10"/>
  <c r="P582" i="10"/>
  <c r="Q582" i="10" s="1"/>
  <c r="Z582" i="10"/>
  <c r="P531" i="10"/>
  <c r="Z531" i="10"/>
  <c r="P497" i="10"/>
  <c r="Z497" i="10"/>
  <c r="P488" i="10"/>
  <c r="Z488" i="10"/>
  <c r="P515" i="10"/>
  <c r="Z515" i="10"/>
  <c r="P551" i="10"/>
  <c r="Z551" i="10"/>
  <c r="P546" i="10"/>
  <c r="Z546" i="10"/>
  <c r="P507" i="10"/>
  <c r="Z507" i="10"/>
  <c r="P590" i="10"/>
  <c r="Q590" i="10" s="1"/>
  <c r="Z590" i="10"/>
  <c r="P511" i="10"/>
  <c r="Z511" i="10"/>
  <c r="P517" i="10"/>
  <c r="Z517" i="10"/>
  <c r="P485" i="10"/>
  <c r="Z485" i="10"/>
  <c r="P519" i="10"/>
  <c r="Z519" i="10"/>
  <c r="P548" i="10"/>
  <c r="Z548" i="10"/>
  <c r="P591" i="10"/>
  <c r="Z591" i="10"/>
  <c r="P495" i="10"/>
  <c r="Z495" i="10"/>
  <c r="P547" i="10"/>
  <c r="Z547" i="10"/>
  <c r="AG513" i="10"/>
  <c r="H625" i="10"/>
  <c r="AL513" i="10"/>
  <c r="AM513" i="10" s="1"/>
  <c r="AN513" i="10" s="1"/>
  <c r="AG520" i="10"/>
  <c r="H632" i="10"/>
  <c r="AL520" i="10"/>
  <c r="AM520" i="10" s="1"/>
  <c r="AN520" i="10" s="1"/>
  <c r="AG554" i="10"/>
  <c r="H666" i="10"/>
  <c r="AL554" i="10"/>
  <c r="AM554" i="10" s="1"/>
  <c r="AN554" i="10" s="1"/>
  <c r="AG557" i="10"/>
  <c r="AL557" i="10"/>
  <c r="AM557" i="10" s="1"/>
  <c r="AN557" i="10" s="1"/>
  <c r="H669" i="10"/>
  <c r="AG506" i="10"/>
  <c r="H618" i="10"/>
  <c r="AL506" i="10"/>
  <c r="AM506" i="10" s="1"/>
  <c r="AN506" i="10" s="1"/>
  <c r="AG478" i="10"/>
  <c r="H590" i="10"/>
  <c r="AG505" i="10"/>
  <c r="H617" i="10"/>
  <c r="AL505" i="10"/>
  <c r="AM505" i="10" s="1"/>
  <c r="AN505" i="10" s="1"/>
  <c r="AG479" i="10"/>
  <c r="H591" i="10"/>
  <c r="AG538" i="10"/>
  <c r="H650" i="10"/>
  <c r="AL538" i="10"/>
  <c r="AM538" i="10" s="1"/>
  <c r="AN538" i="10" s="1"/>
  <c r="AG561" i="10"/>
  <c r="H673" i="10"/>
  <c r="AL561" i="10"/>
  <c r="AM561" i="10" s="1"/>
  <c r="AN561" i="10" s="1"/>
  <c r="AG529" i="10"/>
  <c r="H641" i="10"/>
  <c r="AL529" i="10"/>
  <c r="AM529" i="10" s="1"/>
  <c r="AN529" i="10" s="1"/>
  <c r="AG501" i="10"/>
  <c r="AL501" i="10"/>
  <c r="AM501" i="10" s="1"/>
  <c r="AN501" i="10" s="1"/>
  <c r="H613" i="10"/>
  <c r="AG469" i="10"/>
  <c r="H581" i="10"/>
  <c r="AG551" i="10"/>
  <c r="H663" i="10"/>
  <c r="AL551" i="10"/>
  <c r="AM551" i="10" s="1"/>
  <c r="AN551" i="10" s="1"/>
  <c r="AG563" i="10"/>
  <c r="H675" i="10"/>
  <c r="AL563" i="10"/>
  <c r="AM563" i="10" s="1"/>
  <c r="AN563" i="10" s="1"/>
  <c r="P525" i="10"/>
  <c r="Z525" i="10"/>
  <c r="P549" i="10"/>
  <c r="Z549" i="10"/>
  <c r="P487" i="10"/>
  <c r="Z487" i="10"/>
  <c r="P560" i="10"/>
  <c r="Z560" i="10"/>
  <c r="P528" i="10"/>
  <c r="Z528" i="10"/>
  <c r="P518" i="10"/>
  <c r="Z518" i="10"/>
  <c r="P489" i="10"/>
  <c r="Z489" i="10"/>
  <c r="P543" i="10"/>
  <c r="Z543" i="10"/>
  <c r="P580" i="10"/>
  <c r="Z580" i="10"/>
  <c r="P490" i="10"/>
  <c r="Z490" i="10"/>
  <c r="P556" i="10"/>
  <c r="Z556" i="10"/>
  <c r="P502" i="10"/>
  <c r="Z502" i="10"/>
  <c r="P524" i="10"/>
  <c r="Z524" i="10"/>
  <c r="P514" i="10"/>
  <c r="Z514" i="10"/>
  <c r="P527" i="10"/>
  <c r="Z527" i="10"/>
  <c r="P587" i="10"/>
  <c r="Z587" i="10"/>
  <c r="P494" i="10"/>
  <c r="Z494" i="10"/>
  <c r="P532" i="10"/>
  <c r="Z532" i="10"/>
  <c r="P581" i="10"/>
  <c r="Z581" i="10"/>
  <c r="P555" i="10"/>
  <c r="Z555" i="10"/>
  <c r="P486" i="10"/>
  <c r="Z486" i="10"/>
  <c r="P540" i="10"/>
  <c r="Z540" i="10"/>
  <c r="P509" i="10"/>
  <c r="Z509" i="10"/>
  <c r="P498" i="10"/>
  <c r="Z498" i="10"/>
  <c r="P500" i="10"/>
  <c r="Z500" i="10"/>
  <c r="P522" i="10"/>
  <c r="Z522" i="10"/>
  <c r="P503" i="10"/>
  <c r="Z503" i="10"/>
  <c r="P520" i="10"/>
  <c r="Z520" i="10"/>
  <c r="P483" i="10"/>
  <c r="Z483" i="10"/>
  <c r="P552" i="10"/>
  <c r="Z552" i="10"/>
  <c r="P542" i="10"/>
  <c r="Z542" i="10"/>
  <c r="P586" i="10"/>
  <c r="Q586" i="10" s="1"/>
  <c r="Z586" i="10"/>
  <c r="AG471" i="10"/>
  <c r="H583" i="10"/>
  <c r="AG492" i="10"/>
  <c r="H604" i="10"/>
  <c r="AD316" i="10"/>
  <c r="T316" i="10" s="1"/>
  <c r="AD296" i="10"/>
  <c r="T296" i="10" s="1"/>
  <c r="AD260" i="10"/>
  <c r="T260" i="10" s="1"/>
  <c r="AD323" i="10"/>
  <c r="T323" i="10" s="1"/>
  <c r="AG498" i="10"/>
  <c r="H610" i="10"/>
  <c r="AG466" i="10"/>
  <c r="H578" i="10"/>
  <c r="AD322" i="10"/>
  <c r="T322" i="10" s="1"/>
  <c r="AD257" i="10"/>
  <c r="T257" i="10" s="1"/>
  <c r="AD270" i="10"/>
  <c r="T270" i="10" s="1"/>
  <c r="AG503" i="10"/>
  <c r="H615" i="10"/>
  <c r="AL503" i="10"/>
  <c r="AM503" i="10" s="1"/>
  <c r="AN503" i="10" s="1"/>
  <c r="AG467" i="10"/>
  <c r="H579" i="10"/>
  <c r="AG550" i="10"/>
  <c r="H662" i="10"/>
  <c r="AL550" i="10"/>
  <c r="AM550" i="10" s="1"/>
  <c r="AN550" i="10" s="1"/>
  <c r="AD283" i="10"/>
  <c r="T283" i="10" s="1"/>
  <c r="AG525" i="10"/>
  <c r="AL525" i="10"/>
  <c r="AM525" i="10" s="1"/>
  <c r="AN525" i="10" s="1"/>
  <c r="H637" i="10"/>
  <c r="AG473" i="10"/>
  <c r="H585" i="10"/>
  <c r="AG548" i="10"/>
  <c r="AL548" i="10"/>
  <c r="AM548" i="10" s="1"/>
  <c r="AN548" i="10" s="1"/>
  <c r="H660" i="10"/>
  <c r="AG502" i="10"/>
  <c r="H614" i="10"/>
  <c r="AL502" i="10"/>
  <c r="AM502" i="10" s="1"/>
  <c r="AN502" i="10" s="1"/>
  <c r="AG531" i="10"/>
  <c r="H643" i="10"/>
  <c r="AL531" i="10"/>
  <c r="AM531" i="10" s="1"/>
  <c r="AN531" i="10" s="1"/>
  <c r="AD242" i="10"/>
  <c r="T242" i="10" s="1"/>
  <c r="AD243" i="10"/>
  <c r="T243" i="10" s="1"/>
  <c r="AG480" i="10"/>
  <c r="H592" i="10"/>
  <c r="AD305" i="10"/>
  <c r="T305" i="10" s="1"/>
  <c r="AG484" i="10"/>
  <c r="H596" i="10"/>
  <c r="AD320" i="10"/>
  <c r="T320" i="10" s="1"/>
  <c r="AG509" i="10"/>
  <c r="AL509" i="10"/>
  <c r="AM509" i="10" s="1"/>
  <c r="AN509" i="10" s="1"/>
  <c r="H621" i="10"/>
  <c r="AG470" i="10"/>
  <c r="H582" i="10"/>
  <c r="AD244" i="10"/>
  <c r="T244" i="10" s="1"/>
  <c r="AG521" i="10"/>
  <c r="H633" i="10"/>
  <c r="AL521" i="10"/>
  <c r="AM521" i="10" s="1"/>
  <c r="AN521" i="10" s="1"/>
  <c r="AG511" i="10"/>
  <c r="H623" i="10"/>
  <c r="AL511" i="10"/>
  <c r="AM511" i="10" s="1"/>
  <c r="AN511" i="10" s="1"/>
  <c r="AG475" i="10"/>
  <c r="H587" i="10"/>
  <c r="AG546" i="10"/>
  <c r="H658" i="10"/>
  <c r="AL546" i="10"/>
  <c r="AM546" i="10" s="1"/>
  <c r="AN546" i="10" s="1"/>
  <c r="AG516" i="10"/>
  <c r="AL516" i="10"/>
  <c r="AM516" i="10" s="1"/>
  <c r="AN516" i="10" s="1"/>
  <c r="H628" i="10"/>
  <c r="AG488" i="10"/>
  <c r="H600" i="10"/>
  <c r="AG537" i="10"/>
  <c r="H649" i="10"/>
  <c r="AL537" i="10"/>
  <c r="AM537" i="10" s="1"/>
  <c r="AN537" i="10" s="1"/>
  <c r="AD272" i="10"/>
  <c r="T272" i="10" s="1"/>
  <c r="AG528" i="10"/>
  <c r="AL528" i="10"/>
  <c r="AM528" i="10" s="1"/>
  <c r="AN528" i="10" s="1"/>
  <c r="H640" i="10"/>
  <c r="AG510" i="10"/>
  <c r="H622" i="10"/>
  <c r="AL510" i="10"/>
  <c r="AM510" i="10" s="1"/>
  <c r="AN510" i="10" s="1"/>
  <c r="AG527" i="10"/>
  <c r="H639" i="10"/>
  <c r="AL527" i="10"/>
  <c r="AM527" i="10" s="1"/>
  <c r="AN527" i="10" s="1"/>
  <c r="AB425" i="10"/>
  <c r="AC425" i="10"/>
  <c r="AB442" i="10"/>
  <c r="AC442" i="10"/>
  <c r="AB444" i="10"/>
  <c r="AC444" i="10"/>
  <c r="AC434" i="10"/>
  <c r="AB434" i="10"/>
  <c r="AC406" i="10"/>
  <c r="AB406" i="10"/>
  <c r="AB374" i="10"/>
  <c r="AC374" i="10"/>
  <c r="AB428" i="10"/>
  <c r="AC428" i="10"/>
  <c r="AB401" i="10"/>
  <c r="AC401" i="10"/>
  <c r="AC414" i="10"/>
  <c r="AB414" i="10"/>
  <c r="AB384" i="10"/>
  <c r="AC384" i="10"/>
  <c r="AD368" i="10"/>
  <c r="T368" i="10" s="1"/>
  <c r="AD365" i="10"/>
  <c r="T365" i="10" s="1"/>
  <c r="AD369" i="10"/>
  <c r="T369" i="10" s="1"/>
  <c r="AD356" i="10"/>
  <c r="T356" i="10" s="1"/>
  <c r="AC398" i="10"/>
  <c r="AB398" i="10"/>
  <c r="AB420" i="10"/>
  <c r="AC420" i="10"/>
  <c r="AB438" i="10"/>
  <c r="AC438" i="10"/>
  <c r="AB469" i="10"/>
  <c r="AC469" i="10"/>
  <c r="AB387" i="10"/>
  <c r="AC387" i="10"/>
  <c r="AC416" i="10"/>
  <c r="AB416" i="10"/>
  <c r="AB423" i="10"/>
  <c r="AC423" i="10"/>
  <c r="AB419" i="10"/>
  <c r="AC419" i="10"/>
  <c r="AB381" i="10"/>
  <c r="AC381" i="10"/>
  <c r="AB395" i="10"/>
  <c r="AC395" i="10"/>
  <c r="AB380" i="10"/>
  <c r="AC380" i="10"/>
  <c r="AD317" i="10"/>
  <c r="T317" i="10" s="1"/>
  <c r="AD279" i="10"/>
  <c r="T279" i="10" s="1"/>
  <c r="AD285" i="10"/>
  <c r="T285" i="10" s="1"/>
  <c r="AG483" i="10"/>
  <c r="H595" i="10"/>
  <c r="AD274" i="10"/>
  <c r="T274" i="10" s="1"/>
  <c r="AG526" i="10"/>
  <c r="H638" i="10"/>
  <c r="AL526" i="10"/>
  <c r="AM526" i="10" s="1"/>
  <c r="AN526" i="10" s="1"/>
  <c r="AG558" i="10"/>
  <c r="H670" i="10"/>
  <c r="AL558" i="10"/>
  <c r="AM558" i="10" s="1"/>
  <c r="AN558" i="10" s="1"/>
  <c r="AG496" i="10"/>
  <c r="H608" i="10"/>
  <c r="AG533" i="10"/>
  <c r="AL533" i="10"/>
  <c r="AM533" i="10" s="1"/>
  <c r="AN533" i="10" s="1"/>
  <c r="H645" i="10"/>
  <c r="AD280" i="10"/>
  <c r="T280" i="10" s="1"/>
  <c r="AG524" i="10"/>
  <c r="AL524" i="10"/>
  <c r="AM524" i="10" s="1"/>
  <c r="AN524" i="10" s="1"/>
  <c r="H636" i="10"/>
  <c r="AD273" i="10"/>
  <c r="T273" i="10" s="1"/>
  <c r="AG539" i="10"/>
  <c r="H651" i="10"/>
  <c r="AL539" i="10"/>
  <c r="AM539" i="10" s="1"/>
  <c r="AN539" i="10" s="1"/>
  <c r="AD251" i="10"/>
  <c r="T251" i="10" s="1"/>
  <c r="AD319" i="10"/>
  <c r="T319" i="10" s="1"/>
  <c r="AD339" i="10"/>
  <c r="T339" i="10" s="1"/>
  <c r="AD334" i="10"/>
  <c r="T334" i="10" s="1"/>
  <c r="AD287" i="10"/>
  <c r="T287" i="10" s="1"/>
  <c r="AB421" i="10"/>
  <c r="AC421" i="10"/>
  <c r="AB437" i="10"/>
  <c r="AC437" i="10"/>
  <c r="AB375" i="10"/>
  <c r="AC375" i="10"/>
  <c r="AB408" i="10"/>
  <c r="AC408" i="10"/>
  <c r="AB451" i="10"/>
  <c r="AC451" i="10"/>
  <c r="AB473" i="10"/>
  <c r="AC473" i="10"/>
  <c r="S473" i="10" s="1"/>
  <c r="U473" i="10" s="1"/>
  <c r="AC432" i="10"/>
  <c r="AB432" i="10"/>
  <c r="AB470" i="10"/>
  <c r="AC470" i="10"/>
  <c r="S470" i="10" s="1"/>
  <c r="U470" i="10" s="1"/>
  <c r="AB435" i="10"/>
  <c r="AC435" i="10"/>
  <c r="AB393" i="10"/>
  <c r="AC393" i="10"/>
  <c r="AC430" i="10"/>
  <c r="AB430" i="10"/>
  <c r="AB386" i="10"/>
  <c r="AC386" i="10"/>
  <c r="AC424" i="10"/>
  <c r="AB424" i="10"/>
  <c r="AB376" i="10"/>
  <c r="AC376" i="10"/>
  <c r="AB474" i="10"/>
  <c r="AC474" i="10"/>
  <c r="AD360" i="10"/>
  <c r="T360" i="10" s="1"/>
  <c r="AD357" i="10"/>
  <c r="T357" i="10" s="1"/>
  <c r="AD359" i="10"/>
  <c r="T359" i="10" s="1"/>
  <c r="AD363" i="10"/>
  <c r="T363" i="10" s="1"/>
  <c r="AD366" i="10"/>
  <c r="T366" i="10" s="1"/>
  <c r="AB427" i="10"/>
  <c r="AC427" i="10"/>
  <c r="AB476" i="10"/>
  <c r="AC476" i="10"/>
  <c r="AC394" i="10"/>
  <c r="AB394" i="10"/>
  <c r="AB443" i="10"/>
  <c r="AC443" i="10"/>
  <c r="AB561" i="10"/>
  <c r="AC561" i="10"/>
  <c r="AB399" i="10"/>
  <c r="AC399" i="10"/>
  <c r="AB412" i="10"/>
  <c r="AC412" i="10"/>
  <c r="AB389" i="10"/>
  <c r="AC389" i="10"/>
  <c r="AB467" i="10"/>
  <c r="AC467" i="10"/>
  <c r="AB372" i="10"/>
  <c r="AC372" i="10"/>
  <c r="AC410" i="10"/>
  <c r="AB410" i="10"/>
  <c r="AB481" i="10"/>
  <c r="AC481" i="10"/>
  <c r="S481" i="10" s="1"/>
  <c r="U481" i="10" s="1"/>
  <c r="P529" i="10"/>
  <c r="Z529" i="10"/>
  <c r="P559" i="10"/>
  <c r="Z559" i="10"/>
  <c r="P513" i="10"/>
  <c r="Z513" i="10"/>
  <c r="P504" i="10"/>
  <c r="Z504" i="10"/>
  <c r="P510" i="10"/>
  <c r="Z510" i="10"/>
  <c r="P550" i="10"/>
  <c r="Z550" i="10"/>
  <c r="P588" i="10"/>
  <c r="Z588" i="10"/>
  <c r="P544" i="10"/>
  <c r="Z544" i="10"/>
  <c r="P562" i="10"/>
  <c r="Z562" i="10"/>
  <c r="P526" i="10"/>
  <c r="Z526" i="10"/>
  <c r="P558" i="10"/>
  <c r="Z558" i="10"/>
  <c r="P557" i="10"/>
  <c r="Z557" i="10"/>
  <c r="P578" i="10"/>
  <c r="Q578" i="10" s="1"/>
  <c r="Z578" i="10"/>
  <c r="P537" i="10"/>
  <c r="Z537" i="10"/>
  <c r="P554" i="10"/>
  <c r="Z554" i="10"/>
  <c r="P589" i="10"/>
  <c r="Q589" i="10" s="1"/>
  <c r="Z589" i="10"/>
  <c r="P583" i="10"/>
  <c r="Z583" i="10"/>
  <c r="P512" i="10"/>
  <c r="Z512" i="10"/>
  <c r="P501" i="10"/>
  <c r="Z501" i="10"/>
  <c r="P491" i="10"/>
  <c r="Z491" i="10"/>
  <c r="P492" i="10"/>
  <c r="Z492" i="10"/>
  <c r="P538" i="10"/>
  <c r="Z538" i="10"/>
  <c r="P534" i="10"/>
  <c r="Z534" i="10"/>
  <c r="P521" i="10"/>
  <c r="Z521" i="10"/>
  <c r="P536" i="10"/>
  <c r="Z536" i="10"/>
  <c r="AG517" i="10"/>
  <c r="H629" i="10"/>
  <c r="AL517" i="10"/>
  <c r="AM517" i="10" s="1"/>
  <c r="AN517" i="10" s="1"/>
  <c r="AG508" i="10"/>
  <c r="H620" i="10"/>
  <c r="AL508" i="10"/>
  <c r="AM508" i="10" s="1"/>
  <c r="AN508" i="10" s="1"/>
  <c r="AG499" i="10"/>
  <c r="H611" i="10"/>
  <c r="AG560" i="10"/>
  <c r="H672" i="10"/>
  <c r="AL560" i="10"/>
  <c r="AM560" i="10" s="1"/>
  <c r="AN560" i="10" s="1"/>
  <c r="AG489" i="10"/>
  <c r="H601" i="10"/>
  <c r="AG474" i="10"/>
  <c r="H586" i="10"/>
  <c r="AG481" i="10"/>
  <c r="H593" i="10"/>
  <c r="AG512" i="10"/>
  <c r="H624" i="10"/>
  <c r="AL512" i="10"/>
  <c r="AM512" i="10" s="1"/>
  <c r="AN512" i="10" s="1"/>
  <c r="AG472" i="10"/>
  <c r="H584" i="10"/>
  <c r="AG555" i="10"/>
  <c r="H667" i="10"/>
  <c r="AL555" i="10"/>
  <c r="AM555" i="10" s="1"/>
  <c r="AN555" i="10" s="1"/>
  <c r="AG497" i="10"/>
  <c r="H609" i="10"/>
  <c r="AG490" i="10"/>
  <c r="H602" i="10"/>
  <c r="AG522" i="10"/>
  <c r="H634" i="10"/>
  <c r="AL522" i="10"/>
  <c r="AM522" i="10" s="1"/>
  <c r="AN522" i="10" s="1"/>
  <c r="AG553" i="10"/>
  <c r="AL553" i="10"/>
  <c r="AM553" i="10" s="1"/>
  <c r="AN553" i="10" s="1"/>
  <c r="H665" i="10"/>
  <c r="AG545" i="10"/>
  <c r="AL545" i="10"/>
  <c r="AM545" i="10" s="1"/>
  <c r="AN545" i="10" s="1"/>
  <c r="H657" i="10"/>
  <c r="AG485" i="10"/>
  <c r="H597" i="10"/>
  <c r="AG536" i="10"/>
  <c r="AL536" i="10"/>
  <c r="AM536" i="10" s="1"/>
  <c r="AN536" i="10" s="1"/>
  <c r="H648" i="10"/>
  <c r="AG535" i="10"/>
  <c r="H647" i="10"/>
  <c r="AL535" i="10"/>
  <c r="AM535" i="10" s="1"/>
  <c r="AN535" i="10" s="1"/>
  <c r="AG559" i="10"/>
  <c r="H671" i="10"/>
  <c r="AL559" i="10"/>
  <c r="AM559" i="10" s="1"/>
  <c r="AN559" i="10" s="1"/>
  <c r="I577" i="10"/>
  <c r="AG465" i="10"/>
  <c r="H577" i="10"/>
  <c r="AG464" i="10"/>
  <c r="H576" i="10"/>
  <c r="I576" i="10"/>
  <c r="F689" i="10"/>
  <c r="F688" i="10"/>
  <c r="AN452" i="10"/>
  <c r="AN228" i="10"/>
  <c r="I22" i="1" s="1"/>
  <c r="AN340" i="10"/>
  <c r="J22" i="1" s="1"/>
  <c r="AN16" i="10"/>
  <c r="U116" i="10"/>
  <c r="I13" i="21" s="1"/>
  <c r="G63" i="20"/>
  <c r="H64" i="20"/>
  <c r="F65" i="20"/>
  <c r="F201" i="18"/>
  <c r="F181" i="18" s="1"/>
  <c r="G618" i="10"/>
  <c r="AH618" i="10" s="1"/>
  <c r="AI618" i="10" s="1"/>
  <c r="E627" i="10"/>
  <c r="J515" i="10"/>
  <c r="E694" i="10"/>
  <c r="J582" i="10"/>
  <c r="G699" i="10"/>
  <c r="AH699" i="10" s="1"/>
  <c r="AI699" i="10" s="1"/>
  <c r="E580" i="10"/>
  <c r="J468" i="10"/>
  <c r="G607" i="10"/>
  <c r="AH607" i="10" s="1"/>
  <c r="AI607" i="10" s="1"/>
  <c r="G630" i="10"/>
  <c r="AH630" i="10" s="1"/>
  <c r="AI630" i="10" s="1"/>
  <c r="G650" i="10"/>
  <c r="AH650" i="10" s="1"/>
  <c r="AI650" i="10" s="1"/>
  <c r="I643" i="10"/>
  <c r="I625" i="10"/>
  <c r="I609" i="10"/>
  <c r="J593" i="10"/>
  <c r="E705" i="10"/>
  <c r="I608" i="10"/>
  <c r="E647" i="10"/>
  <c r="J535" i="10"/>
  <c r="I655" i="10"/>
  <c r="E658" i="10"/>
  <c r="J546" i="10"/>
  <c r="E633" i="10"/>
  <c r="J521" i="10"/>
  <c r="G611" i="10"/>
  <c r="AH611" i="10" s="1"/>
  <c r="AI611" i="10" s="1"/>
  <c r="G658" i="10"/>
  <c r="AH658" i="10" s="1"/>
  <c r="AI658" i="10" s="1"/>
  <c r="I668" i="10"/>
  <c r="G621" i="10"/>
  <c r="AH621" i="10" s="1"/>
  <c r="AI621" i="10" s="1"/>
  <c r="I658" i="10"/>
  <c r="I674" i="10"/>
  <c r="G626" i="10"/>
  <c r="AH626" i="10" s="1"/>
  <c r="AI626" i="10" s="1"/>
  <c r="J503" i="10"/>
  <c r="E615" i="10"/>
  <c r="E675" i="10"/>
  <c r="J563" i="10"/>
  <c r="E646" i="10"/>
  <c r="J534" i="10"/>
  <c r="E690" i="10"/>
  <c r="J578" i="10"/>
  <c r="G694" i="10"/>
  <c r="AH694" i="10" s="1"/>
  <c r="AI694" i="10" s="1"/>
  <c r="G668" i="10"/>
  <c r="AH668" i="10" s="1"/>
  <c r="AI668" i="10" s="1"/>
  <c r="J585" i="10"/>
  <c r="E697" i="10"/>
  <c r="I666" i="10"/>
  <c r="G697" i="10"/>
  <c r="AH697" i="10" s="1"/>
  <c r="AI697" i="10" s="1"/>
  <c r="E622" i="10"/>
  <c r="J510" i="10"/>
  <c r="E587" i="10"/>
  <c r="J475" i="10"/>
  <c r="I647" i="10"/>
  <c r="I695" i="10"/>
  <c r="G596" i="10"/>
  <c r="AH596" i="10" s="1"/>
  <c r="AI596" i="10" s="1"/>
  <c r="G612" i="10"/>
  <c r="AH612" i="10" s="1"/>
  <c r="AI612" i="10" s="1"/>
  <c r="E653" i="10"/>
  <c r="J541" i="10"/>
  <c r="G675" i="10"/>
  <c r="AH675" i="10" s="1"/>
  <c r="AI675" i="10" s="1"/>
  <c r="G599" i="10"/>
  <c r="AH599" i="10" s="1"/>
  <c r="AI599" i="10" s="1"/>
  <c r="E635" i="10"/>
  <c r="J523" i="10"/>
  <c r="I621" i="10"/>
  <c r="I605" i="10"/>
  <c r="G785" i="10"/>
  <c r="AH785" i="10" s="1"/>
  <c r="AI785" i="10" s="1"/>
  <c r="E588" i="10"/>
  <c r="J476" i="10"/>
  <c r="I634" i="10"/>
  <c r="I665" i="10"/>
  <c r="G615" i="10"/>
  <c r="AH615" i="10" s="1"/>
  <c r="AI615" i="10" s="1"/>
  <c r="G635" i="10"/>
  <c r="AH635" i="10" s="1"/>
  <c r="AI635" i="10" s="1"/>
  <c r="G643" i="10"/>
  <c r="AH643" i="10" s="1"/>
  <c r="AI643" i="10" s="1"/>
  <c r="G655" i="10"/>
  <c r="AH655" i="10" s="1"/>
  <c r="AI655" i="10" s="1"/>
  <c r="G704" i="10"/>
  <c r="AH704" i="10" s="1"/>
  <c r="AI704" i="10" s="1"/>
  <c r="E579" i="10"/>
  <c r="J467" i="10"/>
  <c r="I651" i="10"/>
  <c r="G669" i="10"/>
  <c r="AH669" i="10" s="1"/>
  <c r="AI669" i="10" s="1"/>
  <c r="I703" i="10"/>
  <c r="I595" i="10"/>
  <c r="E648" i="10"/>
  <c r="J536" i="10"/>
  <c r="E632" i="10"/>
  <c r="J520" i="10"/>
  <c r="G656" i="10"/>
  <c r="AH656" i="10" s="1"/>
  <c r="AI656" i="10" s="1"/>
  <c r="G608" i="10"/>
  <c r="AH608" i="10" s="1"/>
  <c r="AI608" i="10" s="1"/>
  <c r="I607" i="10"/>
  <c r="I659" i="10"/>
  <c r="I633" i="10"/>
  <c r="E698" i="10"/>
  <c r="J586" i="10"/>
  <c r="G700" i="10"/>
  <c r="AH700" i="10" s="1"/>
  <c r="AI700" i="10" s="1"/>
  <c r="J486" i="10"/>
  <c r="E598" i="10"/>
  <c r="I648" i="10"/>
  <c r="F63" i="20"/>
  <c r="G201" i="18"/>
  <c r="I641" i="10"/>
  <c r="I653" i="10"/>
  <c r="E664" i="10"/>
  <c r="J552" i="10"/>
  <c r="E626" i="10"/>
  <c r="J514" i="10"/>
  <c r="I599" i="10"/>
  <c r="E584" i="10"/>
  <c r="J472" i="10"/>
  <c r="G660" i="10"/>
  <c r="AH660" i="10" s="1"/>
  <c r="AI660" i="10" s="1"/>
  <c r="I618" i="10"/>
  <c r="I640" i="10"/>
  <c r="G598" i="10"/>
  <c r="AH598" i="10" s="1"/>
  <c r="AI598" i="10" s="1"/>
  <c r="G614" i="10"/>
  <c r="AH614" i="10" s="1"/>
  <c r="AI614" i="10" s="1"/>
  <c r="E628" i="10"/>
  <c r="J516" i="10"/>
  <c r="G627" i="10"/>
  <c r="AH627" i="10" s="1"/>
  <c r="AI627" i="10" s="1"/>
  <c r="I620" i="10"/>
  <c r="G657" i="10"/>
  <c r="AH657" i="10" s="1"/>
  <c r="AI657" i="10" s="1"/>
  <c r="G653" i="10"/>
  <c r="AH653" i="10" s="1"/>
  <c r="AI653" i="10" s="1"/>
  <c r="G667" i="10"/>
  <c r="AH667" i="10" s="1"/>
  <c r="AI667" i="10" s="1"/>
  <c r="E642" i="10"/>
  <c r="J530" i="10"/>
  <c r="E674" i="10"/>
  <c r="J562" i="10"/>
  <c r="G698" i="10"/>
  <c r="AH698" i="10" s="1"/>
  <c r="AI698" i="10" s="1"/>
  <c r="G651" i="10"/>
  <c r="AH651" i="10" s="1"/>
  <c r="AI651" i="10" s="1"/>
  <c r="J482" i="10"/>
  <c r="E594" i="10"/>
  <c r="E591" i="10"/>
  <c r="J479" i="10"/>
  <c r="I662" i="10"/>
  <c r="I700" i="10"/>
  <c r="I602" i="10"/>
  <c r="I627" i="10"/>
  <c r="I656" i="10"/>
  <c r="I628" i="10"/>
  <c r="AE593" i="10"/>
  <c r="G602" i="10"/>
  <c r="AH602" i="10" s="1"/>
  <c r="AI602" i="10" s="1"/>
  <c r="E624" i="10"/>
  <c r="J512" i="10"/>
  <c r="G666" i="10"/>
  <c r="AH666" i="10" s="1"/>
  <c r="AI666" i="10" s="1"/>
  <c r="E625" i="10"/>
  <c r="J513" i="10"/>
  <c r="I636" i="10"/>
  <c r="J487" i="10"/>
  <c r="E599" i="10"/>
  <c r="I619" i="10"/>
  <c r="I639" i="10"/>
  <c r="G609" i="10"/>
  <c r="AH609" i="10" s="1"/>
  <c r="AI609" i="10" s="1"/>
  <c r="I705" i="10"/>
  <c r="I606" i="10"/>
  <c r="I657" i="10"/>
  <c r="I693" i="10"/>
  <c r="J485" i="10"/>
  <c r="E597" i="10"/>
  <c r="E623" i="10"/>
  <c r="J511" i="10"/>
  <c r="G619" i="10"/>
  <c r="AH619" i="10" s="1"/>
  <c r="AI619" i="10" s="1"/>
  <c r="G633" i="10"/>
  <c r="AH633" i="10" s="1"/>
  <c r="AI633" i="10" s="1"/>
  <c r="J508" i="10"/>
  <c r="E620" i="10"/>
  <c r="I702" i="10"/>
  <c r="I598" i="10"/>
  <c r="E657" i="10"/>
  <c r="J545" i="10"/>
  <c r="I652" i="10"/>
  <c r="I624" i="10"/>
  <c r="G652" i="10"/>
  <c r="AH652" i="10" s="1"/>
  <c r="AI652" i="10" s="1"/>
  <c r="I610" i="10"/>
  <c r="I603" i="10"/>
  <c r="I604" i="10"/>
  <c r="G597" i="10"/>
  <c r="AH597" i="10" s="1"/>
  <c r="AI597" i="10" s="1"/>
  <c r="G613" i="10"/>
  <c r="AH613" i="10" s="1"/>
  <c r="AI613" i="10" s="1"/>
  <c r="E673" i="10"/>
  <c r="J561" i="10"/>
  <c r="J589" i="10"/>
  <c r="E701" i="10"/>
  <c r="J489" i="10"/>
  <c r="E601" i="10"/>
  <c r="I631" i="10"/>
  <c r="I660" i="10"/>
  <c r="I646" i="10"/>
  <c r="G705" i="10"/>
  <c r="AH705" i="10" s="1"/>
  <c r="AI705" i="10" s="1"/>
  <c r="J507" i="10"/>
  <c r="E619" i="10"/>
  <c r="J504" i="10"/>
  <c r="E616" i="10"/>
  <c r="G632" i="10"/>
  <c r="AH632" i="10" s="1"/>
  <c r="AI632" i="10" s="1"/>
  <c r="I664" i="10"/>
  <c r="E666" i="10"/>
  <c r="J554" i="10"/>
  <c r="G672" i="10"/>
  <c r="AH672" i="10" s="1"/>
  <c r="AI672" i="10" s="1"/>
  <c r="E592" i="10"/>
  <c r="J480" i="10"/>
  <c r="E662" i="10"/>
  <c r="J550" i="10"/>
  <c r="I594" i="10"/>
  <c r="E663" i="10"/>
  <c r="J551" i="10"/>
  <c r="I698" i="10"/>
  <c r="I635" i="10"/>
  <c r="G644" i="10"/>
  <c r="AH644" i="10" s="1"/>
  <c r="AI644" i="10" s="1"/>
  <c r="I697" i="10"/>
  <c r="G695" i="10"/>
  <c r="AH695" i="10" s="1"/>
  <c r="AI695" i="10" s="1"/>
  <c r="G654" i="10"/>
  <c r="AH654" i="10" s="1"/>
  <c r="AI654" i="10" s="1"/>
  <c r="E639" i="10"/>
  <c r="J527" i="10"/>
  <c r="J500" i="10"/>
  <c r="E612" i="10"/>
  <c r="I694" i="10"/>
  <c r="I630" i="10"/>
  <c r="G620" i="10"/>
  <c r="AH620" i="10" s="1"/>
  <c r="AI620" i="10" s="1"/>
  <c r="J491" i="10"/>
  <c r="E603" i="10"/>
  <c r="I617" i="10"/>
  <c r="I601" i="10"/>
  <c r="E672" i="10"/>
  <c r="J560" i="10"/>
  <c r="G646" i="10"/>
  <c r="AH646" i="10" s="1"/>
  <c r="AI646" i="10" s="1"/>
  <c r="I616" i="10"/>
  <c r="I600" i="10"/>
  <c r="G648" i="10"/>
  <c r="AH648" i="10" s="1"/>
  <c r="AI648" i="10" s="1"/>
  <c r="I622" i="10"/>
  <c r="G595" i="10"/>
  <c r="AH595" i="10" s="1"/>
  <c r="AI595" i="10" s="1"/>
  <c r="AE578" i="10"/>
  <c r="E670" i="10"/>
  <c r="J558" i="10"/>
  <c r="G638" i="10"/>
  <c r="AH638" i="10" s="1"/>
  <c r="AI638" i="10" s="1"/>
  <c r="E655" i="10"/>
  <c r="J543" i="10"/>
  <c r="I663" i="10"/>
  <c r="J496" i="10"/>
  <c r="E608" i="10"/>
  <c r="AE590" i="10"/>
  <c r="E634" i="10"/>
  <c r="J522" i="10"/>
  <c r="I642" i="10"/>
  <c r="G634" i="10"/>
  <c r="AH634" i="10" s="1"/>
  <c r="AI634" i="10" s="1"/>
  <c r="E583" i="10"/>
  <c r="J471" i="10"/>
  <c r="I638" i="10"/>
  <c r="I670" i="10"/>
  <c r="I691" i="10"/>
  <c r="G702" i="10"/>
  <c r="AH702" i="10" s="1"/>
  <c r="AI702" i="10" s="1"/>
  <c r="E668" i="10"/>
  <c r="J556" i="10"/>
  <c r="I690" i="10"/>
  <c r="E636" i="10"/>
  <c r="J524" i="10"/>
  <c r="I644" i="10"/>
  <c r="I675" i="10"/>
  <c r="E702" i="10"/>
  <c r="J590" i="10"/>
  <c r="G691" i="10"/>
  <c r="AH691" i="10" s="1"/>
  <c r="AI691" i="10" s="1"/>
  <c r="G703" i="10"/>
  <c r="AH703" i="10" s="1"/>
  <c r="AI703" i="10" s="1"/>
  <c r="I611" i="10"/>
  <c r="J492" i="10"/>
  <c r="E604" i="10"/>
  <c r="G693" i="10"/>
  <c r="AH693" i="10" s="1"/>
  <c r="AI693" i="10" s="1"/>
  <c r="G604" i="10"/>
  <c r="AH604" i="10" s="1"/>
  <c r="AI604" i="10" s="1"/>
  <c r="E645" i="10"/>
  <c r="J533" i="10"/>
  <c r="G617" i="10"/>
  <c r="AH617" i="10" s="1"/>
  <c r="AI617" i="10" s="1"/>
  <c r="G665" i="10"/>
  <c r="AH665" i="10" s="1"/>
  <c r="AI665" i="10" s="1"/>
  <c r="J499" i="10"/>
  <c r="E611" i="10"/>
  <c r="I629" i="10"/>
  <c r="I613" i="10"/>
  <c r="I597" i="10"/>
  <c r="E667" i="10"/>
  <c r="J555" i="10"/>
  <c r="I650" i="10"/>
  <c r="G696" i="10"/>
  <c r="AH696" i="10" s="1"/>
  <c r="AI696" i="10" s="1"/>
  <c r="G623" i="10"/>
  <c r="AH623" i="10" s="1"/>
  <c r="AI623" i="10" s="1"/>
  <c r="G639" i="10"/>
  <c r="AH639" i="10" s="1"/>
  <c r="AI639" i="10" s="1"/>
  <c r="G647" i="10"/>
  <c r="AH647" i="10" s="1"/>
  <c r="AI647" i="10" s="1"/>
  <c r="G603" i="10"/>
  <c r="AH603" i="10" s="1"/>
  <c r="AI603" i="10" s="1"/>
  <c r="E643" i="10"/>
  <c r="J531" i="10"/>
  <c r="I696" i="10"/>
  <c r="J494" i="10"/>
  <c r="E606" i="10"/>
  <c r="G629" i="10"/>
  <c r="AH629" i="10" s="1"/>
  <c r="AI629" i="10" s="1"/>
  <c r="J488" i="10"/>
  <c r="E600" i="10"/>
  <c r="E665" i="10"/>
  <c r="J553" i="10"/>
  <c r="G600" i="10"/>
  <c r="AH600" i="10" s="1"/>
  <c r="AI600" i="10" s="1"/>
  <c r="E637" i="10"/>
  <c r="J525" i="10"/>
  <c r="E753" i="10"/>
  <c r="J641" i="10"/>
  <c r="J506" i="10"/>
  <c r="E618" i="10"/>
  <c r="J495" i="10"/>
  <c r="E607" i="10"/>
  <c r="E651" i="10"/>
  <c r="J539" i="10"/>
  <c r="G692" i="10"/>
  <c r="AH692" i="10" s="1"/>
  <c r="AI692" i="10" s="1"/>
  <c r="G671" i="10"/>
  <c r="AH671" i="10" s="1"/>
  <c r="AI671" i="10" s="1"/>
  <c r="E640" i="10"/>
  <c r="J528" i="10"/>
  <c r="G662" i="10"/>
  <c r="AH662" i="10" s="1"/>
  <c r="AI662" i="10" s="1"/>
  <c r="I637" i="10"/>
  <c r="I645" i="10"/>
  <c r="I661" i="10"/>
  <c r="J498" i="10"/>
  <c r="E610" i="10"/>
  <c r="G674" i="10"/>
  <c r="AH674" i="10" s="1"/>
  <c r="AI674" i="10" s="1"/>
  <c r="G649" i="10"/>
  <c r="AH649" i="10" s="1"/>
  <c r="AI649" i="10" s="1"/>
  <c r="I671" i="10"/>
  <c r="I704" i="10"/>
  <c r="E629" i="10"/>
  <c r="J517" i="10"/>
  <c r="I672" i="10"/>
  <c r="G606" i="10"/>
  <c r="AH606" i="10" s="1"/>
  <c r="AI606" i="10" s="1"/>
  <c r="G622" i="10"/>
  <c r="AH622" i="10" s="1"/>
  <c r="AI622" i="10" s="1"/>
  <c r="G645" i="10"/>
  <c r="AH645" i="10" s="1"/>
  <c r="AI645" i="10" s="1"/>
  <c r="J484" i="10"/>
  <c r="E596" i="10"/>
  <c r="G701" i="10"/>
  <c r="AH701" i="10" s="1"/>
  <c r="AI701" i="10" s="1"/>
  <c r="J490" i="10"/>
  <c r="E602" i="10"/>
  <c r="E644" i="10"/>
  <c r="J532" i="10"/>
  <c r="G616" i="10"/>
  <c r="AH616" i="10" s="1"/>
  <c r="AI616" i="10" s="1"/>
  <c r="G690" i="10"/>
  <c r="AH690" i="10" s="1"/>
  <c r="AI690" i="10" s="1"/>
  <c r="G631" i="10"/>
  <c r="AH631" i="10" s="1"/>
  <c r="AI631" i="10" s="1"/>
  <c r="G659" i="10"/>
  <c r="AH659" i="10" s="1"/>
  <c r="AI659" i="10" s="1"/>
  <c r="E652" i="10"/>
  <c r="J540" i="10"/>
  <c r="I692" i="10"/>
  <c r="J501" i="10"/>
  <c r="E613" i="10"/>
  <c r="G670" i="10"/>
  <c r="AH670" i="10" s="1"/>
  <c r="AI670" i="10" s="1"/>
  <c r="G594" i="10"/>
  <c r="AH594" i="10" s="1"/>
  <c r="AI594" i="10" s="1"/>
  <c r="G610" i="10"/>
  <c r="AH610" i="10" s="1"/>
  <c r="AI610" i="10" s="1"/>
  <c r="G661" i="10"/>
  <c r="AH661" i="10" s="1"/>
  <c r="AI661" i="10" s="1"/>
  <c r="G640" i="10"/>
  <c r="AH640" i="10" s="1"/>
  <c r="AI640" i="10" s="1"/>
  <c r="I614" i="10"/>
  <c r="E660" i="10"/>
  <c r="J548" i="10"/>
  <c r="E671" i="10"/>
  <c r="J559" i="10"/>
  <c r="I626" i="10"/>
  <c r="E630" i="10"/>
  <c r="J518" i="10"/>
  <c r="I669" i="10"/>
  <c r="G664" i="10"/>
  <c r="AH664" i="10" s="1"/>
  <c r="AI664" i="10" s="1"/>
  <c r="G601" i="10"/>
  <c r="AH601" i="10" s="1"/>
  <c r="AI601" i="10" s="1"/>
  <c r="I699" i="10"/>
  <c r="J505" i="10"/>
  <c r="E617" i="10"/>
  <c r="I649" i="10"/>
  <c r="G642" i="10"/>
  <c r="AH642" i="10" s="1"/>
  <c r="AI642" i="10" s="1"/>
  <c r="E659" i="10"/>
  <c r="J547" i="10"/>
  <c r="I701" i="10"/>
  <c r="I667" i="10"/>
  <c r="E669" i="10"/>
  <c r="J557" i="10"/>
  <c r="G625" i="10"/>
  <c r="AH625" i="10" s="1"/>
  <c r="AI625" i="10" s="1"/>
  <c r="G628" i="10"/>
  <c r="AH628" i="10" s="1"/>
  <c r="AI628" i="10" s="1"/>
  <c r="J497" i="10"/>
  <c r="E609" i="10"/>
  <c r="E649" i="10"/>
  <c r="J537" i="10"/>
  <c r="E661" i="10"/>
  <c r="J549" i="10"/>
  <c r="I623" i="10"/>
  <c r="J483" i="10"/>
  <c r="E595" i="10"/>
  <c r="G636" i="10"/>
  <c r="AH636" i="10" s="1"/>
  <c r="AI636" i="10" s="1"/>
  <c r="J509" i="10"/>
  <c r="E621" i="10"/>
  <c r="J502" i="10"/>
  <c r="E614" i="10"/>
  <c r="E656" i="10"/>
  <c r="J544" i="10"/>
  <c r="I612" i="10"/>
  <c r="I596" i="10"/>
  <c r="G605" i="10"/>
  <c r="AH605" i="10" s="1"/>
  <c r="AI605" i="10" s="1"/>
  <c r="G663" i="10"/>
  <c r="AH663" i="10" s="1"/>
  <c r="AI663" i="10" s="1"/>
  <c r="I615" i="10"/>
  <c r="I632" i="10"/>
  <c r="E638" i="10"/>
  <c r="J526" i="10"/>
  <c r="E654" i="10"/>
  <c r="J542" i="10"/>
  <c r="G624" i="10"/>
  <c r="AH624" i="10" s="1"/>
  <c r="AI624" i="10" s="1"/>
  <c r="E650" i="10"/>
  <c r="J538" i="10"/>
  <c r="I785" i="10"/>
  <c r="G641" i="10"/>
  <c r="AH641" i="10" s="1"/>
  <c r="AI641" i="10" s="1"/>
  <c r="I654" i="10"/>
  <c r="J493" i="10"/>
  <c r="E605" i="10"/>
  <c r="E631" i="10"/>
  <c r="J519" i="10"/>
  <c r="G637" i="10"/>
  <c r="AH637" i="10" s="1"/>
  <c r="AI637" i="10" s="1"/>
  <c r="J581" i="10"/>
  <c r="E693" i="10"/>
  <c r="K22" i="1"/>
  <c r="G689" i="10"/>
  <c r="AH689" i="10" s="1"/>
  <c r="AI689" i="10" s="1"/>
  <c r="G688" i="10"/>
  <c r="AH688" i="10" s="1"/>
  <c r="AI688" i="10" s="1"/>
  <c r="AL464" i="10"/>
  <c r="AM464" i="10" s="1"/>
  <c r="AN464" i="10" s="1"/>
  <c r="AL465" i="10"/>
  <c r="AM465" i="10" s="1"/>
  <c r="AN465" i="10" s="1"/>
  <c r="K24" i="5" l="1"/>
  <c r="J24" i="5"/>
  <c r="I24" i="5"/>
  <c r="AE582" i="10"/>
  <c r="AE586" i="10"/>
  <c r="AE589" i="10"/>
  <c r="AD388" i="10"/>
  <c r="AD405" i="10"/>
  <c r="AD478" i="10"/>
  <c r="AD378" i="10"/>
  <c r="AD467" i="10"/>
  <c r="AD412" i="10"/>
  <c r="AD561" i="10"/>
  <c r="AD427" i="10"/>
  <c r="AD475" i="10"/>
  <c r="AD409" i="10"/>
  <c r="AD439" i="10"/>
  <c r="AD472" i="10"/>
  <c r="AD429" i="10"/>
  <c r="T478" i="10"/>
  <c r="AD400" i="10"/>
  <c r="AE585" i="10"/>
  <c r="AI676" i="10"/>
  <c r="N169" i="21" s="1"/>
  <c r="AE536" i="10"/>
  <c r="Q536" i="10"/>
  <c r="AE534" i="10"/>
  <c r="Q534" i="10"/>
  <c r="AE521" i="10"/>
  <c r="Q521" i="10"/>
  <c r="AE538" i="10"/>
  <c r="Q538" i="10"/>
  <c r="AE491" i="10"/>
  <c r="Q491" i="10"/>
  <c r="AE512" i="10"/>
  <c r="Q512" i="10"/>
  <c r="AE537" i="10"/>
  <c r="Q537" i="10"/>
  <c r="AE557" i="10"/>
  <c r="Q557" i="10"/>
  <c r="AE526" i="10"/>
  <c r="Q526" i="10"/>
  <c r="AE544" i="10"/>
  <c r="Q544" i="10"/>
  <c r="AE550" i="10"/>
  <c r="Q550" i="10"/>
  <c r="AE504" i="10"/>
  <c r="Q504" i="10"/>
  <c r="AE559" i="10"/>
  <c r="Q559" i="10"/>
  <c r="AD474" i="10"/>
  <c r="T474" i="10" s="1"/>
  <c r="AD435" i="10"/>
  <c r="T435" i="10" s="1"/>
  <c r="AD451" i="10"/>
  <c r="AD375" i="10"/>
  <c r="AD421" i="10"/>
  <c r="AD380" i="10"/>
  <c r="T380" i="10" s="1"/>
  <c r="AD381" i="10"/>
  <c r="AD423" i="10"/>
  <c r="AD387" i="10"/>
  <c r="AD438" i="10"/>
  <c r="AD428" i="10"/>
  <c r="AD444" i="10"/>
  <c r="AD425" i="10"/>
  <c r="AE552" i="10"/>
  <c r="Q552" i="10"/>
  <c r="AE520" i="10"/>
  <c r="Q520" i="10"/>
  <c r="AE522" i="10"/>
  <c r="Q522" i="10"/>
  <c r="AE498" i="10"/>
  <c r="Q498" i="10"/>
  <c r="AE540" i="10"/>
  <c r="Q540" i="10"/>
  <c r="AE555" i="10"/>
  <c r="Q555" i="10"/>
  <c r="AE532" i="10"/>
  <c r="Q532" i="10"/>
  <c r="AE587" i="10"/>
  <c r="Q587" i="10"/>
  <c r="AE514" i="10"/>
  <c r="Q514" i="10"/>
  <c r="AE502" i="10"/>
  <c r="Q502" i="10"/>
  <c r="AE490" i="10"/>
  <c r="Q490" i="10"/>
  <c r="AE543" i="10"/>
  <c r="Q543" i="10"/>
  <c r="AE518" i="10"/>
  <c r="Q518" i="10"/>
  <c r="AE560" i="10"/>
  <c r="Q560" i="10"/>
  <c r="AE549" i="10"/>
  <c r="Q549" i="10"/>
  <c r="AE495" i="10"/>
  <c r="Q495" i="10"/>
  <c r="AE548" i="10"/>
  <c r="Q548" i="10"/>
  <c r="AE485" i="10"/>
  <c r="Q485" i="10"/>
  <c r="AE511" i="10"/>
  <c r="Q511" i="10"/>
  <c r="AE507" i="10"/>
  <c r="Q507" i="10"/>
  <c r="AE551" i="10"/>
  <c r="Q551" i="10"/>
  <c r="AE488" i="10"/>
  <c r="Q488" i="10"/>
  <c r="AE531" i="10"/>
  <c r="Q531" i="10"/>
  <c r="AE506" i="10"/>
  <c r="Q506" i="10"/>
  <c r="AE541" i="10"/>
  <c r="Q541" i="10"/>
  <c r="AD370" i="10"/>
  <c r="T370" i="10" s="1"/>
  <c r="AD379" i="10"/>
  <c r="AD397" i="10"/>
  <c r="T397" i="10" s="1"/>
  <c r="AD404" i="10"/>
  <c r="AD403" i="10"/>
  <c r="AD447" i="10"/>
  <c r="AD431" i="10"/>
  <c r="T431" i="10" s="1"/>
  <c r="AD385" i="10"/>
  <c r="S415" i="10"/>
  <c r="U415" i="10" s="1"/>
  <c r="S373" i="10"/>
  <c r="U373" i="10" s="1"/>
  <c r="S383" i="10"/>
  <c r="U383" i="10" s="1"/>
  <c r="S448" i="10"/>
  <c r="U448" i="10" s="1"/>
  <c r="S407" i="10"/>
  <c r="U407" i="10" s="1"/>
  <c r="S441" i="10"/>
  <c r="U441" i="10" s="1"/>
  <c r="S370" i="10"/>
  <c r="U370" i="10" s="1"/>
  <c r="S377" i="10"/>
  <c r="U377" i="10" s="1"/>
  <c r="S471" i="10"/>
  <c r="U471" i="10" s="1"/>
  <c r="S480" i="10"/>
  <c r="U480" i="10" s="1"/>
  <c r="S411" i="10"/>
  <c r="U411" i="10" s="1"/>
  <c r="S391" i="10"/>
  <c r="U391" i="10" s="1"/>
  <c r="S413" i="10"/>
  <c r="U413" i="10" s="1"/>
  <c r="S379" i="10"/>
  <c r="U379" i="10" s="1"/>
  <c r="T379" i="10"/>
  <c r="S397" i="10"/>
  <c r="U397" i="10" s="1"/>
  <c r="T404" i="10"/>
  <c r="S404" i="10"/>
  <c r="U404" i="10" s="1"/>
  <c r="T403" i="10"/>
  <c r="S403" i="10"/>
  <c r="U403" i="10" s="1"/>
  <c r="T447" i="10"/>
  <c r="S447" i="10"/>
  <c r="U447" i="10" s="1"/>
  <c r="S431" i="10"/>
  <c r="U431" i="10" s="1"/>
  <c r="S385" i="10"/>
  <c r="U385" i="10" s="1"/>
  <c r="T385" i="10"/>
  <c r="S440" i="10"/>
  <c r="U440" i="10" s="1"/>
  <c r="S450" i="10"/>
  <c r="U450" i="10" s="1"/>
  <c r="S479" i="10"/>
  <c r="U479" i="10" s="1"/>
  <c r="S417" i="10"/>
  <c r="U417" i="10" s="1"/>
  <c r="S410" i="10"/>
  <c r="U410" i="10" s="1"/>
  <c r="S467" i="10"/>
  <c r="U467" i="10" s="1"/>
  <c r="T467" i="10"/>
  <c r="T412" i="10"/>
  <c r="S412" i="10"/>
  <c r="U412" i="10" s="1"/>
  <c r="S561" i="10"/>
  <c r="U561" i="10" s="1"/>
  <c r="T561" i="10"/>
  <c r="S394" i="10"/>
  <c r="U394" i="10" s="1"/>
  <c r="T427" i="10"/>
  <c r="S427" i="10"/>
  <c r="U427" i="10" s="1"/>
  <c r="S376" i="10"/>
  <c r="U376" i="10" s="1"/>
  <c r="S386" i="10"/>
  <c r="U386" i="10" s="1"/>
  <c r="S393" i="10"/>
  <c r="U393" i="10" s="1"/>
  <c r="S408" i="10"/>
  <c r="U408" i="10" s="1"/>
  <c r="S437" i="10"/>
  <c r="U437" i="10" s="1"/>
  <c r="AE482" i="10"/>
  <c r="Q482" i="10"/>
  <c r="AE584" i="10"/>
  <c r="Q584" i="10"/>
  <c r="AE553" i="10"/>
  <c r="Q553" i="10"/>
  <c r="AE493" i="10"/>
  <c r="Q493" i="10"/>
  <c r="AE499" i="10"/>
  <c r="Q499" i="10"/>
  <c r="AE545" i="10"/>
  <c r="Q545" i="10"/>
  <c r="AE579" i="10"/>
  <c r="Q579" i="10"/>
  <c r="AE516" i="10"/>
  <c r="Q516" i="10"/>
  <c r="AE505" i="10"/>
  <c r="Q505" i="10"/>
  <c r="AE533" i="10"/>
  <c r="Q533" i="10"/>
  <c r="S380" i="10"/>
  <c r="U380" i="10" s="1"/>
  <c r="S381" i="10"/>
  <c r="U381" i="10" s="1"/>
  <c r="T381" i="10"/>
  <c r="T423" i="10"/>
  <c r="S423" i="10"/>
  <c r="U423" i="10" s="1"/>
  <c r="S387" i="10"/>
  <c r="U387" i="10" s="1"/>
  <c r="T387" i="10"/>
  <c r="T438" i="10"/>
  <c r="S438" i="10"/>
  <c r="U438" i="10" s="1"/>
  <c r="S398" i="10"/>
  <c r="U398" i="10" s="1"/>
  <c r="S414" i="10"/>
  <c r="U414" i="10" s="1"/>
  <c r="T428" i="10"/>
  <c r="S428" i="10"/>
  <c r="U428" i="10" s="1"/>
  <c r="S406" i="10"/>
  <c r="U406" i="10" s="1"/>
  <c r="T444" i="10"/>
  <c r="S444" i="10"/>
  <c r="U444" i="10" s="1"/>
  <c r="T425" i="10"/>
  <c r="S425" i="10"/>
  <c r="U425" i="10" s="1"/>
  <c r="AE492" i="10"/>
  <c r="Q492" i="10"/>
  <c r="AE501" i="10"/>
  <c r="Q501" i="10"/>
  <c r="AE583" i="10"/>
  <c r="Q583" i="10"/>
  <c r="AE554" i="10"/>
  <c r="Q554" i="10"/>
  <c r="AE558" i="10"/>
  <c r="Q558" i="10"/>
  <c r="AE562" i="10"/>
  <c r="Q562" i="10"/>
  <c r="AE588" i="10"/>
  <c r="Q588" i="10"/>
  <c r="AE510" i="10"/>
  <c r="Q510" i="10"/>
  <c r="AE513" i="10"/>
  <c r="Q513" i="10"/>
  <c r="AE529" i="10"/>
  <c r="Q529" i="10"/>
  <c r="AD376" i="10"/>
  <c r="T376" i="10" s="1"/>
  <c r="AD386" i="10"/>
  <c r="T386" i="10" s="1"/>
  <c r="AD393" i="10"/>
  <c r="T393" i="10" s="1"/>
  <c r="AD470" i="10"/>
  <c r="T470" i="10" s="1"/>
  <c r="AD473" i="10"/>
  <c r="T473" i="10" s="1"/>
  <c r="AD408" i="10"/>
  <c r="T408" i="10" s="1"/>
  <c r="AD437" i="10"/>
  <c r="T437" i="10" s="1"/>
  <c r="AD395" i="10"/>
  <c r="AD419" i="10"/>
  <c r="AD469" i="10"/>
  <c r="T469" i="10" s="1"/>
  <c r="AD420" i="10"/>
  <c r="AD384" i="10"/>
  <c r="AD401" i="10"/>
  <c r="AD374" i="10"/>
  <c r="AD442" i="10"/>
  <c r="AE542" i="10"/>
  <c r="Q542" i="10"/>
  <c r="AE483" i="10"/>
  <c r="Q483" i="10"/>
  <c r="AE503" i="10"/>
  <c r="Q503" i="10"/>
  <c r="AE500" i="10"/>
  <c r="Q500" i="10"/>
  <c r="AE509" i="10"/>
  <c r="Q509" i="10"/>
  <c r="AE486" i="10"/>
  <c r="Q486" i="10"/>
  <c r="AE581" i="10"/>
  <c r="Q581" i="10"/>
  <c r="AE494" i="10"/>
  <c r="Q494" i="10"/>
  <c r="AE527" i="10"/>
  <c r="Q527" i="10"/>
  <c r="AE524" i="10"/>
  <c r="Q524" i="10"/>
  <c r="AE556" i="10"/>
  <c r="Q556" i="10"/>
  <c r="AE580" i="10"/>
  <c r="Q580" i="10"/>
  <c r="AE489" i="10"/>
  <c r="Q489" i="10"/>
  <c r="AE528" i="10"/>
  <c r="Q528" i="10"/>
  <c r="AE487" i="10"/>
  <c r="Q487" i="10"/>
  <c r="AE525" i="10"/>
  <c r="Q525" i="10"/>
  <c r="AE547" i="10"/>
  <c r="Q547" i="10"/>
  <c r="AE591" i="10"/>
  <c r="Q591" i="10"/>
  <c r="AE519" i="10"/>
  <c r="Q519" i="10"/>
  <c r="AE517" i="10"/>
  <c r="Q517" i="10"/>
  <c r="AE546" i="10"/>
  <c r="Q546" i="10"/>
  <c r="AE515" i="10"/>
  <c r="Q515" i="10"/>
  <c r="AE497" i="10"/>
  <c r="Q497" i="10"/>
  <c r="AE592" i="10"/>
  <c r="Q592" i="10"/>
  <c r="S426" i="10"/>
  <c r="U426" i="10" s="1"/>
  <c r="S388" i="10"/>
  <c r="U388" i="10" s="1"/>
  <c r="T388" i="10"/>
  <c r="S405" i="10"/>
  <c r="U405" i="10" s="1"/>
  <c r="T405" i="10"/>
  <c r="S378" i="10"/>
  <c r="U378" i="10" s="1"/>
  <c r="T378" i="10"/>
  <c r="S422" i="10"/>
  <c r="U422" i="10" s="1"/>
  <c r="S475" i="10"/>
  <c r="U475" i="10" s="1"/>
  <c r="T475" i="10"/>
  <c r="S392" i="10"/>
  <c r="U392" i="10" s="1"/>
  <c r="S402" i="10"/>
  <c r="U402" i="10" s="1"/>
  <c r="S409" i="10"/>
  <c r="U409" i="10" s="1"/>
  <c r="T409" i="10"/>
  <c r="T439" i="10"/>
  <c r="S439" i="10"/>
  <c r="U439" i="10" s="1"/>
  <c r="T472" i="10"/>
  <c r="S472" i="10"/>
  <c r="U472" i="10" s="1"/>
  <c r="S436" i="10"/>
  <c r="U436" i="10" s="1"/>
  <c r="T429" i="10"/>
  <c r="S429" i="10"/>
  <c r="U429" i="10" s="1"/>
  <c r="S446" i="10"/>
  <c r="U446" i="10" s="1"/>
  <c r="S396" i="10"/>
  <c r="U396" i="10" s="1"/>
  <c r="S371" i="10"/>
  <c r="U371" i="10" s="1"/>
  <c r="S468" i="10"/>
  <c r="U468" i="10" s="1"/>
  <c r="S382" i="10"/>
  <c r="U382" i="10" s="1"/>
  <c r="S445" i="10"/>
  <c r="U445" i="10" s="1"/>
  <c r="T400" i="10"/>
  <c r="S400" i="10"/>
  <c r="U400" i="10" s="1"/>
  <c r="S390" i="10"/>
  <c r="U390" i="10" s="1"/>
  <c r="S418" i="10"/>
  <c r="U418" i="10" s="1"/>
  <c r="S433" i="10"/>
  <c r="U433" i="10" s="1"/>
  <c r="S372" i="10"/>
  <c r="U372" i="10" s="1"/>
  <c r="S389" i="10"/>
  <c r="U389" i="10" s="1"/>
  <c r="S399" i="10"/>
  <c r="U399" i="10" s="1"/>
  <c r="S443" i="10"/>
  <c r="U443" i="10" s="1"/>
  <c r="S476" i="10"/>
  <c r="U476" i="10" s="1"/>
  <c r="S424" i="10"/>
  <c r="U424" i="10" s="1"/>
  <c r="S430" i="10"/>
  <c r="U430" i="10" s="1"/>
  <c r="S435" i="10"/>
  <c r="U435" i="10" s="1"/>
  <c r="S432" i="10"/>
  <c r="U432" i="10" s="1"/>
  <c r="T451" i="10"/>
  <c r="S451" i="10"/>
  <c r="U451" i="10" s="1"/>
  <c r="S375" i="10"/>
  <c r="U375" i="10" s="1"/>
  <c r="T375" i="10"/>
  <c r="T421" i="10"/>
  <c r="S421" i="10"/>
  <c r="U421" i="10" s="1"/>
  <c r="AE673" i="10"/>
  <c r="Q673" i="10"/>
  <c r="AE539" i="10"/>
  <c r="Q539" i="10"/>
  <c r="AE484" i="10"/>
  <c r="Q484" i="10"/>
  <c r="AE535" i="10"/>
  <c r="Q535" i="10"/>
  <c r="AE563" i="10"/>
  <c r="Q563" i="10"/>
  <c r="AE530" i="10"/>
  <c r="Q530" i="10"/>
  <c r="AE496" i="10"/>
  <c r="Q496" i="10"/>
  <c r="AE508" i="10"/>
  <c r="Q508" i="10"/>
  <c r="AE523" i="10"/>
  <c r="Q523" i="10"/>
  <c r="S478" i="10"/>
  <c r="U478" i="10" s="1"/>
  <c r="S474" i="10"/>
  <c r="U474" i="10" s="1"/>
  <c r="T395" i="10"/>
  <c r="S395" i="10"/>
  <c r="U395" i="10" s="1"/>
  <c r="T419" i="10"/>
  <c r="S419" i="10"/>
  <c r="U419" i="10" s="1"/>
  <c r="S416" i="10"/>
  <c r="U416" i="10" s="1"/>
  <c r="S469" i="10"/>
  <c r="U469" i="10" s="1"/>
  <c r="T420" i="10"/>
  <c r="S420" i="10"/>
  <c r="U420" i="10" s="1"/>
  <c r="S384" i="10"/>
  <c r="U384" i="10" s="1"/>
  <c r="T384" i="10"/>
  <c r="S401" i="10"/>
  <c r="U401" i="10" s="1"/>
  <c r="T401" i="10"/>
  <c r="S374" i="10"/>
  <c r="U374" i="10" s="1"/>
  <c r="T374" i="10"/>
  <c r="S434" i="10"/>
  <c r="U434" i="10" s="1"/>
  <c r="T442" i="10"/>
  <c r="S442" i="10"/>
  <c r="U442" i="10" s="1"/>
  <c r="P785" i="10"/>
  <c r="Z785" i="10"/>
  <c r="P615" i="10"/>
  <c r="Z615" i="10"/>
  <c r="P692" i="10"/>
  <c r="Z692" i="10"/>
  <c r="P645" i="10"/>
  <c r="Z645" i="10"/>
  <c r="P696" i="10"/>
  <c r="Z696" i="10"/>
  <c r="P629" i="10"/>
  <c r="Z629" i="10"/>
  <c r="P691" i="10"/>
  <c r="Z691" i="10"/>
  <c r="P663" i="10"/>
  <c r="Z663" i="10"/>
  <c r="P635" i="10"/>
  <c r="Z635" i="10"/>
  <c r="P631" i="10"/>
  <c r="Z631" i="10"/>
  <c r="P603" i="10"/>
  <c r="Z603" i="10"/>
  <c r="P624" i="10"/>
  <c r="Z624" i="10"/>
  <c r="P598" i="10"/>
  <c r="Z598" i="10"/>
  <c r="P700" i="10"/>
  <c r="Z700" i="10"/>
  <c r="P620" i="10"/>
  <c r="Z620" i="10"/>
  <c r="P703" i="10"/>
  <c r="Z703" i="10"/>
  <c r="P651" i="10"/>
  <c r="Z651" i="10"/>
  <c r="P605" i="10"/>
  <c r="Z605" i="10"/>
  <c r="P695" i="10"/>
  <c r="Z695" i="10"/>
  <c r="P666" i="10"/>
  <c r="Z666" i="10"/>
  <c r="P668" i="10"/>
  <c r="Z668" i="10"/>
  <c r="P643" i="10"/>
  <c r="Z643" i="10"/>
  <c r="AG648" i="10"/>
  <c r="AJ648" i="10"/>
  <c r="AK648" i="10" s="1"/>
  <c r="AL648" i="10"/>
  <c r="AM648" i="10" s="1"/>
  <c r="AN648" i="10" s="1"/>
  <c r="H760" i="10"/>
  <c r="AG665" i="10"/>
  <c r="H777" i="10"/>
  <c r="AJ665" i="10"/>
  <c r="AK665" i="10" s="1"/>
  <c r="AL665" i="10"/>
  <c r="AM665" i="10" s="1"/>
  <c r="AN665" i="10" s="1"/>
  <c r="AG634" i="10"/>
  <c r="AJ634" i="10"/>
  <c r="AK634" i="10" s="1"/>
  <c r="AL634" i="10"/>
  <c r="AM634" i="10" s="1"/>
  <c r="AN634" i="10" s="1"/>
  <c r="H746" i="10"/>
  <c r="AG609" i="10"/>
  <c r="H721" i="10"/>
  <c r="AJ609" i="10"/>
  <c r="AK609" i="10" s="1"/>
  <c r="AL609" i="10" s="1"/>
  <c r="AM609" i="10" s="1"/>
  <c r="AN609" i="10" s="1"/>
  <c r="AG624" i="10"/>
  <c r="AJ624" i="10"/>
  <c r="AK624" i="10" s="1"/>
  <c r="AL624" i="10"/>
  <c r="AM624" i="10" s="1"/>
  <c r="AN624" i="10" s="1"/>
  <c r="H736" i="10"/>
  <c r="AG586" i="10"/>
  <c r="AJ586" i="10"/>
  <c r="AK586" i="10" s="1"/>
  <c r="AL586" i="10" s="1"/>
  <c r="AM586" i="10" s="1"/>
  <c r="AN586" i="10" s="1"/>
  <c r="H698" i="10"/>
  <c r="AD410" i="10"/>
  <c r="T410" i="10" s="1"/>
  <c r="AD394" i="10"/>
  <c r="T394" i="10" s="1"/>
  <c r="AG608" i="10"/>
  <c r="H720" i="10"/>
  <c r="AJ608" i="10"/>
  <c r="AK608" i="10" s="1"/>
  <c r="AL608" i="10" s="1"/>
  <c r="AM608" i="10" s="1"/>
  <c r="AN608" i="10" s="1"/>
  <c r="AG622" i="10"/>
  <c r="AJ622" i="10"/>
  <c r="AK622" i="10" s="1"/>
  <c r="AL622" i="10"/>
  <c r="AM622" i="10" s="1"/>
  <c r="AN622" i="10" s="1"/>
  <c r="H734" i="10"/>
  <c r="AG623" i="10"/>
  <c r="AL623" i="10"/>
  <c r="AM623" i="10" s="1"/>
  <c r="AN623" i="10" s="1"/>
  <c r="H735" i="10"/>
  <c r="AJ623" i="10"/>
  <c r="AK623" i="10" s="1"/>
  <c r="AG621" i="10"/>
  <c r="AJ621" i="10"/>
  <c r="AK621" i="10" s="1"/>
  <c r="AL621" i="10"/>
  <c r="AM621" i="10" s="1"/>
  <c r="AN621" i="10" s="1"/>
  <c r="H733" i="10"/>
  <c r="AG596" i="10"/>
  <c r="H708" i="10"/>
  <c r="AJ596" i="10"/>
  <c r="AK596" i="10" s="1"/>
  <c r="AL596" i="10" s="1"/>
  <c r="AM596" i="10" s="1"/>
  <c r="AN596" i="10" s="1"/>
  <c r="AG643" i="10"/>
  <c r="H755" i="10"/>
  <c r="AJ643" i="10"/>
  <c r="AK643" i="10" s="1"/>
  <c r="AL643" i="10"/>
  <c r="AM643" i="10" s="1"/>
  <c r="AN643" i="10" s="1"/>
  <c r="AG585" i="10"/>
  <c r="H697" i="10"/>
  <c r="AJ585" i="10"/>
  <c r="AK585" i="10" s="1"/>
  <c r="AL585" i="10" s="1"/>
  <c r="AM585" i="10" s="1"/>
  <c r="AN585" i="10" s="1"/>
  <c r="AG615" i="10"/>
  <c r="AJ615" i="10"/>
  <c r="AK615" i="10" s="1"/>
  <c r="AL615" i="10"/>
  <c r="AM615" i="10" s="1"/>
  <c r="AN615" i="10" s="1"/>
  <c r="H727" i="10"/>
  <c r="AG673" i="10"/>
  <c r="AL673" i="10"/>
  <c r="AM673" i="10" s="1"/>
  <c r="AN673" i="10" s="1"/>
  <c r="H785" i="10"/>
  <c r="AJ673" i="10"/>
  <c r="AK673" i="10" s="1"/>
  <c r="AG617" i="10"/>
  <c r="AL617" i="10"/>
  <c r="AM617" i="10" s="1"/>
  <c r="AN617" i="10" s="1"/>
  <c r="H729" i="10"/>
  <c r="AJ617" i="10"/>
  <c r="AK617" i="10" s="1"/>
  <c r="AD426" i="10"/>
  <c r="T426" i="10" s="1"/>
  <c r="AD422" i="10"/>
  <c r="T422" i="10" s="1"/>
  <c r="AD392" i="10"/>
  <c r="T392" i="10" s="1"/>
  <c r="AD402" i="10"/>
  <c r="T402" i="10" s="1"/>
  <c r="AD436" i="10"/>
  <c r="T436" i="10" s="1"/>
  <c r="AG654" i="10"/>
  <c r="AL654" i="10"/>
  <c r="AM654" i="10" s="1"/>
  <c r="AN654" i="10" s="1"/>
  <c r="H766" i="10"/>
  <c r="AJ654" i="10"/>
  <c r="AK654" i="10" s="1"/>
  <c r="AD466" i="10"/>
  <c r="T466" i="10" s="1"/>
  <c r="AD446" i="10"/>
  <c r="T446" i="10" s="1"/>
  <c r="AD396" i="10"/>
  <c r="T396" i="10" s="1"/>
  <c r="AD371" i="10"/>
  <c r="T371" i="10" s="1"/>
  <c r="AD468" i="10"/>
  <c r="T468" i="10" s="1"/>
  <c r="AD382" i="10"/>
  <c r="T382" i="10" s="1"/>
  <c r="AD445" i="10"/>
  <c r="T445" i="10" s="1"/>
  <c r="AD390" i="10"/>
  <c r="T390" i="10" s="1"/>
  <c r="AD418" i="10"/>
  <c r="T418" i="10" s="1"/>
  <c r="AD433" i="10"/>
  <c r="T433" i="10" s="1"/>
  <c r="AG656" i="10"/>
  <c r="AJ656" i="10"/>
  <c r="AK656" i="10" s="1"/>
  <c r="AL656" i="10"/>
  <c r="AM656" i="10" s="1"/>
  <c r="AN656" i="10" s="1"/>
  <c r="H768" i="10"/>
  <c r="AG616" i="10"/>
  <c r="AJ616" i="10"/>
  <c r="AK616" i="10" s="1"/>
  <c r="AL616" i="10"/>
  <c r="AM616" i="10" s="1"/>
  <c r="AN616" i="10" s="1"/>
  <c r="H728" i="10"/>
  <c r="AG598" i="10"/>
  <c r="AJ598" i="10"/>
  <c r="AK598" i="10" s="1"/>
  <c r="AL598" i="10" s="1"/>
  <c r="AM598" i="10" s="1"/>
  <c r="AN598" i="10" s="1"/>
  <c r="H710" i="10"/>
  <c r="AG605" i="10"/>
  <c r="H717" i="10"/>
  <c r="AJ605" i="10"/>
  <c r="AK605" i="10" s="1"/>
  <c r="AL605" i="10" s="1"/>
  <c r="AM605" i="10" s="1"/>
  <c r="AN605" i="10" s="1"/>
  <c r="AG599" i="10"/>
  <c r="AJ599" i="10"/>
  <c r="AK599" i="10" s="1"/>
  <c r="AL599" i="10" s="1"/>
  <c r="AM599" i="10" s="1"/>
  <c r="AN599" i="10" s="1"/>
  <c r="H711" i="10"/>
  <c r="AG627" i="10"/>
  <c r="H739" i="10"/>
  <c r="AJ627" i="10"/>
  <c r="AK627" i="10" s="1"/>
  <c r="AL627" i="10"/>
  <c r="AM627" i="10" s="1"/>
  <c r="AN627" i="10" s="1"/>
  <c r="AB673" i="10"/>
  <c r="AC673" i="10"/>
  <c r="AB539" i="10"/>
  <c r="AC539" i="10"/>
  <c r="AB484" i="10"/>
  <c r="AC484" i="10"/>
  <c r="AB535" i="10"/>
  <c r="AC535" i="10"/>
  <c r="AB563" i="10"/>
  <c r="AC563" i="10"/>
  <c r="AB593" i="10"/>
  <c r="AC593" i="10"/>
  <c r="AB530" i="10"/>
  <c r="AC530" i="10"/>
  <c r="AB496" i="10"/>
  <c r="AC496" i="10"/>
  <c r="AB508" i="10"/>
  <c r="AC508" i="10"/>
  <c r="AB523" i="10"/>
  <c r="AC523" i="10"/>
  <c r="P654" i="10"/>
  <c r="Z654" i="10"/>
  <c r="P612" i="10"/>
  <c r="Z612" i="10"/>
  <c r="P623" i="10"/>
  <c r="Z623" i="10"/>
  <c r="P632" i="10"/>
  <c r="Z632" i="10"/>
  <c r="P701" i="10"/>
  <c r="Q701" i="10" s="1"/>
  <c r="Z701" i="10"/>
  <c r="P596" i="10"/>
  <c r="Z596" i="10"/>
  <c r="P649" i="10"/>
  <c r="Z649" i="10"/>
  <c r="P637" i="10"/>
  <c r="Z637" i="10"/>
  <c r="P644" i="10"/>
  <c r="Z644" i="10"/>
  <c r="P690" i="10"/>
  <c r="Q690" i="10" s="1"/>
  <c r="Z690" i="10"/>
  <c r="P670" i="10"/>
  <c r="Z670" i="10"/>
  <c r="P600" i="10"/>
  <c r="Z600" i="10"/>
  <c r="P697" i="10"/>
  <c r="Q697" i="10" s="1"/>
  <c r="Z697" i="10"/>
  <c r="P698" i="10"/>
  <c r="Q698" i="10" s="1"/>
  <c r="Z698" i="10"/>
  <c r="P594" i="10"/>
  <c r="Z594" i="10"/>
  <c r="P646" i="10"/>
  <c r="Z646" i="10"/>
  <c r="P610" i="10"/>
  <c r="Z610" i="10"/>
  <c r="P652" i="10"/>
  <c r="Z652" i="10"/>
  <c r="P702" i="10"/>
  <c r="Q702" i="10" s="1"/>
  <c r="Z702" i="10"/>
  <c r="P657" i="10"/>
  <c r="Z657" i="10"/>
  <c r="P636" i="10"/>
  <c r="Z636" i="10"/>
  <c r="P662" i="10"/>
  <c r="Z662" i="10"/>
  <c r="P618" i="10"/>
  <c r="Z618" i="10"/>
  <c r="P653" i="10"/>
  <c r="Z653" i="10"/>
  <c r="P595" i="10"/>
  <c r="Z595" i="10"/>
  <c r="P621" i="10"/>
  <c r="Z621" i="10"/>
  <c r="P674" i="10"/>
  <c r="Z674" i="10"/>
  <c r="P608" i="10"/>
  <c r="Z608" i="10"/>
  <c r="AG657" i="10"/>
  <c r="AL657" i="10"/>
  <c r="AM657" i="10" s="1"/>
  <c r="AN657" i="10" s="1"/>
  <c r="H769" i="10"/>
  <c r="AJ657" i="10"/>
  <c r="AK657" i="10" s="1"/>
  <c r="AG584" i="10"/>
  <c r="H696" i="10"/>
  <c r="AJ584" i="10"/>
  <c r="AK584" i="10" s="1"/>
  <c r="AL584" i="10" s="1"/>
  <c r="AM584" i="10" s="1"/>
  <c r="AN584" i="10" s="1"/>
  <c r="AG672" i="10"/>
  <c r="H784" i="10"/>
  <c r="AL672" i="10"/>
  <c r="AM672" i="10" s="1"/>
  <c r="AN672" i="10" s="1"/>
  <c r="AJ672" i="10"/>
  <c r="AK672" i="10" s="1"/>
  <c r="AG629" i="10"/>
  <c r="AL629" i="10"/>
  <c r="AM629" i="10" s="1"/>
  <c r="AN629" i="10" s="1"/>
  <c r="H741" i="10"/>
  <c r="AJ629" i="10"/>
  <c r="AK629" i="10" s="1"/>
  <c r="AB521" i="10"/>
  <c r="AC521" i="10"/>
  <c r="AB538" i="10"/>
  <c r="AC538" i="10"/>
  <c r="AB491" i="10"/>
  <c r="AC491" i="10"/>
  <c r="AB512" i="10"/>
  <c r="AC512" i="10"/>
  <c r="AB589" i="10"/>
  <c r="AC589" i="10"/>
  <c r="AB537" i="10"/>
  <c r="AC537" i="10"/>
  <c r="AB557" i="10"/>
  <c r="AC557" i="10"/>
  <c r="AB526" i="10"/>
  <c r="AC526" i="10"/>
  <c r="AB544" i="10"/>
  <c r="AC544" i="10"/>
  <c r="AB550" i="10"/>
  <c r="AC550" i="10"/>
  <c r="AB504" i="10"/>
  <c r="AC504" i="10"/>
  <c r="AB559" i="10"/>
  <c r="AC559" i="10"/>
  <c r="AD481" i="10"/>
  <c r="T481" i="10" s="1"/>
  <c r="AD372" i="10"/>
  <c r="T372" i="10" s="1"/>
  <c r="AD389" i="10"/>
  <c r="T389" i="10" s="1"/>
  <c r="AD399" i="10"/>
  <c r="T399" i="10" s="1"/>
  <c r="AD443" i="10"/>
  <c r="T443" i="10" s="1"/>
  <c r="AD476" i="10"/>
  <c r="T476" i="10" s="1"/>
  <c r="AG636" i="10"/>
  <c r="AL636" i="10"/>
  <c r="AM636" i="10" s="1"/>
  <c r="AN636" i="10" s="1"/>
  <c r="H748" i="10"/>
  <c r="AJ636" i="10"/>
  <c r="AK636" i="10" s="1"/>
  <c r="AG645" i="10"/>
  <c r="H757" i="10"/>
  <c r="AJ645" i="10"/>
  <c r="AK645" i="10" s="1"/>
  <c r="AL645" i="10"/>
  <c r="AM645" i="10" s="1"/>
  <c r="AN645" i="10" s="1"/>
  <c r="AG595" i="10"/>
  <c r="H707" i="10"/>
  <c r="AJ595" i="10"/>
  <c r="AK595" i="10" s="1"/>
  <c r="AL595" i="10" s="1"/>
  <c r="AM595" i="10" s="1"/>
  <c r="AN595" i="10" s="1"/>
  <c r="AD416" i="10"/>
  <c r="T416" i="10" s="1"/>
  <c r="AD434" i="10"/>
  <c r="T434" i="10" s="1"/>
  <c r="AG639" i="10"/>
  <c r="AL639" i="10"/>
  <c r="AM639" i="10" s="1"/>
  <c r="AN639" i="10" s="1"/>
  <c r="H751" i="10"/>
  <c r="AJ639" i="10"/>
  <c r="AK639" i="10" s="1"/>
  <c r="AG600" i="10"/>
  <c r="H712" i="10"/>
  <c r="AJ600" i="10"/>
  <c r="AK600" i="10" s="1"/>
  <c r="AL600" i="10" s="1"/>
  <c r="AM600" i="10" s="1"/>
  <c r="AN600" i="10" s="1"/>
  <c r="AG587" i="10"/>
  <c r="H699" i="10"/>
  <c r="AJ587" i="10"/>
  <c r="AK587" i="10" s="1"/>
  <c r="AL587" i="10" s="1"/>
  <c r="AM587" i="10" s="1"/>
  <c r="AN587" i="10" s="1"/>
  <c r="AG660" i="10"/>
  <c r="H772" i="10"/>
  <c r="AJ660" i="10"/>
  <c r="AK660" i="10" s="1"/>
  <c r="AL660" i="10"/>
  <c r="AM660" i="10" s="1"/>
  <c r="AN660" i="10" s="1"/>
  <c r="AG579" i="10"/>
  <c r="H691" i="10"/>
  <c r="AJ579" i="10"/>
  <c r="AK579" i="10" s="1"/>
  <c r="AL579" i="10" s="1"/>
  <c r="AM579" i="10" s="1"/>
  <c r="AN579" i="10" s="1"/>
  <c r="AG578" i="10"/>
  <c r="H690" i="10"/>
  <c r="AJ578" i="10"/>
  <c r="AK578" i="10" s="1"/>
  <c r="AL578" i="10" s="1"/>
  <c r="AM578" i="10" s="1"/>
  <c r="AN578" i="10" s="1"/>
  <c r="AG604" i="10"/>
  <c r="H716" i="10"/>
  <c r="AJ604" i="10"/>
  <c r="AK604" i="10" s="1"/>
  <c r="AL604" i="10" s="1"/>
  <c r="AM604" i="10" s="1"/>
  <c r="AN604" i="10" s="1"/>
  <c r="AB586" i="10"/>
  <c r="AC586" i="10"/>
  <c r="AB552" i="10"/>
  <c r="AC552" i="10"/>
  <c r="AB520" i="10"/>
  <c r="AC520" i="10"/>
  <c r="AB522" i="10"/>
  <c r="AC522" i="10"/>
  <c r="AB498" i="10"/>
  <c r="AC498" i="10"/>
  <c r="AB540" i="10"/>
  <c r="AC540" i="10"/>
  <c r="AB555" i="10"/>
  <c r="AC555" i="10"/>
  <c r="AB532" i="10"/>
  <c r="AC532" i="10"/>
  <c r="AB587" i="10"/>
  <c r="AC587" i="10"/>
  <c r="AB514" i="10"/>
  <c r="AC514" i="10"/>
  <c r="AB502" i="10"/>
  <c r="AC502" i="10"/>
  <c r="AB490" i="10"/>
  <c r="AC490" i="10"/>
  <c r="AB543" i="10"/>
  <c r="AC543" i="10"/>
  <c r="AB518" i="10"/>
  <c r="AC518" i="10"/>
  <c r="AB560" i="10"/>
  <c r="AC560" i="10"/>
  <c r="AB549" i="10"/>
  <c r="AC549" i="10"/>
  <c r="AG663" i="10"/>
  <c r="AJ663" i="10"/>
  <c r="AK663" i="10" s="1"/>
  <c r="AL663" i="10"/>
  <c r="AM663" i="10" s="1"/>
  <c r="AN663" i="10" s="1"/>
  <c r="H775" i="10"/>
  <c r="AG613" i="10"/>
  <c r="AL613" i="10"/>
  <c r="AM613" i="10" s="1"/>
  <c r="AN613" i="10" s="1"/>
  <c r="H725" i="10"/>
  <c r="AJ613" i="10"/>
  <c r="AK613" i="10" s="1"/>
  <c r="AG641" i="10"/>
  <c r="AL641" i="10"/>
  <c r="AM641" i="10" s="1"/>
  <c r="AN641" i="10" s="1"/>
  <c r="H753" i="10"/>
  <c r="AJ641" i="10"/>
  <c r="AK641" i="10" s="1"/>
  <c r="AG591" i="10"/>
  <c r="H703" i="10"/>
  <c r="AJ591" i="10"/>
  <c r="AK591" i="10" s="1"/>
  <c r="AL591" i="10" s="1"/>
  <c r="AM591" i="10" s="1"/>
  <c r="AN591" i="10" s="1"/>
  <c r="AG618" i="10"/>
  <c r="AJ618" i="10"/>
  <c r="AK618" i="10" s="1"/>
  <c r="AL618" i="10"/>
  <c r="AM618" i="10" s="1"/>
  <c r="AN618" i="10" s="1"/>
  <c r="H730" i="10"/>
  <c r="AG625" i="10"/>
  <c r="AJ625" i="10"/>
  <c r="AK625" i="10" s="1"/>
  <c r="AL625" i="10"/>
  <c r="AM625" i="10" s="1"/>
  <c r="AN625" i="10" s="1"/>
  <c r="H737" i="10"/>
  <c r="AB495" i="10"/>
  <c r="AC495" i="10"/>
  <c r="AB548" i="10"/>
  <c r="AC548" i="10"/>
  <c r="AB485" i="10"/>
  <c r="AC485" i="10"/>
  <c r="AB511" i="10"/>
  <c r="AC511" i="10"/>
  <c r="AB507" i="10"/>
  <c r="AC507" i="10"/>
  <c r="AB551" i="10"/>
  <c r="AC551" i="10"/>
  <c r="AB488" i="10"/>
  <c r="AC488" i="10"/>
  <c r="AB531" i="10"/>
  <c r="AC531" i="10"/>
  <c r="AB506" i="10"/>
  <c r="AC506" i="10"/>
  <c r="AB541" i="10"/>
  <c r="AC541" i="10"/>
  <c r="AD415" i="10"/>
  <c r="T415" i="10" s="1"/>
  <c r="AD373" i="10"/>
  <c r="T373" i="10" s="1"/>
  <c r="AD383" i="10"/>
  <c r="T383" i="10" s="1"/>
  <c r="AD448" i="10"/>
  <c r="T448" i="10" s="1"/>
  <c r="AD477" i="10"/>
  <c r="T477" i="10" s="1"/>
  <c r="AD407" i="10"/>
  <c r="T407" i="10" s="1"/>
  <c r="AD441" i="10"/>
  <c r="T441" i="10" s="1"/>
  <c r="AD377" i="10"/>
  <c r="T377" i="10" s="1"/>
  <c r="AD471" i="10"/>
  <c r="T471" i="10" s="1"/>
  <c r="AD480" i="10"/>
  <c r="T480" i="10" s="1"/>
  <c r="AD411" i="10"/>
  <c r="T411" i="10" s="1"/>
  <c r="AD391" i="10"/>
  <c r="T391" i="10" s="1"/>
  <c r="AD413" i="10"/>
  <c r="T413" i="10" s="1"/>
  <c r="AG588" i="10"/>
  <c r="H700" i="10"/>
  <c r="AJ588" i="10"/>
  <c r="AK588" i="10" s="1"/>
  <c r="AL588" i="10" s="1"/>
  <c r="AM588" i="10" s="1"/>
  <c r="AN588" i="10" s="1"/>
  <c r="AG606" i="10"/>
  <c r="H718" i="10"/>
  <c r="AJ606" i="10"/>
  <c r="AK606" i="10" s="1"/>
  <c r="AL606" i="10" s="1"/>
  <c r="AM606" i="10" s="1"/>
  <c r="AN606" i="10" s="1"/>
  <c r="AG580" i="10"/>
  <c r="H692" i="10"/>
  <c r="AJ580" i="10"/>
  <c r="AK580" i="10" s="1"/>
  <c r="AL580" i="10" s="1"/>
  <c r="AM580" i="10" s="1"/>
  <c r="AN580" i="10" s="1"/>
  <c r="AG607" i="10"/>
  <c r="H719" i="10"/>
  <c r="AJ607" i="10"/>
  <c r="AK607" i="10" s="1"/>
  <c r="AL607" i="10" s="1"/>
  <c r="AM607" i="10" s="1"/>
  <c r="AN607" i="10" s="1"/>
  <c r="AG612" i="10"/>
  <c r="AL612" i="10"/>
  <c r="AM612" i="10" s="1"/>
  <c r="AN612" i="10" s="1"/>
  <c r="H724" i="10"/>
  <c r="AJ612" i="10"/>
  <c r="AK612" i="10" s="1"/>
  <c r="AG619" i="10"/>
  <c r="AL619" i="10"/>
  <c r="AM619" i="10" s="1"/>
  <c r="AN619" i="10" s="1"/>
  <c r="H731" i="10"/>
  <c r="AJ619" i="10"/>
  <c r="AK619" i="10" s="1"/>
  <c r="P667" i="10"/>
  <c r="Z667" i="10"/>
  <c r="P669" i="10"/>
  <c r="Z669" i="10"/>
  <c r="P614" i="10"/>
  <c r="Z614" i="10"/>
  <c r="P672" i="10"/>
  <c r="Z672" i="10"/>
  <c r="P704" i="10"/>
  <c r="Z704" i="10"/>
  <c r="P671" i="10"/>
  <c r="Z671" i="10"/>
  <c r="P650" i="10"/>
  <c r="Z650" i="10"/>
  <c r="P597" i="10"/>
  <c r="Z597" i="10"/>
  <c r="P638" i="10"/>
  <c r="Z638" i="10"/>
  <c r="P642" i="10"/>
  <c r="Z642" i="10"/>
  <c r="P622" i="10"/>
  <c r="Z622" i="10"/>
  <c r="P616" i="10"/>
  <c r="Z616" i="10"/>
  <c r="P601" i="10"/>
  <c r="Z601" i="10"/>
  <c r="P630" i="10"/>
  <c r="Z630" i="10"/>
  <c r="P693" i="10"/>
  <c r="Z693" i="10"/>
  <c r="P606" i="10"/>
  <c r="Z606" i="10"/>
  <c r="P619" i="10"/>
  <c r="Z619" i="10"/>
  <c r="P628" i="10"/>
  <c r="Z628" i="10"/>
  <c r="P627" i="10"/>
  <c r="Z627" i="10"/>
  <c r="P640" i="10"/>
  <c r="Z640" i="10"/>
  <c r="P641" i="10"/>
  <c r="Z641" i="10"/>
  <c r="P648" i="10"/>
  <c r="Z648" i="10"/>
  <c r="P633" i="10"/>
  <c r="Z633" i="10"/>
  <c r="P607" i="10"/>
  <c r="Z607" i="10"/>
  <c r="P665" i="10"/>
  <c r="Z665" i="10"/>
  <c r="P658" i="10"/>
  <c r="Z658" i="10"/>
  <c r="P655" i="10"/>
  <c r="Z655" i="10"/>
  <c r="P609" i="10"/>
  <c r="Z609" i="10"/>
  <c r="AG647" i="10"/>
  <c r="AL647" i="10"/>
  <c r="AM647" i="10" s="1"/>
  <c r="AN647" i="10" s="1"/>
  <c r="H759" i="10"/>
  <c r="AJ647" i="10"/>
  <c r="AK647" i="10" s="1"/>
  <c r="AG602" i="10"/>
  <c r="H714" i="10"/>
  <c r="AJ602" i="10"/>
  <c r="AK602" i="10" s="1"/>
  <c r="AL602" i="10" s="1"/>
  <c r="AM602" i="10" s="1"/>
  <c r="AN602" i="10" s="1"/>
  <c r="AG593" i="10"/>
  <c r="H705" i="10"/>
  <c r="AJ593" i="10"/>
  <c r="AK593" i="10" s="1"/>
  <c r="AL593" i="10" s="1"/>
  <c r="AM593" i="10" s="1"/>
  <c r="AN593" i="10" s="1"/>
  <c r="AG601" i="10"/>
  <c r="H713" i="10"/>
  <c r="AJ601" i="10"/>
  <c r="AK601" i="10" s="1"/>
  <c r="AL601" i="10" s="1"/>
  <c r="AM601" i="10" s="1"/>
  <c r="AN601" i="10" s="1"/>
  <c r="AG620" i="10"/>
  <c r="H732" i="10"/>
  <c r="AJ620" i="10"/>
  <c r="AK620" i="10" s="1"/>
  <c r="AL620" i="10"/>
  <c r="AM620" i="10" s="1"/>
  <c r="AN620" i="10" s="1"/>
  <c r="AG651" i="10"/>
  <c r="H763" i="10"/>
  <c r="AJ651" i="10"/>
  <c r="AK651" i="10" s="1"/>
  <c r="AL651" i="10"/>
  <c r="AM651" i="10" s="1"/>
  <c r="AN651" i="10" s="1"/>
  <c r="AG638" i="10"/>
  <c r="H750" i="10"/>
  <c r="AJ638" i="10"/>
  <c r="AK638" i="10" s="1"/>
  <c r="AL638" i="10"/>
  <c r="AM638" i="10" s="1"/>
  <c r="AN638" i="10" s="1"/>
  <c r="AG640" i="10"/>
  <c r="H752" i="10"/>
  <c r="AJ640" i="10"/>
  <c r="AK640" i="10" s="1"/>
  <c r="AL640" i="10"/>
  <c r="AM640" i="10" s="1"/>
  <c r="AN640" i="10" s="1"/>
  <c r="AG582" i="10"/>
  <c r="H694" i="10"/>
  <c r="AJ582" i="10"/>
  <c r="AK582" i="10" s="1"/>
  <c r="AL582" i="10" s="1"/>
  <c r="AM582" i="10" s="1"/>
  <c r="AN582" i="10" s="1"/>
  <c r="AG637" i="10"/>
  <c r="H749" i="10"/>
  <c r="AJ637" i="10"/>
  <c r="AK637" i="10" s="1"/>
  <c r="AL637" i="10"/>
  <c r="AM637" i="10" s="1"/>
  <c r="AN637" i="10" s="1"/>
  <c r="AG675" i="10"/>
  <c r="AL675" i="10"/>
  <c r="AM675" i="10" s="1"/>
  <c r="AN675" i="10" s="1"/>
  <c r="H787" i="10"/>
  <c r="AJ675" i="10"/>
  <c r="AK675" i="10" s="1"/>
  <c r="AG590" i="10"/>
  <c r="H702" i="10"/>
  <c r="AJ590" i="10"/>
  <c r="AK590" i="10" s="1"/>
  <c r="AL590" i="10" s="1"/>
  <c r="AM590" i="10" s="1"/>
  <c r="AN590" i="10" s="1"/>
  <c r="AG632" i="10"/>
  <c r="AL632" i="10"/>
  <c r="AM632" i="10" s="1"/>
  <c r="AN632" i="10" s="1"/>
  <c r="H744" i="10"/>
  <c r="AJ632" i="10"/>
  <c r="AK632" i="10" s="1"/>
  <c r="AG661" i="10"/>
  <c r="AJ661" i="10"/>
  <c r="AK661" i="10" s="1"/>
  <c r="AL661" i="10"/>
  <c r="AM661" i="10" s="1"/>
  <c r="AN661" i="10" s="1"/>
  <c r="H773" i="10"/>
  <c r="AD440" i="10"/>
  <c r="T440" i="10" s="1"/>
  <c r="AD450" i="10"/>
  <c r="T450" i="10" s="1"/>
  <c r="AD479" i="10"/>
  <c r="T479" i="10" s="1"/>
  <c r="AD417" i="10"/>
  <c r="T417" i="10" s="1"/>
  <c r="AG655" i="10"/>
  <c r="AL655" i="10"/>
  <c r="AM655" i="10" s="1"/>
  <c r="AN655" i="10" s="1"/>
  <c r="H767" i="10"/>
  <c r="AJ655" i="10"/>
  <c r="AK655" i="10" s="1"/>
  <c r="AG589" i="10"/>
  <c r="AJ589" i="10"/>
  <c r="AK589" i="10" s="1"/>
  <c r="AL589" i="10" s="1"/>
  <c r="AM589" i="10" s="1"/>
  <c r="AN589" i="10" s="1"/>
  <c r="H701" i="10"/>
  <c r="AG659" i="10"/>
  <c r="AL659" i="10"/>
  <c r="AM659" i="10" s="1"/>
  <c r="AN659" i="10" s="1"/>
  <c r="H771" i="10"/>
  <c r="AJ659" i="10"/>
  <c r="AK659" i="10" s="1"/>
  <c r="AG644" i="10"/>
  <c r="AL644" i="10"/>
  <c r="AM644" i="10" s="1"/>
  <c r="AN644" i="10" s="1"/>
  <c r="H756" i="10"/>
  <c r="AJ644" i="10"/>
  <c r="AK644" i="10" s="1"/>
  <c r="AG646" i="10"/>
  <c r="H758" i="10"/>
  <c r="AJ646" i="10"/>
  <c r="AK646" i="10" s="1"/>
  <c r="AL646" i="10"/>
  <c r="AM646" i="10" s="1"/>
  <c r="AN646" i="10" s="1"/>
  <c r="AG626" i="10"/>
  <c r="H738" i="10"/>
  <c r="AL626" i="10"/>
  <c r="AM626" i="10" s="1"/>
  <c r="AN626" i="10" s="1"/>
  <c r="AJ626" i="10"/>
  <c r="AK626" i="10" s="1"/>
  <c r="AB482" i="10"/>
  <c r="AC482" i="10"/>
  <c r="AB584" i="10"/>
  <c r="AC584" i="10"/>
  <c r="AB553" i="10"/>
  <c r="AC553" i="10"/>
  <c r="AB493" i="10"/>
  <c r="AC493" i="10"/>
  <c r="AB499" i="10"/>
  <c r="AC499" i="10"/>
  <c r="AB545" i="10"/>
  <c r="AC545" i="10"/>
  <c r="AB579" i="10"/>
  <c r="AC579" i="10"/>
  <c r="AB516" i="10"/>
  <c r="AC516" i="10"/>
  <c r="AB505" i="10"/>
  <c r="AC505" i="10"/>
  <c r="AB585" i="10"/>
  <c r="AC585" i="10"/>
  <c r="S585" i="10" s="1"/>
  <c r="U585" i="10" s="1"/>
  <c r="AB533" i="10"/>
  <c r="AC533" i="10"/>
  <c r="P699" i="10"/>
  <c r="Z699" i="10"/>
  <c r="P626" i="10"/>
  <c r="Z626" i="10"/>
  <c r="P661" i="10"/>
  <c r="Z661" i="10"/>
  <c r="P613" i="10"/>
  <c r="Z613" i="10"/>
  <c r="P611" i="10"/>
  <c r="Z611" i="10"/>
  <c r="P675" i="10"/>
  <c r="Z675" i="10"/>
  <c r="P617" i="10"/>
  <c r="Z617" i="10"/>
  <c r="P694" i="10"/>
  <c r="Q694" i="10" s="1"/>
  <c r="Z694" i="10"/>
  <c r="P664" i="10"/>
  <c r="Z664" i="10"/>
  <c r="P660" i="10"/>
  <c r="Z660" i="10"/>
  <c r="P604" i="10"/>
  <c r="Z604" i="10"/>
  <c r="P705" i="10"/>
  <c r="Q705" i="10" s="1"/>
  <c r="Z705" i="10"/>
  <c r="P639" i="10"/>
  <c r="Z639" i="10"/>
  <c r="P656" i="10"/>
  <c r="Z656" i="10"/>
  <c r="P602" i="10"/>
  <c r="Z602" i="10"/>
  <c r="P599" i="10"/>
  <c r="Z599" i="10"/>
  <c r="P659" i="10"/>
  <c r="Z659" i="10"/>
  <c r="P634" i="10"/>
  <c r="Z634" i="10"/>
  <c r="P647" i="10"/>
  <c r="Z647" i="10"/>
  <c r="P625" i="10"/>
  <c r="Z625" i="10"/>
  <c r="AG671" i="10"/>
  <c r="AL671" i="10"/>
  <c r="AM671" i="10" s="1"/>
  <c r="AN671" i="10" s="1"/>
  <c r="H783" i="10"/>
  <c r="AJ671" i="10"/>
  <c r="AK671" i="10" s="1"/>
  <c r="AG597" i="10"/>
  <c r="H709" i="10"/>
  <c r="AJ597" i="10"/>
  <c r="AK597" i="10" s="1"/>
  <c r="AL597" i="10" s="1"/>
  <c r="AM597" i="10" s="1"/>
  <c r="AN597" i="10" s="1"/>
  <c r="AG667" i="10"/>
  <c r="AL667" i="10"/>
  <c r="AM667" i="10" s="1"/>
  <c r="AN667" i="10" s="1"/>
  <c r="H779" i="10"/>
  <c r="AJ667" i="10"/>
  <c r="AK667" i="10" s="1"/>
  <c r="AG611" i="10"/>
  <c r="AJ611" i="10"/>
  <c r="AK611" i="10" s="1"/>
  <c r="AL611" i="10" s="1"/>
  <c r="AM611" i="10" s="1"/>
  <c r="AN611" i="10" s="1"/>
  <c r="H723" i="10"/>
  <c r="AB536" i="10"/>
  <c r="AC536" i="10"/>
  <c r="AB534" i="10"/>
  <c r="AC534" i="10"/>
  <c r="AC492" i="10"/>
  <c r="AB492" i="10"/>
  <c r="AB501" i="10"/>
  <c r="AC501" i="10"/>
  <c r="AB583" i="10"/>
  <c r="AC583" i="10"/>
  <c r="AB554" i="10"/>
  <c r="AC554" i="10"/>
  <c r="AB578" i="10"/>
  <c r="AC578" i="10"/>
  <c r="S578" i="10" s="1"/>
  <c r="U578" i="10" s="1"/>
  <c r="AB558" i="10"/>
  <c r="AC558" i="10"/>
  <c r="AB562" i="10"/>
  <c r="AC562" i="10"/>
  <c r="AB588" i="10"/>
  <c r="AC588" i="10"/>
  <c r="AB510" i="10"/>
  <c r="AC510" i="10"/>
  <c r="AB513" i="10"/>
  <c r="AC513" i="10"/>
  <c r="AB529" i="10"/>
  <c r="AC529" i="10"/>
  <c r="AD424" i="10"/>
  <c r="T424" i="10" s="1"/>
  <c r="AD430" i="10"/>
  <c r="T430" i="10" s="1"/>
  <c r="AD432" i="10"/>
  <c r="T432" i="10" s="1"/>
  <c r="AG670" i="10"/>
  <c r="AJ670" i="10"/>
  <c r="AK670" i="10" s="1"/>
  <c r="H782" i="10"/>
  <c r="AL670" i="10"/>
  <c r="AM670" i="10" s="1"/>
  <c r="AN670" i="10" s="1"/>
  <c r="AD398" i="10"/>
  <c r="T398" i="10" s="1"/>
  <c r="AD414" i="10"/>
  <c r="T414" i="10" s="1"/>
  <c r="AD406" i="10"/>
  <c r="T406" i="10" s="1"/>
  <c r="AG649" i="10"/>
  <c r="H761" i="10"/>
  <c r="AL649" i="10"/>
  <c r="AM649" i="10" s="1"/>
  <c r="AN649" i="10" s="1"/>
  <c r="AJ649" i="10"/>
  <c r="AK649" i="10" s="1"/>
  <c r="AG628" i="10"/>
  <c r="H740" i="10"/>
  <c r="AL628" i="10"/>
  <c r="AM628" i="10" s="1"/>
  <c r="AN628" i="10" s="1"/>
  <c r="AJ628" i="10"/>
  <c r="AK628" i="10" s="1"/>
  <c r="AG658" i="10"/>
  <c r="AJ658" i="10"/>
  <c r="AK658" i="10" s="1"/>
  <c r="AL658" i="10"/>
  <c r="AM658" i="10" s="1"/>
  <c r="AN658" i="10" s="1"/>
  <c r="H770" i="10"/>
  <c r="AG633" i="10"/>
  <c r="AJ633" i="10"/>
  <c r="AK633" i="10" s="1"/>
  <c r="AL633" i="10"/>
  <c r="AM633" i="10" s="1"/>
  <c r="AN633" i="10" s="1"/>
  <c r="H745" i="10"/>
  <c r="AG592" i="10"/>
  <c r="AJ592" i="10"/>
  <c r="AK592" i="10" s="1"/>
  <c r="AL592" i="10" s="1"/>
  <c r="AM592" i="10" s="1"/>
  <c r="AN592" i="10" s="1"/>
  <c r="H704" i="10"/>
  <c r="AG614" i="10"/>
  <c r="H726" i="10"/>
  <c r="AJ614" i="10"/>
  <c r="AK614" i="10" s="1"/>
  <c r="AL614" i="10"/>
  <c r="AM614" i="10" s="1"/>
  <c r="AN614" i="10" s="1"/>
  <c r="AG662" i="10"/>
  <c r="H774" i="10"/>
  <c r="AJ662" i="10"/>
  <c r="AK662" i="10" s="1"/>
  <c r="AL662" i="10"/>
  <c r="AM662" i="10" s="1"/>
  <c r="AN662" i="10" s="1"/>
  <c r="AG610" i="10"/>
  <c r="H722" i="10"/>
  <c r="AJ610" i="10"/>
  <c r="AK610" i="10" s="1"/>
  <c r="AL610" i="10" s="1"/>
  <c r="AM610" i="10" s="1"/>
  <c r="AN610" i="10" s="1"/>
  <c r="AG583" i="10"/>
  <c r="AJ583" i="10"/>
  <c r="AK583" i="10" s="1"/>
  <c r="AL583" i="10" s="1"/>
  <c r="AM583" i="10" s="1"/>
  <c r="AN583" i="10" s="1"/>
  <c r="H695" i="10"/>
  <c r="AB542" i="10"/>
  <c r="AC542" i="10"/>
  <c r="AB483" i="10"/>
  <c r="AC483" i="10"/>
  <c r="AB503" i="10"/>
  <c r="AC503" i="10"/>
  <c r="AB500" i="10"/>
  <c r="AC500" i="10"/>
  <c r="AB509" i="10"/>
  <c r="AC509" i="10"/>
  <c r="AB486" i="10"/>
  <c r="AC486" i="10"/>
  <c r="AB581" i="10"/>
  <c r="AC581" i="10"/>
  <c r="AB494" i="10"/>
  <c r="AC494" i="10"/>
  <c r="AB527" i="10"/>
  <c r="AC527" i="10"/>
  <c r="AB524" i="10"/>
  <c r="AC524" i="10"/>
  <c r="AB556" i="10"/>
  <c r="AC556" i="10"/>
  <c r="AB580" i="10"/>
  <c r="AC580" i="10"/>
  <c r="AB489" i="10"/>
  <c r="AC489" i="10"/>
  <c r="AB528" i="10"/>
  <c r="AC528" i="10"/>
  <c r="AB487" i="10"/>
  <c r="AC487" i="10"/>
  <c r="AB525" i="10"/>
  <c r="AC525" i="10"/>
  <c r="AG581" i="10"/>
  <c r="H693" i="10"/>
  <c r="AJ581" i="10"/>
  <c r="AK581" i="10" s="1"/>
  <c r="AL581" i="10" s="1"/>
  <c r="AM581" i="10" s="1"/>
  <c r="AN581" i="10" s="1"/>
  <c r="AG650" i="10"/>
  <c r="AL650" i="10"/>
  <c r="AM650" i="10" s="1"/>
  <c r="AN650" i="10" s="1"/>
  <c r="H762" i="10"/>
  <c r="AJ650" i="10"/>
  <c r="AK650" i="10" s="1"/>
  <c r="AG669" i="10"/>
  <c r="AL669" i="10"/>
  <c r="AM669" i="10" s="1"/>
  <c r="AN669" i="10" s="1"/>
  <c r="H781" i="10"/>
  <c r="AJ669" i="10"/>
  <c r="AK669" i="10" s="1"/>
  <c r="AG666" i="10"/>
  <c r="AL666" i="10"/>
  <c r="AM666" i="10" s="1"/>
  <c r="AN666" i="10" s="1"/>
  <c r="AJ666" i="10"/>
  <c r="AK666" i="10" s="1"/>
  <c r="H778" i="10"/>
  <c r="AB547" i="10"/>
  <c r="AC547" i="10"/>
  <c r="AC591" i="10"/>
  <c r="AB591" i="10"/>
  <c r="AB519" i="10"/>
  <c r="AC519" i="10"/>
  <c r="AC517" i="10"/>
  <c r="AB517" i="10"/>
  <c r="AB590" i="10"/>
  <c r="AC590" i="10"/>
  <c r="AB546" i="10"/>
  <c r="AC546" i="10"/>
  <c r="AB515" i="10"/>
  <c r="AC515" i="10"/>
  <c r="AB497" i="10"/>
  <c r="AC497" i="10"/>
  <c r="AB582" i="10"/>
  <c r="AC582" i="10"/>
  <c r="AC592" i="10"/>
  <c r="AB592" i="10"/>
  <c r="AG668" i="10"/>
  <c r="H780" i="10"/>
  <c r="AL668" i="10"/>
  <c r="AM668" i="10" s="1"/>
  <c r="AN668" i="10" s="1"/>
  <c r="AJ668" i="10"/>
  <c r="AK668" i="10" s="1"/>
  <c r="AG635" i="10"/>
  <c r="AL635" i="10"/>
  <c r="AM635" i="10" s="1"/>
  <c r="AN635" i="10" s="1"/>
  <c r="H747" i="10"/>
  <c r="AJ635" i="10"/>
  <c r="AK635" i="10" s="1"/>
  <c r="AG652" i="10"/>
  <c r="H764" i="10"/>
  <c r="AJ652" i="10"/>
  <c r="AK652" i="10" s="1"/>
  <c r="AL652" i="10"/>
  <c r="AM652" i="10" s="1"/>
  <c r="AN652" i="10" s="1"/>
  <c r="AG642" i="10"/>
  <c r="AJ642" i="10"/>
  <c r="AK642" i="10" s="1"/>
  <c r="AL642" i="10"/>
  <c r="AM642" i="10" s="1"/>
  <c r="AN642" i="10" s="1"/>
  <c r="H754" i="10"/>
  <c r="AG603" i="10"/>
  <c r="AJ603" i="10"/>
  <c r="AK603" i="10" s="1"/>
  <c r="AL603" i="10" s="1"/>
  <c r="AM603" i="10" s="1"/>
  <c r="AN603" i="10" s="1"/>
  <c r="H715" i="10"/>
  <c r="AG630" i="10"/>
  <c r="AL630" i="10"/>
  <c r="AM630" i="10" s="1"/>
  <c r="AN630" i="10" s="1"/>
  <c r="H742" i="10"/>
  <c r="AJ630" i="10"/>
  <c r="AK630" i="10" s="1"/>
  <c r="AG653" i="10"/>
  <c r="AJ653" i="10"/>
  <c r="AK653" i="10" s="1"/>
  <c r="AL653" i="10"/>
  <c r="AM653" i="10" s="1"/>
  <c r="AN653" i="10" s="1"/>
  <c r="H765" i="10"/>
  <c r="AG674" i="10"/>
  <c r="AJ674" i="10"/>
  <c r="AK674" i="10" s="1"/>
  <c r="H786" i="10"/>
  <c r="AL674" i="10"/>
  <c r="AM674" i="10" s="1"/>
  <c r="AN674" i="10" s="1"/>
  <c r="AG631" i="10"/>
  <c r="AJ631" i="10"/>
  <c r="AK631" i="10" s="1"/>
  <c r="AL631" i="10"/>
  <c r="AM631" i="10" s="1"/>
  <c r="AN631" i="10" s="1"/>
  <c r="H743" i="10"/>
  <c r="AG594" i="10"/>
  <c r="AL594" i="10"/>
  <c r="AM594" i="10" s="1"/>
  <c r="AN594" i="10" s="1"/>
  <c r="AJ594" i="10"/>
  <c r="AK594" i="10" s="1"/>
  <c r="H706" i="10"/>
  <c r="AG664" i="10"/>
  <c r="H776" i="10"/>
  <c r="AL664" i="10"/>
  <c r="AM664" i="10" s="1"/>
  <c r="AN664" i="10" s="1"/>
  <c r="AJ664" i="10"/>
  <c r="AK664" i="10" s="1"/>
  <c r="I689" i="10"/>
  <c r="AG577" i="10"/>
  <c r="H689" i="10"/>
  <c r="AJ577" i="10"/>
  <c r="AK577" i="10" s="1"/>
  <c r="AL577" i="10" s="1"/>
  <c r="AM577" i="10" s="1"/>
  <c r="AN577" i="10" s="1"/>
  <c r="AG576" i="10"/>
  <c r="H688" i="10"/>
  <c r="AJ576" i="10"/>
  <c r="AK576" i="10" s="1"/>
  <c r="AL576" i="10" s="1"/>
  <c r="AM576" i="10" s="1"/>
  <c r="AN576" i="10" s="1"/>
  <c r="I688" i="10"/>
  <c r="AN116" i="10"/>
  <c r="AN564" i="10"/>
  <c r="L22" i="1" s="1"/>
  <c r="H201" i="18"/>
  <c r="H181" i="18" s="1"/>
  <c r="H153" i="21"/>
  <c r="J693" i="10"/>
  <c r="G736" i="10"/>
  <c r="AH736" i="10" s="1"/>
  <c r="AI736" i="10" s="1"/>
  <c r="E750" i="10"/>
  <c r="J638" i="10"/>
  <c r="E733" i="10"/>
  <c r="J621" i="10"/>
  <c r="G748" i="10"/>
  <c r="AH748" i="10" s="1"/>
  <c r="AI748" i="10" s="1"/>
  <c r="I735" i="10"/>
  <c r="G737" i="10"/>
  <c r="AH737" i="10" s="1"/>
  <c r="AI737" i="10" s="1"/>
  <c r="E771" i="10"/>
  <c r="J659" i="10"/>
  <c r="I761" i="10"/>
  <c r="E772" i="10"/>
  <c r="J660" i="10"/>
  <c r="G722" i="10"/>
  <c r="AH722" i="10" s="1"/>
  <c r="AI722" i="10" s="1"/>
  <c r="G743" i="10"/>
  <c r="AH743" i="10" s="1"/>
  <c r="AI743" i="10" s="1"/>
  <c r="G718" i="10"/>
  <c r="AH718" i="10" s="1"/>
  <c r="AI718" i="10" s="1"/>
  <c r="I773" i="10"/>
  <c r="I749" i="10"/>
  <c r="G774" i="10"/>
  <c r="AH774" i="10" s="1"/>
  <c r="AI774" i="10" s="1"/>
  <c r="E763" i="10"/>
  <c r="J651" i="10"/>
  <c r="E749" i="10"/>
  <c r="J637" i="10"/>
  <c r="E718" i="10"/>
  <c r="J606" i="10"/>
  <c r="G715" i="10"/>
  <c r="AH715" i="10" s="1"/>
  <c r="AI715" i="10" s="1"/>
  <c r="I741" i="10"/>
  <c r="I787" i="10"/>
  <c r="E748" i="10"/>
  <c r="J636" i="10"/>
  <c r="I750" i="10"/>
  <c r="E782" i="10"/>
  <c r="J670" i="10"/>
  <c r="G758" i="10"/>
  <c r="AH758" i="10" s="1"/>
  <c r="AI758" i="10" s="1"/>
  <c r="I713" i="10"/>
  <c r="E715" i="10"/>
  <c r="J603" i="10"/>
  <c r="G766" i="10"/>
  <c r="AH766" i="10" s="1"/>
  <c r="AI766" i="10" s="1"/>
  <c r="G756" i="10"/>
  <c r="AH756" i="10" s="1"/>
  <c r="AI756" i="10" s="1"/>
  <c r="E704" i="10"/>
  <c r="J592" i="10"/>
  <c r="E778" i="10"/>
  <c r="J666" i="10"/>
  <c r="I758" i="10"/>
  <c r="E713" i="10"/>
  <c r="J601" i="10"/>
  <c r="G709" i="10"/>
  <c r="AH709" i="10" s="1"/>
  <c r="AI709" i="10" s="1"/>
  <c r="I722" i="10"/>
  <c r="I736" i="10"/>
  <c r="I710" i="10"/>
  <c r="E732" i="10"/>
  <c r="J620" i="10"/>
  <c r="G731" i="10"/>
  <c r="AH731" i="10" s="1"/>
  <c r="AI731" i="10" s="1"/>
  <c r="I769" i="10"/>
  <c r="I740" i="10"/>
  <c r="I714" i="10"/>
  <c r="G779" i="10"/>
  <c r="AH779" i="10" s="1"/>
  <c r="AI779" i="10" s="1"/>
  <c r="I752" i="10"/>
  <c r="E696" i="10"/>
  <c r="J584" i="10"/>
  <c r="E776" i="10"/>
  <c r="J664" i="10"/>
  <c r="I753" i="10"/>
  <c r="E710" i="10"/>
  <c r="J598" i="10"/>
  <c r="I771" i="10"/>
  <c r="I719" i="10"/>
  <c r="J632" i="10"/>
  <c r="E744" i="10"/>
  <c r="I707" i="10"/>
  <c r="G781" i="10"/>
  <c r="AH781" i="10" s="1"/>
  <c r="AI781" i="10" s="1"/>
  <c r="I763" i="10"/>
  <c r="G727" i="10"/>
  <c r="AH727" i="10" s="1"/>
  <c r="AI727" i="10" s="1"/>
  <c r="I746" i="10"/>
  <c r="G708" i="10"/>
  <c r="AH708" i="10" s="1"/>
  <c r="AI708" i="10" s="1"/>
  <c r="I759" i="10"/>
  <c r="AE697" i="10"/>
  <c r="G780" i="10"/>
  <c r="AH780" i="10" s="1"/>
  <c r="AI780" i="10" s="1"/>
  <c r="E758" i="10"/>
  <c r="J646" i="10"/>
  <c r="G738" i="10"/>
  <c r="AH738" i="10" s="1"/>
  <c r="AI738" i="10" s="1"/>
  <c r="G733" i="10"/>
  <c r="AH733" i="10" s="1"/>
  <c r="AI733" i="10" s="1"/>
  <c r="G723" i="10"/>
  <c r="AH723" i="10" s="1"/>
  <c r="AI723" i="10" s="1"/>
  <c r="E745" i="10"/>
  <c r="J633" i="10"/>
  <c r="J705" i="10"/>
  <c r="G719" i="10"/>
  <c r="AH719" i="10" s="1"/>
  <c r="AI719" i="10" s="1"/>
  <c r="G749" i="10"/>
  <c r="AH749" i="10" s="1"/>
  <c r="AI749" i="10" s="1"/>
  <c r="I766" i="10"/>
  <c r="I727" i="10"/>
  <c r="G717" i="10"/>
  <c r="AH717" i="10" s="1"/>
  <c r="AI717" i="10" s="1"/>
  <c r="I724" i="10"/>
  <c r="E768" i="10"/>
  <c r="J656" i="10"/>
  <c r="E721" i="10"/>
  <c r="J609" i="10"/>
  <c r="J669" i="10"/>
  <c r="E781" i="10"/>
  <c r="G713" i="10"/>
  <c r="AH713" i="10" s="1"/>
  <c r="AI713" i="10" s="1"/>
  <c r="I781" i="10"/>
  <c r="G773" i="10"/>
  <c r="AH773" i="10" s="1"/>
  <c r="AI773" i="10" s="1"/>
  <c r="E714" i="10"/>
  <c r="J602" i="10"/>
  <c r="E708" i="10"/>
  <c r="J596" i="10"/>
  <c r="G734" i="10"/>
  <c r="AH734" i="10" s="1"/>
  <c r="AI734" i="10" s="1"/>
  <c r="E741" i="10"/>
  <c r="J629" i="10"/>
  <c r="I783" i="10"/>
  <c r="G786" i="10"/>
  <c r="AH786" i="10" s="1"/>
  <c r="AI786" i="10" s="1"/>
  <c r="J640" i="10"/>
  <c r="E752" i="10"/>
  <c r="E712" i="10"/>
  <c r="J600" i="10"/>
  <c r="E755" i="10"/>
  <c r="J643" i="10"/>
  <c r="G759" i="10"/>
  <c r="AH759" i="10" s="1"/>
  <c r="AI759" i="10" s="1"/>
  <c r="G735" i="10"/>
  <c r="AH735" i="10" s="1"/>
  <c r="AI735" i="10" s="1"/>
  <c r="J667" i="10"/>
  <c r="E779" i="10"/>
  <c r="I709" i="10"/>
  <c r="I723" i="10"/>
  <c r="G746" i="10"/>
  <c r="AH746" i="10" s="1"/>
  <c r="AI746" i="10" s="1"/>
  <c r="I754" i="10"/>
  <c r="E720" i="10"/>
  <c r="J608" i="10"/>
  <c r="G750" i="10"/>
  <c r="AH750" i="10" s="1"/>
  <c r="AI750" i="10" s="1"/>
  <c r="AE690" i="10"/>
  <c r="I734" i="10"/>
  <c r="G760" i="10"/>
  <c r="AH760" i="10" s="1"/>
  <c r="AI760" i="10" s="1"/>
  <c r="I712" i="10"/>
  <c r="E784" i="10"/>
  <c r="J672" i="10"/>
  <c r="G732" i="10"/>
  <c r="AH732" i="10" s="1"/>
  <c r="AI732" i="10" s="1"/>
  <c r="I742" i="10"/>
  <c r="E724" i="10"/>
  <c r="J612" i="10"/>
  <c r="E751" i="10"/>
  <c r="J639" i="10"/>
  <c r="E728" i="10"/>
  <c r="J616" i="10"/>
  <c r="I743" i="10"/>
  <c r="G764" i="10"/>
  <c r="AH764" i="10" s="1"/>
  <c r="AI764" i="10" s="1"/>
  <c r="G745" i="10"/>
  <c r="AH745" i="10" s="1"/>
  <c r="AI745" i="10" s="1"/>
  <c r="E735" i="10"/>
  <c r="J623" i="10"/>
  <c r="J597" i="10"/>
  <c r="E709" i="10"/>
  <c r="E711" i="10"/>
  <c r="J599" i="10"/>
  <c r="G778" i="10"/>
  <c r="AH778" i="10" s="1"/>
  <c r="AI778" i="10" s="1"/>
  <c r="I739" i="10"/>
  <c r="E706" i="10"/>
  <c r="J594" i="10"/>
  <c r="E786" i="10"/>
  <c r="J674" i="10"/>
  <c r="G739" i="10"/>
  <c r="AH739" i="10" s="1"/>
  <c r="AI739" i="10" s="1"/>
  <c r="G710" i="10"/>
  <c r="AH710" i="10" s="1"/>
  <c r="AI710" i="10" s="1"/>
  <c r="I730" i="10"/>
  <c r="G181" i="18"/>
  <c r="AE701" i="10"/>
  <c r="J648" i="10"/>
  <c r="E760" i="10"/>
  <c r="J579" i="10"/>
  <c r="E691" i="10"/>
  <c r="G767" i="10"/>
  <c r="AH767" i="10" s="1"/>
  <c r="AI767" i="10" s="1"/>
  <c r="G747" i="10"/>
  <c r="AH747" i="10" s="1"/>
  <c r="AI747" i="10" s="1"/>
  <c r="J588" i="10"/>
  <c r="E700" i="10"/>
  <c r="I733" i="10"/>
  <c r="G711" i="10"/>
  <c r="AH711" i="10" s="1"/>
  <c r="AI711" i="10" s="1"/>
  <c r="J587" i="10"/>
  <c r="E699" i="10"/>
  <c r="J697" i="10"/>
  <c r="J675" i="10"/>
  <c r="E787" i="10"/>
  <c r="I770" i="10"/>
  <c r="I780" i="10"/>
  <c r="G770" i="10"/>
  <c r="AH770" i="10" s="1"/>
  <c r="AI770" i="10" s="1"/>
  <c r="I767" i="10"/>
  <c r="I720" i="10"/>
  <c r="I755" i="10"/>
  <c r="G742" i="10"/>
  <c r="AH742" i="10" s="1"/>
  <c r="AI742" i="10" s="1"/>
  <c r="E692" i="10"/>
  <c r="J580" i="10"/>
  <c r="J694" i="10"/>
  <c r="G730" i="10"/>
  <c r="AH730" i="10" s="1"/>
  <c r="AI730" i="10" s="1"/>
  <c r="E762" i="10"/>
  <c r="J650" i="10"/>
  <c r="I744" i="10"/>
  <c r="J595" i="10"/>
  <c r="E707" i="10"/>
  <c r="E773" i="10"/>
  <c r="J661" i="10"/>
  <c r="G740" i="10"/>
  <c r="AH740" i="10" s="1"/>
  <c r="AI740" i="10" s="1"/>
  <c r="G754" i="10"/>
  <c r="AH754" i="10" s="1"/>
  <c r="AI754" i="10" s="1"/>
  <c r="E729" i="10"/>
  <c r="J617" i="10"/>
  <c r="G776" i="10"/>
  <c r="AH776" i="10" s="1"/>
  <c r="AI776" i="10" s="1"/>
  <c r="E742" i="10"/>
  <c r="J630" i="10"/>
  <c r="I738" i="10"/>
  <c r="I726" i="10"/>
  <c r="G706" i="10"/>
  <c r="AH706" i="10" s="1"/>
  <c r="AI706" i="10" s="1"/>
  <c r="E725" i="10"/>
  <c r="J613" i="10"/>
  <c r="G771" i="10"/>
  <c r="AH771" i="10" s="1"/>
  <c r="AI771" i="10" s="1"/>
  <c r="I757" i="10"/>
  <c r="E719" i="10"/>
  <c r="J607" i="10"/>
  <c r="G741" i="10"/>
  <c r="AH741" i="10" s="1"/>
  <c r="AI741" i="10" s="1"/>
  <c r="E723" i="10"/>
  <c r="J611" i="10"/>
  <c r="G729" i="10"/>
  <c r="AH729" i="10" s="1"/>
  <c r="AI729" i="10" s="1"/>
  <c r="G716" i="10"/>
  <c r="AH716" i="10" s="1"/>
  <c r="AI716" i="10" s="1"/>
  <c r="E716" i="10"/>
  <c r="J604" i="10"/>
  <c r="J702" i="10"/>
  <c r="E780" i="10"/>
  <c r="J668" i="10"/>
  <c r="I782" i="10"/>
  <c r="J583" i="10"/>
  <c r="E695" i="10"/>
  <c r="E746" i="10"/>
  <c r="J634" i="10"/>
  <c r="I775" i="10"/>
  <c r="AE698" i="10"/>
  <c r="I729" i="10"/>
  <c r="E775" i="10"/>
  <c r="J663" i="10"/>
  <c r="I706" i="10"/>
  <c r="G784" i="10"/>
  <c r="AH784" i="10" s="1"/>
  <c r="AI784" i="10" s="1"/>
  <c r="I776" i="10"/>
  <c r="G744" i="10"/>
  <c r="AH744" i="10" s="1"/>
  <c r="AI744" i="10" s="1"/>
  <c r="E731" i="10"/>
  <c r="J619" i="10"/>
  <c r="G725" i="10"/>
  <c r="AH725" i="10" s="1"/>
  <c r="AI725" i="10" s="1"/>
  <c r="I716" i="10"/>
  <c r="I715" i="10"/>
  <c r="I764" i="10"/>
  <c r="I748" i="10"/>
  <c r="E736" i="10"/>
  <c r="J624" i="10"/>
  <c r="G714" i="10"/>
  <c r="AH714" i="10" s="1"/>
  <c r="AI714" i="10" s="1"/>
  <c r="I768" i="10"/>
  <c r="J591" i="10"/>
  <c r="E703" i="10"/>
  <c r="G763" i="10"/>
  <c r="AH763" i="10" s="1"/>
  <c r="AI763" i="10" s="1"/>
  <c r="E754" i="10"/>
  <c r="J642" i="10"/>
  <c r="G765" i="10"/>
  <c r="AH765" i="10" s="1"/>
  <c r="AI765" i="10" s="1"/>
  <c r="I732" i="10"/>
  <c r="I711" i="10"/>
  <c r="I765" i="10"/>
  <c r="I760" i="10"/>
  <c r="J698" i="10"/>
  <c r="I745" i="10"/>
  <c r="G720" i="10"/>
  <c r="AH720" i="10" s="1"/>
  <c r="AI720" i="10" s="1"/>
  <c r="I777" i="10"/>
  <c r="E747" i="10"/>
  <c r="J635" i="10"/>
  <c r="G787" i="10"/>
  <c r="AH787" i="10" s="1"/>
  <c r="AI787" i="10" s="1"/>
  <c r="G724" i="10"/>
  <c r="AH724" i="10" s="1"/>
  <c r="AI724" i="10" s="1"/>
  <c r="E759" i="10"/>
  <c r="J647" i="10"/>
  <c r="I721" i="10"/>
  <c r="J627" i="10"/>
  <c r="E739" i="10"/>
  <c r="E743" i="10"/>
  <c r="J631" i="10"/>
  <c r="E717" i="10"/>
  <c r="J605" i="10"/>
  <c r="G753" i="10"/>
  <c r="AH753" i="10" s="1"/>
  <c r="AI753" i="10" s="1"/>
  <c r="E766" i="10"/>
  <c r="J654" i="10"/>
  <c r="G775" i="10"/>
  <c r="AH775" i="10" s="1"/>
  <c r="AI775" i="10" s="1"/>
  <c r="I708" i="10"/>
  <c r="E726" i="10"/>
  <c r="J614" i="10"/>
  <c r="E761" i="10"/>
  <c r="J649" i="10"/>
  <c r="I779" i="10"/>
  <c r="J671" i="10"/>
  <c r="E783" i="10"/>
  <c r="G752" i="10"/>
  <c r="AH752" i="10" s="1"/>
  <c r="AI752" i="10" s="1"/>
  <c r="G782" i="10"/>
  <c r="AH782" i="10" s="1"/>
  <c r="AI782" i="10" s="1"/>
  <c r="E764" i="10"/>
  <c r="J652" i="10"/>
  <c r="G728" i="10"/>
  <c r="AH728" i="10" s="1"/>
  <c r="AI728" i="10" s="1"/>
  <c r="E756" i="10"/>
  <c r="J644" i="10"/>
  <c r="G757" i="10"/>
  <c r="AH757" i="10" s="1"/>
  <c r="AI757" i="10" s="1"/>
  <c r="I784" i="10"/>
  <c r="G761" i="10"/>
  <c r="AH761" i="10" s="1"/>
  <c r="AI761" i="10" s="1"/>
  <c r="J610" i="10"/>
  <c r="E722" i="10"/>
  <c r="G783" i="10"/>
  <c r="AH783" i="10" s="1"/>
  <c r="AI783" i="10" s="1"/>
  <c r="J618" i="10"/>
  <c r="E730" i="10"/>
  <c r="J753" i="10"/>
  <c r="G712" i="10"/>
  <c r="AH712" i="10" s="1"/>
  <c r="AI712" i="10" s="1"/>
  <c r="J665" i="10"/>
  <c r="E777" i="10"/>
  <c r="G751" i="10"/>
  <c r="AH751" i="10" s="1"/>
  <c r="AI751" i="10" s="1"/>
  <c r="I762" i="10"/>
  <c r="I725" i="10"/>
  <c r="G777" i="10"/>
  <c r="AH777" i="10" s="1"/>
  <c r="AI777" i="10" s="1"/>
  <c r="E757" i="10"/>
  <c r="J645" i="10"/>
  <c r="I756" i="10"/>
  <c r="E767" i="10"/>
  <c r="J655" i="10"/>
  <c r="G707" i="10"/>
  <c r="AH707" i="10" s="1"/>
  <c r="AI707" i="10" s="1"/>
  <c r="I728" i="10"/>
  <c r="I747" i="10"/>
  <c r="E774" i="10"/>
  <c r="J662" i="10"/>
  <c r="I772" i="10"/>
  <c r="J701" i="10"/>
  <c r="J673" i="10"/>
  <c r="E785" i="10"/>
  <c r="E769" i="10"/>
  <c r="J657" i="10"/>
  <c r="I718" i="10"/>
  <c r="G721" i="10"/>
  <c r="AH721" i="10" s="1"/>
  <c r="AI721" i="10" s="1"/>
  <c r="I751" i="10"/>
  <c r="I731" i="10"/>
  <c r="E737" i="10"/>
  <c r="J625" i="10"/>
  <c r="I774" i="10"/>
  <c r="G769" i="10"/>
  <c r="AH769" i="10" s="1"/>
  <c r="AI769" i="10" s="1"/>
  <c r="E740" i="10"/>
  <c r="J628" i="10"/>
  <c r="G726" i="10"/>
  <c r="AH726" i="10" s="1"/>
  <c r="AI726" i="10" s="1"/>
  <c r="G772" i="10"/>
  <c r="AH772" i="10" s="1"/>
  <c r="AI772" i="10" s="1"/>
  <c r="E738" i="10"/>
  <c r="J626" i="10"/>
  <c r="G768" i="10"/>
  <c r="AH768" i="10" s="1"/>
  <c r="AI768" i="10" s="1"/>
  <c r="G755" i="10"/>
  <c r="AH755" i="10" s="1"/>
  <c r="AI755" i="10" s="1"/>
  <c r="I717" i="10"/>
  <c r="E765" i="10"/>
  <c r="J653" i="10"/>
  <c r="E734" i="10"/>
  <c r="J622" i="10"/>
  <c r="I778" i="10"/>
  <c r="J690" i="10"/>
  <c r="E727" i="10"/>
  <c r="J615" i="10"/>
  <c r="I786" i="10"/>
  <c r="E770" i="10"/>
  <c r="J658" i="10"/>
  <c r="I737" i="10"/>
  <c r="G762" i="10"/>
  <c r="AH762" i="10" s="1"/>
  <c r="AI762" i="10" s="1"/>
  <c r="S66" i="11"/>
  <c r="L24" i="5" l="1"/>
  <c r="AD523" i="10"/>
  <c r="AD496" i="10"/>
  <c r="AD593" i="10"/>
  <c r="AD535" i="10"/>
  <c r="AD539" i="10"/>
  <c r="AE702" i="10"/>
  <c r="AD560" i="10"/>
  <c r="AD543" i="10"/>
  <c r="AD502" i="10"/>
  <c r="AD587" i="10"/>
  <c r="AD555" i="10"/>
  <c r="AD498" i="10"/>
  <c r="AD520" i="10"/>
  <c r="AD586" i="10"/>
  <c r="T586" i="10" s="1"/>
  <c r="T593" i="10"/>
  <c r="AE705" i="10"/>
  <c r="AE694" i="10"/>
  <c r="AD582" i="10"/>
  <c r="T582" i="10" s="1"/>
  <c r="AD515" i="10"/>
  <c r="T515" i="10" s="1"/>
  <c r="AD590" i="10"/>
  <c r="T590" i="10" s="1"/>
  <c r="AD519" i="10"/>
  <c r="AD547" i="10"/>
  <c r="AD533" i="10"/>
  <c r="T533" i="10" s="1"/>
  <c r="AD505" i="10"/>
  <c r="AD579" i="10"/>
  <c r="AD499" i="10"/>
  <c r="AD553" i="10"/>
  <c r="AD482" i="10"/>
  <c r="AD549" i="10"/>
  <c r="AD518" i="10"/>
  <c r="AD490" i="10"/>
  <c r="T490" i="10" s="1"/>
  <c r="AD514" i="10"/>
  <c r="AD532" i="10"/>
  <c r="AD540" i="10"/>
  <c r="AD522" i="10"/>
  <c r="T522" i="10" s="1"/>
  <c r="AD552" i="10"/>
  <c r="AD504" i="10"/>
  <c r="AD544" i="10"/>
  <c r="AD557" i="10"/>
  <c r="T557" i="10" s="1"/>
  <c r="AD589" i="10"/>
  <c r="T589" i="10" s="1"/>
  <c r="AD491" i="10"/>
  <c r="AD521" i="10"/>
  <c r="AI788" i="10"/>
  <c r="O169" i="21" s="1"/>
  <c r="AD592" i="10"/>
  <c r="AD517" i="10"/>
  <c r="AD591" i="10"/>
  <c r="AE647" i="10"/>
  <c r="Q647" i="10"/>
  <c r="AE659" i="10"/>
  <c r="Q659" i="10"/>
  <c r="AE602" i="10"/>
  <c r="Q602" i="10"/>
  <c r="AE639" i="10"/>
  <c r="Q639" i="10"/>
  <c r="AE604" i="10"/>
  <c r="Q604" i="10"/>
  <c r="AE664" i="10"/>
  <c r="Q664" i="10"/>
  <c r="AE617" i="10"/>
  <c r="Q617" i="10"/>
  <c r="AE611" i="10"/>
  <c r="Q611" i="10"/>
  <c r="AE661" i="10"/>
  <c r="Q661" i="10"/>
  <c r="AE699" i="10"/>
  <c r="Q699" i="10"/>
  <c r="AE655" i="10"/>
  <c r="Q655" i="10"/>
  <c r="AE665" i="10"/>
  <c r="Q665" i="10"/>
  <c r="AE633" i="10"/>
  <c r="Q633" i="10"/>
  <c r="AE641" i="10"/>
  <c r="Q641" i="10"/>
  <c r="AE627" i="10"/>
  <c r="Q627" i="10"/>
  <c r="AE619" i="10"/>
  <c r="Q619" i="10"/>
  <c r="AE693" i="10"/>
  <c r="Q693" i="10"/>
  <c r="AE601" i="10"/>
  <c r="Q601" i="10"/>
  <c r="AE622" i="10"/>
  <c r="Q622" i="10"/>
  <c r="AE638" i="10"/>
  <c r="Q638" i="10"/>
  <c r="AE650" i="10"/>
  <c r="Q650" i="10"/>
  <c r="AE704" i="10"/>
  <c r="Q704" i="10"/>
  <c r="AE614" i="10"/>
  <c r="Q614" i="10"/>
  <c r="AE667" i="10"/>
  <c r="Q667" i="10"/>
  <c r="AE643" i="10"/>
  <c r="Q643" i="10"/>
  <c r="AE666" i="10"/>
  <c r="Q666" i="10"/>
  <c r="AE605" i="10"/>
  <c r="Q605" i="10"/>
  <c r="AE703" i="10"/>
  <c r="Q703" i="10"/>
  <c r="AE700" i="10"/>
  <c r="Q700" i="10"/>
  <c r="AE624" i="10"/>
  <c r="Q624" i="10"/>
  <c r="AE631" i="10"/>
  <c r="Q631" i="10"/>
  <c r="AE663" i="10"/>
  <c r="Q663" i="10"/>
  <c r="AE629" i="10"/>
  <c r="Q629" i="10"/>
  <c r="AE645" i="10"/>
  <c r="Q645" i="10"/>
  <c r="AE615" i="10"/>
  <c r="Q615" i="10"/>
  <c r="S513" i="10"/>
  <c r="U513" i="10" s="1"/>
  <c r="S588" i="10"/>
  <c r="U588" i="10" s="1"/>
  <c r="S558" i="10"/>
  <c r="U558" i="10" s="1"/>
  <c r="S554" i="10"/>
  <c r="U554" i="10" s="1"/>
  <c r="S501" i="10"/>
  <c r="U501" i="10" s="1"/>
  <c r="S516" i="10"/>
  <c r="U516" i="10" s="1"/>
  <c r="S545" i="10"/>
  <c r="U545" i="10" s="1"/>
  <c r="S493" i="10"/>
  <c r="U493" i="10" s="1"/>
  <c r="S584" i="10"/>
  <c r="U584" i="10" s="1"/>
  <c r="S506" i="10"/>
  <c r="U506" i="10" s="1"/>
  <c r="S488" i="10"/>
  <c r="U488" i="10" s="1"/>
  <c r="S507" i="10"/>
  <c r="U507" i="10" s="1"/>
  <c r="S485" i="10"/>
  <c r="U485" i="10" s="1"/>
  <c r="S495" i="10"/>
  <c r="U495" i="10" s="1"/>
  <c r="S560" i="10"/>
  <c r="U560" i="10" s="1"/>
  <c r="T560" i="10"/>
  <c r="T543" i="10"/>
  <c r="S543" i="10"/>
  <c r="U543" i="10" s="1"/>
  <c r="S502" i="10"/>
  <c r="U502" i="10" s="1"/>
  <c r="T502" i="10"/>
  <c r="T587" i="10"/>
  <c r="S587" i="10"/>
  <c r="U587" i="10" s="1"/>
  <c r="T555" i="10"/>
  <c r="S555" i="10"/>
  <c r="U555" i="10" s="1"/>
  <c r="T498" i="10"/>
  <c r="S498" i="10"/>
  <c r="U498" i="10" s="1"/>
  <c r="S520" i="10"/>
  <c r="U520" i="10" s="1"/>
  <c r="T520" i="10"/>
  <c r="AE674" i="10"/>
  <c r="Q674" i="10"/>
  <c r="AE595" i="10"/>
  <c r="Q595" i="10"/>
  <c r="AE618" i="10"/>
  <c r="Q618" i="10"/>
  <c r="AE636" i="10"/>
  <c r="Q636" i="10"/>
  <c r="AE610" i="10"/>
  <c r="Q610" i="10"/>
  <c r="AE594" i="10"/>
  <c r="Q594" i="10"/>
  <c r="AE670" i="10"/>
  <c r="Q670" i="10"/>
  <c r="AE644" i="10"/>
  <c r="Q644" i="10"/>
  <c r="AE649" i="10"/>
  <c r="Q649" i="10"/>
  <c r="AE623" i="10"/>
  <c r="Q623" i="10"/>
  <c r="AE654" i="10"/>
  <c r="Q654" i="10"/>
  <c r="T523" i="10"/>
  <c r="S523" i="10"/>
  <c r="U523" i="10" s="1"/>
  <c r="T496" i="10"/>
  <c r="S496" i="10"/>
  <c r="U496" i="10" s="1"/>
  <c r="T535" i="10"/>
  <c r="S535" i="10"/>
  <c r="U535" i="10" s="1"/>
  <c r="T539" i="10"/>
  <c r="S539" i="10"/>
  <c r="U539" i="10" s="1"/>
  <c r="S515" i="10"/>
  <c r="U515" i="10" s="1"/>
  <c r="S519" i="10"/>
  <c r="U519" i="10" s="1"/>
  <c r="T519" i="10"/>
  <c r="T547" i="10"/>
  <c r="S547" i="10"/>
  <c r="U547" i="10" s="1"/>
  <c r="S487" i="10"/>
  <c r="U487" i="10" s="1"/>
  <c r="S489" i="10"/>
  <c r="U489" i="10" s="1"/>
  <c r="S556" i="10"/>
  <c r="U556" i="10" s="1"/>
  <c r="S527" i="10"/>
  <c r="U527" i="10" s="1"/>
  <c r="S581" i="10"/>
  <c r="U581" i="10" s="1"/>
  <c r="S509" i="10"/>
  <c r="U509" i="10" s="1"/>
  <c r="S503" i="10"/>
  <c r="U503" i="10" s="1"/>
  <c r="S542" i="10"/>
  <c r="U542" i="10" s="1"/>
  <c r="S586" i="10"/>
  <c r="U586" i="10" s="1"/>
  <c r="S504" i="10"/>
  <c r="U504" i="10" s="1"/>
  <c r="T504" i="10"/>
  <c r="S544" i="10"/>
  <c r="U544" i="10" s="1"/>
  <c r="T544" i="10"/>
  <c r="S557" i="10"/>
  <c r="U557" i="10" s="1"/>
  <c r="T491" i="10"/>
  <c r="S491" i="10"/>
  <c r="U491" i="10" s="1"/>
  <c r="T521" i="10"/>
  <c r="S521" i="10"/>
  <c r="U521" i="10" s="1"/>
  <c r="S536" i="10"/>
  <c r="U536" i="10" s="1"/>
  <c r="AD525" i="10"/>
  <c r="AD528" i="10"/>
  <c r="AD580" i="10"/>
  <c r="T580" i="10" s="1"/>
  <c r="AD524" i="10"/>
  <c r="AD494" i="10"/>
  <c r="AD486" i="10"/>
  <c r="AD500" i="10"/>
  <c r="T500" i="10" s="1"/>
  <c r="AD483" i="10"/>
  <c r="AD492" i="10"/>
  <c r="AE625" i="10"/>
  <c r="Q625" i="10"/>
  <c r="AE634" i="10"/>
  <c r="Q634" i="10"/>
  <c r="AE599" i="10"/>
  <c r="Q599" i="10"/>
  <c r="AE656" i="10"/>
  <c r="Q656" i="10"/>
  <c r="AE660" i="10"/>
  <c r="Q660" i="10"/>
  <c r="AE675" i="10"/>
  <c r="Q675" i="10"/>
  <c r="AE613" i="10"/>
  <c r="Q613" i="10"/>
  <c r="AE626" i="10"/>
  <c r="Q626" i="10"/>
  <c r="AE609" i="10"/>
  <c r="Q609" i="10"/>
  <c r="AE658" i="10"/>
  <c r="Q658" i="10"/>
  <c r="AE607" i="10"/>
  <c r="Q607" i="10"/>
  <c r="AE648" i="10"/>
  <c r="Q648" i="10"/>
  <c r="AE640" i="10"/>
  <c r="Q640" i="10"/>
  <c r="AE628" i="10"/>
  <c r="Q628" i="10"/>
  <c r="AE606" i="10"/>
  <c r="Q606" i="10"/>
  <c r="AE630" i="10"/>
  <c r="Q630" i="10"/>
  <c r="AE616" i="10"/>
  <c r="Q616" i="10"/>
  <c r="AE642" i="10"/>
  <c r="Q642" i="10"/>
  <c r="AE597" i="10"/>
  <c r="Q597" i="10"/>
  <c r="AE671" i="10"/>
  <c r="Q671" i="10"/>
  <c r="AE672" i="10"/>
  <c r="Q672" i="10"/>
  <c r="AE669" i="10"/>
  <c r="Q669" i="10"/>
  <c r="AD541" i="10"/>
  <c r="AD531" i="10"/>
  <c r="T531" i="10" s="1"/>
  <c r="AD551" i="10"/>
  <c r="AD511" i="10"/>
  <c r="AD548" i="10"/>
  <c r="AE668" i="10"/>
  <c r="Q668" i="10"/>
  <c r="AE695" i="10"/>
  <c r="Q695" i="10"/>
  <c r="AE651" i="10"/>
  <c r="Q651" i="10"/>
  <c r="AE620" i="10"/>
  <c r="Q620" i="10"/>
  <c r="AE598" i="10"/>
  <c r="Q598" i="10"/>
  <c r="AE603" i="10"/>
  <c r="Q603" i="10"/>
  <c r="AE635" i="10"/>
  <c r="Q635" i="10"/>
  <c r="AE691" i="10"/>
  <c r="Q691" i="10"/>
  <c r="AE696" i="10"/>
  <c r="Q696" i="10"/>
  <c r="AE692" i="10"/>
  <c r="Q692" i="10"/>
  <c r="AE785" i="10"/>
  <c r="Q785" i="10"/>
  <c r="S593" i="10"/>
  <c r="U593" i="10" s="1"/>
  <c r="S582" i="10"/>
  <c r="U582" i="10" s="1"/>
  <c r="S590" i="10"/>
  <c r="U590" i="10" s="1"/>
  <c r="S529" i="10"/>
  <c r="U529" i="10" s="1"/>
  <c r="S510" i="10"/>
  <c r="U510" i="10" s="1"/>
  <c r="S562" i="10"/>
  <c r="U562" i="10" s="1"/>
  <c r="S583" i="10"/>
  <c r="U583" i="10" s="1"/>
  <c r="T492" i="10"/>
  <c r="S492" i="10"/>
  <c r="U492" i="10" s="1"/>
  <c r="S533" i="10"/>
  <c r="U533" i="10" s="1"/>
  <c r="T505" i="10"/>
  <c r="S505" i="10"/>
  <c r="U505" i="10" s="1"/>
  <c r="S579" i="10"/>
  <c r="U579" i="10" s="1"/>
  <c r="T579" i="10"/>
  <c r="S499" i="10"/>
  <c r="U499" i="10" s="1"/>
  <c r="T499" i="10"/>
  <c r="S553" i="10"/>
  <c r="U553" i="10" s="1"/>
  <c r="T553" i="10"/>
  <c r="T482" i="10"/>
  <c r="S482" i="10"/>
  <c r="U482" i="10" s="1"/>
  <c r="T541" i="10"/>
  <c r="S541" i="10"/>
  <c r="U541" i="10" s="1"/>
  <c r="S531" i="10"/>
  <c r="U531" i="10" s="1"/>
  <c r="T551" i="10"/>
  <c r="S551" i="10"/>
  <c r="U551" i="10" s="1"/>
  <c r="S511" i="10"/>
  <c r="U511" i="10" s="1"/>
  <c r="T511" i="10"/>
  <c r="T548" i="10"/>
  <c r="S548" i="10"/>
  <c r="U548" i="10" s="1"/>
  <c r="S549" i="10"/>
  <c r="U549" i="10" s="1"/>
  <c r="T549" i="10"/>
  <c r="T518" i="10"/>
  <c r="S518" i="10"/>
  <c r="U518" i="10" s="1"/>
  <c r="S490" i="10"/>
  <c r="U490" i="10" s="1"/>
  <c r="S514" i="10"/>
  <c r="U514" i="10" s="1"/>
  <c r="T514" i="10"/>
  <c r="S532" i="10"/>
  <c r="U532" i="10" s="1"/>
  <c r="T532" i="10"/>
  <c r="T540" i="10"/>
  <c r="S540" i="10"/>
  <c r="U540" i="10" s="1"/>
  <c r="S522" i="10"/>
  <c r="U522" i="10" s="1"/>
  <c r="T552" i="10"/>
  <c r="S552" i="10"/>
  <c r="U552" i="10" s="1"/>
  <c r="S589" i="10"/>
  <c r="U589" i="10" s="1"/>
  <c r="AE608" i="10"/>
  <c r="Q608" i="10"/>
  <c r="AE621" i="10"/>
  <c r="Q621" i="10"/>
  <c r="AE653" i="10"/>
  <c r="Q653" i="10"/>
  <c r="AE662" i="10"/>
  <c r="Q662" i="10"/>
  <c r="AE657" i="10"/>
  <c r="Q657" i="10"/>
  <c r="AE652" i="10"/>
  <c r="Q652" i="10"/>
  <c r="AE646" i="10"/>
  <c r="Q646" i="10"/>
  <c r="AE600" i="10"/>
  <c r="Q600" i="10"/>
  <c r="AE637" i="10"/>
  <c r="Q637" i="10"/>
  <c r="AE596" i="10"/>
  <c r="Q596" i="10"/>
  <c r="AE632" i="10"/>
  <c r="Q632" i="10"/>
  <c r="AE612" i="10"/>
  <c r="Q612" i="10"/>
  <c r="S508" i="10"/>
  <c r="U508" i="10" s="1"/>
  <c r="S530" i="10"/>
  <c r="U530" i="10" s="1"/>
  <c r="S563" i="10"/>
  <c r="U563" i="10" s="1"/>
  <c r="S484" i="10"/>
  <c r="U484" i="10" s="1"/>
  <c r="S673" i="10"/>
  <c r="U673" i="10" s="1"/>
  <c r="T592" i="10"/>
  <c r="S592" i="10"/>
  <c r="U592" i="10" s="1"/>
  <c r="S497" i="10"/>
  <c r="U497" i="10" s="1"/>
  <c r="S546" i="10"/>
  <c r="U546" i="10" s="1"/>
  <c r="T517" i="10"/>
  <c r="S517" i="10"/>
  <c r="U517" i="10" s="1"/>
  <c r="S591" i="10"/>
  <c r="U591" i="10" s="1"/>
  <c r="T591" i="10"/>
  <c r="T525" i="10"/>
  <c r="S525" i="10"/>
  <c r="U525" i="10" s="1"/>
  <c r="T528" i="10"/>
  <c r="S528" i="10"/>
  <c r="U528" i="10" s="1"/>
  <c r="S580" i="10"/>
  <c r="U580" i="10" s="1"/>
  <c r="S524" i="10"/>
  <c r="U524" i="10" s="1"/>
  <c r="T524" i="10"/>
  <c r="T494" i="10"/>
  <c r="S494" i="10"/>
  <c r="U494" i="10" s="1"/>
  <c r="T486" i="10"/>
  <c r="S486" i="10"/>
  <c r="U486" i="10" s="1"/>
  <c r="S500" i="10"/>
  <c r="U500" i="10" s="1"/>
  <c r="T483" i="10"/>
  <c r="S483" i="10"/>
  <c r="U483" i="10" s="1"/>
  <c r="S559" i="10"/>
  <c r="U559" i="10" s="1"/>
  <c r="S550" i="10"/>
  <c r="U550" i="10" s="1"/>
  <c r="S526" i="10"/>
  <c r="U526" i="10" s="1"/>
  <c r="S537" i="10"/>
  <c r="U537" i="10" s="1"/>
  <c r="S512" i="10"/>
  <c r="U512" i="10" s="1"/>
  <c r="S538" i="10"/>
  <c r="U538" i="10" s="1"/>
  <c r="S534" i="10"/>
  <c r="U534" i="10" s="1"/>
  <c r="P760" i="10"/>
  <c r="Z760" i="10"/>
  <c r="P774" i="10"/>
  <c r="Z774" i="10"/>
  <c r="P786" i="10"/>
  <c r="Z786" i="10"/>
  <c r="P778" i="10"/>
  <c r="Z778" i="10"/>
  <c r="P725" i="10"/>
  <c r="Z725" i="10"/>
  <c r="P745" i="10"/>
  <c r="Z745" i="10"/>
  <c r="P715" i="10"/>
  <c r="Z715" i="10"/>
  <c r="P706" i="10"/>
  <c r="Z706" i="10"/>
  <c r="P726" i="10"/>
  <c r="Z726" i="10"/>
  <c r="P743" i="10"/>
  <c r="Z743" i="10"/>
  <c r="P742" i="10"/>
  <c r="Z742" i="10"/>
  <c r="P754" i="10"/>
  <c r="Z754" i="10"/>
  <c r="P781" i="10"/>
  <c r="Z781" i="10"/>
  <c r="P759" i="10"/>
  <c r="Z759" i="10"/>
  <c r="P763" i="10"/>
  <c r="Z763" i="10"/>
  <c r="P710" i="10"/>
  <c r="Z710" i="10"/>
  <c r="P750" i="10"/>
  <c r="Z750" i="10"/>
  <c r="P741" i="10"/>
  <c r="Z741" i="10"/>
  <c r="AG754" i="10"/>
  <c r="AL754" i="10"/>
  <c r="AM754" i="10" s="1"/>
  <c r="AN754" i="10" s="1"/>
  <c r="AJ754" i="10"/>
  <c r="AK754" i="10" s="1"/>
  <c r="AD497" i="10"/>
  <c r="T497" i="10" s="1"/>
  <c r="AD546" i="10"/>
  <c r="T546" i="10" s="1"/>
  <c r="AG778" i="10"/>
  <c r="AL778" i="10"/>
  <c r="AM778" i="10" s="1"/>
  <c r="AN778" i="10" s="1"/>
  <c r="AJ778" i="10"/>
  <c r="AK778" i="10" s="1"/>
  <c r="AG745" i="10"/>
  <c r="AL745" i="10"/>
  <c r="AM745" i="10" s="1"/>
  <c r="AN745" i="10" s="1"/>
  <c r="AJ745" i="10"/>
  <c r="AK745" i="10" s="1"/>
  <c r="AG770" i="10"/>
  <c r="AL770" i="10"/>
  <c r="AM770" i="10" s="1"/>
  <c r="AN770" i="10" s="1"/>
  <c r="AJ770" i="10"/>
  <c r="AK770" i="10" s="1"/>
  <c r="AG782" i="10"/>
  <c r="AL782" i="10"/>
  <c r="AM782" i="10" s="1"/>
  <c r="AN782" i="10" s="1"/>
  <c r="AJ782" i="10"/>
  <c r="AK782" i="10" s="1"/>
  <c r="AD513" i="10"/>
  <c r="T513" i="10" s="1"/>
  <c r="AD588" i="10"/>
  <c r="T588" i="10" s="1"/>
  <c r="AD558" i="10"/>
  <c r="T558" i="10" s="1"/>
  <c r="AD554" i="10"/>
  <c r="T554" i="10" s="1"/>
  <c r="AD501" i="10"/>
  <c r="T501" i="10" s="1"/>
  <c r="AD534" i="10"/>
  <c r="T534" i="10" s="1"/>
  <c r="AG723" i="10"/>
  <c r="AL723" i="10"/>
  <c r="AM723" i="10" s="1"/>
  <c r="AN723" i="10" s="1"/>
  <c r="AJ723" i="10"/>
  <c r="AK723" i="10" s="1"/>
  <c r="AG779" i="10"/>
  <c r="AL779" i="10"/>
  <c r="AM779" i="10" s="1"/>
  <c r="AN779" i="10" s="1"/>
  <c r="AJ779" i="10"/>
  <c r="AK779" i="10" s="1"/>
  <c r="AG709" i="10"/>
  <c r="AJ709" i="10"/>
  <c r="AK709" i="10" s="1"/>
  <c r="AL709" i="10" s="1"/>
  <c r="AM709" i="10" s="1"/>
  <c r="AN709" i="10" s="1"/>
  <c r="AB647" i="10"/>
  <c r="AC647" i="10"/>
  <c r="AB659" i="10"/>
  <c r="AC659" i="10"/>
  <c r="AC602" i="10"/>
  <c r="AB602" i="10"/>
  <c r="AB639" i="10"/>
  <c r="AC639" i="10"/>
  <c r="AB604" i="10"/>
  <c r="AC604" i="10"/>
  <c r="AC664" i="10"/>
  <c r="AB664" i="10"/>
  <c r="AB617" i="10"/>
  <c r="AC617" i="10"/>
  <c r="AB611" i="10"/>
  <c r="AC611" i="10"/>
  <c r="AB661" i="10"/>
  <c r="AC661" i="10"/>
  <c r="AB699" i="10"/>
  <c r="AC699" i="10"/>
  <c r="AD585" i="10"/>
  <c r="T585" i="10" s="1"/>
  <c r="AD516" i="10"/>
  <c r="T516" i="10" s="1"/>
  <c r="AD545" i="10"/>
  <c r="T545" i="10" s="1"/>
  <c r="AD493" i="10"/>
  <c r="T493" i="10" s="1"/>
  <c r="AD584" i="10"/>
  <c r="T584" i="10" s="1"/>
  <c r="AG701" i="10"/>
  <c r="AJ701" i="10"/>
  <c r="AK701" i="10" s="1"/>
  <c r="AL701" i="10" s="1"/>
  <c r="AM701" i="10" s="1"/>
  <c r="AN701" i="10" s="1"/>
  <c r="AG767" i="10"/>
  <c r="AJ767" i="10"/>
  <c r="AK767" i="10" s="1"/>
  <c r="AL767" i="10"/>
  <c r="AM767" i="10" s="1"/>
  <c r="AN767" i="10" s="1"/>
  <c r="AG744" i="10"/>
  <c r="AL744" i="10"/>
  <c r="AM744" i="10" s="1"/>
  <c r="AN744" i="10" s="1"/>
  <c r="AJ744" i="10"/>
  <c r="AK744" i="10" s="1"/>
  <c r="AG702" i="10"/>
  <c r="AJ702" i="10"/>
  <c r="AK702" i="10" s="1"/>
  <c r="AL702" i="10" s="1"/>
  <c r="AM702" i="10" s="1"/>
  <c r="AN702" i="10" s="1"/>
  <c r="AG749" i="10"/>
  <c r="AJ749" i="10"/>
  <c r="AK749" i="10" s="1"/>
  <c r="AL749" i="10"/>
  <c r="AM749" i="10" s="1"/>
  <c r="AN749" i="10" s="1"/>
  <c r="AG714" i="10"/>
  <c r="AJ714" i="10"/>
  <c r="AK714" i="10" s="1"/>
  <c r="AL714" i="10" s="1"/>
  <c r="AM714" i="10" s="1"/>
  <c r="AN714" i="10" s="1"/>
  <c r="AB655" i="10"/>
  <c r="AC655" i="10"/>
  <c r="AB665" i="10"/>
  <c r="AC665" i="10"/>
  <c r="AB633" i="10"/>
  <c r="AC633" i="10"/>
  <c r="AB641" i="10"/>
  <c r="AC641" i="10"/>
  <c r="AB627" i="10"/>
  <c r="AC627" i="10"/>
  <c r="AB619" i="10"/>
  <c r="AC619" i="10"/>
  <c r="AB693" i="10"/>
  <c r="AC693" i="10"/>
  <c r="AB601" i="10"/>
  <c r="AC601" i="10"/>
  <c r="AB622" i="10"/>
  <c r="AC622" i="10"/>
  <c r="AB638" i="10"/>
  <c r="AC638" i="10"/>
  <c r="AB650" i="10"/>
  <c r="AC650" i="10"/>
  <c r="AB704" i="10"/>
  <c r="AC704" i="10"/>
  <c r="AB614" i="10"/>
  <c r="AC614" i="10"/>
  <c r="AB667" i="10"/>
  <c r="AC667" i="10"/>
  <c r="AG700" i="10"/>
  <c r="AJ700" i="10"/>
  <c r="AK700" i="10" s="1"/>
  <c r="AL700" i="10" s="1"/>
  <c r="AM700" i="10" s="1"/>
  <c r="AN700" i="10" s="1"/>
  <c r="AG703" i="10"/>
  <c r="AJ703" i="10"/>
  <c r="AK703" i="10" s="1"/>
  <c r="AL703" i="10" s="1"/>
  <c r="AM703" i="10" s="1"/>
  <c r="AN703" i="10" s="1"/>
  <c r="AG699" i="10"/>
  <c r="AJ699" i="10"/>
  <c r="AK699" i="10" s="1"/>
  <c r="AL699" i="10" s="1"/>
  <c r="AM699" i="10" s="1"/>
  <c r="AN699" i="10" s="1"/>
  <c r="AG707" i="10"/>
  <c r="AJ707" i="10"/>
  <c r="AK707" i="10" s="1"/>
  <c r="AL707" i="10" s="1"/>
  <c r="AM707" i="10" s="1"/>
  <c r="AN707" i="10" s="1"/>
  <c r="AG757" i="10"/>
  <c r="AL757" i="10"/>
  <c r="AM757" i="10" s="1"/>
  <c r="AN757" i="10" s="1"/>
  <c r="AJ757" i="10"/>
  <c r="AK757" i="10" s="1"/>
  <c r="AD559" i="10"/>
  <c r="T559" i="10" s="1"/>
  <c r="AD550" i="10"/>
  <c r="T550" i="10" s="1"/>
  <c r="AD526" i="10"/>
  <c r="T526" i="10" s="1"/>
  <c r="AD537" i="10"/>
  <c r="T537" i="10" s="1"/>
  <c r="AD512" i="10"/>
  <c r="T512" i="10" s="1"/>
  <c r="AD538" i="10"/>
  <c r="T538" i="10" s="1"/>
  <c r="AG769" i="10"/>
  <c r="AL769" i="10"/>
  <c r="AM769" i="10" s="1"/>
  <c r="AN769" i="10" s="1"/>
  <c r="AJ769" i="10"/>
  <c r="AK769" i="10" s="1"/>
  <c r="AG728" i="10"/>
  <c r="AL728" i="10"/>
  <c r="AM728" i="10" s="1"/>
  <c r="AN728" i="10" s="1"/>
  <c r="AJ728" i="10"/>
  <c r="AK728" i="10" s="1"/>
  <c r="AG768" i="10"/>
  <c r="AL768" i="10"/>
  <c r="AM768" i="10" s="1"/>
  <c r="AN768" i="10" s="1"/>
  <c r="AJ768" i="10"/>
  <c r="AK768" i="10" s="1"/>
  <c r="AG729" i="10"/>
  <c r="AL729" i="10"/>
  <c r="AM729" i="10" s="1"/>
  <c r="AN729" i="10" s="1"/>
  <c r="AJ729" i="10"/>
  <c r="AK729" i="10" s="1"/>
  <c r="AG785" i="10"/>
  <c r="AL785" i="10"/>
  <c r="AM785" i="10" s="1"/>
  <c r="AN785" i="10" s="1"/>
  <c r="AJ785" i="10"/>
  <c r="AK785" i="10" s="1"/>
  <c r="AG697" i="10"/>
  <c r="AJ697" i="10"/>
  <c r="AK697" i="10" s="1"/>
  <c r="AL697" i="10" s="1"/>
  <c r="AM697" i="10" s="1"/>
  <c r="AN697" i="10" s="1"/>
  <c r="AG755" i="10"/>
  <c r="AJ755" i="10"/>
  <c r="AK755" i="10" s="1"/>
  <c r="AL755" i="10"/>
  <c r="AM755" i="10" s="1"/>
  <c r="AN755" i="10" s="1"/>
  <c r="AG746" i="10"/>
  <c r="AL746" i="10"/>
  <c r="AM746" i="10" s="1"/>
  <c r="AN746" i="10" s="1"/>
  <c r="AJ746" i="10"/>
  <c r="AK746" i="10" s="1"/>
  <c r="AG760" i="10"/>
  <c r="AJ760" i="10"/>
  <c r="AK760" i="10" s="1"/>
  <c r="AL760" i="10"/>
  <c r="AM760" i="10" s="1"/>
  <c r="AN760" i="10" s="1"/>
  <c r="AB643" i="10"/>
  <c r="AC643" i="10"/>
  <c r="AB666" i="10"/>
  <c r="AC666" i="10"/>
  <c r="AB605" i="10"/>
  <c r="AC605" i="10"/>
  <c r="AB703" i="10"/>
  <c r="AC703" i="10"/>
  <c r="AB700" i="10"/>
  <c r="AC700" i="10"/>
  <c r="AB624" i="10"/>
  <c r="AC624" i="10"/>
  <c r="AB631" i="10"/>
  <c r="AC631" i="10"/>
  <c r="AB663" i="10"/>
  <c r="AC663" i="10"/>
  <c r="AB629" i="10"/>
  <c r="AC629" i="10"/>
  <c r="AB645" i="10"/>
  <c r="AC645" i="10"/>
  <c r="AB615" i="10"/>
  <c r="AC615" i="10"/>
  <c r="P731" i="10"/>
  <c r="Z731" i="10"/>
  <c r="P732" i="10"/>
  <c r="Z732" i="10"/>
  <c r="P728" i="10"/>
  <c r="Z728" i="10"/>
  <c r="P737" i="10"/>
  <c r="Z737" i="10"/>
  <c r="P717" i="10"/>
  <c r="Z717" i="10"/>
  <c r="P718" i="10"/>
  <c r="Z718" i="10"/>
  <c r="P762" i="10"/>
  <c r="Z762" i="10"/>
  <c r="P784" i="10"/>
  <c r="Z784" i="10"/>
  <c r="P779" i="10"/>
  <c r="Z779" i="10"/>
  <c r="P777" i="10"/>
  <c r="Z777" i="10"/>
  <c r="P711" i="10"/>
  <c r="Z711" i="10"/>
  <c r="P768" i="10"/>
  <c r="Z768" i="10"/>
  <c r="P716" i="10"/>
  <c r="Z716" i="10"/>
  <c r="P729" i="10"/>
  <c r="Z729" i="10"/>
  <c r="P757" i="10"/>
  <c r="Z757" i="10"/>
  <c r="P738" i="10"/>
  <c r="Z738" i="10"/>
  <c r="P744" i="10"/>
  <c r="Z744" i="10"/>
  <c r="P755" i="10"/>
  <c r="Z755" i="10"/>
  <c r="P780" i="10"/>
  <c r="Z780" i="10"/>
  <c r="P712" i="10"/>
  <c r="Z712" i="10"/>
  <c r="P724" i="10"/>
  <c r="Z724" i="10"/>
  <c r="P719" i="10"/>
  <c r="Z719" i="10"/>
  <c r="P753" i="10"/>
  <c r="Z753" i="10"/>
  <c r="P714" i="10"/>
  <c r="Z714" i="10"/>
  <c r="P736" i="10"/>
  <c r="Z736" i="10"/>
  <c r="P749" i="10"/>
  <c r="Z749" i="10"/>
  <c r="AN676" i="10"/>
  <c r="M22" i="1" s="1"/>
  <c r="AG706" i="10"/>
  <c r="AJ706" i="10"/>
  <c r="AK706" i="10" s="1"/>
  <c r="AL706" i="10" s="1"/>
  <c r="AM706" i="10" s="1"/>
  <c r="AN706" i="10" s="1"/>
  <c r="AG743" i="10"/>
  <c r="AJ743" i="10"/>
  <c r="AK743" i="10" s="1"/>
  <c r="AL743" i="10"/>
  <c r="AM743" i="10" s="1"/>
  <c r="AN743" i="10" s="1"/>
  <c r="AG765" i="10"/>
  <c r="AL765" i="10"/>
  <c r="AM765" i="10" s="1"/>
  <c r="AN765" i="10" s="1"/>
  <c r="AJ765" i="10"/>
  <c r="AK765" i="10" s="1"/>
  <c r="AG715" i="10"/>
  <c r="AJ715" i="10"/>
  <c r="AK715" i="10" s="1"/>
  <c r="AL715" i="10" s="1"/>
  <c r="AM715" i="10" s="1"/>
  <c r="AN715" i="10" s="1"/>
  <c r="AG747" i="10"/>
  <c r="AL747" i="10"/>
  <c r="AM747" i="10" s="1"/>
  <c r="AN747" i="10" s="1"/>
  <c r="AJ747" i="10"/>
  <c r="AK747" i="10" s="1"/>
  <c r="AG781" i="10"/>
  <c r="AJ781" i="10"/>
  <c r="AK781" i="10" s="1"/>
  <c r="AL781" i="10"/>
  <c r="AM781" i="10" s="1"/>
  <c r="AN781" i="10" s="1"/>
  <c r="AG762" i="10"/>
  <c r="AL762" i="10"/>
  <c r="AM762" i="10" s="1"/>
  <c r="AN762" i="10" s="1"/>
  <c r="AJ762" i="10"/>
  <c r="AK762" i="10" s="1"/>
  <c r="AG693" i="10"/>
  <c r="AJ693" i="10"/>
  <c r="AK693" i="10" s="1"/>
  <c r="AL693" i="10" s="1"/>
  <c r="AM693" i="10" s="1"/>
  <c r="AN693" i="10" s="1"/>
  <c r="AD487" i="10"/>
  <c r="T487" i="10" s="1"/>
  <c r="AD489" i="10"/>
  <c r="T489" i="10" s="1"/>
  <c r="AD556" i="10"/>
  <c r="T556" i="10" s="1"/>
  <c r="AD527" i="10"/>
  <c r="T527" i="10" s="1"/>
  <c r="AD581" i="10"/>
  <c r="T581" i="10" s="1"/>
  <c r="AD509" i="10"/>
  <c r="T509" i="10" s="1"/>
  <c r="AD503" i="10"/>
  <c r="T503" i="10" s="1"/>
  <c r="AD542" i="10"/>
  <c r="T542" i="10" s="1"/>
  <c r="AG704" i="10"/>
  <c r="AJ704" i="10"/>
  <c r="AK704" i="10" s="1"/>
  <c r="AL704" i="10" s="1"/>
  <c r="AM704" i="10" s="1"/>
  <c r="AN704" i="10" s="1"/>
  <c r="AG756" i="10"/>
  <c r="AL756" i="10"/>
  <c r="AM756" i="10" s="1"/>
  <c r="AN756" i="10" s="1"/>
  <c r="AJ756" i="10"/>
  <c r="AK756" i="10" s="1"/>
  <c r="AG771" i="10"/>
  <c r="AL771" i="10"/>
  <c r="AM771" i="10" s="1"/>
  <c r="AN771" i="10" s="1"/>
  <c r="AJ771" i="10"/>
  <c r="AK771" i="10" s="1"/>
  <c r="AG705" i="10"/>
  <c r="AJ705" i="10"/>
  <c r="AK705" i="10" s="1"/>
  <c r="AL705" i="10" s="1"/>
  <c r="AM705" i="10" s="1"/>
  <c r="AN705" i="10" s="1"/>
  <c r="AG718" i="10"/>
  <c r="AJ718" i="10"/>
  <c r="AK718" i="10" s="1"/>
  <c r="AL718" i="10" s="1"/>
  <c r="AM718" i="10" s="1"/>
  <c r="AN718" i="10" s="1"/>
  <c r="AD506" i="10"/>
  <c r="T506" i="10" s="1"/>
  <c r="AD488" i="10"/>
  <c r="T488" i="10" s="1"/>
  <c r="AD507" i="10"/>
  <c r="T507" i="10" s="1"/>
  <c r="AD485" i="10"/>
  <c r="T485" i="10" s="1"/>
  <c r="AD495" i="10"/>
  <c r="T495" i="10" s="1"/>
  <c r="AG691" i="10"/>
  <c r="AJ691" i="10"/>
  <c r="AK691" i="10" s="1"/>
  <c r="AL691" i="10" s="1"/>
  <c r="AM691" i="10" s="1"/>
  <c r="AN691" i="10" s="1"/>
  <c r="AG772" i="10"/>
  <c r="AJ772" i="10"/>
  <c r="AK772" i="10" s="1"/>
  <c r="AL772" i="10"/>
  <c r="AM772" i="10" s="1"/>
  <c r="AN772" i="10" s="1"/>
  <c r="AG741" i="10"/>
  <c r="AL741" i="10"/>
  <c r="AM741" i="10" s="1"/>
  <c r="AN741" i="10" s="1"/>
  <c r="AJ741" i="10"/>
  <c r="AK741" i="10" s="1"/>
  <c r="AG696" i="10"/>
  <c r="AJ696" i="10"/>
  <c r="AK696" i="10" s="1"/>
  <c r="AL696" i="10" s="1"/>
  <c r="AM696" i="10" s="1"/>
  <c r="AN696" i="10" s="1"/>
  <c r="AB674" i="10"/>
  <c r="AC674" i="10"/>
  <c r="AB595" i="10"/>
  <c r="AC595" i="10"/>
  <c r="AB618" i="10"/>
  <c r="AC618" i="10"/>
  <c r="AB636" i="10"/>
  <c r="AC636" i="10"/>
  <c r="AC702" i="10"/>
  <c r="S702" i="10" s="1"/>
  <c r="U702" i="10" s="1"/>
  <c r="AB702" i="10"/>
  <c r="AB610" i="10"/>
  <c r="AC610" i="10"/>
  <c r="AC594" i="10"/>
  <c r="AB594" i="10"/>
  <c r="AB697" i="10"/>
  <c r="AC697" i="10"/>
  <c r="AB670" i="10"/>
  <c r="AC670" i="10"/>
  <c r="AB644" i="10"/>
  <c r="AC644" i="10"/>
  <c r="AB649" i="10"/>
  <c r="AC649" i="10"/>
  <c r="AB701" i="10"/>
  <c r="AC701" i="10"/>
  <c r="AC623" i="10"/>
  <c r="AB623" i="10"/>
  <c r="AB654" i="10"/>
  <c r="AC654" i="10"/>
  <c r="AD508" i="10"/>
  <c r="T508" i="10" s="1"/>
  <c r="AD530" i="10"/>
  <c r="T530" i="10" s="1"/>
  <c r="AD563" i="10"/>
  <c r="T563" i="10" s="1"/>
  <c r="AD484" i="10"/>
  <c r="T484" i="10" s="1"/>
  <c r="AD673" i="10"/>
  <c r="T673" i="10" s="1"/>
  <c r="AG739" i="10"/>
  <c r="AL739" i="10"/>
  <c r="AM739" i="10" s="1"/>
  <c r="AN739" i="10" s="1"/>
  <c r="AJ739" i="10"/>
  <c r="AK739" i="10" s="1"/>
  <c r="AG710" i="10"/>
  <c r="AL710" i="10"/>
  <c r="AM710" i="10" s="1"/>
  <c r="AN710" i="10" s="1"/>
  <c r="AJ710" i="10"/>
  <c r="AK710" i="10" s="1"/>
  <c r="AG733" i="10"/>
  <c r="AL733" i="10"/>
  <c r="AM733" i="10" s="1"/>
  <c r="AN733" i="10" s="1"/>
  <c r="AJ733" i="10"/>
  <c r="AK733" i="10" s="1"/>
  <c r="AG734" i="10"/>
  <c r="AL734" i="10"/>
  <c r="AM734" i="10" s="1"/>
  <c r="AN734" i="10" s="1"/>
  <c r="AJ734" i="10"/>
  <c r="AK734" i="10" s="1"/>
  <c r="AG736" i="10"/>
  <c r="AJ736" i="10"/>
  <c r="AK736" i="10" s="1"/>
  <c r="AL736" i="10"/>
  <c r="AM736" i="10" s="1"/>
  <c r="AN736" i="10" s="1"/>
  <c r="P747" i="10"/>
  <c r="Z747" i="10"/>
  <c r="P708" i="10"/>
  <c r="Z708" i="10"/>
  <c r="P721" i="10"/>
  <c r="Z721" i="10"/>
  <c r="P748" i="10"/>
  <c r="Z748" i="10"/>
  <c r="P776" i="10"/>
  <c r="Z776" i="10"/>
  <c r="P775" i="10"/>
  <c r="Z775" i="10"/>
  <c r="P720" i="10"/>
  <c r="Z720" i="10"/>
  <c r="P770" i="10"/>
  <c r="Z770" i="10"/>
  <c r="P733" i="10"/>
  <c r="Z733" i="10"/>
  <c r="P730" i="10"/>
  <c r="Z730" i="10"/>
  <c r="P739" i="10"/>
  <c r="Z739" i="10"/>
  <c r="P723" i="10"/>
  <c r="Z723" i="10"/>
  <c r="P727" i="10"/>
  <c r="Z727" i="10"/>
  <c r="P746" i="10"/>
  <c r="Z746" i="10"/>
  <c r="P707" i="10"/>
  <c r="Z707" i="10"/>
  <c r="P771" i="10"/>
  <c r="Z771" i="10"/>
  <c r="P752" i="10"/>
  <c r="Z752" i="10"/>
  <c r="P740" i="10"/>
  <c r="Z740" i="10"/>
  <c r="P722" i="10"/>
  <c r="Z722" i="10"/>
  <c r="P758" i="10"/>
  <c r="Z758" i="10"/>
  <c r="P773" i="10"/>
  <c r="Z773" i="10"/>
  <c r="P761" i="10"/>
  <c r="Z761" i="10"/>
  <c r="P735" i="10"/>
  <c r="Z735" i="10"/>
  <c r="AG786" i="10"/>
  <c r="AL786" i="10"/>
  <c r="AM786" i="10" s="1"/>
  <c r="AN786" i="10" s="1"/>
  <c r="AJ786" i="10"/>
  <c r="AK786" i="10" s="1"/>
  <c r="AG742" i="10"/>
  <c r="AL742" i="10"/>
  <c r="AM742" i="10" s="1"/>
  <c r="AN742" i="10" s="1"/>
  <c r="AJ742" i="10"/>
  <c r="AK742" i="10" s="1"/>
  <c r="AG764" i="10"/>
  <c r="AL764" i="10"/>
  <c r="AM764" i="10" s="1"/>
  <c r="AN764" i="10" s="1"/>
  <c r="AJ764" i="10"/>
  <c r="AK764" i="10" s="1"/>
  <c r="AG780" i="10"/>
  <c r="AL780" i="10"/>
  <c r="AM780" i="10" s="1"/>
  <c r="AN780" i="10" s="1"/>
  <c r="AJ780" i="10"/>
  <c r="AK780" i="10" s="1"/>
  <c r="AG740" i="10"/>
  <c r="AJ740" i="10"/>
  <c r="AK740" i="10" s="1"/>
  <c r="AL740" i="10"/>
  <c r="AM740" i="10" s="1"/>
  <c r="AN740" i="10" s="1"/>
  <c r="AG761" i="10"/>
  <c r="AL761" i="10"/>
  <c r="AM761" i="10" s="1"/>
  <c r="AN761" i="10" s="1"/>
  <c r="AJ761" i="10"/>
  <c r="AK761" i="10" s="1"/>
  <c r="AD529" i="10"/>
  <c r="T529" i="10" s="1"/>
  <c r="AD510" i="10"/>
  <c r="T510" i="10" s="1"/>
  <c r="AD562" i="10"/>
  <c r="T562" i="10" s="1"/>
  <c r="AD578" i="10"/>
  <c r="T578" i="10" s="1"/>
  <c r="AD583" i="10"/>
  <c r="T583" i="10" s="1"/>
  <c r="AD536" i="10"/>
  <c r="T536" i="10" s="1"/>
  <c r="AB625" i="10"/>
  <c r="AC625" i="10"/>
  <c r="AB634" i="10"/>
  <c r="AC634" i="10"/>
  <c r="AB599" i="10"/>
  <c r="AC599" i="10"/>
  <c r="AB656" i="10"/>
  <c r="AC656" i="10"/>
  <c r="AB705" i="10"/>
  <c r="AC705" i="10"/>
  <c r="AC660" i="10"/>
  <c r="AB660" i="10"/>
  <c r="AB694" i="10"/>
  <c r="AC694" i="10"/>
  <c r="AB675" i="10"/>
  <c r="AC675" i="10"/>
  <c r="AC613" i="10"/>
  <c r="AB613" i="10"/>
  <c r="AB626" i="10"/>
  <c r="AC626" i="10"/>
  <c r="AG738" i="10"/>
  <c r="AL738" i="10"/>
  <c r="AM738" i="10" s="1"/>
  <c r="AN738" i="10" s="1"/>
  <c r="AJ738" i="10"/>
  <c r="AK738" i="10" s="1"/>
  <c r="AG758" i="10"/>
  <c r="AL758" i="10"/>
  <c r="AM758" i="10" s="1"/>
  <c r="AN758" i="10" s="1"/>
  <c r="AJ758" i="10"/>
  <c r="AK758" i="10" s="1"/>
  <c r="AG713" i="10"/>
  <c r="AJ713" i="10"/>
  <c r="AK713" i="10" s="1"/>
  <c r="AL713" i="10" s="1"/>
  <c r="AM713" i="10" s="1"/>
  <c r="AN713" i="10" s="1"/>
  <c r="AC609" i="10"/>
  <c r="AB609" i="10"/>
  <c r="AC658" i="10"/>
  <c r="AB658" i="10"/>
  <c r="AB607" i="10"/>
  <c r="AC607" i="10"/>
  <c r="AB648" i="10"/>
  <c r="AC648" i="10"/>
  <c r="AB640" i="10"/>
  <c r="AC640" i="10"/>
  <c r="AB628" i="10"/>
  <c r="AC628" i="10"/>
  <c r="AB606" i="10"/>
  <c r="AC606" i="10"/>
  <c r="AB630" i="10"/>
  <c r="AC630" i="10"/>
  <c r="AB616" i="10"/>
  <c r="AC616" i="10"/>
  <c r="AB642" i="10"/>
  <c r="AC642" i="10"/>
  <c r="AB597" i="10"/>
  <c r="AC597" i="10"/>
  <c r="AB671" i="10"/>
  <c r="AC671" i="10"/>
  <c r="AC672" i="10"/>
  <c r="AB672" i="10"/>
  <c r="AB669" i="10"/>
  <c r="AC669" i="10"/>
  <c r="AG692" i="10"/>
  <c r="AJ692" i="10"/>
  <c r="AK692" i="10" s="1"/>
  <c r="AL692" i="10" s="1"/>
  <c r="AM692" i="10" s="1"/>
  <c r="AN692" i="10" s="1"/>
  <c r="AG775" i="10"/>
  <c r="AL775" i="10"/>
  <c r="AM775" i="10" s="1"/>
  <c r="AN775" i="10" s="1"/>
  <c r="AJ775" i="10"/>
  <c r="AK775" i="10" s="1"/>
  <c r="AG690" i="10"/>
  <c r="AJ690" i="10"/>
  <c r="AK690" i="10" s="1"/>
  <c r="AL690" i="10" s="1"/>
  <c r="AM690" i="10" s="1"/>
  <c r="AN690" i="10" s="1"/>
  <c r="AG751" i="10"/>
  <c r="AJ751" i="10"/>
  <c r="AK751" i="10" s="1"/>
  <c r="AL751" i="10"/>
  <c r="AM751" i="10" s="1"/>
  <c r="AN751" i="10" s="1"/>
  <c r="AG784" i="10"/>
  <c r="AJ784" i="10"/>
  <c r="AK784" i="10" s="1"/>
  <c r="AL784" i="10"/>
  <c r="AM784" i="10" s="1"/>
  <c r="AN784" i="10" s="1"/>
  <c r="AG735" i="10"/>
  <c r="AJ735" i="10"/>
  <c r="AK735" i="10" s="1"/>
  <c r="AL735" i="10"/>
  <c r="AM735" i="10" s="1"/>
  <c r="AN735" i="10" s="1"/>
  <c r="AG720" i="10"/>
  <c r="AJ720" i="10"/>
  <c r="AK720" i="10" s="1"/>
  <c r="AL720" i="10" s="1"/>
  <c r="AM720" i="10" s="1"/>
  <c r="AN720" i="10" s="1"/>
  <c r="AG698" i="10"/>
  <c r="AJ698" i="10"/>
  <c r="AK698" i="10" s="1"/>
  <c r="AL698" i="10" s="1"/>
  <c r="AM698" i="10" s="1"/>
  <c r="AN698" i="10" s="1"/>
  <c r="AG721" i="10"/>
  <c r="AL721" i="10"/>
  <c r="AM721" i="10" s="1"/>
  <c r="AN721" i="10" s="1"/>
  <c r="AJ721" i="10"/>
  <c r="AK721" i="10" s="1"/>
  <c r="AG777" i="10"/>
  <c r="AL777" i="10"/>
  <c r="AM777" i="10" s="1"/>
  <c r="AN777" i="10" s="1"/>
  <c r="AJ777" i="10"/>
  <c r="AK777" i="10" s="1"/>
  <c r="AC668" i="10"/>
  <c r="AB668" i="10"/>
  <c r="AB695" i="10"/>
  <c r="AC695" i="10"/>
  <c r="AB651" i="10"/>
  <c r="AC651" i="10"/>
  <c r="AB620" i="10"/>
  <c r="AC620" i="10"/>
  <c r="AB598" i="10"/>
  <c r="AC598" i="10"/>
  <c r="AB603" i="10"/>
  <c r="AC603" i="10"/>
  <c r="AB635" i="10"/>
  <c r="AC635" i="10"/>
  <c r="AB691" i="10"/>
  <c r="AC691" i="10"/>
  <c r="AC696" i="10"/>
  <c r="AB696" i="10"/>
  <c r="AB692" i="10"/>
  <c r="AC692" i="10"/>
  <c r="AB785" i="10"/>
  <c r="AC785" i="10"/>
  <c r="P751" i="10"/>
  <c r="Z751" i="10"/>
  <c r="P772" i="10"/>
  <c r="Z772" i="10"/>
  <c r="P756" i="10"/>
  <c r="Z756" i="10"/>
  <c r="P765" i="10"/>
  <c r="Z765" i="10"/>
  <c r="P764" i="10"/>
  <c r="Z764" i="10"/>
  <c r="P782" i="10"/>
  <c r="Z782" i="10"/>
  <c r="P767" i="10"/>
  <c r="Z767" i="10"/>
  <c r="P734" i="10"/>
  <c r="Z734" i="10"/>
  <c r="P709" i="10"/>
  <c r="Z709" i="10"/>
  <c r="P783" i="10"/>
  <c r="Z783" i="10"/>
  <c r="P766" i="10"/>
  <c r="Z766" i="10"/>
  <c r="P769" i="10"/>
  <c r="Z769" i="10"/>
  <c r="P713" i="10"/>
  <c r="Z713" i="10"/>
  <c r="P787" i="10"/>
  <c r="Z787" i="10"/>
  <c r="AG776" i="10"/>
  <c r="AL776" i="10"/>
  <c r="AM776" i="10" s="1"/>
  <c r="AN776" i="10" s="1"/>
  <c r="AJ776" i="10"/>
  <c r="AK776" i="10" s="1"/>
  <c r="AG695" i="10"/>
  <c r="AL695" i="10"/>
  <c r="AM695" i="10" s="1"/>
  <c r="AN695" i="10" s="1"/>
  <c r="AJ695" i="10"/>
  <c r="AK695" i="10" s="1"/>
  <c r="AG722" i="10"/>
  <c r="AJ722" i="10"/>
  <c r="AK722" i="10" s="1"/>
  <c r="AL722" i="10" s="1"/>
  <c r="AM722" i="10" s="1"/>
  <c r="AN722" i="10" s="1"/>
  <c r="AG774" i="10"/>
  <c r="AL774" i="10"/>
  <c r="AM774" i="10" s="1"/>
  <c r="AN774" i="10" s="1"/>
  <c r="AJ774" i="10"/>
  <c r="AK774" i="10" s="1"/>
  <c r="AG726" i="10"/>
  <c r="AL726" i="10"/>
  <c r="AM726" i="10" s="1"/>
  <c r="AN726" i="10" s="1"/>
  <c r="AJ726" i="10"/>
  <c r="AK726" i="10" s="1"/>
  <c r="AG783" i="10"/>
  <c r="AL783" i="10"/>
  <c r="AM783" i="10" s="1"/>
  <c r="AN783" i="10" s="1"/>
  <c r="AJ783" i="10"/>
  <c r="AK783" i="10" s="1"/>
  <c r="AG773" i="10"/>
  <c r="AL773" i="10"/>
  <c r="AM773" i="10" s="1"/>
  <c r="AN773" i="10" s="1"/>
  <c r="AJ773" i="10"/>
  <c r="AK773" i="10" s="1"/>
  <c r="AG787" i="10"/>
  <c r="AJ787" i="10"/>
  <c r="AK787" i="10" s="1"/>
  <c r="AL787" i="10"/>
  <c r="AM787" i="10" s="1"/>
  <c r="AN787" i="10" s="1"/>
  <c r="AG694" i="10"/>
  <c r="AJ694" i="10"/>
  <c r="AK694" i="10" s="1"/>
  <c r="AL694" i="10" s="1"/>
  <c r="AM694" i="10" s="1"/>
  <c r="AN694" i="10" s="1"/>
  <c r="AG752" i="10"/>
  <c r="AL752" i="10"/>
  <c r="AM752" i="10" s="1"/>
  <c r="AN752" i="10" s="1"/>
  <c r="AJ752" i="10"/>
  <c r="AK752" i="10" s="1"/>
  <c r="AG750" i="10"/>
  <c r="AL750" i="10"/>
  <c r="AM750" i="10" s="1"/>
  <c r="AN750" i="10" s="1"/>
  <c r="AJ750" i="10"/>
  <c r="AK750" i="10" s="1"/>
  <c r="AG763" i="10"/>
  <c r="AL763" i="10"/>
  <c r="AM763" i="10" s="1"/>
  <c r="AN763" i="10" s="1"/>
  <c r="AJ763" i="10"/>
  <c r="AK763" i="10" s="1"/>
  <c r="AG732" i="10"/>
  <c r="AL732" i="10"/>
  <c r="AM732" i="10" s="1"/>
  <c r="AN732" i="10" s="1"/>
  <c r="AJ732" i="10"/>
  <c r="AK732" i="10" s="1"/>
  <c r="AG759" i="10"/>
  <c r="AL759" i="10"/>
  <c r="AM759" i="10" s="1"/>
  <c r="AN759" i="10" s="1"/>
  <c r="AJ759" i="10"/>
  <c r="AK759" i="10" s="1"/>
  <c r="AG731" i="10"/>
  <c r="AL731" i="10"/>
  <c r="AM731" i="10" s="1"/>
  <c r="AN731" i="10" s="1"/>
  <c r="AJ731" i="10"/>
  <c r="AK731" i="10" s="1"/>
  <c r="AG724" i="10"/>
  <c r="AL724" i="10"/>
  <c r="AM724" i="10" s="1"/>
  <c r="AN724" i="10" s="1"/>
  <c r="AJ724" i="10"/>
  <c r="AK724" i="10" s="1"/>
  <c r="AG719" i="10"/>
  <c r="AL719" i="10"/>
  <c r="AM719" i="10" s="1"/>
  <c r="AN719" i="10" s="1"/>
  <c r="AJ719" i="10"/>
  <c r="AK719" i="10" s="1"/>
  <c r="AG737" i="10"/>
  <c r="AL737" i="10"/>
  <c r="AM737" i="10" s="1"/>
  <c r="AN737" i="10" s="1"/>
  <c r="AJ737" i="10"/>
  <c r="AK737" i="10" s="1"/>
  <c r="AG730" i="10"/>
  <c r="AL730" i="10"/>
  <c r="AM730" i="10" s="1"/>
  <c r="AN730" i="10" s="1"/>
  <c r="AJ730" i="10"/>
  <c r="AK730" i="10" s="1"/>
  <c r="AG753" i="10"/>
  <c r="AL753" i="10"/>
  <c r="AM753" i="10" s="1"/>
  <c r="AN753" i="10" s="1"/>
  <c r="AJ753" i="10"/>
  <c r="AK753" i="10" s="1"/>
  <c r="AG725" i="10"/>
  <c r="AL725" i="10"/>
  <c r="AM725" i="10" s="1"/>
  <c r="AN725" i="10" s="1"/>
  <c r="AJ725" i="10"/>
  <c r="AK725" i="10" s="1"/>
  <c r="AG716" i="10"/>
  <c r="AJ716" i="10"/>
  <c r="AK716" i="10" s="1"/>
  <c r="AL716" i="10"/>
  <c r="AM716" i="10" s="1"/>
  <c r="AN716" i="10" s="1"/>
  <c r="AG712" i="10"/>
  <c r="AL712" i="10"/>
  <c r="AM712" i="10" s="1"/>
  <c r="AN712" i="10" s="1"/>
  <c r="AJ712" i="10"/>
  <c r="AK712" i="10" s="1"/>
  <c r="AG748" i="10"/>
  <c r="AJ748" i="10"/>
  <c r="AK748" i="10" s="1"/>
  <c r="AL748" i="10"/>
  <c r="AM748" i="10" s="1"/>
  <c r="AN748" i="10" s="1"/>
  <c r="AB608" i="10"/>
  <c r="AC608" i="10"/>
  <c r="AB621" i="10"/>
  <c r="AC621" i="10"/>
  <c r="AB653" i="10"/>
  <c r="AC653" i="10"/>
  <c r="AB662" i="10"/>
  <c r="AC662" i="10"/>
  <c r="AC657" i="10"/>
  <c r="AB657" i="10"/>
  <c r="AB652" i="10"/>
  <c r="AC652" i="10"/>
  <c r="AB646" i="10"/>
  <c r="AC646" i="10"/>
  <c r="AC698" i="10"/>
  <c r="S698" i="10" s="1"/>
  <c r="U698" i="10" s="1"/>
  <c r="AB698" i="10"/>
  <c r="AB600" i="10"/>
  <c r="AC600" i="10"/>
  <c r="AB690" i="10"/>
  <c r="AC690" i="10"/>
  <c r="AB637" i="10"/>
  <c r="AC637" i="10"/>
  <c r="AB596" i="10"/>
  <c r="AC596" i="10"/>
  <c r="AB632" i="10"/>
  <c r="AC632" i="10"/>
  <c r="AB612" i="10"/>
  <c r="AC612" i="10"/>
  <c r="AG711" i="10"/>
  <c r="AJ711" i="10"/>
  <c r="AK711" i="10" s="1"/>
  <c r="AL711" i="10" s="1"/>
  <c r="AM711" i="10" s="1"/>
  <c r="AN711" i="10" s="1"/>
  <c r="AG717" i="10"/>
  <c r="AJ717" i="10"/>
  <c r="AK717" i="10" s="1"/>
  <c r="AL717" i="10" s="1"/>
  <c r="AM717" i="10" s="1"/>
  <c r="AN717" i="10" s="1"/>
  <c r="AG766" i="10"/>
  <c r="AL766" i="10"/>
  <c r="AM766" i="10" s="1"/>
  <c r="AN766" i="10" s="1"/>
  <c r="AJ766" i="10"/>
  <c r="AK766" i="10" s="1"/>
  <c r="AG727" i="10"/>
  <c r="AL727" i="10"/>
  <c r="AM727" i="10" s="1"/>
  <c r="AN727" i="10" s="1"/>
  <c r="AJ727" i="10"/>
  <c r="AK727" i="10" s="1"/>
  <c r="AG708" i="10"/>
  <c r="AL708" i="10"/>
  <c r="AM708" i="10" s="1"/>
  <c r="AN708" i="10" s="1"/>
  <c r="AJ708" i="10"/>
  <c r="AK708" i="10" s="1"/>
  <c r="AG689" i="10"/>
  <c r="AJ689" i="10"/>
  <c r="AK689" i="10" s="1"/>
  <c r="AL689" i="10" s="1"/>
  <c r="AM689" i="10" s="1"/>
  <c r="AN689" i="10" s="1"/>
  <c r="AG688" i="10"/>
  <c r="AJ688" i="10"/>
  <c r="AK688" i="10" s="1"/>
  <c r="AL688" i="10" s="1"/>
  <c r="AM688" i="10" s="1"/>
  <c r="AN688" i="10" s="1"/>
  <c r="J765" i="10"/>
  <c r="J785" i="10"/>
  <c r="J766" i="10"/>
  <c r="J747" i="10"/>
  <c r="J736" i="10"/>
  <c r="J746" i="10"/>
  <c r="J780" i="10"/>
  <c r="J716" i="10"/>
  <c r="J719" i="10"/>
  <c r="J729" i="10"/>
  <c r="J700" i="10"/>
  <c r="J752" i="10"/>
  <c r="J741" i="10"/>
  <c r="J781" i="10"/>
  <c r="J721" i="10"/>
  <c r="J745" i="10"/>
  <c r="J710" i="10"/>
  <c r="J696" i="10"/>
  <c r="J732" i="10"/>
  <c r="J778" i="10"/>
  <c r="J718" i="10"/>
  <c r="J771" i="10"/>
  <c r="J750" i="10"/>
  <c r="J734" i="10"/>
  <c r="J738" i="10"/>
  <c r="J737" i="10"/>
  <c r="J767" i="10"/>
  <c r="J777" i="10"/>
  <c r="J717" i="10"/>
  <c r="J731" i="10"/>
  <c r="J723" i="10"/>
  <c r="J742" i="10"/>
  <c r="J773" i="10"/>
  <c r="J707" i="10"/>
  <c r="J692" i="10"/>
  <c r="J787" i="10"/>
  <c r="J699" i="10"/>
  <c r="J691" i="10"/>
  <c r="J786" i="10"/>
  <c r="J709" i="10"/>
  <c r="J735" i="10"/>
  <c r="J728" i="10"/>
  <c r="J755" i="10"/>
  <c r="J708" i="10"/>
  <c r="J713" i="10"/>
  <c r="J782" i="10"/>
  <c r="J748" i="10"/>
  <c r="J749" i="10"/>
  <c r="J727" i="10"/>
  <c r="J740" i="10"/>
  <c r="J769" i="10"/>
  <c r="J774" i="10"/>
  <c r="J757" i="10"/>
  <c r="J730" i="10"/>
  <c r="J756" i="10"/>
  <c r="J783" i="10"/>
  <c r="J726" i="10"/>
  <c r="J743" i="10"/>
  <c r="J775" i="10"/>
  <c r="J695" i="10"/>
  <c r="J725" i="10"/>
  <c r="J760" i="10"/>
  <c r="J706" i="10"/>
  <c r="J751" i="10"/>
  <c r="J712" i="10"/>
  <c r="J714" i="10"/>
  <c r="J744" i="10"/>
  <c r="J715" i="10"/>
  <c r="J763" i="10"/>
  <c r="J770" i="10"/>
  <c r="J722" i="10"/>
  <c r="J764" i="10"/>
  <c r="J761" i="10"/>
  <c r="I201" i="18"/>
  <c r="H63" i="20"/>
  <c r="J739" i="10"/>
  <c r="J759" i="10"/>
  <c r="J754" i="10"/>
  <c r="J703" i="10"/>
  <c r="J762" i="10"/>
  <c r="J711" i="10"/>
  <c r="J724" i="10"/>
  <c r="J784" i="10"/>
  <c r="J720" i="10"/>
  <c r="J779" i="10"/>
  <c r="J768" i="10"/>
  <c r="J758" i="10"/>
  <c r="J776" i="10"/>
  <c r="J704" i="10"/>
  <c r="J772" i="10"/>
  <c r="J733" i="10"/>
  <c r="M24" i="5" l="1"/>
  <c r="AD692" i="10"/>
  <c r="AD691" i="10"/>
  <c r="AD603" i="10"/>
  <c r="AD620" i="10"/>
  <c r="AD695" i="10"/>
  <c r="AD597" i="10"/>
  <c r="AD616" i="10"/>
  <c r="AD606" i="10"/>
  <c r="AD640" i="10"/>
  <c r="AD607" i="10"/>
  <c r="AD694" i="10"/>
  <c r="AD705" i="10"/>
  <c r="AD599" i="10"/>
  <c r="AD625" i="10"/>
  <c r="AD654" i="10"/>
  <c r="AD701" i="10"/>
  <c r="T701" i="10" s="1"/>
  <c r="AD644" i="10"/>
  <c r="AD697" i="10"/>
  <c r="T697" i="10" s="1"/>
  <c r="AD610" i="10"/>
  <c r="AD636" i="10"/>
  <c r="AD595" i="10"/>
  <c r="AD612" i="10"/>
  <c r="AD596" i="10"/>
  <c r="AD690" i="10"/>
  <c r="T690" i="10" s="1"/>
  <c r="AD652" i="10"/>
  <c r="AD662" i="10"/>
  <c r="AD621" i="10"/>
  <c r="AD632" i="10"/>
  <c r="AD637" i="10"/>
  <c r="AD600" i="10"/>
  <c r="AD646" i="10"/>
  <c r="AD653" i="10"/>
  <c r="AD608" i="10"/>
  <c r="AD785" i="10"/>
  <c r="AD635" i="10"/>
  <c r="AD598" i="10"/>
  <c r="AD651" i="10"/>
  <c r="AD669" i="10"/>
  <c r="AD671" i="10"/>
  <c r="AD642" i="10"/>
  <c r="AD630" i="10"/>
  <c r="AD628" i="10"/>
  <c r="AD648" i="10"/>
  <c r="AD626" i="10"/>
  <c r="AD675" i="10"/>
  <c r="AD656" i="10"/>
  <c r="AD634" i="10"/>
  <c r="AD649" i="10"/>
  <c r="AD670" i="10"/>
  <c r="AD618" i="10"/>
  <c r="AD674" i="10"/>
  <c r="T694" i="10"/>
  <c r="T705" i="10"/>
  <c r="O153" i="21"/>
  <c r="AE749" i="10"/>
  <c r="Q749" i="10"/>
  <c r="AE714" i="10"/>
  <c r="Q714" i="10"/>
  <c r="AE719" i="10"/>
  <c r="Q719" i="10"/>
  <c r="AE712" i="10"/>
  <c r="Q712" i="10"/>
  <c r="AE755" i="10"/>
  <c r="Q755" i="10"/>
  <c r="AE738" i="10"/>
  <c r="Q738" i="10"/>
  <c r="AE729" i="10"/>
  <c r="Q729" i="10"/>
  <c r="AE768" i="10"/>
  <c r="Q768" i="10"/>
  <c r="AE777" i="10"/>
  <c r="Q777" i="10"/>
  <c r="AE784" i="10"/>
  <c r="Q784" i="10"/>
  <c r="AE718" i="10"/>
  <c r="Q718" i="10"/>
  <c r="AE737" i="10"/>
  <c r="Q737" i="10"/>
  <c r="AE732" i="10"/>
  <c r="Q732" i="10"/>
  <c r="AD667" i="10"/>
  <c r="AD704" i="10"/>
  <c r="AD638" i="10"/>
  <c r="T638" i="10" s="1"/>
  <c r="AD601" i="10"/>
  <c r="AD619" i="10"/>
  <c r="AD641" i="10"/>
  <c r="AD699" i="10"/>
  <c r="T699" i="10" s="1"/>
  <c r="AD611" i="10"/>
  <c r="AD639" i="10"/>
  <c r="AD659" i="10"/>
  <c r="AE741" i="10"/>
  <c r="Q741" i="10"/>
  <c r="AE710" i="10"/>
  <c r="Q710" i="10"/>
  <c r="AE759" i="10"/>
  <c r="Q759" i="10"/>
  <c r="AE754" i="10"/>
  <c r="Q754" i="10"/>
  <c r="AE743" i="10"/>
  <c r="Q743" i="10"/>
  <c r="AE706" i="10"/>
  <c r="Q706" i="10"/>
  <c r="AE745" i="10"/>
  <c r="Q745" i="10"/>
  <c r="AE778" i="10"/>
  <c r="Q778" i="10"/>
  <c r="AE774" i="10"/>
  <c r="Q774" i="10"/>
  <c r="S669" i="10"/>
  <c r="U669" i="10" s="1"/>
  <c r="T669" i="10"/>
  <c r="T671" i="10"/>
  <c r="S671" i="10"/>
  <c r="U671" i="10" s="1"/>
  <c r="T642" i="10"/>
  <c r="S642" i="10"/>
  <c r="U642" i="10" s="1"/>
  <c r="S630" i="10"/>
  <c r="U630" i="10" s="1"/>
  <c r="T630" i="10"/>
  <c r="T628" i="10"/>
  <c r="S628" i="10"/>
  <c r="U628" i="10" s="1"/>
  <c r="S648" i="10"/>
  <c r="U648" i="10" s="1"/>
  <c r="T648" i="10"/>
  <c r="S658" i="10"/>
  <c r="U658" i="10" s="1"/>
  <c r="S626" i="10"/>
  <c r="U626" i="10" s="1"/>
  <c r="T626" i="10"/>
  <c r="T675" i="10"/>
  <c r="S675" i="10"/>
  <c r="U675" i="10" s="1"/>
  <c r="S660" i="10"/>
  <c r="U660" i="10" s="1"/>
  <c r="S656" i="10"/>
  <c r="U656" i="10" s="1"/>
  <c r="T656" i="10"/>
  <c r="T634" i="10"/>
  <c r="S634" i="10"/>
  <c r="U634" i="10" s="1"/>
  <c r="T654" i="10"/>
  <c r="S654" i="10"/>
  <c r="U654" i="10" s="1"/>
  <c r="T644" i="10"/>
  <c r="S644" i="10"/>
  <c r="U644" i="10" s="1"/>
  <c r="T610" i="10"/>
  <c r="S610" i="10"/>
  <c r="U610" i="10" s="1"/>
  <c r="S636" i="10"/>
  <c r="U636" i="10" s="1"/>
  <c r="T636" i="10"/>
  <c r="T595" i="10"/>
  <c r="S595" i="10"/>
  <c r="U595" i="10" s="1"/>
  <c r="S645" i="10"/>
  <c r="U645" i="10" s="1"/>
  <c r="S663" i="10"/>
  <c r="U663" i="10" s="1"/>
  <c r="S624" i="10"/>
  <c r="U624" i="10" s="1"/>
  <c r="S703" i="10"/>
  <c r="U703" i="10" s="1"/>
  <c r="S666" i="10"/>
  <c r="U666" i="10" s="1"/>
  <c r="T667" i="10"/>
  <c r="S667" i="10"/>
  <c r="U667" i="10" s="1"/>
  <c r="S704" i="10"/>
  <c r="U704" i="10" s="1"/>
  <c r="T704" i="10"/>
  <c r="S638" i="10"/>
  <c r="U638" i="10" s="1"/>
  <c r="T601" i="10"/>
  <c r="S601" i="10"/>
  <c r="U601" i="10" s="1"/>
  <c r="T619" i="10"/>
  <c r="S619" i="10"/>
  <c r="U619" i="10" s="1"/>
  <c r="T641" i="10"/>
  <c r="S641" i="10"/>
  <c r="U641" i="10" s="1"/>
  <c r="S665" i="10"/>
  <c r="U665" i="10" s="1"/>
  <c r="S699" i="10"/>
  <c r="U699" i="10" s="1"/>
  <c r="T611" i="10"/>
  <c r="S611" i="10"/>
  <c r="U611" i="10" s="1"/>
  <c r="S664" i="10"/>
  <c r="U664" i="10" s="1"/>
  <c r="S639" i="10"/>
  <c r="U639" i="10" s="1"/>
  <c r="T639" i="10"/>
  <c r="T659" i="10"/>
  <c r="S659" i="10"/>
  <c r="U659" i="10" s="1"/>
  <c r="AE787" i="10"/>
  <c r="Q787" i="10"/>
  <c r="AE769" i="10"/>
  <c r="Q769" i="10"/>
  <c r="AE783" i="10"/>
  <c r="Q783" i="10"/>
  <c r="AE734" i="10"/>
  <c r="Q734" i="10"/>
  <c r="AE782" i="10"/>
  <c r="Q782" i="10"/>
  <c r="AE765" i="10"/>
  <c r="Q765" i="10"/>
  <c r="AE772" i="10"/>
  <c r="Q772" i="10"/>
  <c r="AE735" i="10"/>
  <c r="Q735" i="10"/>
  <c r="AE773" i="10"/>
  <c r="Q773" i="10"/>
  <c r="AE722" i="10"/>
  <c r="Q722" i="10"/>
  <c r="AE752" i="10"/>
  <c r="Q752" i="10"/>
  <c r="AE707" i="10"/>
  <c r="Q707" i="10"/>
  <c r="AE727" i="10"/>
  <c r="Q727" i="10"/>
  <c r="AE739" i="10"/>
  <c r="Q739" i="10"/>
  <c r="AE733" i="10"/>
  <c r="Q733" i="10"/>
  <c r="AE720" i="10"/>
  <c r="Q720" i="10"/>
  <c r="AE776" i="10"/>
  <c r="Q776" i="10"/>
  <c r="AE721" i="10"/>
  <c r="Q721" i="10"/>
  <c r="AE747" i="10"/>
  <c r="Q747" i="10"/>
  <c r="T612" i="10"/>
  <c r="S612" i="10"/>
  <c r="U612" i="10" s="1"/>
  <c r="T596" i="10"/>
  <c r="S596" i="10"/>
  <c r="U596" i="10" s="1"/>
  <c r="S652" i="10"/>
  <c r="U652" i="10" s="1"/>
  <c r="T652" i="10"/>
  <c r="S662" i="10"/>
  <c r="U662" i="10" s="1"/>
  <c r="T662" i="10"/>
  <c r="S621" i="10"/>
  <c r="U621" i="10" s="1"/>
  <c r="T621" i="10"/>
  <c r="T785" i="10"/>
  <c r="S785" i="10"/>
  <c r="U785" i="10" s="1"/>
  <c r="S696" i="10"/>
  <c r="U696" i="10" s="1"/>
  <c r="S635" i="10"/>
  <c r="U635" i="10" s="1"/>
  <c r="T635" i="10"/>
  <c r="S598" i="10"/>
  <c r="U598" i="10" s="1"/>
  <c r="T598" i="10"/>
  <c r="S651" i="10"/>
  <c r="U651" i="10" s="1"/>
  <c r="T651" i="10"/>
  <c r="S668" i="10"/>
  <c r="U668" i="10" s="1"/>
  <c r="S701" i="10"/>
  <c r="U701" i="10" s="1"/>
  <c r="S697" i="10"/>
  <c r="U697" i="10" s="1"/>
  <c r="AE736" i="10"/>
  <c r="Q736" i="10"/>
  <c r="AE753" i="10"/>
  <c r="Q753" i="10"/>
  <c r="AE724" i="10"/>
  <c r="Q724" i="10"/>
  <c r="AE780" i="10"/>
  <c r="Q780" i="10"/>
  <c r="AE744" i="10"/>
  <c r="Q744" i="10"/>
  <c r="AE757" i="10"/>
  <c r="Q757" i="10"/>
  <c r="AE716" i="10"/>
  <c r="Q716" i="10"/>
  <c r="AE711" i="10"/>
  <c r="Q711" i="10"/>
  <c r="AE779" i="10"/>
  <c r="Q779" i="10"/>
  <c r="AE762" i="10"/>
  <c r="Q762" i="10"/>
  <c r="AE717" i="10"/>
  <c r="Q717" i="10"/>
  <c r="AE728" i="10"/>
  <c r="Q728" i="10"/>
  <c r="AE731" i="10"/>
  <c r="Q731" i="10"/>
  <c r="AD614" i="10"/>
  <c r="AD650" i="10"/>
  <c r="T650" i="10" s="1"/>
  <c r="AD622" i="10"/>
  <c r="AD693" i="10"/>
  <c r="AD627" i="10"/>
  <c r="AD633" i="10"/>
  <c r="T633" i="10" s="1"/>
  <c r="AD655" i="10"/>
  <c r="AD661" i="10"/>
  <c r="AD617" i="10"/>
  <c r="AD604" i="10"/>
  <c r="T604" i="10" s="1"/>
  <c r="AD647" i="10"/>
  <c r="AE750" i="10"/>
  <c r="Q750" i="10"/>
  <c r="AE763" i="10"/>
  <c r="Q763" i="10"/>
  <c r="AE781" i="10"/>
  <c r="Q781" i="10"/>
  <c r="AE742" i="10"/>
  <c r="Q742" i="10"/>
  <c r="AE726" i="10"/>
  <c r="Q726" i="10"/>
  <c r="AE715" i="10"/>
  <c r="Q715" i="10"/>
  <c r="AE725" i="10"/>
  <c r="Q725" i="10"/>
  <c r="AE786" i="10"/>
  <c r="Q786" i="10"/>
  <c r="AE760" i="10"/>
  <c r="Q760" i="10"/>
  <c r="S690" i="10"/>
  <c r="U690" i="10" s="1"/>
  <c r="S672" i="10"/>
  <c r="U672" i="10" s="1"/>
  <c r="T597" i="10"/>
  <c r="S597" i="10"/>
  <c r="U597" i="10" s="1"/>
  <c r="T616" i="10"/>
  <c r="S616" i="10"/>
  <c r="U616" i="10" s="1"/>
  <c r="S606" i="10"/>
  <c r="U606" i="10" s="1"/>
  <c r="T606" i="10"/>
  <c r="T640" i="10"/>
  <c r="S640" i="10"/>
  <c r="U640" i="10" s="1"/>
  <c r="S607" i="10"/>
  <c r="U607" i="10" s="1"/>
  <c r="T607" i="10"/>
  <c r="S609" i="10"/>
  <c r="U609" i="10" s="1"/>
  <c r="S613" i="10"/>
  <c r="U613" i="10" s="1"/>
  <c r="S705" i="10"/>
  <c r="U705" i="10" s="1"/>
  <c r="S599" i="10"/>
  <c r="U599" i="10" s="1"/>
  <c r="T599" i="10"/>
  <c r="T625" i="10"/>
  <c r="S625" i="10"/>
  <c r="U625" i="10" s="1"/>
  <c r="S623" i="10"/>
  <c r="U623" i="10" s="1"/>
  <c r="T649" i="10"/>
  <c r="S649" i="10"/>
  <c r="U649" i="10" s="1"/>
  <c r="S670" i="10"/>
  <c r="U670" i="10" s="1"/>
  <c r="T670" i="10"/>
  <c r="S594" i="10"/>
  <c r="U594" i="10" s="1"/>
  <c r="T618" i="10"/>
  <c r="S618" i="10"/>
  <c r="U618" i="10" s="1"/>
  <c r="S674" i="10"/>
  <c r="U674" i="10" s="1"/>
  <c r="T674" i="10"/>
  <c r="S615" i="10"/>
  <c r="U615" i="10" s="1"/>
  <c r="S629" i="10"/>
  <c r="U629" i="10" s="1"/>
  <c r="S631" i="10"/>
  <c r="U631" i="10" s="1"/>
  <c r="S700" i="10"/>
  <c r="U700" i="10" s="1"/>
  <c r="S605" i="10"/>
  <c r="U605" i="10" s="1"/>
  <c r="S643" i="10"/>
  <c r="U643" i="10" s="1"/>
  <c r="T614" i="10"/>
  <c r="S614" i="10"/>
  <c r="U614" i="10" s="1"/>
  <c r="S650" i="10"/>
  <c r="U650" i="10" s="1"/>
  <c r="T622" i="10"/>
  <c r="S622" i="10"/>
  <c r="U622" i="10" s="1"/>
  <c r="T693" i="10"/>
  <c r="S693" i="10"/>
  <c r="U693" i="10" s="1"/>
  <c r="T627" i="10"/>
  <c r="S627" i="10"/>
  <c r="U627" i="10" s="1"/>
  <c r="S633" i="10"/>
  <c r="U633" i="10" s="1"/>
  <c r="S655" i="10"/>
  <c r="U655" i="10" s="1"/>
  <c r="T655" i="10"/>
  <c r="T661" i="10"/>
  <c r="S661" i="10"/>
  <c r="U661" i="10" s="1"/>
  <c r="T617" i="10"/>
  <c r="S617" i="10"/>
  <c r="U617" i="10" s="1"/>
  <c r="S604" i="10"/>
  <c r="U604" i="10" s="1"/>
  <c r="S602" i="10"/>
  <c r="U602" i="10" s="1"/>
  <c r="S647" i="10"/>
  <c r="U647" i="10" s="1"/>
  <c r="T647" i="10"/>
  <c r="AE713" i="10"/>
  <c r="Q713" i="10"/>
  <c r="AE766" i="10"/>
  <c r="Q766" i="10"/>
  <c r="AE709" i="10"/>
  <c r="Q709" i="10"/>
  <c r="AE767" i="10"/>
  <c r="Q767" i="10"/>
  <c r="AE764" i="10"/>
  <c r="Q764" i="10"/>
  <c r="AE756" i="10"/>
  <c r="Q756" i="10"/>
  <c r="AE751" i="10"/>
  <c r="Q751" i="10"/>
  <c r="AE761" i="10"/>
  <c r="Q761" i="10"/>
  <c r="AE758" i="10"/>
  <c r="Q758" i="10"/>
  <c r="AE740" i="10"/>
  <c r="Q740" i="10"/>
  <c r="AE771" i="10"/>
  <c r="Q771" i="10"/>
  <c r="AE746" i="10"/>
  <c r="Q746" i="10"/>
  <c r="AE723" i="10"/>
  <c r="Q723" i="10"/>
  <c r="AE730" i="10"/>
  <c r="Q730" i="10"/>
  <c r="AE770" i="10"/>
  <c r="Q770" i="10"/>
  <c r="AE775" i="10"/>
  <c r="Q775" i="10"/>
  <c r="AE748" i="10"/>
  <c r="Q748" i="10"/>
  <c r="AE708" i="10"/>
  <c r="Q708" i="10"/>
  <c r="S632" i="10"/>
  <c r="U632" i="10" s="1"/>
  <c r="T632" i="10"/>
  <c r="T637" i="10"/>
  <c r="S637" i="10"/>
  <c r="U637" i="10" s="1"/>
  <c r="T600" i="10"/>
  <c r="S600" i="10"/>
  <c r="U600" i="10" s="1"/>
  <c r="T646" i="10"/>
  <c r="S646" i="10"/>
  <c r="U646" i="10" s="1"/>
  <c r="S657" i="10"/>
  <c r="U657" i="10" s="1"/>
  <c r="T653" i="10"/>
  <c r="S653" i="10"/>
  <c r="U653" i="10" s="1"/>
  <c r="T608" i="10"/>
  <c r="S608" i="10"/>
  <c r="U608" i="10" s="1"/>
  <c r="S692" i="10"/>
  <c r="U692" i="10" s="1"/>
  <c r="T692" i="10"/>
  <c r="S691" i="10"/>
  <c r="U691" i="10" s="1"/>
  <c r="T691" i="10"/>
  <c r="T603" i="10"/>
  <c r="S603" i="10"/>
  <c r="U603" i="10" s="1"/>
  <c r="S620" i="10"/>
  <c r="U620" i="10" s="1"/>
  <c r="T620" i="10"/>
  <c r="S695" i="10"/>
  <c r="U695" i="10" s="1"/>
  <c r="T695" i="10"/>
  <c r="S694" i="10"/>
  <c r="U694" i="10" s="1"/>
  <c r="AD698" i="10"/>
  <c r="T698" i="10" s="1"/>
  <c r="AD672" i="10"/>
  <c r="T672" i="10" s="1"/>
  <c r="AD609" i="10"/>
  <c r="T609" i="10" s="1"/>
  <c r="AD613" i="10"/>
  <c r="T613" i="10" s="1"/>
  <c r="AB749" i="10"/>
  <c r="AC749" i="10"/>
  <c r="AC714" i="10"/>
  <c r="AB714" i="10"/>
  <c r="AB719" i="10"/>
  <c r="AC719" i="10"/>
  <c r="AB712" i="10"/>
  <c r="AC712" i="10"/>
  <c r="AB755" i="10"/>
  <c r="AC755" i="10"/>
  <c r="AC738" i="10"/>
  <c r="AB738" i="10"/>
  <c r="AB729" i="10"/>
  <c r="AC729" i="10"/>
  <c r="AB768" i="10"/>
  <c r="AC768" i="10"/>
  <c r="AB777" i="10"/>
  <c r="AC777" i="10"/>
  <c r="AB784" i="10"/>
  <c r="AC784" i="10"/>
  <c r="AC718" i="10"/>
  <c r="AB718" i="10"/>
  <c r="AB737" i="10"/>
  <c r="AC737" i="10"/>
  <c r="AB732" i="10"/>
  <c r="AC732" i="10"/>
  <c r="AD615" i="10"/>
  <c r="T615" i="10" s="1"/>
  <c r="AD629" i="10"/>
  <c r="T629" i="10" s="1"/>
  <c r="AD631" i="10"/>
  <c r="T631" i="10" s="1"/>
  <c r="AD700" i="10"/>
  <c r="T700" i="10" s="1"/>
  <c r="AD605" i="10"/>
  <c r="T605" i="10" s="1"/>
  <c r="AD643" i="10"/>
  <c r="T643" i="10" s="1"/>
  <c r="AD602" i="10"/>
  <c r="T602" i="10" s="1"/>
  <c r="AB741" i="10"/>
  <c r="AC741" i="10"/>
  <c r="AB710" i="10"/>
  <c r="AC710" i="10"/>
  <c r="AB759" i="10"/>
  <c r="AC759" i="10"/>
  <c r="AC754" i="10"/>
  <c r="AB754" i="10"/>
  <c r="AB743" i="10"/>
  <c r="AC743" i="10"/>
  <c r="AC706" i="10"/>
  <c r="AB706" i="10"/>
  <c r="AB745" i="10"/>
  <c r="AC745" i="10"/>
  <c r="AB778" i="10"/>
  <c r="AC778" i="10"/>
  <c r="AB774" i="10"/>
  <c r="AC774" i="10"/>
  <c r="AB787" i="10"/>
  <c r="AC787" i="10"/>
  <c r="AB769" i="10"/>
  <c r="AC769" i="10"/>
  <c r="AB783" i="10"/>
  <c r="AC783" i="10"/>
  <c r="AC734" i="10"/>
  <c r="AB734" i="10"/>
  <c r="AB782" i="10"/>
  <c r="AC782" i="10"/>
  <c r="AB765" i="10"/>
  <c r="AC765" i="10"/>
  <c r="AB772" i="10"/>
  <c r="AC772" i="10"/>
  <c r="AB735" i="10"/>
  <c r="AC735" i="10"/>
  <c r="AB773" i="10"/>
  <c r="AC773" i="10"/>
  <c r="AB722" i="10"/>
  <c r="AC722" i="10"/>
  <c r="AC752" i="10"/>
  <c r="AB752" i="10"/>
  <c r="AB707" i="10"/>
  <c r="AC707" i="10"/>
  <c r="AB727" i="10"/>
  <c r="AC727" i="10"/>
  <c r="AB739" i="10"/>
  <c r="AC739" i="10"/>
  <c r="AB733" i="10"/>
  <c r="AC733" i="10"/>
  <c r="AC720" i="10"/>
  <c r="AB720" i="10"/>
  <c r="AB776" i="10"/>
  <c r="AC776" i="10"/>
  <c r="AB721" i="10"/>
  <c r="AC721" i="10"/>
  <c r="AB747" i="10"/>
  <c r="AC747" i="10"/>
  <c r="AD665" i="10"/>
  <c r="T665" i="10" s="1"/>
  <c r="AD657" i="10"/>
  <c r="T657" i="10" s="1"/>
  <c r="AD696" i="10"/>
  <c r="T696" i="10" s="1"/>
  <c r="AD668" i="10"/>
  <c r="T668" i="10" s="1"/>
  <c r="AD658" i="10"/>
  <c r="T658" i="10" s="1"/>
  <c r="AD660" i="10"/>
  <c r="T660" i="10" s="1"/>
  <c r="AD623" i="10"/>
  <c r="T623" i="10" s="1"/>
  <c r="AD594" i="10"/>
  <c r="T594" i="10" s="1"/>
  <c r="AD702" i="10"/>
  <c r="T702" i="10" s="1"/>
  <c r="AB736" i="10"/>
  <c r="AC736" i="10"/>
  <c r="AB753" i="10"/>
  <c r="AC753" i="10"/>
  <c r="AB724" i="10"/>
  <c r="AC724" i="10"/>
  <c r="AB780" i="10"/>
  <c r="AC780" i="10"/>
  <c r="AB744" i="10"/>
  <c r="AC744" i="10"/>
  <c r="AB757" i="10"/>
  <c r="AC757" i="10"/>
  <c r="AB716" i="10"/>
  <c r="AC716" i="10"/>
  <c r="AB711" i="10"/>
  <c r="AC711" i="10"/>
  <c r="AB779" i="10"/>
  <c r="AC779" i="10"/>
  <c r="AC762" i="10"/>
  <c r="AB762" i="10"/>
  <c r="AB717" i="10"/>
  <c r="AC717" i="10"/>
  <c r="AC728" i="10"/>
  <c r="AB728" i="10"/>
  <c r="AB731" i="10"/>
  <c r="AC731" i="10"/>
  <c r="AD645" i="10"/>
  <c r="T645" i="10" s="1"/>
  <c r="AD663" i="10"/>
  <c r="T663" i="10" s="1"/>
  <c r="AD624" i="10"/>
  <c r="T624" i="10" s="1"/>
  <c r="AD703" i="10"/>
  <c r="T703" i="10" s="1"/>
  <c r="AD666" i="10"/>
  <c r="T666" i="10" s="1"/>
  <c r="AD664" i="10"/>
  <c r="T664" i="10" s="1"/>
  <c r="AC750" i="10"/>
  <c r="AB750" i="10"/>
  <c r="AB763" i="10"/>
  <c r="AC763" i="10"/>
  <c r="AC781" i="10"/>
  <c r="AB781" i="10"/>
  <c r="AC742" i="10"/>
  <c r="AB742" i="10"/>
  <c r="AB726" i="10"/>
  <c r="AC726" i="10"/>
  <c r="AB715" i="10"/>
  <c r="AC715" i="10"/>
  <c r="AB725" i="10"/>
  <c r="AC725" i="10"/>
  <c r="AB786" i="10"/>
  <c r="AC786" i="10"/>
  <c r="AB760" i="10"/>
  <c r="AC760" i="10"/>
  <c r="AB713" i="10"/>
  <c r="AC713" i="10"/>
  <c r="AB766" i="10"/>
  <c r="AC766" i="10"/>
  <c r="AB709" i="10"/>
  <c r="AC709" i="10"/>
  <c r="AB767" i="10"/>
  <c r="AC767" i="10"/>
  <c r="AB764" i="10"/>
  <c r="AC764" i="10"/>
  <c r="AB756" i="10"/>
  <c r="AC756" i="10"/>
  <c r="AB751" i="10"/>
  <c r="AC751" i="10"/>
  <c r="AB761" i="10"/>
  <c r="AC761" i="10"/>
  <c r="AB758" i="10"/>
  <c r="AC758" i="10"/>
  <c r="AB740" i="10"/>
  <c r="AC740" i="10"/>
  <c r="AB771" i="10"/>
  <c r="AC771" i="10"/>
  <c r="AB746" i="10"/>
  <c r="AC746" i="10"/>
  <c r="AB723" i="10"/>
  <c r="AC723" i="10"/>
  <c r="AB730" i="10"/>
  <c r="AC730" i="10"/>
  <c r="AB770" i="10"/>
  <c r="AC770" i="10"/>
  <c r="AB775" i="10"/>
  <c r="AC775" i="10"/>
  <c r="AB748" i="10"/>
  <c r="AC748" i="10"/>
  <c r="AB708" i="10"/>
  <c r="AC708" i="10"/>
  <c r="AN788" i="10"/>
  <c r="I181" i="18"/>
  <c r="AD747" i="10" l="1"/>
  <c r="AD776" i="10"/>
  <c r="AD733" i="10"/>
  <c r="AD727" i="10"/>
  <c r="AD773" i="10"/>
  <c r="AD772" i="10"/>
  <c r="AD782" i="10"/>
  <c r="AD783" i="10"/>
  <c r="AD787" i="10"/>
  <c r="AD778" i="10"/>
  <c r="AD710" i="10"/>
  <c r="AD748" i="10"/>
  <c r="AD770" i="10"/>
  <c r="AD723" i="10"/>
  <c r="AD771" i="10"/>
  <c r="T771" i="10" s="1"/>
  <c r="AD758" i="10"/>
  <c r="AD751" i="10"/>
  <c r="AD764" i="10"/>
  <c r="AD709" i="10"/>
  <c r="T709" i="10" s="1"/>
  <c r="AD713" i="10"/>
  <c r="AD786" i="10"/>
  <c r="AD715" i="10"/>
  <c r="AD763" i="10"/>
  <c r="T763" i="10" s="1"/>
  <c r="AD711" i="10"/>
  <c r="AD720" i="10"/>
  <c r="AD734" i="10"/>
  <c r="AD732" i="10"/>
  <c r="T732" i="10" s="1"/>
  <c r="AD777" i="10"/>
  <c r="AD729" i="10"/>
  <c r="AD755" i="10"/>
  <c r="AD719" i="10"/>
  <c r="T719" i="10" s="1"/>
  <c r="AD749" i="10"/>
  <c r="S728" i="10"/>
  <c r="U728" i="10" s="1"/>
  <c r="S762" i="10"/>
  <c r="U762" i="10" s="1"/>
  <c r="S711" i="10"/>
  <c r="U711" i="10" s="1"/>
  <c r="T711" i="10"/>
  <c r="S757" i="10"/>
  <c r="U757" i="10" s="1"/>
  <c r="S780" i="10"/>
  <c r="U780" i="10" s="1"/>
  <c r="S753" i="10"/>
  <c r="U753" i="10" s="1"/>
  <c r="S747" i="10"/>
  <c r="U747" i="10" s="1"/>
  <c r="T747" i="10"/>
  <c r="T776" i="10"/>
  <c r="S776" i="10"/>
  <c r="U776" i="10" s="1"/>
  <c r="T733" i="10"/>
  <c r="S733" i="10"/>
  <c r="U733" i="10" s="1"/>
  <c r="S727" i="10"/>
  <c r="U727" i="10" s="1"/>
  <c r="T727" i="10"/>
  <c r="S752" i="10"/>
  <c r="U752" i="10" s="1"/>
  <c r="S773" i="10"/>
  <c r="U773" i="10" s="1"/>
  <c r="T773" i="10"/>
  <c r="S772" i="10"/>
  <c r="U772" i="10" s="1"/>
  <c r="T772" i="10"/>
  <c r="T782" i="10"/>
  <c r="S782" i="10"/>
  <c r="U782" i="10" s="1"/>
  <c r="T783" i="10"/>
  <c r="S783" i="10"/>
  <c r="U783" i="10" s="1"/>
  <c r="T787" i="10"/>
  <c r="S787" i="10"/>
  <c r="U787" i="10" s="1"/>
  <c r="T778" i="10"/>
  <c r="S778" i="10"/>
  <c r="U778" i="10" s="1"/>
  <c r="S706" i="10"/>
  <c r="U706" i="10" s="1"/>
  <c r="S754" i="10"/>
  <c r="U754" i="10" s="1"/>
  <c r="S710" i="10"/>
  <c r="U710" i="10" s="1"/>
  <c r="T710" i="10"/>
  <c r="S737" i="10"/>
  <c r="U737" i="10" s="1"/>
  <c r="S784" i="10"/>
  <c r="U784" i="10" s="1"/>
  <c r="S768" i="10"/>
  <c r="U768" i="10" s="1"/>
  <c r="S738" i="10"/>
  <c r="U738" i="10" s="1"/>
  <c r="S712" i="10"/>
  <c r="U712" i="10" s="1"/>
  <c r="S714" i="10"/>
  <c r="U714" i="10" s="1"/>
  <c r="S748" i="10"/>
  <c r="U748" i="10" s="1"/>
  <c r="T748" i="10"/>
  <c r="S770" i="10"/>
  <c r="U770" i="10" s="1"/>
  <c r="T770" i="10"/>
  <c r="S723" i="10"/>
  <c r="U723" i="10" s="1"/>
  <c r="T723" i="10"/>
  <c r="S771" i="10"/>
  <c r="U771" i="10" s="1"/>
  <c r="S758" i="10"/>
  <c r="U758" i="10" s="1"/>
  <c r="T758" i="10"/>
  <c r="T751" i="10"/>
  <c r="S751" i="10"/>
  <c r="U751" i="10" s="1"/>
  <c r="S764" i="10"/>
  <c r="U764" i="10" s="1"/>
  <c r="T764" i="10"/>
  <c r="S709" i="10"/>
  <c r="U709" i="10" s="1"/>
  <c r="T713" i="10"/>
  <c r="S713" i="10"/>
  <c r="U713" i="10" s="1"/>
  <c r="S760" i="10"/>
  <c r="U760" i="10" s="1"/>
  <c r="S725" i="10"/>
  <c r="U725" i="10" s="1"/>
  <c r="S726" i="10"/>
  <c r="U726" i="10" s="1"/>
  <c r="S781" i="10"/>
  <c r="U781" i="10" s="1"/>
  <c r="S750" i="10"/>
  <c r="U750" i="10" s="1"/>
  <c r="AD708" i="10"/>
  <c r="T708" i="10" s="1"/>
  <c r="AD775" i="10"/>
  <c r="AD730" i="10"/>
  <c r="AD746" i="10"/>
  <c r="AD740" i="10"/>
  <c r="T740" i="10" s="1"/>
  <c r="AD761" i="10"/>
  <c r="AD756" i="10"/>
  <c r="AD767" i="10"/>
  <c r="AD766" i="10"/>
  <c r="T766" i="10" s="1"/>
  <c r="AD760" i="10"/>
  <c r="T760" i="10" s="1"/>
  <c r="AD725" i="10"/>
  <c r="T725" i="10" s="1"/>
  <c r="AD726" i="10"/>
  <c r="T726" i="10" s="1"/>
  <c r="AD731" i="10"/>
  <c r="AD717" i="10"/>
  <c r="T717" i="10" s="1"/>
  <c r="AD779" i="10"/>
  <c r="AD737" i="10"/>
  <c r="T737" i="10" s="1"/>
  <c r="AD784" i="10"/>
  <c r="T784" i="10" s="1"/>
  <c r="AD768" i="10"/>
  <c r="T768" i="10" s="1"/>
  <c r="AD712" i="10"/>
  <c r="T712" i="10" s="1"/>
  <c r="S731" i="10"/>
  <c r="U731" i="10" s="1"/>
  <c r="T731" i="10"/>
  <c r="S717" i="10"/>
  <c r="U717" i="10" s="1"/>
  <c r="T779" i="10"/>
  <c r="S779" i="10"/>
  <c r="U779" i="10" s="1"/>
  <c r="S716" i="10"/>
  <c r="U716" i="10" s="1"/>
  <c r="S744" i="10"/>
  <c r="U744" i="10" s="1"/>
  <c r="S724" i="10"/>
  <c r="U724" i="10" s="1"/>
  <c r="S736" i="10"/>
  <c r="U736" i="10" s="1"/>
  <c r="S721" i="10"/>
  <c r="U721" i="10" s="1"/>
  <c r="T720" i="10"/>
  <c r="S720" i="10"/>
  <c r="U720" i="10" s="1"/>
  <c r="S739" i="10"/>
  <c r="U739" i="10" s="1"/>
  <c r="S707" i="10"/>
  <c r="U707" i="10" s="1"/>
  <c r="S722" i="10"/>
  <c r="U722" i="10" s="1"/>
  <c r="S735" i="10"/>
  <c r="U735" i="10" s="1"/>
  <c r="S765" i="10"/>
  <c r="U765" i="10" s="1"/>
  <c r="T734" i="10"/>
  <c r="S734" i="10"/>
  <c r="U734" i="10" s="1"/>
  <c r="S769" i="10"/>
  <c r="U769" i="10" s="1"/>
  <c r="S774" i="10"/>
  <c r="U774" i="10" s="1"/>
  <c r="S745" i="10"/>
  <c r="U745" i="10" s="1"/>
  <c r="S743" i="10"/>
  <c r="U743" i="10" s="1"/>
  <c r="S759" i="10"/>
  <c r="U759" i="10" s="1"/>
  <c r="S741" i="10"/>
  <c r="U741" i="10" s="1"/>
  <c r="S732" i="10"/>
  <c r="U732" i="10" s="1"/>
  <c r="S718" i="10"/>
  <c r="U718" i="10" s="1"/>
  <c r="T777" i="10"/>
  <c r="S777" i="10"/>
  <c r="U777" i="10" s="1"/>
  <c r="S729" i="10"/>
  <c r="U729" i="10" s="1"/>
  <c r="T729" i="10"/>
  <c r="T755" i="10"/>
  <c r="S755" i="10"/>
  <c r="U755" i="10" s="1"/>
  <c r="S719" i="10"/>
  <c r="U719" i="10" s="1"/>
  <c r="T749" i="10"/>
  <c r="S749" i="10"/>
  <c r="U749" i="10" s="1"/>
  <c r="S708" i="10"/>
  <c r="U708" i="10" s="1"/>
  <c r="T775" i="10"/>
  <c r="S775" i="10"/>
  <c r="U775" i="10" s="1"/>
  <c r="S730" i="10"/>
  <c r="U730" i="10" s="1"/>
  <c r="T730" i="10"/>
  <c r="T746" i="10"/>
  <c r="S746" i="10"/>
  <c r="U746" i="10" s="1"/>
  <c r="S740" i="10"/>
  <c r="U740" i="10" s="1"/>
  <c r="S761" i="10"/>
  <c r="U761" i="10" s="1"/>
  <c r="T761" i="10"/>
  <c r="S756" i="10"/>
  <c r="U756" i="10" s="1"/>
  <c r="T756" i="10"/>
  <c r="T767" i="10"/>
  <c r="S767" i="10"/>
  <c r="U767" i="10" s="1"/>
  <c r="S766" i="10"/>
  <c r="U766" i="10" s="1"/>
  <c r="T786" i="10"/>
  <c r="S786" i="10"/>
  <c r="U786" i="10" s="1"/>
  <c r="T715" i="10"/>
  <c r="S715" i="10"/>
  <c r="U715" i="10" s="1"/>
  <c r="S742" i="10"/>
  <c r="U742" i="10" s="1"/>
  <c r="S763" i="10"/>
  <c r="U763" i="10" s="1"/>
  <c r="AD742" i="10"/>
  <c r="T742" i="10" s="1"/>
  <c r="AD716" i="10"/>
  <c r="T716" i="10" s="1"/>
  <c r="AD744" i="10"/>
  <c r="T744" i="10" s="1"/>
  <c r="AD724" i="10"/>
  <c r="T724" i="10" s="1"/>
  <c r="AD736" i="10"/>
  <c r="T736" i="10" s="1"/>
  <c r="AD752" i="10"/>
  <c r="T752" i="10" s="1"/>
  <c r="AD706" i="10"/>
  <c r="T706" i="10" s="1"/>
  <c r="AD754" i="10"/>
  <c r="T754" i="10" s="1"/>
  <c r="AD762" i="10"/>
  <c r="T762" i="10" s="1"/>
  <c r="AD781" i="10"/>
  <c r="T781" i="10" s="1"/>
  <c r="AD750" i="10"/>
  <c r="T750" i="10" s="1"/>
  <c r="AD721" i="10"/>
  <c r="T721" i="10" s="1"/>
  <c r="AD739" i="10"/>
  <c r="T739" i="10" s="1"/>
  <c r="AD707" i="10"/>
  <c r="T707" i="10" s="1"/>
  <c r="AD722" i="10"/>
  <c r="T722" i="10" s="1"/>
  <c r="AD735" i="10"/>
  <c r="T735" i="10" s="1"/>
  <c r="AD765" i="10"/>
  <c r="T765" i="10" s="1"/>
  <c r="AD769" i="10"/>
  <c r="T769" i="10" s="1"/>
  <c r="AD774" i="10"/>
  <c r="T774" i="10" s="1"/>
  <c r="AD745" i="10"/>
  <c r="T745" i="10" s="1"/>
  <c r="AD743" i="10"/>
  <c r="T743" i="10" s="1"/>
  <c r="AD759" i="10"/>
  <c r="T759" i="10" s="1"/>
  <c r="AD741" i="10"/>
  <c r="T741" i="10" s="1"/>
  <c r="AD738" i="10"/>
  <c r="T738" i="10" s="1"/>
  <c r="AD714" i="10"/>
  <c r="T714" i="10" s="1"/>
  <c r="AD757" i="10"/>
  <c r="T757" i="10" s="1"/>
  <c r="AD780" i="10"/>
  <c r="T780" i="10" s="1"/>
  <c r="AD753" i="10"/>
  <c r="T753" i="10" s="1"/>
  <c r="AD728" i="10"/>
  <c r="T728" i="10" s="1"/>
  <c r="AD718" i="10"/>
  <c r="T718" i="10" s="1"/>
  <c r="W207" i="4" l="1"/>
  <c r="W208" i="4"/>
  <c r="W200" i="4" l="1"/>
  <c r="W199" i="4"/>
  <c r="W198" i="4"/>
  <c r="W197" i="4"/>
  <c r="J78" i="11" s="1"/>
  <c r="Z78" i="11" s="1"/>
  <c r="W196" i="4"/>
  <c r="W195" i="4"/>
  <c r="W194" i="4"/>
  <c r="W193" i="4"/>
  <c r="W192" i="4"/>
  <c r="W191" i="4"/>
  <c r="W190" i="4"/>
  <c r="W189" i="4"/>
  <c r="W188" i="4"/>
  <c r="W187" i="4"/>
  <c r="W186" i="4"/>
  <c r="W185" i="4"/>
  <c r="W184" i="4"/>
  <c r="W183" i="4"/>
  <c r="W182" i="4"/>
  <c r="W181" i="4"/>
  <c r="J128" i="10" s="1"/>
  <c r="P128" i="10" s="1"/>
  <c r="W177" i="4"/>
  <c r="W176" i="4"/>
  <c r="W175" i="4"/>
  <c r="W174" i="4"/>
  <c r="W173" i="4"/>
  <c r="W172" i="4"/>
  <c r="J43" i="24" s="1"/>
  <c r="W171" i="4"/>
  <c r="W170" i="4"/>
  <c r="W169" i="4"/>
  <c r="W168" i="4"/>
  <c r="W167" i="4"/>
  <c r="W166" i="4"/>
  <c r="D160" i="4"/>
  <c r="D158" i="4"/>
  <c r="C159" i="4"/>
  <c r="C161" i="4" s="1"/>
  <c r="C158" i="4"/>
  <c r="P228" i="10" l="1"/>
  <c r="Q128" i="10"/>
  <c r="Q228" i="10" s="1"/>
  <c r="J70" i="24"/>
  <c r="Z43" i="24"/>
  <c r="Z128" i="10"/>
  <c r="Z129" i="10"/>
  <c r="AC78" i="11"/>
  <c r="S78" i="11" s="1"/>
  <c r="AB78" i="11"/>
  <c r="J140" i="11"/>
  <c r="W179" i="4"/>
  <c r="W178" i="4"/>
  <c r="J241" i="10"/>
  <c r="W180" i="4"/>
  <c r="J240" i="10"/>
  <c r="W202" i="4"/>
  <c r="W203" i="4"/>
  <c r="W204" i="4"/>
  <c r="W206" i="4"/>
  <c r="W201" i="4"/>
  <c r="W205" i="4"/>
  <c r="AC43" i="24" l="1"/>
  <c r="AB43" i="24"/>
  <c r="J97" i="24"/>
  <c r="Z70" i="24"/>
  <c r="F103" i="18"/>
  <c r="AE128" i="10"/>
  <c r="P240" i="10"/>
  <c r="Z240" i="10"/>
  <c r="AC128" i="10"/>
  <c r="S128" i="10" s="1"/>
  <c r="AB128" i="10"/>
  <c r="P241" i="10"/>
  <c r="Z241" i="10"/>
  <c r="AE129" i="10"/>
  <c r="AI129" i="10"/>
  <c r="AI228" i="10" s="1"/>
  <c r="AC129" i="10"/>
  <c r="AB129" i="10"/>
  <c r="AD78" i="11"/>
  <c r="J202" i="11"/>
  <c r="Z202" i="11" s="1"/>
  <c r="Z140" i="11"/>
  <c r="S128" i="11"/>
  <c r="J353" i="10"/>
  <c r="J352" i="10"/>
  <c r="T66" i="11"/>
  <c r="U66" i="11"/>
  <c r="I14" i="21" s="1"/>
  <c r="AC70" i="24" l="1"/>
  <c r="AB70" i="24"/>
  <c r="I167" i="21"/>
  <c r="H151" i="21" s="1"/>
  <c r="J169" i="21"/>
  <c r="I153" i="21" s="1"/>
  <c r="J124" i="24"/>
  <c r="Z97" i="24"/>
  <c r="AD43" i="24"/>
  <c r="T43" i="24" s="1"/>
  <c r="T58" i="24" s="1"/>
  <c r="S43" i="24"/>
  <c r="T78" i="11"/>
  <c r="T128" i="11" s="1"/>
  <c r="S228" i="10"/>
  <c r="AD128" i="10"/>
  <c r="T128" i="10" s="1"/>
  <c r="T228" i="10" s="1"/>
  <c r="AI240" i="10"/>
  <c r="AI340" i="10" s="1"/>
  <c r="AC240" i="10"/>
  <c r="AB240" i="10"/>
  <c r="Q240" i="10"/>
  <c r="AE240" i="10"/>
  <c r="P352" i="10"/>
  <c r="Z352" i="10"/>
  <c r="AI352" i="10" s="1"/>
  <c r="AI452" i="10" s="1"/>
  <c r="AD129" i="10"/>
  <c r="AB241" i="10"/>
  <c r="AC241" i="10"/>
  <c r="P353" i="10"/>
  <c r="Z353" i="10"/>
  <c r="Q241" i="10"/>
  <c r="AE241" i="10"/>
  <c r="P340" i="10"/>
  <c r="J264" i="11"/>
  <c r="Z264" i="11" s="1"/>
  <c r="AI264" i="11" s="1"/>
  <c r="AI314" i="11" s="1"/>
  <c r="M169" i="21" s="1"/>
  <c r="AC140" i="11"/>
  <c r="S140" i="11" s="1"/>
  <c r="AI140" i="11"/>
  <c r="AI190" i="11" s="1"/>
  <c r="AB140" i="11"/>
  <c r="AB202" i="11"/>
  <c r="AC202" i="11"/>
  <c r="J464" i="10"/>
  <c r="J465" i="10"/>
  <c r="I165" i="21"/>
  <c r="H149" i="21"/>
  <c r="I164" i="21"/>
  <c r="H148" i="21"/>
  <c r="I163" i="21"/>
  <c r="H147" i="21"/>
  <c r="I15" i="21"/>
  <c r="H142" i="21" s="1"/>
  <c r="F104" i="18" l="1"/>
  <c r="F105" i="18" s="1"/>
  <c r="F61" i="20"/>
  <c r="G39" i="16"/>
  <c r="H39" i="16" s="1"/>
  <c r="AI97" i="24"/>
  <c r="AI112" i="24" s="1"/>
  <c r="L169" i="21" s="1"/>
  <c r="AC97" i="24"/>
  <c r="AB97" i="24"/>
  <c r="J151" i="24"/>
  <c r="Z124" i="24"/>
  <c r="K169" i="21"/>
  <c r="J153" i="21" s="1"/>
  <c r="U43" i="24"/>
  <c r="U58" i="24" s="1"/>
  <c r="J12" i="21" s="1"/>
  <c r="S58" i="24"/>
  <c r="J167" i="21"/>
  <c r="AD70" i="24"/>
  <c r="T70" i="24" s="1"/>
  <c r="T85" i="24" s="1"/>
  <c r="S70" i="24"/>
  <c r="G42" i="16"/>
  <c r="F28" i="17" s="1"/>
  <c r="U78" i="11"/>
  <c r="U128" i="11" s="1"/>
  <c r="J14" i="21" s="1"/>
  <c r="I149" i="21" s="1"/>
  <c r="F34" i="18" s="1"/>
  <c r="U128" i="10"/>
  <c r="U228" i="10" s="1"/>
  <c r="J13" i="21" s="1"/>
  <c r="AD241" i="10"/>
  <c r="T241" i="10" s="1"/>
  <c r="I44" i="21"/>
  <c r="AD240" i="10"/>
  <c r="T240" i="10" s="1"/>
  <c r="S240" i="10"/>
  <c r="AC352" i="10"/>
  <c r="AB352" i="10"/>
  <c r="P464" i="10"/>
  <c r="Z464" i="10"/>
  <c r="Q352" i="10"/>
  <c r="AE352" i="10"/>
  <c r="P465" i="10"/>
  <c r="Z465" i="10"/>
  <c r="Q340" i="10"/>
  <c r="S241" i="10"/>
  <c r="AB353" i="10"/>
  <c r="AC353" i="10"/>
  <c r="AE353" i="10"/>
  <c r="Q353" i="10"/>
  <c r="P452" i="10"/>
  <c r="J326" i="11"/>
  <c r="Z326" i="11" s="1"/>
  <c r="AC326" i="11" s="1"/>
  <c r="AD140" i="11"/>
  <c r="AD202" i="11"/>
  <c r="S202" i="11"/>
  <c r="S190" i="11"/>
  <c r="AC264" i="11"/>
  <c r="AB264" i="11"/>
  <c r="H150" i="21"/>
  <c r="I166" i="21"/>
  <c r="J576" i="10"/>
  <c r="J577" i="10"/>
  <c r="I158" i="21"/>
  <c r="S97" i="24" l="1"/>
  <c r="AD97" i="24"/>
  <c r="T97" i="24" s="1"/>
  <c r="T112" i="24" s="1"/>
  <c r="G103" i="18"/>
  <c r="AB124" i="24"/>
  <c r="AC124" i="24"/>
  <c r="U70" i="24"/>
  <c r="U85" i="24" s="1"/>
  <c r="K12" i="21" s="1"/>
  <c r="S85" i="24"/>
  <c r="J178" i="24"/>
  <c r="Z178" i="24" s="1"/>
  <c r="Z151" i="24"/>
  <c r="F40" i="20"/>
  <c r="J165" i="21"/>
  <c r="T140" i="11"/>
  <c r="U140" i="11" s="1"/>
  <c r="U190" i="11" s="1"/>
  <c r="K14" i="21" s="1"/>
  <c r="K165" i="21" s="1"/>
  <c r="T202" i="11"/>
  <c r="U202" i="11" s="1"/>
  <c r="U252" i="11" s="1"/>
  <c r="L14" i="21" s="1"/>
  <c r="AD353" i="10"/>
  <c r="T340" i="10"/>
  <c r="U240" i="10"/>
  <c r="AD352" i="10"/>
  <c r="T352" i="10" s="1"/>
  <c r="AC464" i="10"/>
  <c r="AB464" i="10"/>
  <c r="Q464" i="10"/>
  <c r="AE464" i="10"/>
  <c r="S352" i="10"/>
  <c r="P576" i="10"/>
  <c r="Z576" i="10"/>
  <c r="U241" i="10"/>
  <c r="S340" i="10"/>
  <c r="AB465" i="10"/>
  <c r="AC465" i="10"/>
  <c r="T353" i="10"/>
  <c r="S353" i="10"/>
  <c r="Q452" i="10"/>
  <c r="H103" i="18" s="1"/>
  <c r="Z577" i="10"/>
  <c r="P577" i="10"/>
  <c r="P564" i="10"/>
  <c r="Q465" i="10"/>
  <c r="AE465" i="10"/>
  <c r="AB326" i="11"/>
  <c r="AD326" i="11" s="1"/>
  <c r="J388" i="11"/>
  <c r="Z388" i="11" s="1"/>
  <c r="AC388" i="11" s="1"/>
  <c r="J15" i="21"/>
  <c r="F73" i="15" s="1"/>
  <c r="AD264" i="11"/>
  <c r="S264" i="11"/>
  <c r="S252" i="11"/>
  <c r="S326" i="11"/>
  <c r="L153" i="21"/>
  <c r="I61" i="20" s="1"/>
  <c r="G61" i="20"/>
  <c r="K153" i="21"/>
  <c r="H61" i="20" s="1"/>
  <c r="I148" i="21"/>
  <c r="F33" i="18" s="1"/>
  <c r="J164" i="21"/>
  <c r="J688" i="10"/>
  <c r="J689" i="10"/>
  <c r="H154" i="21"/>
  <c r="D173" i="5"/>
  <c r="AC151" i="24" l="1"/>
  <c r="AB151" i="24"/>
  <c r="AD124" i="24"/>
  <c r="T124" i="24" s="1"/>
  <c r="T139" i="24" s="1"/>
  <c r="S124" i="24"/>
  <c r="AC178" i="24"/>
  <c r="AB178" i="24"/>
  <c r="U97" i="24"/>
  <c r="U112" i="24" s="1"/>
  <c r="L12" i="21" s="1"/>
  <c r="S112" i="24"/>
  <c r="T252" i="11"/>
  <c r="T326" i="11"/>
  <c r="U326" i="11" s="1"/>
  <c r="U376" i="11" s="1"/>
  <c r="T190" i="11"/>
  <c r="K167" i="21" s="1"/>
  <c r="T264" i="11"/>
  <c r="T314" i="11" s="1"/>
  <c r="I39" i="16"/>
  <c r="J39" i="16" s="1"/>
  <c r="J149" i="21"/>
  <c r="G34" i="18" s="1"/>
  <c r="U340" i="10"/>
  <c r="K13" i="21" s="1"/>
  <c r="J148" i="21" s="1"/>
  <c r="G33" i="18" s="1"/>
  <c r="I151" i="21"/>
  <c r="F60" i="20" s="1"/>
  <c r="I142" i="21"/>
  <c r="AD464" i="10"/>
  <c r="T464" i="10" s="1"/>
  <c r="T452" i="10"/>
  <c r="L167" i="21" s="1"/>
  <c r="U352" i="10"/>
  <c r="J147" i="21"/>
  <c r="G32" i="18" s="1"/>
  <c r="K149" i="21"/>
  <c r="H34" i="18" s="1"/>
  <c r="S464" i="10"/>
  <c r="P688" i="10"/>
  <c r="Z688" i="10"/>
  <c r="Q576" i="10"/>
  <c r="AE576" i="10"/>
  <c r="AB576" i="10"/>
  <c r="AC576" i="10"/>
  <c r="Q564" i="10"/>
  <c r="I103" i="18" s="1"/>
  <c r="S465" i="10"/>
  <c r="S564" i="10" s="1"/>
  <c r="P689" i="10"/>
  <c r="Z689" i="10"/>
  <c r="AE577" i="10"/>
  <c r="Q577" i="10"/>
  <c r="P676" i="10"/>
  <c r="U353" i="10"/>
  <c r="S452" i="10"/>
  <c r="AB577" i="10"/>
  <c r="AC577" i="10"/>
  <c r="AD465" i="10"/>
  <c r="T465" i="10" s="1"/>
  <c r="AB388" i="11"/>
  <c r="AD388" i="11" s="1"/>
  <c r="K163" i="21"/>
  <c r="I147" i="21"/>
  <c r="F32" i="18" s="1"/>
  <c r="J163" i="21"/>
  <c r="J166" i="21" s="1"/>
  <c r="S314" i="11"/>
  <c r="S376" i="11"/>
  <c r="S388" i="11"/>
  <c r="L163" i="21"/>
  <c r="K164" i="21"/>
  <c r="H42" i="16"/>
  <c r="L165" i="21"/>
  <c r="J44" i="21"/>
  <c r="F77" i="15"/>
  <c r="J158" i="21"/>
  <c r="I151" i="4"/>
  <c r="I150" i="4"/>
  <c r="H150" i="4"/>
  <c r="I148" i="4"/>
  <c r="H148" i="4"/>
  <c r="G151" i="4"/>
  <c r="F151" i="4"/>
  <c r="H24" i="1"/>
  <c r="G104" i="18" l="1"/>
  <c r="G105" i="18" s="1"/>
  <c r="U124" i="24"/>
  <c r="U139" i="24" s="1"/>
  <c r="M12" i="21" s="1"/>
  <c r="S139" i="24"/>
  <c r="AD178" i="24"/>
  <c r="T178" i="24" s="1"/>
  <c r="T193" i="24" s="1"/>
  <c r="S178" i="24"/>
  <c r="H104" i="18"/>
  <c r="H105" i="18" s="1"/>
  <c r="S151" i="24"/>
  <c r="AD151" i="24"/>
  <c r="T151" i="24" s="1"/>
  <c r="T166" i="24" s="1"/>
  <c r="U264" i="11"/>
  <c r="U314" i="11" s="1"/>
  <c r="M14" i="21" s="1"/>
  <c r="M165" i="21" s="1"/>
  <c r="T376" i="11"/>
  <c r="K151" i="21"/>
  <c r="H60" i="20" s="1"/>
  <c r="F21" i="15"/>
  <c r="F28" i="20"/>
  <c r="T388" i="11"/>
  <c r="T438" i="11" s="1"/>
  <c r="J42" i="16"/>
  <c r="J151" i="21"/>
  <c r="G60" i="20" s="1"/>
  <c r="U464" i="10"/>
  <c r="K15" i="21"/>
  <c r="U452" i="10"/>
  <c r="L13" i="21" s="1"/>
  <c r="K148" i="21" s="1"/>
  <c r="H33" i="18" s="1"/>
  <c r="AD576" i="10"/>
  <c r="T576" i="10" s="1"/>
  <c r="S576" i="10"/>
  <c r="AC688" i="10"/>
  <c r="AB688" i="10"/>
  <c r="Q688" i="10"/>
  <c r="AE688" i="10"/>
  <c r="U465" i="10"/>
  <c r="T564" i="10"/>
  <c r="M167" i="21" s="1"/>
  <c r="AB689" i="10"/>
  <c r="AC689" i="10"/>
  <c r="AE689" i="10"/>
  <c r="Q689" i="10"/>
  <c r="P788" i="10"/>
  <c r="AD577" i="10"/>
  <c r="T577" i="10" s="1"/>
  <c r="S577" i="10"/>
  <c r="Q676" i="10"/>
  <c r="K147" i="21"/>
  <c r="H32" i="18" s="1"/>
  <c r="K166" i="21"/>
  <c r="I150" i="21"/>
  <c r="S438" i="11"/>
  <c r="J150" i="21"/>
  <c r="L149" i="21"/>
  <c r="I34" i="18" s="1"/>
  <c r="I42" i="16"/>
  <c r="G28" i="17"/>
  <c r="G40" i="20"/>
  <c r="N14" i="21"/>
  <c r="N165" i="21" s="1"/>
  <c r="N153" i="21"/>
  <c r="M153" i="21"/>
  <c r="F35" i="18"/>
  <c r="G35" i="18"/>
  <c r="L147" i="21"/>
  <c r="M163" i="21"/>
  <c r="H151" i="4"/>
  <c r="C151" i="4" s="1"/>
  <c r="C148" i="4"/>
  <c r="C150" i="4"/>
  <c r="U564" i="10" l="1"/>
  <c r="M13" i="21" s="1"/>
  <c r="M15" i="21" s="1"/>
  <c r="I73" i="15" s="1"/>
  <c r="S166" i="24"/>
  <c r="U151" i="24"/>
  <c r="U166" i="24" s="1"/>
  <c r="N12" i="21" s="1"/>
  <c r="U178" i="24"/>
  <c r="U193" i="24" s="1"/>
  <c r="O12" i="21" s="1"/>
  <c r="S193" i="24"/>
  <c r="I104" i="18"/>
  <c r="I105" i="18" s="1"/>
  <c r="U388" i="11"/>
  <c r="U438" i="11" s="1"/>
  <c r="O14" i="21" s="1"/>
  <c r="O165" i="21" s="1"/>
  <c r="J142" i="21"/>
  <c r="J154" i="21" s="1"/>
  <c r="G77" i="20" s="1"/>
  <c r="G73" i="15"/>
  <c r="G77" i="15" s="1"/>
  <c r="K158" i="21"/>
  <c r="K44" i="21"/>
  <c r="AD688" i="10"/>
  <c r="T688" i="10" s="1"/>
  <c r="L151" i="21"/>
  <c r="I60" i="20" s="1"/>
  <c r="L15" i="21"/>
  <c r="S676" i="10"/>
  <c r="S688" i="10"/>
  <c r="K150" i="21"/>
  <c r="L164" i="21"/>
  <c r="L166" i="21" s="1"/>
  <c r="U576" i="10"/>
  <c r="Q788" i="10"/>
  <c r="S689" i="10"/>
  <c r="U577" i="10"/>
  <c r="T676" i="10"/>
  <c r="N167" i="21" s="1"/>
  <c r="AD689" i="10"/>
  <c r="T689" i="10" s="1"/>
  <c r="M149" i="21"/>
  <c r="H28" i="17"/>
  <c r="H40" i="20"/>
  <c r="H35" i="18"/>
  <c r="G158" i="18"/>
  <c r="G148" i="18"/>
  <c r="G182" i="18"/>
  <c r="G156" i="18"/>
  <c r="G157" i="18"/>
  <c r="F158" i="18"/>
  <c r="F148" i="18"/>
  <c r="F156" i="18"/>
  <c r="F182" i="18"/>
  <c r="F157" i="18"/>
  <c r="M44" i="21"/>
  <c r="M158" i="21"/>
  <c r="I77" i="15"/>
  <c r="I32" i="18"/>
  <c r="I154" i="21"/>
  <c r="F77" i="20" s="1"/>
  <c r="F189" i="18"/>
  <c r="M164" i="21"/>
  <c r="M166" i="21" s="1"/>
  <c r="L148" i="21"/>
  <c r="I33" i="18" s="1"/>
  <c r="U688" i="10" l="1"/>
  <c r="S788" i="10"/>
  <c r="N149" i="21"/>
  <c r="O149" i="21" s="1"/>
  <c r="G189" i="18"/>
  <c r="L44" i="21"/>
  <c r="H73" i="15"/>
  <c r="H77" i="15" s="1"/>
  <c r="G28" i="20"/>
  <c r="G21" i="15"/>
  <c r="G25" i="15" s="1"/>
  <c r="G26" i="18" s="1"/>
  <c r="G28" i="18" s="1"/>
  <c r="K142" i="21"/>
  <c r="L142" i="21"/>
  <c r="L158" i="21"/>
  <c r="U676" i="10"/>
  <c r="N13" i="21" s="1"/>
  <c r="U689" i="10"/>
  <c r="U788" i="10" s="1"/>
  <c r="O13" i="21" s="1"/>
  <c r="O164" i="21" s="1"/>
  <c r="T788" i="10"/>
  <c r="O167" i="21" s="1"/>
  <c r="M151" i="21"/>
  <c r="I28" i="17"/>
  <c r="I40" i="20"/>
  <c r="F25" i="15"/>
  <c r="F26" i="18" s="1"/>
  <c r="F28" i="18" s="1"/>
  <c r="I35" i="18"/>
  <c r="L150" i="21"/>
  <c r="H158" i="18"/>
  <c r="H156" i="18"/>
  <c r="H148" i="18"/>
  <c r="H182" i="18"/>
  <c r="H157" i="18"/>
  <c r="N15" i="21" l="1"/>
  <c r="J73" i="15" s="1"/>
  <c r="J77" i="15" s="1"/>
  <c r="M147" i="21"/>
  <c r="N163" i="21"/>
  <c r="I189" i="18"/>
  <c r="I28" i="20"/>
  <c r="I21" i="15"/>
  <c r="I25" i="15" s="1"/>
  <c r="I26" i="18" s="1"/>
  <c r="I28" i="18" s="1"/>
  <c r="K154" i="21"/>
  <c r="H77" i="20" s="1"/>
  <c r="H21" i="15"/>
  <c r="H25" i="15" s="1"/>
  <c r="H26" i="18" s="1"/>
  <c r="H28" i="18" s="1"/>
  <c r="H76" i="20" s="1"/>
  <c r="H28" i="20"/>
  <c r="L154" i="21"/>
  <c r="I77" i="20" s="1"/>
  <c r="H189" i="18"/>
  <c r="N164" i="21"/>
  <c r="M148" i="21"/>
  <c r="N148" i="21"/>
  <c r="O15" i="21"/>
  <c r="N151" i="21"/>
  <c r="O163" i="21"/>
  <c r="O166" i="21" s="1"/>
  <c r="N147" i="21"/>
  <c r="G76" i="20"/>
  <c r="G152" i="18"/>
  <c r="G154" i="18"/>
  <c r="G151" i="18"/>
  <c r="I157" i="18"/>
  <c r="I158" i="18"/>
  <c r="I182" i="18"/>
  <c r="I156" i="18"/>
  <c r="I148" i="18"/>
  <c r="F76" i="20"/>
  <c r="F151" i="18"/>
  <c r="F152" i="18"/>
  <c r="G188" i="18"/>
  <c r="F154" i="18"/>
  <c r="F188" i="18"/>
  <c r="M142" i="21" l="1"/>
  <c r="J21" i="15" s="1"/>
  <c r="J25" i="15" s="1"/>
  <c r="N166" i="21"/>
  <c r="N44" i="21"/>
  <c r="N158" i="21"/>
  <c r="M150" i="21"/>
  <c r="N142" i="21"/>
  <c r="K21" i="15" s="1"/>
  <c r="K73" i="15"/>
  <c r="K77" i="15" s="1"/>
  <c r="H152" i="18"/>
  <c r="H151" i="18"/>
  <c r="H154" i="18"/>
  <c r="H188" i="18"/>
  <c r="O148" i="21"/>
  <c r="N150" i="21"/>
  <c r="O142" i="21"/>
  <c r="L21" i="15" s="1"/>
  <c r="O158" i="21"/>
  <c r="O44" i="21"/>
  <c r="O151" i="21"/>
  <c r="O147" i="21"/>
  <c r="I188" i="18"/>
  <c r="I76" i="20"/>
  <c r="I154" i="18"/>
  <c r="I152" i="18"/>
  <c r="I151" i="18"/>
  <c r="M154" i="21" l="1"/>
  <c r="K25" i="15"/>
  <c r="N154" i="21"/>
  <c r="O150" i="21"/>
  <c r="L25" i="15" l="1"/>
  <c r="O154" i="21"/>
  <c r="C5" i="5"/>
  <c r="D117" i="4" l="1"/>
  <c r="E118" i="4"/>
  <c r="D119" i="4"/>
  <c r="E119" i="4"/>
  <c r="D120" i="4"/>
  <c r="E120" i="4"/>
  <c r="E121" i="4"/>
  <c r="C119" i="4"/>
  <c r="C120" i="4"/>
  <c r="C121" i="4"/>
  <c r="W20" i="22" l="1"/>
  <c r="W36" i="22"/>
  <c r="Y36" i="22" s="1"/>
  <c r="W28" i="22"/>
  <c r="Y28" i="22" s="1"/>
  <c r="W14" i="22"/>
  <c r="W19" i="22"/>
  <c r="W29" i="22"/>
  <c r="Y29" i="22" s="1"/>
  <c r="W17" i="22"/>
  <c r="W25" i="22"/>
  <c r="Y25" i="22" s="1"/>
  <c r="W34" i="22"/>
  <c r="Y34" i="22" s="1"/>
  <c r="W26" i="22"/>
  <c r="Y26" i="22" s="1"/>
  <c r="W18" i="22"/>
  <c r="W13" i="22"/>
  <c r="W21" i="22"/>
  <c r="W35" i="22"/>
  <c r="Y35" i="22" s="1"/>
  <c r="W33" i="22"/>
  <c r="Y33" i="22" s="1"/>
  <c r="W41" i="22"/>
  <c r="Y41" i="22" s="1"/>
  <c r="W22" i="22"/>
  <c r="W30" i="22"/>
  <c r="Y30" i="22" s="1"/>
  <c r="W38" i="22"/>
  <c r="Y38" i="22" s="1"/>
  <c r="W37" i="22"/>
  <c r="Y37" i="22" s="1"/>
  <c r="W31" i="22"/>
  <c r="Y31" i="22" s="1"/>
  <c r="W23" i="22"/>
  <c r="W15" i="22"/>
  <c r="W12" i="22"/>
  <c r="W27" i="22"/>
  <c r="Y27" i="22" s="1"/>
  <c r="W16" i="22"/>
  <c r="W24" i="22"/>
  <c r="Y24" i="22" s="1"/>
  <c r="W32" i="22"/>
  <c r="Y32" i="22" s="1"/>
  <c r="W40" i="22"/>
  <c r="Y40" i="22" s="1"/>
  <c r="W39" i="22"/>
  <c r="Y39" i="22" s="1"/>
  <c r="W263" i="22"/>
  <c r="W255" i="22"/>
  <c r="W259" i="22"/>
  <c r="W267" i="22"/>
  <c r="Y267" i="22" s="1"/>
  <c r="W271" i="22"/>
  <c r="Y271" i="22" s="1"/>
  <c r="W275" i="22"/>
  <c r="Y275" i="22" s="1"/>
  <c r="W279" i="22"/>
  <c r="Y279" i="22" s="1"/>
  <c r="W283" i="22"/>
  <c r="Y283" i="22" s="1"/>
  <c r="W133" i="22"/>
  <c r="W136" i="22"/>
  <c r="W144" i="22"/>
  <c r="W134" i="22"/>
  <c r="W142" i="22"/>
  <c r="W140" i="22"/>
  <c r="W135" i="22"/>
  <c r="W137" i="22"/>
  <c r="W139" i="22"/>
  <c r="W141" i="22"/>
  <c r="W143" i="22"/>
  <c r="W145" i="22"/>
  <c r="Y145" i="22" s="1"/>
  <c r="W147" i="22"/>
  <c r="Y147" i="22" s="1"/>
  <c r="W149" i="22"/>
  <c r="Y149" i="22" s="1"/>
  <c r="W151" i="22"/>
  <c r="Y151" i="22" s="1"/>
  <c r="W153" i="22"/>
  <c r="Y153" i="22" s="1"/>
  <c r="W155" i="22"/>
  <c r="Y155" i="22" s="1"/>
  <c r="W157" i="22"/>
  <c r="Y157" i="22" s="1"/>
  <c r="W159" i="22"/>
  <c r="Y159" i="22" s="1"/>
  <c r="W161" i="22"/>
  <c r="Y161" i="22" s="1"/>
  <c r="W138" i="22"/>
  <c r="W146" i="22"/>
  <c r="Y146" i="22" s="1"/>
  <c r="W148" i="22"/>
  <c r="Y148" i="22" s="1"/>
  <c r="W150" i="22"/>
  <c r="Y150" i="22" s="1"/>
  <c r="W152" i="22"/>
  <c r="Y152" i="22" s="1"/>
  <c r="W154" i="22"/>
  <c r="Y154" i="22" s="1"/>
  <c r="W156" i="22"/>
  <c r="Y156" i="22" s="1"/>
  <c r="W158" i="22"/>
  <c r="Y158" i="22" s="1"/>
  <c r="W160" i="22"/>
  <c r="Y160" i="22" s="1"/>
  <c r="W162" i="22"/>
  <c r="Y162" i="22" s="1"/>
  <c r="W404" i="22"/>
  <c r="Y404" i="22" s="1"/>
  <c r="W254" i="22"/>
  <c r="W641" i="22"/>
  <c r="Y641" i="22" s="1"/>
  <c r="W385" i="22"/>
  <c r="W633" i="22"/>
  <c r="Y633" i="22" s="1"/>
  <c r="W397" i="22"/>
  <c r="Y397" i="22" s="1"/>
  <c r="W280" i="22"/>
  <c r="Y280" i="22" s="1"/>
  <c r="W274" i="22"/>
  <c r="Y274" i="22" s="1"/>
  <c r="W379" i="22"/>
  <c r="W502" i="22"/>
  <c r="W509" i="22"/>
  <c r="Y509" i="22" s="1"/>
  <c r="W522" i="22"/>
  <c r="Y522" i="22" s="1"/>
  <c r="W403" i="22"/>
  <c r="Y403" i="22" s="1"/>
  <c r="W266" i="22"/>
  <c r="Y266" i="22" s="1"/>
  <c r="W638" i="22"/>
  <c r="Y638" i="22" s="1"/>
  <c r="W626" i="22"/>
  <c r="W525" i="22"/>
  <c r="Y525" i="22" s="1"/>
  <c r="W261" i="22"/>
  <c r="W517" i="22"/>
  <c r="Y517" i="22" s="1"/>
  <c r="W264" i="22"/>
  <c r="W384" i="22"/>
  <c r="W395" i="22"/>
  <c r="Y395" i="22" s="1"/>
  <c r="W521" i="22"/>
  <c r="Y521" i="22" s="1"/>
  <c r="W505" i="22"/>
  <c r="W383" i="22"/>
  <c r="W377" i="22"/>
  <c r="W501" i="22"/>
  <c r="W376" i="22"/>
  <c r="W504" i="22"/>
  <c r="W625" i="22"/>
  <c r="W380" i="22"/>
  <c r="W631" i="22"/>
  <c r="Y631" i="22" s="1"/>
  <c r="W265" i="22"/>
  <c r="W392" i="22"/>
  <c r="Y392" i="22" s="1"/>
  <c r="W393" i="22"/>
  <c r="Y393" i="22" s="1"/>
  <c r="W257" i="22"/>
  <c r="W642" i="22"/>
  <c r="Y642" i="22" s="1"/>
  <c r="W520" i="22"/>
  <c r="Y520" i="22" s="1"/>
  <c r="W518" i="22"/>
  <c r="Y518" i="22" s="1"/>
  <c r="W512" i="22"/>
  <c r="Y512" i="22" s="1"/>
  <c r="W506" i="22"/>
  <c r="W387" i="22"/>
  <c r="Y387" i="22" s="1"/>
  <c r="W400" i="22"/>
  <c r="Y400" i="22" s="1"/>
  <c r="W256" i="22"/>
  <c r="W388" i="22"/>
  <c r="Y388" i="22" s="1"/>
  <c r="W262" i="22"/>
  <c r="W513" i="22"/>
  <c r="Y513" i="22" s="1"/>
  <c r="W497" i="22"/>
  <c r="W391" i="22"/>
  <c r="Y391" i="22" s="1"/>
  <c r="W399" i="22"/>
  <c r="Y399" i="22" s="1"/>
  <c r="W630" i="22"/>
  <c r="Y630" i="22" s="1"/>
  <c r="W634" i="22"/>
  <c r="Y634" i="22" s="1"/>
  <c r="W618" i="22"/>
  <c r="W622" i="22"/>
  <c r="W646" i="22"/>
  <c r="Y646" i="22" s="1"/>
  <c r="W277" i="22"/>
  <c r="Y277" i="22" s="1"/>
  <c r="W269" i="22"/>
  <c r="Y269" i="22" s="1"/>
  <c r="W268" i="22"/>
  <c r="Y268" i="22" s="1"/>
  <c r="W278" i="22"/>
  <c r="Y278" i="22" s="1"/>
  <c r="W282" i="22"/>
  <c r="Y282" i="22" s="1"/>
  <c r="W270" i="22"/>
  <c r="Y270" i="22" s="1"/>
  <c r="W389" i="22"/>
  <c r="Y389" i="22" s="1"/>
  <c r="W381" i="22"/>
  <c r="W260" i="22"/>
  <c r="W514" i="22"/>
  <c r="Y514" i="22" s="1"/>
  <c r="W396" i="22"/>
  <c r="Y396" i="22" s="1"/>
  <c r="W401" i="22"/>
  <c r="Y401" i="22" s="1"/>
  <c r="W276" i="22"/>
  <c r="Y276" i="22" s="1"/>
  <c r="W272" i="22"/>
  <c r="Y272" i="22" s="1"/>
  <c r="W281" i="22"/>
  <c r="Y281" i="22" s="1"/>
  <c r="W273" i="22"/>
  <c r="Y273" i="22" s="1"/>
  <c r="W510" i="22"/>
  <c r="Y510" i="22" s="1"/>
  <c r="W258" i="22"/>
  <c r="W619" i="22"/>
  <c r="W390" i="22"/>
  <c r="Y390" i="22" s="1"/>
  <c r="W645" i="22"/>
  <c r="Y645" i="22" s="1"/>
  <c r="W637" i="22"/>
  <c r="Y637" i="22" s="1"/>
  <c r="W516" i="22"/>
  <c r="Y516" i="22" s="1"/>
  <c r="W627" i="22"/>
  <c r="W623" i="22"/>
  <c r="W496" i="22"/>
  <c r="W378" i="22"/>
  <c r="W394" i="22"/>
  <c r="Y394" i="22" s="1"/>
  <c r="W524" i="22"/>
  <c r="Y524" i="22" s="1"/>
  <c r="W382" i="22"/>
  <c r="W386" i="22"/>
  <c r="W643" i="22"/>
  <c r="Y643" i="22" s="1"/>
  <c r="W629" i="22"/>
  <c r="Y629" i="22" s="1"/>
  <c r="W508" i="22"/>
  <c r="Y508" i="22" s="1"/>
  <c r="W398" i="22"/>
  <c r="Y398" i="22" s="1"/>
  <c r="W402" i="22"/>
  <c r="Y402" i="22" s="1"/>
  <c r="W375" i="22"/>
  <c r="W498" i="22"/>
  <c r="W635" i="22"/>
  <c r="Y635" i="22" s="1"/>
  <c r="W639" i="22"/>
  <c r="Y639" i="22" s="1"/>
  <c r="W621" i="22"/>
  <c r="W500" i="22"/>
  <c r="W632" i="22"/>
  <c r="Y632" i="22" s="1"/>
  <c r="W624" i="22"/>
  <c r="W511" i="22"/>
  <c r="Y511" i="22" s="1"/>
  <c r="W515" i="22"/>
  <c r="Y515" i="22" s="1"/>
  <c r="W523" i="22"/>
  <c r="Y523" i="22" s="1"/>
  <c r="W620" i="22"/>
  <c r="W507" i="22"/>
  <c r="W617" i="22"/>
  <c r="W640" i="22"/>
  <c r="Y640" i="22" s="1"/>
  <c r="W503" i="22"/>
  <c r="W636" i="22"/>
  <c r="Y636" i="22" s="1"/>
  <c r="W628" i="22"/>
  <c r="W499" i="22"/>
  <c r="W644" i="22"/>
  <c r="Y644" i="22" s="1"/>
  <c r="W519" i="22"/>
  <c r="Y519" i="22" s="1"/>
  <c r="X328" i="22"/>
  <c r="X332" i="22"/>
  <c r="X211" i="22"/>
  <c r="X212" i="22"/>
  <c r="X208" i="22"/>
  <c r="X213" i="22"/>
  <c r="X210" i="22"/>
  <c r="X214" i="22"/>
  <c r="X204" i="22"/>
  <c r="X206" i="22"/>
  <c r="X205" i="22"/>
  <c r="X209" i="22"/>
  <c r="X203" i="22"/>
  <c r="X207" i="22"/>
  <c r="X329" i="22"/>
  <c r="X447" i="22"/>
  <c r="X324" i="22"/>
  <c r="X327" i="22"/>
  <c r="X452" i="22"/>
  <c r="X449" i="22"/>
  <c r="X334" i="22"/>
  <c r="X448" i="22"/>
  <c r="X456" i="22"/>
  <c r="X326" i="22"/>
  <c r="X453" i="22"/>
  <c r="X455" i="22"/>
  <c r="X335" i="22"/>
  <c r="X325" i="22"/>
  <c r="X330" i="22"/>
  <c r="X451" i="22"/>
  <c r="X331" i="22"/>
  <c r="X333" i="22"/>
  <c r="X570" i="22"/>
  <c r="X695" i="22"/>
  <c r="X450" i="22"/>
  <c r="X693" i="22"/>
  <c r="X694" i="22"/>
  <c r="X576" i="22"/>
  <c r="X445" i="22"/>
  <c r="X572" i="22"/>
  <c r="X573" i="22"/>
  <c r="X568" i="22"/>
  <c r="X689" i="22"/>
  <c r="X574" i="22"/>
  <c r="X697" i="22"/>
  <c r="X446" i="22"/>
  <c r="X691" i="22"/>
  <c r="X454" i="22"/>
  <c r="X577" i="22"/>
  <c r="X690" i="22"/>
  <c r="X566" i="22"/>
  <c r="X696" i="22"/>
  <c r="X567" i="22"/>
  <c r="X692" i="22"/>
  <c r="X575" i="22"/>
  <c r="X569" i="22"/>
  <c r="X571" i="22"/>
  <c r="X688" i="22"/>
  <c r="X698" i="22"/>
  <c r="X687" i="22"/>
  <c r="W328" i="22"/>
  <c r="Y328" i="22" s="1"/>
  <c r="W332" i="22"/>
  <c r="Y332" i="22" s="1"/>
  <c r="W336" i="22"/>
  <c r="Y336" i="22" s="1"/>
  <c r="W340" i="22"/>
  <c r="Y340" i="22" s="1"/>
  <c r="W344" i="22"/>
  <c r="Y344" i="22" s="1"/>
  <c r="W348" i="22"/>
  <c r="Y348" i="22" s="1"/>
  <c r="W352" i="22"/>
  <c r="Y352" i="22" s="1"/>
  <c r="W203" i="22"/>
  <c r="W207" i="22"/>
  <c r="W221" i="22"/>
  <c r="Y221" i="22" s="1"/>
  <c r="W204" i="22"/>
  <c r="W208" i="22"/>
  <c r="W217" i="22"/>
  <c r="Y217" i="22" s="1"/>
  <c r="W205" i="22"/>
  <c r="W209" i="22"/>
  <c r="W213" i="22"/>
  <c r="W229" i="22"/>
  <c r="Y229" i="22" s="1"/>
  <c r="W214" i="22"/>
  <c r="W232" i="22"/>
  <c r="Y232" i="22" s="1"/>
  <c r="W215" i="22"/>
  <c r="Y215" i="22" s="1"/>
  <c r="W226" i="22"/>
  <c r="Y226" i="22" s="1"/>
  <c r="W231" i="22"/>
  <c r="Y231" i="22" s="1"/>
  <c r="W211" i="22"/>
  <c r="W220" i="22"/>
  <c r="Y220" i="22" s="1"/>
  <c r="W206" i="22"/>
  <c r="W225" i="22"/>
  <c r="Y225" i="22" s="1"/>
  <c r="W222" i="22"/>
  <c r="Y222" i="22" s="1"/>
  <c r="W227" i="22"/>
  <c r="Y227" i="22" s="1"/>
  <c r="W224" i="22"/>
  <c r="Y224" i="22" s="1"/>
  <c r="W210" i="22"/>
  <c r="W218" i="22"/>
  <c r="Y218" i="22" s="1"/>
  <c r="W223" i="22"/>
  <c r="Y223" i="22" s="1"/>
  <c r="W212" i="22"/>
  <c r="W228" i="22"/>
  <c r="Y228" i="22" s="1"/>
  <c r="W219" i="22"/>
  <c r="Y219" i="22" s="1"/>
  <c r="W230" i="22"/>
  <c r="Y230" i="22" s="1"/>
  <c r="W216" i="22"/>
  <c r="Y216" i="22" s="1"/>
  <c r="W346" i="22"/>
  <c r="Y346" i="22" s="1"/>
  <c r="W459" i="22"/>
  <c r="Y459" i="22" s="1"/>
  <c r="W449" i="22"/>
  <c r="W350" i="22"/>
  <c r="Y350" i="22" s="1"/>
  <c r="W349" i="22"/>
  <c r="Y349" i="22" s="1"/>
  <c r="W334" i="22"/>
  <c r="Y334" i="22" s="1"/>
  <c r="W345" i="22"/>
  <c r="Y345" i="22" s="1"/>
  <c r="W343" i="22"/>
  <c r="Y343" i="22" s="1"/>
  <c r="W457" i="22"/>
  <c r="Y457" i="22" s="1"/>
  <c r="W460" i="22"/>
  <c r="Y460" i="22" s="1"/>
  <c r="W341" i="22"/>
  <c r="Y341" i="22" s="1"/>
  <c r="W347" i="22"/>
  <c r="Y347" i="22" s="1"/>
  <c r="W592" i="22"/>
  <c r="Y592" i="22" s="1"/>
  <c r="W326" i="22"/>
  <c r="W453" i="22"/>
  <c r="Y453" i="22" s="1"/>
  <c r="W337" i="22"/>
  <c r="Y337" i="22" s="1"/>
  <c r="W709" i="22"/>
  <c r="Y709" i="22" s="1"/>
  <c r="W455" i="22"/>
  <c r="Y455" i="22" s="1"/>
  <c r="W465" i="22"/>
  <c r="Y465" i="22" s="1"/>
  <c r="W335" i="22"/>
  <c r="W448" i="22"/>
  <c r="Y448" i="22" s="1"/>
  <c r="W456" i="22"/>
  <c r="W713" i="22"/>
  <c r="Y713" i="22" s="1"/>
  <c r="W469" i="22"/>
  <c r="Y469" i="22" s="1"/>
  <c r="W471" i="22"/>
  <c r="Y471" i="22" s="1"/>
  <c r="W325" i="22"/>
  <c r="W339" i="22"/>
  <c r="Y339" i="22" s="1"/>
  <c r="W468" i="22"/>
  <c r="Y468" i="22" s="1"/>
  <c r="W461" i="22"/>
  <c r="Y461" i="22" s="1"/>
  <c r="W330" i="22"/>
  <c r="Y330" i="22" s="1"/>
  <c r="W451" i="22"/>
  <c r="Y451" i="22" s="1"/>
  <c r="W331" i="22"/>
  <c r="W584" i="22"/>
  <c r="Y584" i="22" s="1"/>
  <c r="W338" i="22"/>
  <c r="Y338" i="22" s="1"/>
  <c r="W333" i="22"/>
  <c r="W588" i="22"/>
  <c r="Y588" i="22" s="1"/>
  <c r="W329" i="22"/>
  <c r="W467" i="22"/>
  <c r="Y467" i="22" s="1"/>
  <c r="W447" i="22"/>
  <c r="W324" i="22"/>
  <c r="Y324" i="22" s="1"/>
  <c r="W327" i="22"/>
  <c r="Y327" i="22" s="1"/>
  <c r="W705" i="22"/>
  <c r="Y705" i="22" s="1"/>
  <c r="W452" i="22"/>
  <c r="W353" i="22"/>
  <c r="Y353" i="22" s="1"/>
  <c r="W473" i="22"/>
  <c r="Y473" i="22" s="1"/>
  <c r="W351" i="22"/>
  <c r="Y351" i="22" s="1"/>
  <c r="W342" i="22"/>
  <c r="Y342" i="22" s="1"/>
  <c r="W463" i="22"/>
  <c r="Y463" i="22" s="1"/>
  <c r="W450" i="22"/>
  <c r="W693" i="22"/>
  <c r="W694" i="22"/>
  <c r="Y694" i="22" s="1"/>
  <c r="W690" i="22"/>
  <c r="Y690" i="22" s="1"/>
  <c r="W572" i="22"/>
  <c r="W573" i="22"/>
  <c r="Y573" i="22" s="1"/>
  <c r="W582" i="22"/>
  <c r="Y582" i="22" s="1"/>
  <c r="W594" i="22"/>
  <c r="Y594" i="22" s="1"/>
  <c r="W715" i="22"/>
  <c r="Y715" i="22" s="1"/>
  <c r="W691" i="22"/>
  <c r="W570" i="22"/>
  <c r="W568" i="22"/>
  <c r="W707" i="22"/>
  <c r="Y707" i="22" s="1"/>
  <c r="W470" i="22"/>
  <c r="Y470" i="22" s="1"/>
  <c r="W689" i="22"/>
  <c r="W578" i="22"/>
  <c r="Y578" i="22" s="1"/>
  <c r="W464" i="22"/>
  <c r="Y464" i="22" s="1"/>
  <c r="W697" i="22"/>
  <c r="Y697" i="22" s="1"/>
  <c r="W446" i="22"/>
  <c r="Y446" i="22" s="1"/>
  <c r="W711" i="22"/>
  <c r="Y711" i="22" s="1"/>
  <c r="W580" i="22"/>
  <c r="Y580" i="22" s="1"/>
  <c r="W454" i="22"/>
  <c r="W695" i="22"/>
  <c r="Y695" i="22" s="1"/>
  <c r="W462" i="22"/>
  <c r="Y462" i="22" s="1"/>
  <c r="W574" i="22"/>
  <c r="W458" i="22"/>
  <c r="Y458" i="22" s="1"/>
  <c r="W699" i="22"/>
  <c r="Y699" i="22" s="1"/>
  <c r="W586" i="22"/>
  <c r="Y586" i="22" s="1"/>
  <c r="W466" i="22"/>
  <c r="Y466" i="22" s="1"/>
  <c r="W590" i="22"/>
  <c r="Y590" i="22" s="1"/>
  <c r="W576" i="22"/>
  <c r="Y576" i="22" s="1"/>
  <c r="W474" i="22"/>
  <c r="Y474" i="22" s="1"/>
  <c r="W701" i="22"/>
  <c r="Y701" i="22" s="1"/>
  <c r="W703" i="22"/>
  <c r="Y703" i="22" s="1"/>
  <c r="W472" i="22"/>
  <c r="Y472" i="22" s="1"/>
  <c r="W445" i="22"/>
  <c r="W595" i="22"/>
  <c r="Y595" i="22" s="1"/>
  <c r="W566" i="22"/>
  <c r="W716" i="22"/>
  <c r="Y716" i="22" s="1"/>
  <c r="W698" i="22"/>
  <c r="W710" i="22"/>
  <c r="Y710" i="22" s="1"/>
  <c r="W696" i="22"/>
  <c r="W575" i="22"/>
  <c r="W567" i="22"/>
  <c r="W571" i="22"/>
  <c r="Y571" i="22" s="1"/>
  <c r="W589" i="22"/>
  <c r="Y589" i="22" s="1"/>
  <c r="W593" i="22"/>
  <c r="Y593" i="22" s="1"/>
  <c r="W579" i="22"/>
  <c r="Y579" i="22" s="1"/>
  <c r="W704" i="22"/>
  <c r="Y704" i="22" s="1"/>
  <c r="W708" i="22"/>
  <c r="Y708" i="22" s="1"/>
  <c r="W581" i="22"/>
  <c r="Y581" i="22" s="1"/>
  <c r="W569" i="22"/>
  <c r="W692" i="22"/>
  <c r="Y692" i="22" s="1"/>
  <c r="W585" i="22"/>
  <c r="Y585" i="22" s="1"/>
  <c r="W702" i="22"/>
  <c r="Y702" i="22" s="1"/>
  <c r="W688" i="22"/>
  <c r="Y688" i="22" s="1"/>
  <c r="W714" i="22"/>
  <c r="Y714" i="22" s="1"/>
  <c r="W577" i="22"/>
  <c r="Y577" i="22" s="1"/>
  <c r="W591" i="22"/>
  <c r="Y591" i="22" s="1"/>
  <c r="W700" i="22"/>
  <c r="Y700" i="22" s="1"/>
  <c r="W706" i="22"/>
  <c r="Y706" i="22" s="1"/>
  <c r="W583" i="22"/>
  <c r="Y583" i="22" s="1"/>
  <c r="W587" i="22"/>
  <c r="Y587" i="22" s="1"/>
  <c r="W712" i="22"/>
  <c r="Y712" i="22" s="1"/>
  <c r="W687" i="22"/>
  <c r="X50" i="22"/>
  <c r="X48" i="22"/>
  <c r="X58" i="22"/>
  <c r="X47" i="22"/>
  <c r="X49" i="22"/>
  <c r="X170" i="22"/>
  <c r="X171" i="22"/>
  <c r="X179" i="22"/>
  <c r="X289" i="22"/>
  <c r="X410" i="22"/>
  <c r="X169" i="22"/>
  <c r="X412" i="22"/>
  <c r="X291" i="22"/>
  <c r="X300" i="22"/>
  <c r="X292" i="22"/>
  <c r="X413" i="22"/>
  <c r="X290" i="22"/>
  <c r="X532" i="22"/>
  <c r="X411" i="22"/>
  <c r="X531" i="22"/>
  <c r="X654" i="22"/>
  <c r="X421" i="22"/>
  <c r="X542" i="22"/>
  <c r="X663" i="22"/>
  <c r="X533" i="22"/>
  <c r="X534" i="22"/>
  <c r="X652" i="22"/>
  <c r="X655" i="22"/>
  <c r="X653" i="22"/>
  <c r="W71" i="22"/>
  <c r="Y71" i="22" s="1"/>
  <c r="W69" i="22"/>
  <c r="Y69" i="22" s="1"/>
  <c r="W63" i="22"/>
  <c r="Y63" i="22" s="1"/>
  <c r="W64" i="22"/>
  <c r="Y64" i="22" s="1"/>
  <c r="W72" i="22"/>
  <c r="Y72" i="22" s="1"/>
  <c r="W59" i="22"/>
  <c r="Y59" i="22" s="1"/>
  <c r="W65" i="22"/>
  <c r="Y65" i="22" s="1"/>
  <c r="W196" i="22"/>
  <c r="Y196" i="22" s="1"/>
  <c r="W58" i="22"/>
  <c r="Y58" i="22" s="1"/>
  <c r="W66" i="22"/>
  <c r="Y66" i="22" s="1"/>
  <c r="W74" i="22"/>
  <c r="Y74" i="22" s="1"/>
  <c r="W55" i="22"/>
  <c r="Y55" i="22" s="1"/>
  <c r="W48" i="22"/>
  <c r="Y48" i="22" s="1"/>
  <c r="W52" i="22"/>
  <c r="Y52" i="22" s="1"/>
  <c r="W56" i="22"/>
  <c r="Y56" i="22" s="1"/>
  <c r="W51" i="22"/>
  <c r="Y51" i="22" s="1"/>
  <c r="W57" i="22"/>
  <c r="Y57" i="22" s="1"/>
  <c r="W53" i="22"/>
  <c r="Y53" i="22" s="1"/>
  <c r="W54" i="22"/>
  <c r="Y54" i="22" s="1"/>
  <c r="W47" i="22"/>
  <c r="W60" i="22"/>
  <c r="Y60" i="22" s="1"/>
  <c r="W68" i="22"/>
  <c r="Y68" i="22" s="1"/>
  <c r="W76" i="22"/>
  <c r="Y76" i="22" s="1"/>
  <c r="W75" i="22"/>
  <c r="Y75" i="22" s="1"/>
  <c r="W49" i="22"/>
  <c r="Y49" i="22" s="1"/>
  <c r="W50" i="22"/>
  <c r="Y50" i="22" s="1"/>
  <c r="W62" i="22"/>
  <c r="Y62" i="22" s="1"/>
  <c r="W70" i="22"/>
  <c r="Y70" i="22" s="1"/>
  <c r="W61" i="22"/>
  <c r="Y61" i="22" s="1"/>
  <c r="W67" i="22"/>
  <c r="Y67" i="22" s="1"/>
  <c r="W73" i="22"/>
  <c r="Y73" i="22" s="1"/>
  <c r="W314" i="22"/>
  <c r="Y314" i="22" s="1"/>
  <c r="W175" i="22"/>
  <c r="Y175" i="22" s="1"/>
  <c r="W183" i="22"/>
  <c r="Y183" i="22" s="1"/>
  <c r="W189" i="22"/>
  <c r="Y189" i="22" s="1"/>
  <c r="W317" i="22"/>
  <c r="Y317" i="22" s="1"/>
  <c r="W177" i="22"/>
  <c r="Y177" i="22" s="1"/>
  <c r="W185" i="22"/>
  <c r="Y185" i="22" s="1"/>
  <c r="W190" i="22"/>
  <c r="Y190" i="22" s="1"/>
  <c r="W171" i="22"/>
  <c r="W187" i="22"/>
  <c r="Y187" i="22" s="1"/>
  <c r="W195" i="22"/>
  <c r="Y195" i="22" s="1"/>
  <c r="W197" i="22"/>
  <c r="Y197" i="22" s="1"/>
  <c r="W193" i="22"/>
  <c r="Y193" i="22" s="1"/>
  <c r="W188" i="22"/>
  <c r="Y188" i="22" s="1"/>
  <c r="W194" i="22"/>
  <c r="Y194" i="22" s="1"/>
  <c r="W170" i="22"/>
  <c r="W172" i="22"/>
  <c r="Y172" i="22" s="1"/>
  <c r="W174" i="22"/>
  <c r="Y174" i="22" s="1"/>
  <c r="W176" i="22"/>
  <c r="Y176" i="22" s="1"/>
  <c r="W178" i="22"/>
  <c r="Y178" i="22" s="1"/>
  <c r="W180" i="22"/>
  <c r="Y180" i="22" s="1"/>
  <c r="W182" i="22"/>
  <c r="Y182" i="22" s="1"/>
  <c r="W184" i="22"/>
  <c r="Y184" i="22" s="1"/>
  <c r="W186" i="22"/>
  <c r="Y186" i="22" s="1"/>
  <c r="W192" i="22"/>
  <c r="Y192" i="22" s="1"/>
  <c r="W179" i="22"/>
  <c r="W191" i="22"/>
  <c r="Y191" i="22" s="1"/>
  <c r="W169" i="22"/>
  <c r="W181" i="22"/>
  <c r="Y181" i="22" s="1"/>
  <c r="W173" i="22"/>
  <c r="Y173" i="22" s="1"/>
  <c r="W410" i="22"/>
  <c r="W289" i="22"/>
  <c r="Y289" i="22" s="1"/>
  <c r="W432" i="22"/>
  <c r="Y432" i="22" s="1"/>
  <c r="W309" i="22"/>
  <c r="Y309" i="22" s="1"/>
  <c r="W293" i="22"/>
  <c r="Y293" i="22" s="1"/>
  <c r="W302" i="22"/>
  <c r="Y302" i="22" s="1"/>
  <c r="W430" i="22"/>
  <c r="Y430" i="22" s="1"/>
  <c r="W558" i="22"/>
  <c r="Y558" i="22" s="1"/>
  <c r="W292" i="22"/>
  <c r="W422" i="22"/>
  <c r="Y422" i="22" s="1"/>
  <c r="W312" i="22"/>
  <c r="Y312" i="22" s="1"/>
  <c r="W296" i="22"/>
  <c r="Y296" i="22" s="1"/>
  <c r="W313" i="22"/>
  <c r="Y313" i="22" s="1"/>
  <c r="W304" i="22"/>
  <c r="Y304" i="22" s="1"/>
  <c r="W424" i="22"/>
  <c r="Y424" i="22" s="1"/>
  <c r="W297" i="22"/>
  <c r="Y297" i="22" s="1"/>
  <c r="W413" i="22"/>
  <c r="Y413" i="22" s="1"/>
  <c r="W420" i="22"/>
  <c r="Y420" i="22" s="1"/>
  <c r="W437" i="22"/>
  <c r="Y437" i="22" s="1"/>
  <c r="W311" i="22"/>
  <c r="Y311" i="22" s="1"/>
  <c r="W305" i="22"/>
  <c r="Y305" i="22" s="1"/>
  <c r="W438" i="22"/>
  <c r="Y438" i="22" s="1"/>
  <c r="W303" i="22"/>
  <c r="Y303" i="22" s="1"/>
  <c r="W310" i="22"/>
  <c r="Y310" i="22" s="1"/>
  <c r="W308" i="22"/>
  <c r="Y308" i="22" s="1"/>
  <c r="W301" i="22"/>
  <c r="Y301" i="22" s="1"/>
  <c r="W294" i="22"/>
  <c r="Y294" i="22" s="1"/>
  <c r="W435" i="22"/>
  <c r="Y435" i="22" s="1"/>
  <c r="W295" i="22"/>
  <c r="Y295" i="22" s="1"/>
  <c r="W416" i="22"/>
  <c r="Y416" i="22" s="1"/>
  <c r="W290" i="22"/>
  <c r="W298" i="22"/>
  <c r="Y298" i="22" s="1"/>
  <c r="W414" i="22"/>
  <c r="Y414" i="22" s="1"/>
  <c r="W412" i="22"/>
  <c r="Y412" i="22" s="1"/>
  <c r="W418" i="22"/>
  <c r="Y418" i="22" s="1"/>
  <c r="W307" i="22"/>
  <c r="Y307" i="22" s="1"/>
  <c r="W291" i="22"/>
  <c r="W556" i="22"/>
  <c r="Y556" i="22" s="1"/>
  <c r="W429" i="22"/>
  <c r="Y429" i="22" s="1"/>
  <c r="W299" i="22"/>
  <c r="Y299" i="22" s="1"/>
  <c r="W316" i="22"/>
  <c r="Y316" i="22" s="1"/>
  <c r="W428" i="22"/>
  <c r="Y428" i="22" s="1"/>
  <c r="W306" i="22"/>
  <c r="Y306" i="22" s="1"/>
  <c r="W318" i="22"/>
  <c r="Y318" i="22" s="1"/>
  <c r="W300" i="22"/>
  <c r="W315" i="22"/>
  <c r="Y315" i="22" s="1"/>
  <c r="W426" i="22"/>
  <c r="Y426" i="22" s="1"/>
  <c r="W433" i="22"/>
  <c r="Y433" i="22" s="1"/>
  <c r="W551" i="22"/>
  <c r="Y551" i="22" s="1"/>
  <c r="W658" i="22"/>
  <c r="Y658" i="22" s="1"/>
  <c r="W541" i="22"/>
  <c r="Y541" i="22" s="1"/>
  <c r="W436" i="22"/>
  <c r="Y436" i="22" s="1"/>
  <c r="W668" i="22"/>
  <c r="Y668" i="22" s="1"/>
  <c r="W674" i="22"/>
  <c r="Y674" i="22" s="1"/>
  <c r="W662" i="22"/>
  <c r="Y662" i="22" s="1"/>
  <c r="W539" i="22"/>
  <c r="Y539" i="22" s="1"/>
  <c r="W549" i="22"/>
  <c r="Y549" i="22" s="1"/>
  <c r="W423" i="22"/>
  <c r="Y423" i="22" s="1"/>
  <c r="W434" i="22"/>
  <c r="Y434" i="22" s="1"/>
  <c r="W675" i="22"/>
  <c r="Y675" i="22" s="1"/>
  <c r="W543" i="22"/>
  <c r="Y543" i="22" s="1"/>
  <c r="W656" i="22"/>
  <c r="Y656" i="22" s="1"/>
  <c r="W537" i="22"/>
  <c r="Y537" i="22" s="1"/>
  <c r="W534" i="22"/>
  <c r="Y534" i="22" s="1"/>
  <c r="W545" i="22"/>
  <c r="Y545" i="22" s="1"/>
  <c r="W670" i="22"/>
  <c r="Y670" i="22" s="1"/>
  <c r="W671" i="22"/>
  <c r="Y671" i="22" s="1"/>
  <c r="W547" i="22"/>
  <c r="Y547" i="22" s="1"/>
  <c r="W660" i="22"/>
  <c r="Y660" i="22" s="1"/>
  <c r="W421" i="22"/>
  <c r="W419" i="22"/>
  <c r="Y419" i="22" s="1"/>
  <c r="W411" i="22"/>
  <c r="Y411" i="22" s="1"/>
  <c r="W554" i="22"/>
  <c r="Y554" i="22" s="1"/>
  <c r="W531" i="22"/>
  <c r="Y531" i="22" s="1"/>
  <c r="W417" i="22"/>
  <c r="Y417" i="22" s="1"/>
  <c r="W553" i="22"/>
  <c r="Y553" i="22" s="1"/>
  <c r="W427" i="22"/>
  <c r="Y427" i="22" s="1"/>
  <c r="W672" i="22"/>
  <c r="Y672" i="22" s="1"/>
  <c r="W425" i="22"/>
  <c r="Y425" i="22" s="1"/>
  <c r="W535" i="22"/>
  <c r="Y535" i="22" s="1"/>
  <c r="W439" i="22"/>
  <c r="Y439" i="22" s="1"/>
  <c r="W664" i="22"/>
  <c r="Y664" i="22" s="1"/>
  <c r="W680" i="22"/>
  <c r="Y680" i="22" s="1"/>
  <c r="W559" i="22"/>
  <c r="Y559" i="22" s="1"/>
  <c r="W666" i="22"/>
  <c r="Y666" i="22" s="1"/>
  <c r="W654" i="22"/>
  <c r="Y654" i="22" s="1"/>
  <c r="W415" i="22"/>
  <c r="Y415" i="22" s="1"/>
  <c r="W663" i="22"/>
  <c r="W679" i="22"/>
  <c r="Y679" i="22" s="1"/>
  <c r="W533" i="22"/>
  <c r="Y533" i="22" s="1"/>
  <c r="W677" i="22"/>
  <c r="Y677" i="22" s="1"/>
  <c r="W542" i="22"/>
  <c r="Y542" i="22" s="1"/>
  <c r="W431" i="22"/>
  <c r="Y431" i="22" s="1"/>
  <c r="W548" i="22"/>
  <c r="Y548" i="22" s="1"/>
  <c r="W536" i="22"/>
  <c r="Y536" i="22" s="1"/>
  <c r="W678" i="22"/>
  <c r="Y678" i="22" s="1"/>
  <c r="W669" i="22"/>
  <c r="Y669" i="22" s="1"/>
  <c r="W560" i="22"/>
  <c r="Y560" i="22" s="1"/>
  <c r="W655" i="22"/>
  <c r="W532" i="22"/>
  <c r="Y532" i="22" s="1"/>
  <c r="W661" i="22"/>
  <c r="Y661" i="22" s="1"/>
  <c r="W673" i="22"/>
  <c r="Y673" i="22" s="1"/>
  <c r="W557" i="22"/>
  <c r="Y557" i="22" s="1"/>
  <c r="W540" i="22"/>
  <c r="Y540" i="22" s="1"/>
  <c r="W538" i="22"/>
  <c r="Y538" i="22" s="1"/>
  <c r="W681" i="22"/>
  <c r="Y681" i="22" s="1"/>
  <c r="W676" i="22"/>
  <c r="Y676" i="22" s="1"/>
  <c r="W657" i="22"/>
  <c r="Y657" i="22" s="1"/>
  <c r="W665" i="22"/>
  <c r="Y665" i="22" s="1"/>
  <c r="W552" i="22"/>
  <c r="Y552" i="22" s="1"/>
  <c r="W544" i="22"/>
  <c r="Y544" i="22" s="1"/>
  <c r="W652" i="22"/>
  <c r="Y652" i="22" s="1"/>
  <c r="W667" i="22"/>
  <c r="Y667" i="22" s="1"/>
  <c r="W555" i="22"/>
  <c r="Y555" i="22" s="1"/>
  <c r="W546" i="22"/>
  <c r="Y546" i="22" s="1"/>
  <c r="W550" i="22"/>
  <c r="Y550" i="22" s="1"/>
  <c r="W659" i="22"/>
  <c r="Y659" i="22" s="1"/>
  <c r="W653" i="22"/>
  <c r="Y653" i="22" s="1"/>
  <c r="X18" i="22"/>
  <c r="Y18" i="22" s="1"/>
  <c r="X12" i="22"/>
  <c r="X20" i="22"/>
  <c r="Y20" i="22" s="1"/>
  <c r="X16" i="22"/>
  <c r="Y16" i="22" s="1"/>
  <c r="X22" i="22"/>
  <c r="Y22" i="22" s="1"/>
  <c r="X23" i="22"/>
  <c r="X19" i="22"/>
  <c r="X17" i="22"/>
  <c r="X15" i="22"/>
  <c r="X21" i="22"/>
  <c r="X13" i="22"/>
  <c r="X14" i="22"/>
  <c r="X255" i="22"/>
  <c r="X259" i="22"/>
  <c r="X263" i="22"/>
  <c r="X140" i="22"/>
  <c r="X138" i="22"/>
  <c r="X133" i="22"/>
  <c r="X135" i="22"/>
  <c r="X137" i="22"/>
  <c r="X139" i="22"/>
  <c r="X141" i="22"/>
  <c r="X143" i="22"/>
  <c r="X136" i="22"/>
  <c r="X144" i="22"/>
  <c r="X134" i="22"/>
  <c r="X142" i="22"/>
  <c r="X254" i="22"/>
  <c r="X622" i="22"/>
  <c r="X381" i="22"/>
  <c r="X260" i="22"/>
  <c r="X383" i="22"/>
  <c r="X262" i="22"/>
  <c r="X504" i="22"/>
  <c r="X258" i="22"/>
  <c r="X618" i="22"/>
  <c r="X506" i="22"/>
  <c r="X379" i="22"/>
  <c r="X505" i="22"/>
  <c r="X377" i="22"/>
  <c r="X501" i="22"/>
  <c r="X626" i="22"/>
  <c r="X261" i="22"/>
  <c r="X385" i="22"/>
  <c r="X264" i="22"/>
  <c r="X384" i="22"/>
  <c r="X502" i="22"/>
  <c r="X256" i="22"/>
  <c r="X376" i="22"/>
  <c r="X497" i="22"/>
  <c r="X625" i="22"/>
  <c r="X380" i="22"/>
  <c r="X265" i="22"/>
  <c r="X257" i="22"/>
  <c r="X496" i="22"/>
  <c r="X621" i="22"/>
  <c r="X623" i="22"/>
  <c r="X386" i="22"/>
  <c r="X500" i="22"/>
  <c r="X498" i="22"/>
  <c r="X627" i="22"/>
  <c r="X378" i="22"/>
  <c r="X619" i="22"/>
  <c r="X382" i="22"/>
  <c r="X375" i="22"/>
  <c r="X499" i="22"/>
  <c r="X617" i="22"/>
  <c r="X628" i="22"/>
  <c r="X624" i="22"/>
  <c r="X620" i="22"/>
  <c r="X507" i="22"/>
  <c r="X503" i="22"/>
  <c r="F121" i="4"/>
  <c r="F120" i="4"/>
  <c r="F119" i="4"/>
  <c r="F118" i="4"/>
  <c r="F117" i="4"/>
  <c r="I24" i="1"/>
  <c r="G99" i="5"/>
  <c r="H99" i="5"/>
  <c r="I99" i="5"/>
  <c r="J99" i="5"/>
  <c r="K99" i="5"/>
  <c r="L99" i="5"/>
  <c r="G17" i="1"/>
  <c r="H17" i="1"/>
  <c r="Y687" i="22" l="1"/>
  <c r="Y574" i="22"/>
  <c r="Y572" i="22"/>
  <c r="Y214" i="22"/>
  <c r="Y663" i="22"/>
  <c r="Y655" i="22"/>
  <c r="Y682" i="22" s="1"/>
  <c r="Y722" i="22" s="1"/>
  <c r="L140" i="5" s="1"/>
  <c r="M140" i="5" s="1"/>
  <c r="Y290" i="22"/>
  <c r="Y179" i="22"/>
  <c r="Y450" i="22"/>
  <c r="Y329" i="22"/>
  <c r="Y698" i="22"/>
  <c r="Y445" i="22"/>
  <c r="Y331" i="22"/>
  <c r="Y335" i="22"/>
  <c r="Y421" i="22"/>
  <c r="Y14" i="22"/>
  <c r="Y575" i="22"/>
  <c r="Y291" i="22"/>
  <c r="Y169" i="22"/>
  <c r="Y569" i="22"/>
  <c r="Y209" i="22"/>
  <c r="Y507" i="22"/>
  <c r="Y621" i="22"/>
  <c r="Y375" i="22"/>
  <c r="Y623" i="22"/>
  <c r="Y260" i="22"/>
  <c r="Y497" i="22"/>
  <c r="Y256" i="22"/>
  <c r="Y257" i="22"/>
  <c r="Y376" i="22"/>
  <c r="Y505" i="22"/>
  <c r="Y264" i="22"/>
  <c r="Y626" i="22"/>
  <c r="Y385" i="22"/>
  <c r="Y141" i="22"/>
  <c r="Y140" i="22"/>
  <c r="Y136" i="22"/>
  <c r="Y255" i="22"/>
  <c r="Y12" i="22"/>
  <c r="Y13" i="22"/>
  <c r="Y212" i="22"/>
  <c r="Y566" i="22"/>
  <c r="Y205" i="22"/>
  <c r="Y210" i="22"/>
  <c r="Y503" i="22"/>
  <c r="Y620" i="22"/>
  <c r="Y624" i="22"/>
  <c r="Y627" i="22"/>
  <c r="Y381" i="22"/>
  <c r="Y380" i="22"/>
  <c r="Y501" i="22"/>
  <c r="Y138" i="22"/>
  <c r="Y139" i="22"/>
  <c r="Y142" i="22"/>
  <c r="Y133" i="22"/>
  <c r="Y263" i="22"/>
  <c r="Y15" i="22"/>
  <c r="Y17" i="22"/>
  <c r="Y561" i="22"/>
  <c r="Y601" i="22" s="1"/>
  <c r="Y171" i="22"/>
  <c r="Y47" i="22"/>
  <c r="Y77" i="22" s="1"/>
  <c r="Y117" i="22" s="1"/>
  <c r="G140" i="5" s="1"/>
  <c r="Y689" i="22"/>
  <c r="Y452" i="22"/>
  <c r="Y447" i="22"/>
  <c r="Y333" i="22"/>
  <c r="Y449" i="22"/>
  <c r="Y568" i="22"/>
  <c r="Y207" i="22"/>
  <c r="Y206" i="22"/>
  <c r="Y213" i="22"/>
  <c r="Y499" i="22"/>
  <c r="Y386" i="22"/>
  <c r="Y378" i="22"/>
  <c r="Y619" i="22"/>
  <c r="Y622" i="22"/>
  <c r="Y262" i="22"/>
  <c r="Y625" i="22"/>
  <c r="Y377" i="22"/>
  <c r="Y261" i="22"/>
  <c r="Y502" i="22"/>
  <c r="Y254" i="22"/>
  <c r="Y137" i="22"/>
  <c r="Y134" i="22"/>
  <c r="Y23" i="22"/>
  <c r="Y300" i="22"/>
  <c r="Y292" i="22"/>
  <c r="Y410" i="22"/>
  <c r="Y170" i="22"/>
  <c r="Y696" i="22"/>
  <c r="Y454" i="22"/>
  <c r="Y691" i="22"/>
  <c r="Y693" i="22"/>
  <c r="Y325" i="22"/>
  <c r="Y456" i="22"/>
  <c r="Y326" i="22"/>
  <c r="Y211" i="22"/>
  <c r="Y567" i="22"/>
  <c r="Y570" i="22"/>
  <c r="Y203" i="22"/>
  <c r="Y204" i="22"/>
  <c r="Y208" i="22"/>
  <c r="Y628" i="22"/>
  <c r="Y617" i="22"/>
  <c r="Y500" i="22"/>
  <c r="Y498" i="22"/>
  <c r="Y382" i="22"/>
  <c r="Y496" i="22"/>
  <c r="Y258" i="22"/>
  <c r="Y618" i="22"/>
  <c r="Y506" i="22"/>
  <c r="Y265" i="22"/>
  <c r="Y504" i="22"/>
  <c r="Y383" i="22"/>
  <c r="Y384" i="22"/>
  <c r="Y379" i="22"/>
  <c r="Y143" i="22"/>
  <c r="Y135" i="22"/>
  <c r="Y144" i="22"/>
  <c r="Y259" i="22"/>
  <c r="Y21" i="22"/>
  <c r="Y19" i="22"/>
  <c r="J24" i="1"/>
  <c r="K24" i="1" s="1"/>
  <c r="L24" i="1" s="1"/>
  <c r="M24" i="1" s="1"/>
  <c r="K97" i="5"/>
  <c r="K183" i="5" s="1"/>
  <c r="H97" i="5"/>
  <c r="H183" i="5" s="1"/>
  <c r="I97" i="5"/>
  <c r="I183" i="5" s="1"/>
  <c r="J97" i="5"/>
  <c r="J183" i="5" s="1"/>
  <c r="G97" i="5"/>
  <c r="G183" i="5" s="1"/>
  <c r="C5" i="1"/>
  <c r="M9" i="5"/>
  <c r="L9" i="5"/>
  <c r="K9" i="5"/>
  <c r="J9" i="5"/>
  <c r="I9" i="5"/>
  <c r="H9" i="5"/>
  <c r="G9" i="5"/>
  <c r="M8" i="5"/>
  <c r="L8" i="5"/>
  <c r="K8" i="5"/>
  <c r="J8" i="5"/>
  <c r="I8" i="5"/>
  <c r="H8" i="5"/>
  <c r="G8" i="5"/>
  <c r="H20" i="1"/>
  <c r="I20" i="1"/>
  <c r="J20" i="1"/>
  <c r="K20" i="1"/>
  <c r="L20" i="1"/>
  <c r="M20" i="1"/>
  <c r="G20" i="1"/>
  <c r="I17" i="1"/>
  <c r="J17" i="1"/>
  <c r="K17" i="1"/>
  <c r="L17" i="1"/>
  <c r="M17" i="1"/>
  <c r="C83" i="4"/>
  <c r="G37" i="1"/>
  <c r="H36" i="1"/>
  <c r="I36" i="1" s="1"/>
  <c r="J36" i="1" s="1"/>
  <c r="K36" i="1" s="1"/>
  <c r="L36" i="1" s="1"/>
  <c r="M36" i="1" s="1"/>
  <c r="H35" i="1"/>
  <c r="H34" i="1"/>
  <c r="G32" i="1"/>
  <c r="H31" i="1"/>
  <c r="I31" i="1" s="1"/>
  <c r="J31" i="1" s="1"/>
  <c r="K31" i="1" s="1"/>
  <c r="L31" i="1" s="1"/>
  <c r="M31" i="1" s="1"/>
  <c r="H30" i="1"/>
  <c r="H29" i="1"/>
  <c r="G27" i="1"/>
  <c r="H26" i="1"/>
  <c r="I26" i="1" s="1"/>
  <c r="J26" i="1" s="1"/>
  <c r="K26" i="1" s="1"/>
  <c r="L26" i="1" s="1"/>
  <c r="M26" i="1" s="1"/>
  <c r="H25" i="1"/>
  <c r="Y440" i="22" l="1"/>
  <c r="Y480" i="22" s="1"/>
  <c r="J140" i="5" s="1"/>
  <c r="Y319" i="22"/>
  <c r="Y359" i="22" s="1"/>
  <c r="I140" i="5" s="1"/>
  <c r="Y198" i="22"/>
  <c r="Y238" i="22" s="1"/>
  <c r="H140" i="5" s="1"/>
  <c r="Y475" i="22"/>
  <c r="Y481" i="22" s="1"/>
  <c r="J141" i="5" s="1"/>
  <c r="Y233" i="22"/>
  <c r="Y239" i="22" s="1"/>
  <c r="H141" i="5" s="1"/>
  <c r="Y354" i="22"/>
  <c r="Y360" i="22" s="1"/>
  <c r="I141" i="5" s="1"/>
  <c r="Y717" i="22"/>
  <c r="Y723" i="22" s="1"/>
  <c r="L141" i="5" s="1"/>
  <c r="M141" i="5" s="1"/>
  <c r="Y284" i="22"/>
  <c r="Y358" i="22" s="1"/>
  <c r="I139" i="5" s="1"/>
  <c r="Y118" i="22"/>
  <c r="G141" i="5" s="1"/>
  <c r="Y163" i="22"/>
  <c r="Y237" i="22" s="1"/>
  <c r="Y596" i="22"/>
  <c r="Y602" i="22" s="1"/>
  <c r="K141" i="5" s="1"/>
  <c r="Y405" i="22"/>
  <c r="Y479" i="22" s="1"/>
  <c r="Y42" i="22"/>
  <c r="Y116" i="22" s="1"/>
  <c r="Y526" i="22"/>
  <c r="Y600" i="22" s="1"/>
  <c r="K139" i="5" s="1"/>
  <c r="Y647" i="22"/>
  <c r="Y721" i="22" s="1"/>
  <c r="K140" i="5"/>
  <c r="G40" i="1"/>
  <c r="H219" i="5"/>
  <c r="G188" i="5"/>
  <c r="H214" i="5"/>
  <c r="J214" i="5"/>
  <c r="L214" i="5"/>
  <c r="G214" i="5"/>
  <c r="I214" i="5"/>
  <c r="K214" i="5"/>
  <c r="M214" i="5"/>
  <c r="G111" i="5"/>
  <c r="I30" i="1"/>
  <c r="I35" i="1"/>
  <c r="G113" i="5"/>
  <c r="G112" i="5"/>
  <c r="I25" i="1"/>
  <c r="D85" i="4"/>
  <c r="C33" i="4"/>
  <c r="F85" i="4"/>
  <c r="G35" i="4"/>
  <c r="K35" i="4" s="1"/>
  <c r="G34" i="4"/>
  <c r="K34" i="4" s="1"/>
  <c r="F36" i="4"/>
  <c r="J36" i="4" s="1"/>
  <c r="E35" i="4"/>
  <c r="E34" i="4"/>
  <c r="G36" i="4"/>
  <c r="K36" i="4" s="1"/>
  <c r="F35" i="4"/>
  <c r="J35" i="4" s="1"/>
  <c r="F34" i="4"/>
  <c r="J34" i="4" s="1"/>
  <c r="E36" i="4"/>
  <c r="E86" i="4"/>
  <c r="D35" i="4"/>
  <c r="D33" i="4"/>
  <c r="D34" i="4"/>
  <c r="G39" i="1"/>
  <c r="D81" i="4"/>
  <c r="D84" i="4"/>
  <c r="D86" i="4"/>
  <c r="F84" i="4"/>
  <c r="F86" i="4"/>
  <c r="I219" i="5"/>
  <c r="H27" i="1"/>
  <c r="H21" i="5" s="1"/>
  <c r="I34" i="1"/>
  <c r="H37" i="1"/>
  <c r="H23" i="5" s="1"/>
  <c r="E82" i="4"/>
  <c r="E85" i="4"/>
  <c r="E81" i="4"/>
  <c r="D82" i="4"/>
  <c r="E84" i="4"/>
  <c r="I29" i="1"/>
  <c r="H32" i="1"/>
  <c r="H22" i="5" s="1"/>
  <c r="I142" i="5" l="1"/>
  <c r="Y361" i="22"/>
  <c r="K142" i="5"/>
  <c r="K202" i="5" s="1"/>
  <c r="Y603" i="22"/>
  <c r="U328" i="22"/>
  <c r="U332" i="22"/>
  <c r="U204" i="22"/>
  <c r="U209" i="22"/>
  <c r="U203" i="22"/>
  <c r="U213" i="22"/>
  <c r="U214" i="22"/>
  <c r="U206" i="22"/>
  <c r="U210" i="22"/>
  <c r="U205" i="22"/>
  <c r="U211" i="22"/>
  <c r="U212" i="22"/>
  <c r="U207" i="22"/>
  <c r="U208" i="22"/>
  <c r="U325" i="22"/>
  <c r="U330" i="22"/>
  <c r="U451" i="22"/>
  <c r="U331" i="22"/>
  <c r="U333" i="22"/>
  <c r="U329" i="22"/>
  <c r="U447" i="22"/>
  <c r="U324" i="22"/>
  <c r="U327" i="22"/>
  <c r="U452" i="22"/>
  <c r="U456" i="22"/>
  <c r="U448" i="22"/>
  <c r="U449" i="22"/>
  <c r="U334" i="22"/>
  <c r="U326" i="22"/>
  <c r="U453" i="22"/>
  <c r="U455" i="22"/>
  <c r="U335" i="22"/>
  <c r="U446" i="22"/>
  <c r="U691" i="22"/>
  <c r="U454" i="22"/>
  <c r="U697" i="22"/>
  <c r="U695" i="22"/>
  <c r="U574" i="22"/>
  <c r="U689" i="22"/>
  <c r="U450" i="22"/>
  <c r="U576" i="22"/>
  <c r="U445" i="22"/>
  <c r="U693" i="22"/>
  <c r="U694" i="22"/>
  <c r="U572" i="22"/>
  <c r="U573" i="22"/>
  <c r="U570" i="22"/>
  <c r="U568" i="22"/>
  <c r="U696" i="22"/>
  <c r="U698" i="22"/>
  <c r="U577" i="22"/>
  <c r="U575" i="22"/>
  <c r="U571" i="22"/>
  <c r="U692" i="22"/>
  <c r="U688" i="22"/>
  <c r="U566" i="22"/>
  <c r="U569" i="22"/>
  <c r="U690" i="22"/>
  <c r="U567" i="22"/>
  <c r="U687" i="22"/>
  <c r="U16" i="22"/>
  <c r="U18" i="22"/>
  <c r="U14" i="22"/>
  <c r="U22" i="22"/>
  <c r="U13" i="22"/>
  <c r="U21" i="22"/>
  <c r="U20" i="22"/>
  <c r="U15" i="22"/>
  <c r="U23" i="22"/>
  <c r="U19" i="22"/>
  <c r="U12" i="22"/>
  <c r="U17" i="22"/>
  <c r="U255" i="22"/>
  <c r="U259" i="22"/>
  <c r="U263" i="22"/>
  <c r="U133" i="22"/>
  <c r="U138" i="22"/>
  <c r="U136" i="22"/>
  <c r="U144" i="22"/>
  <c r="U134" i="22"/>
  <c r="U142" i="22"/>
  <c r="U140" i="22"/>
  <c r="U135" i="22"/>
  <c r="U137" i="22"/>
  <c r="U139" i="22"/>
  <c r="U141" i="22"/>
  <c r="U143" i="22"/>
  <c r="U254" i="22"/>
  <c r="U626" i="22"/>
  <c r="U261" i="22"/>
  <c r="U264" i="22"/>
  <c r="U256" i="22"/>
  <c r="U376" i="22"/>
  <c r="U497" i="22"/>
  <c r="U625" i="22"/>
  <c r="U380" i="22"/>
  <c r="U265" i="22"/>
  <c r="U622" i="22"/>
  <c r="U381" i="22"/>
  <c r="U260" i="22"/>
  <c r="U502" i="22"/>
  <c r="U262" i="22"/>
  <c r="U258" i="22"/>
  <c r="U257" i="22"/>
  <c r="U618" i="22"/>
  <c r="U385" i="22"/>
  <c r="U384" i="22"/>
  <c r="U383" i="22"/>
  <c r="U379" i="22"/>
  <c r="U504" i="22"/>
  <c r="U505" i="22"/>
  <c r="U506" i="22"/>
  <c r="U377" i="22"/>
  <c r="U501" i="22"/>
  <c r="U623" i="22"/>
  <c r="U378" i="22"/>
  <c r="U382" i="22"/>
  <c r="U498" i="22"/>
  <c r="U500" i="22"/>
  <c r="U627" i="22"/>
  <c r="U619" i="22"/>
  <c r="U621" i="22"/>
  <c r="U375" i="22"/>
  <c r="U496" i="22"/>
  <c r="U386" i="22"/>
  <c r="U624" i="22"/>
  <c r="U620" i="22"/>
  <c r="U507" i="22"/>
  <c r="U499" i="22"/>
  <c r="U503" i="22"/>
  <c r="U617" i="22"/>
  <c r="U628" i="22"/>
  <c r="L139" i="5"/>
  <c r="L142" i="5" s="1"/>
  <c r="L202" i="5" s="1"/>
  <c r="Y724" i="22"/>
  <c r="U47" i="22"/>
  <c r="U48" i="22"/>
  <c r="U50" i="22"/>
  <c r="U49" i="22"/>
  <c r="U58" i="22"/>
  <c r="U170" i="22"/>
  <c r="U169" i="22"/>
  <c r="U171" i="22"/>
  <c r="U179" i="22"/>
  <c r="U410" i="22"/>
  <c r="U289" i="22"/>
  <c r="U412" i="22"/>
  <c r="U413" i="22"/>
  <c r="U290" i="22"/>
  <c r="U291" i="22"/>
  <c r="U300" i="22"/>
  <c r="U292" i="22"/>
  <c r="U663" i="22"/>
  <c r="U411" i="22"/>
  <c r="U531" i="22"/>
  <c r="U654" i="22"/>
  <c r="U542" i="22"/>
  <c r="U421" i="22"/>
  <c r="U534" i="22"/>
  <c r="U533" i="22"/>
  <c r="U652" i="22"/>
  <c r="U532" i="22"/>
  <c r="U655" i="22"/>
  <c r="U653" i="22"/>
  <c r="H139" i="5"/>
  <c r="H142" i="5" s="1"/>
  <c r="H202" i="5" s="1"/>
  <c r="G95" i="18" s="1"/>
  <c r="Y240" i="22"/>
  <c r="G139" i="5"/>
  <c r="G142" i="5" s="1"/>
  <c r="G233" i="5" s="1"/>
  <c r="Y119" i="22"/>
  <c r="J139" i="5"/>
  <c r="J142" i="5" s="1"/>
  <c r="Y482" i="22"/>
  <c r="E83" i="4"/>
  <c r="G105" i="5"/>
  <c r="I202" i="5"/>
  <c r="H95" i="18" s="1"/>
  <c r="G114" i="5"/>
  <c r="H40" i="1"/>
  <c r="F52" i="20"/>
  <c r="F50" i="20"/>
  <c r="F51" i="20"/>
  <c r="H188" i="5"/>
  <c r="I27" i="1"/>
  <c r="I21" i="5" s="1"/>
  <c r="J35" i="1"/>
  <c r="J30" i="1"/>
  <c r="J219" i="5"/>
  <c r="G41" i="1"/>
  <c r="J34" i="1"/>
  <c r="H113" i="5"/>
  <c r="J29" i="1"/>
  <c r="H112" i="5"/>
  <c r="J25" i="1"/>
  <c r="J27" i="1" s="1"/>
  <c r="J21" i="5" s="1"/>
  <c r="H111" i="5"/>
  <c r="D83" i="4"/>
  <c r="I35" i="4"/>
  <c r="G21" i="5"/>
  <c r="G22" i="5"/>
  <c r="I36" i="4"/>
  <c r="G23" i="5"/>
  <c r="I37" i="1"/>
  <c r="I23" i="5" s="1"/>
  <c r="H39" i="1"/>
  <c r="G107" i="5" s="1"/>
  <c r="K29" i="1"/>
  <c r="F82" i="4"/>
  <c r="F81" i="4"/>
  <c r="I32" i="1"/>
  <c r="I22" i="5" s="1"/>
  <c r="J233" i="5" l="1"/>
  <c r="J32" i="1"/>
  <c r="J22" i="5" s="1"/>
  <c r="K233" i="5"/>
  <c r="M233" i="5"/>
  <c r="G202" i="5"/>
  <c r="F95" i="18" s="1"/>
  <c r="M139" i="5"/>
  <c r="M142" i="5" s="1"/>
  <c r="L233" i="5" s="1"/>
  <c r="I233" i="5"/>
  <c r="U682" i="22"/>
  <c r="U722" i="22" s="1"/>
  <c r="M56" i="5" s="1"/>
  <c r="U440" i="22"/>
  <c r="U480" i="22" s="1"/>
  <c r="K56" i="5" s="1"/>
  <c r="U118" i="22"/>
  <c r="H57" i="5" s="1"/>
  <c r="H233" i="5"/>
  <c r="U284" i="22"/>
  <c r="U358" i="22" s="1"/>
  <c r="J55" i="5" s="1"/>
  <c r="U163" i="22"/>
  <c r="U237" i="22" s="1"/>
  <c r="I55" i="5" s="1"/>
  <c r="U717" i="22"/>
  <c r="U723" i="22" s="1"/>
  <c r="M57" i="5" s="1"/>
  <c r="U596" i="22"/>
  <c r="U602" i="22" s="1"/>
  <c r="L57" i="5" s="1"/>
  <c r="J202" i="5"/>
  <c r="I95" i="18" s="1"/>
  <c r="U561" i="22"/>
  <c r="U601" i="22" s="1"/>
  <c r="L56" i="5" s="1"/>
  <c r="U77" i="22"/>
  <c r="U117" i="22" s="1"/>
  <c r="H56" i="5" s="1"/>
  <c r="U647" i="22"/>
  <c r="U721" i="22" s="1"/>
  <c r="U405" i="22"/>
  <c r="U479" i="22" s="1"/>
  <c r="K55" i="5" s="1"/>
  <c r="U42" i="22"/>
  <c r="U116" i="22" s="1"/>
  <c r="U319" i="22"/>
  <c r="U359" i="22" s="1"/>
  <c r="U198" i="22"/>
  <c r="U238" i="22" s="1"/>
  <c r="I56" i="5" s="1"/>
  <c r="U526" i="22"/>
  <c r="U600" i="22" s="1"/>
  <c r="U475" i="22"/>
  <c r="U481" i="22" s="1"/>
  <c r="K57" i="5" s="1"/>
  <c r="U354" i="22"/>
  <c r="U360" i="22" s="1"/>
  <c r="J57" i="5" s="1"/>
  <c r="U233" i="22"/>
  <c r="U239" i="22" s="1"/>
  <c r="J37" i="1"/>
  <c r="G232" i="5"/>
  <c r="K34" i="1"/>
  <c r="H25" i="5"/>
  <c r="G25" i="5"/>
  <c r="I39" i="1"/>
  <c r="H107" i="5" s="1"/>
  <c r="G51" i="20"/>
  <c r="F75" i="18"/>
  <c r="F180" i="18"/>
  <c r="G36" i="5"/>
  <c r="G41" i="5" s="1"/>
  <c r="F166" i="18"/>
  <c r="F164" i="18"/>
  <c r="G43" i="18"/>
  <c r="F165" i="18"/>
  <c r="I43" i="18"/>
  <c r="H23" i="18"/>
  <c r="F20" i="18"/>
  <c r="I23" i="18"/>
  <c r="I20" i="18"/>
  <c r="F23" i="18"/>
  <c r="H20" i="18"/>
  <c r="G23" i="18"/>
  <c r="G20" i="18"/>
  <c r="H43" i="18"/>
  <c r="G50" i="18"/>
  <c r="F83" i="18"/>
  <c r="G75" i="18"/>
  <c r="F50" i="18"/>
  <c r="F43" i="18"/>
  <c r="F163" i="18"/>
  <c r="H75" i="18"/>
  <c r="G83" i="18"/>
  <c r="H50" i="18"/>
  <c r="I50" i="18"/>
  <c r="H83" i="18"/>
  <c r="I75" i="18"/>
  <c r="I83" i="18"/>
  <c r="F62" i="18"/>
  <c r="H72" i="18"/>
  <c r="G72" i="18"/>
  <c r="I62" i="18"/>
  <c r="I72" i="18"/>
  <c r="H62" i="18"/>
  <c r="F72" i="18"/>
  <c r="G62" i="18"/>
  <c r="F56" i="18"/>
  <c r="F146" i="18"/>
  <c r="G146" i="18"/>
  <c r="H56" i="18"/>
  <c r="H146" i="18"/>
  <c r="G56" i="18"/>
  <c r="I56" i="18"/>
  <c r="I146" i="18"/>
  <c r="F161" i="18"/>
  <c r="F160" i="18"/>
  <c r="F159" i="18"/>
  <c r="G36" i="18"/>
  <c r="H147" i="18"/>
  <c r="G147" i="18"/>
  <c r="F36" i="18"/>
  <c r="F147" i="18"/>
  <c r="I147" i="18"/>
  <c r="H36" i="18"/>
  <c r="F29" i="18"/>
  <c r="H29" i="18"/>
  <c r="I36" i="18"/>
  <c r="G29" i="18"/>
  <c r="I29" i="18"/>
  <c r="F169" i="18"/>
  <c r="F168" i="18"/>
  <c r="F170" i="18"/>
  <c r="G50" i="20"/>
  <c r="G108" i="5"/>
  <c r="F55" i="20"/>
  <c r="H50" i="20"/>
  <c r="H51" i="20"/>
  <c r="I40" i="1"/>
  <c r="G52" i="20"/>
  <c r="F54" i="20"/>
  <c r="G201" i="5"/>
  <c r="I188" i="5"/>
  <c r="G28" i="5"/>
  <c r="G27" i="5"/>
  <c r="G33" i="5"/>
  <c r="G17" i="5"/>
  <c r="G32" i="5"/>
  <c r="G31" i="5"/>
  <c r="I113" i="5"/>
  <c r="I112" i="5"/>
  <c r="K30" i="1"/>
  <c r="K35" i="1"/>
  <c r="H105" i="5"/>
  <c r="H114" i="5"/>
  <c r="H232" i="5" s="1"/>
  <c r="G18" i="5"/>
  <c r="H41" i="1"/>
  <c r="K219" i="5"/>
  <c r="K25" i="1"/>
  <c r="K27" i="1" s="1"/>
  <c r="K21" i="5" s="1"/>
  <c r="I111" i="5"/>
  <c r="J39" i="1"/>
  <c r="I107" i="5" s="1"/>
  <c r="F83" i="4"/>
  <c r="L34" i="1"/>
  <c r="L29" i="1"/>
  <c r="J40" i="1" l="1"/>
  <c r="J23" i="5"/>
  <c r="H33" i="5"/>
  <c r="H31" i="5"/>
  <c r="H27" i="5"/>
  <c r="H36" i="5"/>
  <c r="H32" i="5"/>
  <c r="H28" i="5"/>
  <c r="H18" i="5"/>
  <c r="H17" i="5"/>
  <c r="J25" i="5"/>
  <c r="H52" i="20"/>
  <c r="I105" i="5"/>
  <c r="I41" i="1"/>
  <c r="M202" i="5"/>
  <c r="U361" i="22"/>
  <c r="J56" i="5"/>
  <c r="J58" i="5" s="1"/>
  <c r="J218" i="5" s="1"/>
  <c r="U240" i="22"/>
  <c r="I57" i="5"/>
  <c r="H55" i="5"/>
  <c r="U119" i="22"/>
  <c r="U603" i="22"/>
  <c r="L55" i="5"/>
  <c r="U482" i="22"/>
  <c r="M55" i="5"/>
  <c r="U724" i="22"/>
  <c r="G221" i="5"/>
  <c r="G180" i="18"/>
  <c r="G119" i="5"/>
  <c r="G117" i="5"/>
  <c r="G120" i="5"/>
  <c r="G118" i="5"/>
  <c r="I25" i="5"/>
  <c r="H108" i="5"/>
  <c r="G55" i="20"/>
  <c r="G54" i="20"/>
  <c r="I50" i="20"/>
  <c r="H54" i="20"/>
  <c r="H41" i="5"/>
  <c r="G190" i="5" s="1"/>
  <c r="G166" i="18"/>
  <c r="G165" i="18"/>
  <c r="G164" i="18"/>
  <c r="G163" i="18"/>
  <c r="G160" i="18"/>
  <c r="G161" i="18"/>
  <c r="G159" i="18"/>
  <c r="G168" i="18"/>
  <c r="G170" i="18"/>
  <c r="G169" i="18"/>
  <c r="I108" i="5"/>
  <c r="H55" i="20"/>
  <c r="G58" i="5"/>
  <c r="F96" i="18"/>
  <c r="G19" i="5"/>
  <c r="H201" i="5"/>
  <c r="G34" i="5"/>
  <c r="J188" i="5"/>
  <c r="G29" i="5"/>
  <c r="I114" i="5"/>
  <c r="H117" i="5"/>
  <c r="G106" i="5"/>
  <c r="G109" i="5" s="1"/>
  <c r="L35" i="1"/>
  <c r="L37" i="1" s="1"/>
  <c r="L23" i="5" s="1"/>
  <c r="L30" i="1"/>
  <c r="K112" i="5" s="1"/>
  <c r="K32" i="1"/>
  <c r="K22" i="5" s="1"/>
  <c r="K37" i="1"/>
  <c r="J112" i="5"/>
  <c r="J113" i="5"/>
  <c r="J41" i="1"/>
  <c r="L219" i="5"/>
  <c r="L25" i="1"/>
  <c r="L27" i="1" s="1"/>
  <c r="L21" i="5" s="1"/>
  <c r="J111" i="5"/>
  <c r="M29" i="1"/>
  <c r="M34" i="1"/>
  <c r="K40" i="1" l="1"/>
  <c r="K23" i="5"/>
  <c r="J32" i="5"/>
  <c r="J31" i="5"/>
  <c r="J27" i="5"/>
  <c r="J36" i="5"/>
  <c r="J33" i="5"/>
  <c r="J28" i="5"/>
  <c r="J18" i="5"/>
  <c r="J17" i="5"/>
  <c r="H120" i="5"/>
  <c r="I33" i="5"/>
  <c r="I31" i="5"/>
  <c r="I27" i="5"/>
  <c r="I36" i="5"/>
  <c r="I41" i="5" s="1"/>
  <c r="H190" i="5" s="1"/>
  <c r="I32" i="5"/>
  <c r="I28" i="5"/>
  <c r="I18" i="5"/>
  <c r="I17" i="5"/>
  <c r="H163" i="18"/>
  <c r="H119" i="5"/>
  <c r="H159" i="18"/>
  <c r="H164" i="18"/>
  <c r="H118" i="5"/>
  <c r="H160" i="18"/>
  <c r="H165" i="18"/>
  <c r="H168" i="18"/>
  <c r="H106" i="5"/>
  <c r="H109" i="5" s="1"/>
  <c r="H161" i="18"/>
  <c r="H166" i="18"/>
  <c r="H170" i="18"/>
  <c r="H169" i="18"/>
  <c r="H180" i="18"/>
  <c r="L32" i="1"/>
  <c r="I232" i="5"/>
  <c r="I58" i="5"/>
  <c r="I218" i="5" s="1"/>
  <c r="H58" i="5"/>
  <c r="H218" i="5" s="1"/>
  <c r="G49" i="5"/>
  <c r="G61" i="5" s="1"/>
  <c r="I119" i="5"/>
  <c r="I118" i="5"/>
  <c r="I120" i="5"/>
  <c r="G121" i="5"/>
  <c r="J41" i="5"/>
  <c r="I166" i="18"/>
  <c r="I165" i="18"/>
  <c r="I164" i="18"/>
  <c r="I163" i="18"/>
  <c r="I161" i="18"/>
  <c r="I160" i="18"/>
  <c r="I159" i="18"/>
  <c r="I169" i="18"/>
  <c r="I180" i="18"/>
  <c r="I168" i="18"/>
  <c r="I170" i="18"/>
  <c r="I51" i="20"/>
  <c r="J108" i="5"/>
  <c r="I55" i="20"/>
  <c r="I52" i="20"/>
  <c r="H221" i="5"/>
  <c r="G231" i="5"/>
  <c r="G216" i="5"/>
  <c r="G220" i="5"/>
  <c r="G217" i="5"/>
  <c r="G218" i="5"/>
  <c r="G200" i="5"/>
  <c r="G212" i="5" s="1"/>
  <c r="I201" i="5"/>
  <c r="K188" i="5"/>
  <c r="H29" i="5"/>
  <c r="H220" i="5" s="1"/>
  <c r="K58" i="5"/>
  <c r="K218" i="5" s="1"/>
  <c r="K105" i="5"/>
  <c r="M30" i="1"/>
  <c r="L112" i="5" s="1"/>
  <c r="M35" i="1"/>
  <c r="J105" i="5"/>
  <c r="K39" i="1"/>
  <c r="J107" i="5" s="1"/>
  <c r="J114" i="5"/>
  <c r="K113" i="5"/>
  <c r="I106" i="5"/>
  <c r="I109" i="5" s="1"/>
  <c r="I117" i="5"/>
  <c r="H19" i="5"/>
  <c r="G185" i="5" s="1"/>
  <c r="J19" i="5"/>
  <c r="H34" i="5"/>
  <c r="H217" i="5" s="1"/>
  <c r="L40" i="1"/>
  <c r="M25" i="1"/>
  <c r="K111" i="5"/>
  <c r="L39" i="1" l="1"/>
  <c r="K107" i="5" s="1"/>
  <c r="L22" i="5"/>
  <c r="I29" i="5"/>
  <c r="I220" i="5" s="1"/>
  <c r="H121" i="5"/>
  <c r="H133" i="5" s="1"/>
  <c r="I34" i="5"/>
  <c r="I217" i="5" s="1"/>
  <c r="I221" i="5"/>
  <c r="I19" i="5"/>
  <c r="I185" i="5" s="1"/>
  <c r="K25" i="5"/>
  <c r="M32" i="1"/>
  <c r="M22" i="5" s="1"/>
  <c r="I190" i="5"/>
  <c r="L25" i="5"/>
  <c r="J232" i="5"/>
  <c r="H187" i="5"/>
  <c r="G92" i="18" s="1"/>
  <c r="I187" i="5"/>
  <c r="H92" i="18" s="1"/>
  <c r="G187" i="5"/>
  <c r="F92" i="18" s="1"/>
  <c r="K41" i="1"/>
  <c r="M37" i="1"/>
  <c r="M23" i="5" s="1"/>
  <c r="I121" i="5"/>
  <c r="J216" i="5"/>
  <c r="H216" i="5"/>
  <c r="H49" i="5"/>
  <c r="H61" i="5" s="1"/>
  <c r="H231" i="5"/>
  <c r="G133" i="5"/>
  <c r="G145" i="5" s="1"/>
  <c r="G203" i="5"/>
  <c r="F145" i="18" s="1"/>
  <c r="G90" i="5"/>
  <c r="I45" i="21" s="1"/>
  <c r="H200" i="5"/>
  <c r="H212" i="5" s="1"/>
  <c r="K108" i="5"/>
  <c r="I54" i="20"/>
  <c r="J221" i="5"/>
  <c r="L113" i="5"/>
  <c r="M113" i="5" s="1"/>
  <c r="G189" i="5"/>
  <c r="G228" i="5"/>
  <c r="G186" i="5"/>
  <c r="G96" i="18"/>
  <c r="M112" i="5"/>
  <c r="I200" i="5"/>
  <c r="I212" i="5" s="1"/>
  <c r="J201" i="5"/>
  <c r="L188" i="5"/>
  <c r="M188" i="5" s="1"/>
  <c r="M219" i="5"/>
  <c r="H203" i="5"/>
  <c r="I231" i="5"/>
  <c r="J187" i="5"/>
  <c r="I92" i="18" s="1"/>
  <c r="K114" i="5"/>
  <c r="J29" i="5"/>
  <c r="J220" i="5" s="1"/>
  <c r="L58" i="5"/>
  <c r="L218" i="5" s="1"/>
  <c r="J117" i="5"/>
  <c r="L41" i="1"/>
  <c r="J34" i="5"/>
  <c r="L111" i="5"/>
  <c r="M27" i="1"/>
  <c r="M21" i="5" s="1"/>
  <c r="K36" i="5" l="1"/>
  <c r="K32" i="5"/>
  <c r="K28" i="5"/>
  <c r="K18" i="5"/>
  <c r="K33" i="5"/>
  <c r="K31" i="5"/>
  <c r="K27" i="5"/>
  <c r="K17" i="5"/>
  <c r="L36" i="5"/>
  <c r="L33" i="5"/>
  <c r="L28" i="5"/>
  <c r="L18" i="5"/>
  <c r="L32" i="5"/>
  <c r="L31" i="5"/>
  <c r="L27" i="5"/>
  <c r="L17" i="5"/>
  <c r="H186" i="5"/>
  <c r="H189" i="5"/>
  <c r="H234" i="5"/>
  <c r="F66" i="15" s="1"/>
  <c r="F71" i="15" s="1"/>
  <c r="F79" i="15" s="1"/>
  <c r="F92" i="15" s="1"/>
  <c r="H185" i="5"/>
  <c r="I216" i="5"/>
  <c r="I228" i="5" s="1"/>
  <c r="I49" i="5"/>
  <c r="I61" i="5" s="1"/>
  <c r="I90" i="5" s="1"/>
  <c r="K45" i="21" s="1"/>
  <c r="M40" i="1"/>
  <c r="L108" i="5" s="1"/>
  <c r="M108" i="5" s="1"/>
  <c r="J106" i="5"/>
  <c r="J109" i="5" s="1"/>
  <c r="J119" i="5"/>
  <c r="J118" i="5"/>
  <c r="K41" i="5"/>
  <c r="J190" i="5" s="1"/>
  <c r="J120" i="5"/>
  <c r="K232" i="5"/>
  <c r="H145" i="5"/>
  <c r="H174" i="5" s="1"/>
  <c r="J131" i="21" s="1"/>
  <c r="I234" i="5"/>
  <c r="G174" i="5"/>
  <c r="I131" i="21" s="1"/>
  <c r="G234" i="5"/>
  <c r="G241" i="5" s="1"/>
  <c r="G242" i="5" s="1"/>
  <c r="I203" i="5"/>
  <c r="I210" i="5" s="1"/>
  <c r="I133" i="5"/>
  <c r="L19" i="5"/>
  <c r="K119" i="5"/>
  <c r="K118" i="5"/>
  <c r="K120" i="5"/>
  <c r="G210" i="5"/>
  <c r="G145" i="18"/>
  <c r="H90" i="5"/>
  <c r="J45" i="21" s="1"/>
  <c r="J49" i="5"/>
  <c r="J61" i="5" s="1"/>
  <c r="L41" i="5"/>
  <c r="H96" i="18"/>
  <c r="H228" i="5"/>
  <c r="G197" i="5"/>
  <c r="H210" i="5"/>
  <c r="F93" i="18"/>
  <c r="F98" i="18"/>
  <c r="G93" i="18"/>
  <c r="G98" i="18"/>
  <c r="F14" i="15"/>
  <c r="F19" i="15" s="1"/>
  <c r="F14" i="18" s="1"/>
  <c r="F114" i="18" s="1"/>
  <c r="F144" i="18"/>
  <c r="K201" i="5"/>
  <c r="I186" i="5"/>
  <c r="J217" i="5"/>
  <c r="I189" i="5"/>
  <c r="K187" i="5"/>
  <c r="M58" i="5"/>
  <c r="L105" i="5"/>
  <c r="M105" i="5" s="1"/>
  <c r="K106" i="5"/>
  <c r="K109" i="5" s="1"/>
  <c r="K117" i="5"/>
  <c r="L114" i="5"/>
  <c r="L232" i="5" s="1"/>
  <c r="M111" i="5"/>
  <c r="M114" i="5" s="1"/>
  <c r="M39" i="1"/>
  <c r="H197" i="5" l="1"/>
  <c r="G14" i="15"/>
  <c r="G19" i="15" s="1"/>
  <c r="G14" i="18" s="1"/>
  <c r="G114" i="18" s="1"/>
  <c r="G144" i="18"/>
  <c r="H241" i="5"/>
  <c r="G66" i="15"/>
  <c r="G71" i="15" s="1"/>
  <c r="G79" i="15" s="1"/>
  <c r="G92" i="15" s="1"/>
  <c r="G99" i="18"/>
  <c r="F99" i="18"/>
  <c r="K19" i="5"/>
  <c r="J185" i="5" s="1"/>
  <c r="K29" i="5"/>
  <c r="J189" i="5" s="1"/>
  <c r="M25" i="5"/>
  <c r="I241" i="5"/>
  <c r="I242" i="5" s="1"/>
  <c r="J121" i="5"/>
  <c r="K34" i="5"/>
  <c r="K217" i="5" s="1"/>
  <c r="K221" i="5"/>
  <c r="K190" i="5"/>
  <c r="M232" i="5"/>
  <c r="I145" i="5"/>
  <c r="I174" i="5" s="1"/>
  <c r="K131" i="21" s="1"/>
  <c r="H145" i="18"/>
  <c r="L107" i="5"/>
  <c r="M107" i="5" s="1"/>
  <c r="K121" i="5"/>
  <c r="L216" i="5"/>
  <c r="H242" i="5"/>
  <c r="G211" i="5"/>
  <c r="J90" i="5"/>
  <c r="L45" i="21" s="1"/>
  <c r="J231" i="5"/>
  <c r="J200" i="5"/>
  <c r="L221" i="5"/>
  <c r="H211" i="5"/>
  <c r="K231" i="5"/>
  <c r="J228" i="5"/>
  <c r="I197" i="5"/>
  <c r="I211" i="5" s="1"/>
  <c r="F132" i="18"/>
  <c r="F23" i="20"/>
  <c r="I96" i="18"/>
  <c r="H144" i="18"/>
  <c r="H93" i="18"/>
  <c r="H98" i="18"/>
  <c r="H14" i="15"/>
  <c r="H19" i="15" s="1"/>
  <c r="H14" i="18" s="1"/>
  <c r="F27" i="15"/>
  <c r="F136" i="18"/>
  <c r="F115" i="18"/>
  <c r="F113" i="18"/>
  <c r="F112" i="18"/>
  <c r="F16" i="18"/>
  <c r="F73" i="20" s="1"/>
  <c r="M201" i="5"/>
  <c r="L187" i="5"/>
  <c r="M218" i="5"/>
  <c r="L201" i="5"/>
  <c r="K200" i="5"/>
  <c r="L29" i="5"/>
  <c r="M41" i="1"/>
  <c r="L34" i="5"/>
  <c r="M33" i="5" l="1"/>
  <c r="M31" i="5"/>
  <c r="M27" i="5"/>
  <c r="M36" i="5"/>
  <c r="M32" i="5"/>
  <c r="M28" i="5"/>
  <c r="M18" i="5"/>
  <c r="M17" i="5"/>
  <c r="G132" i="18"/>
  <c r="G16" i="18"/>
  <c r="G73" i="20" s="1"/>
  <c r="G27" i="15"/>
  <c r="G40" i="15" s="1"/>
  <c r="G112" i="18"/>
  <c r="G113" i="18"/>
  <c r="G115" i="18"/>
  <c r="G136" i="18"/>
  <c r="G23" i="20"/>
  <c r="K220" i="5"/>
  <c r="H99" i="18"/>
  <c r="K216" i="5"/>
  <c r="K185" i="5"/>
  <c r="J203" i="5"/>
  <c r="I145" i="18" s="1"/>
  <c r="K49" i="5"/>
  <c r="K61" i="5" s="1"/>
  <c r="K90" i="5" s="1"/>
  <c r="M45" i="21" s="1"/>
  <c r="J186" i="5"/>
  <c r="I144" i="18" s="1"/>
  <c r="J234" i="5"/>
  <c r="J241" i="5" s="1"/>
  <c r="J242" i="5" s="1"/>
  <c r="J133" i="5"/>
  <c r="J145" i="5" s="1"/>
  <c r="J174" i="5" s="1"/>
  <c r="L131" i="21" s="1"/>
  <c r="K234" i="5"/>
  <c r="K241" i="5" s="1"/>
  <c r="K203" i="5"/>
  <c r="K133" i="5"/>
  <c r="J210" i="5"/>
  <c r="J212" i="5"/>
  <c r="L118" i="5"/>
  <c r="M118" i="5" s="1"/>
  <c r="L120" i="5"/>
  <c r="M120" i="5" s="1"/>
  <c r="L119" i="5"/>
  <c r="M119" i="5" s="1"/>
  <c r="K212" i="5"/>
  <c r="L49" i="5"/>
  <c r="L61" i="5" s="1"/>
  <c r="G184" i="18"/>
  <c r="M41" i="5"/>
  <c r="H16" i="18"/>
  <c r="H73" i="20" s="1"/>
  <c r="H114" i="18"/>
  <c r="L220" i="5"/>
  <c r="F184" i="18"/>
  <c r="H132" i="18"/>
  <c r="H184" i="18" s="1"/>
  <c r="H23" i="20"/>
  <c r="M187" i="5"/>
  <c r="I93" i="18"/>
  <c r="I98" i="18"/>
  <c r="F150" i="18"/>
  <c r="F153" i="18"/>
  <c r="H27" i="15"/>
  <c r="H136" i="18"/>
  <c r="H115" i="18"/>
  <c r="H113" i="18"/>
  <c r="H112" i="18"/>
  <c r="F40" i="15"/>
  <c r="F127" i="18"/>
  <c r="F17" i="18"/>
  <c r="F183" i="18"/>
  <c r="F143" i="18"/>
  <c r="K186" i="5"/>
  <c r="L217" i="5"/>
  <c r="K189" i="5"/>
  <c r="L106" i="5"/>
  <c r="L117" i="5"/>
  <c r="G17" i="18" l="1"/>
  <c r="G153" i="18"/>
  <c r="G143" i="18"/>
  <c r="G127" i="18"/>
  <c r="G150" i="18"/>
  <c r="G183" i="18"/>
  <c r="K228" i="5"/>
  <c r="K242" i="5" s="1"/>
  <c r="I99" i="18"/>
  <c r="J197" i="5"/>
  <c r="J211" i="5" s="1"/>
  <c r="I66" i="15"/>
  <c r="I71" i="15" s="1"/>
  <c r="I79" i="15" s="1"/>
  <c r="I92" i="15" s="1"/>
  <c r="H66" i="15"/>
  <c r="H71" i="15" s="1"/>
  <c r="H79" i="15" s="1"/>
  <c r="H92" i="15" s="1"/>
  <c r="I14" i="15"/>
  <c r="I19" i="15" s="1"/>
  <c r="I14" i="18" s="1"/>
  <c r="I114" i="18" s="1"/>
  <c r="K210" i="5"/>
  <c r="K145" i="5"/>
  <c r="K174" i="5" s="1"/>
  <c r="M131" i="21" s="1"/>
  <c r="L121" i="5"/>
  <c r="L90" i="5"/>
  <c r="N45" i="21" s="1"/>
  <c r="H17" i="18"/>
  <c r="H153" i="18"/>
  <c r="M19" i="5"/>
  <c r="M221" i="5"/>
  <c r="L190" i="5"/>
  <c r="M190" i="5" s="1"/>
  <c r="M34" i="5"/>
  <c r="L186" i="5" s="1"/>
  <c r="M186" i="5" s="1"/>
  <c r="H143" i="18"/>
  <c r="H150" i="18"/>
  <c r="H183" i="18"/>
  <c r="L228" i="5"/>
  <c r="F35" i="20"/>
  <c r="F17" i="17"/>
  <c r="G32" i="16"/>
  <c r="G35" i="20"/>
  <c r="G17" i="17"/>
  <c r="K197" i="5"/>
  <c r="J14" i="15"/>
  <c r="J19" i="15" s="1"/>
  <c r="G126" i="18"/>
  <c r="H40" i="15"/>
  <c r="H127" i="18"/>
  <c r="F126" i="18"/>
  <c r="F128" i="18" s="1"/>
  <c r="M29" i="5"/>
  <c r="M106" i="5"/>
  <c r="M109" i="5" s="1"/>
  <c r="L109" i="5"/>
  <c r="M117" i="5"/>
  <c r="G128" i="18" l="1"/>
  <c r="I113" i="18"/>
  <c r="I16" i="18"/>
  <c r="I73" i="20" s="1"/>
  <c r="I27" i="15"/>
  <c r="I40" i="15" s="1"/>
  <c r="I136" i="18"/>
  <c r="I112" i="18"/>
  <c r="I23" i="20"/>
  <c r="I115" i="18"/>
  <c r="I132" i="18"/>
  <c r="I184" i="18" s="1"/>
  <c r="K211" i="5"/>
  <c r="L133" i="5"/>
  <c r="L234" i="5"/>
  <c r="L203" i="5"/>
  <c r="M216" i="5"/>
  <c r="L185" i="5"/>
  <c r="M185" i="5" s="1"/>
  <c r="M217" i="5"/>
  <c r="M49" i="5"/>
  <c r="M61" i="5" s="1"/>
  <c r="M200" i="5"/>
  <c r="M212" i="5" s="1"/>
  <c r="H35" i="20"/>
  <c r="H17" i="17"/>
  <c r="M220" i="5"/>
  <c r="H126" i="18"/>
  <c r="H128" i="18" s="1"/>
  <c r="J27" i="15"/>
  <c r="L200" i="5"/>
  <c r="L212" i="5" s="1"/>
  <c r="M231" i="5"/>
  <c r="L231" i="5"/>
  <c r="M121" i="5"/>
  <c r="M234" i="5" s="1"/>
  <c r="L189" i="5"/>
  <c r="M189" i="5" s="1"/>
  <c r="I17" i="18" l="1"/>
  <c r="I143" i="18"/>
  <c r="I183" i="18"/>
  <c r="I127" i="18"/>
  <c r="I150" i="18"/>
  <c r="I153" i="18"/>
  <c r="L145" i="5"/>
  <c r="L174" i="5" s="1"/>
  <c r="M133" i="5"/>
  <c r="M90" i="5"/>
  <c r="O45" i="21" s="1"/>
  <c r="M241" i="5"/>
  <c r="L241" i="5"/>
  <c r="L242" i="5" s="1"/>
  <c r="J66" i="15"/>
  <c r="J71" i="15" s="1"/>
  <c r="J79" i="15" s="1"/>
  <c r="J92" i="15" s="1"/>
  <c r="K66" i="15"/>
  <c r="K71" i="15" s="1"/>
  <c r="K79" i="15" s="1"/>
  <c r="K92" i="15" s="1"/>
  <c r="M228" i="5"/>
  <c r="I35" i="20"/>
  <c r="I17" i="17"/>
  <c r="K14" i="15"/>
  <c r="L210" i="5"/>
  <c r="L197" i="5"/>
  <c r="J40" i="15"/>
  <c r="I126" i="18"/>
  <c r="M203" i="5"/>
  <c r="I128" i="18" l="1"/>
  <c r="N131" i="21"/>
  <c r="O131" i="21"/>
  <c r="M145" i="5"/>
  <c r="M174" i="5" s="1"/>
  <c r="M242" i="5"/>
  <c r="L211" i="5"/>
  <c r="K19" i="15"/>
  <c r="M210" i="5"/>
  <c r="M197" i="5"/>
  <c r="L14" i="15"/>
  <c r="L19" i="15" s="1"/>
  <c r="M211" i="5" l="1"/>
  <c r="K27" i="15"/>
  <c r="L27" i="15"/>
  <c r="K40" i="15" l="1"/>
  <c r="L40" i="15"/>
  <c r="G36" i="16" l="1"/>
  <c r="F39" i="20" l="1"/>
  <c r="H32" i="16"/>
  <c r="H36" i="16" s="1"/>
  <c r="I32" i="16" s="1"/>
  <c r="F130" i="18"/>
  <c r="F133" i="18" s="1"/>
  <c r="F111" i="18"/>
  <c r="F118" i="18"/>
  <c r="G57" i="16"/>
  <c r="G22" i="16" s="1"/>
  <c r="F49" i="17" l="1"/>
  <c r="G11" i="17"/>
  <c r="G23" i="16"/>
  <c r="G39" i="20"/>
  <c r="G111" i="18"/>
  <c r="G130" i="18"/>
  <c r="G133" i="18" s="1"/>
  <c r="H57" i="16"/>
  <c r="H22" i="16" s="1"/>
  <c r="G118" i="18"/>
  <c r="I36" i="16"/>
  <c r="J32" i="16" s="1"/>
  <c r="J36" i="16" s="1"/>
  <c r="J57" i="16" l="1"/>
  <c r="J22" i="16" s="1"/>
  <c r="J23" i="16" s="1"/>
  <c r="J25" i="16" s="1"/>
  <c r="G49" i="17"/>
  <c r="F26" i="17"/>
  <c r="F30" i="17" s="1"/>
  <c r="F48" i="17" s="1"/>
  <c r="F51" i="17" s="1"/>
  <c r="H11" i="17"/>
  <c r="H39" i="20"/>
  <c r="H111" i="18"/>
  <c r="H118" i="18"/>
  <c r="H130" i="18"/>
  <c r="H133" i="18" s="1"/>
  <c r="I57" i="16"/>
  <c r="I22" i="16" s="1"/>
  <c r="H23" i="16"/>
  <c r="G26" i="17"/>
  <c r="G30" i="17" s="1"/>
  <c r="G48" i="17" s="1"/>
  <c r="F122" i="18"/>
  <c r="F38" i="20"/>
  <c r="G25" i="16"/>
  <c r="H49" i="17" l="1"/>
  <c r="I11" i="17"/>
  <c r="F119" i="18"/>
  <c r="F120" i="18" s="1"/>
  <c r="F135" i="18"/>
  <c r="F137" i="18" s="1"/>
  <c r="G38" i="20"/>
  <c r="G122" i="18"/>
  <c r="H25" i="16"/>
  <c r="G51" i="17"/>
  <c r="I39" i="20"/>
  <c r="I111" i="18"/>
  <c r="I118" i="18"/>
  <c r="I130" i="18"/>
  <c r="I133" i="18" s="1"/>
  <c r="I23" i="16"/>
  <c r="H26" i="17"/>
  <c r="H30" i="17" s="1"/>
  <c r="H48" i="17" s="1"/>
  <c r="I49" i="17" l="1"/>
  <c r="H38" i="20"/>
  <c r="H122" i="18"/>
  <c r="I25" i="16"/>
  <c r="H51" i="17"/>
  <c r="G135" i="18"/>
  <c r="G137" i="18" s="1"/>
  <c r="G119" i="18"/>
  <c r="G120" i="18" s="1"/>
  <c r="I26" i="17" l="1"/>
  <c r="I30" i="17" s="1"/>
  <c r="I48" i="17" s="1"/>
  <c r="I51" i="17" s="1"/>
  <c r="H119" i="18"/>
  <c r="H120" i="18" s="1"/>
  <c r="H135" i="18"/>
  <c r="H137" i="18" s="1"/>
  <c r="I122" i="18"/>
  <c r="I38" i="20"/>
  <c r="I135" i="18" l="1"/>
  <c r="I137" i="18" s="1"/>
  <c r="I119" i="18"/>
  <c r="I120" i="18" s="1"/>
</calcChain>
</file>

<file path=xl/comments1.xml><?xml version="1.0" encoding="utf-8"?>
<comments xmlns="http://schemas.openxmlformats.org/spreadsheetml/2006/main">
  <authors>
    <author>Keizer</author>
  </authors>
  <commentList>
    <comment ref="G21" authorId="0" shapeId="0">
      <text>
        <r>
          <rPr>
            <sz val="9"/>
            <color indexed="81"/>
            <rFont val="Tahoma"/>
            <family val="2"/>
          </rPr>
          <t xml:space="preserve">
Als de groeitelling van toepassing is (drempel 1/2 N) dan hieronder de leerlingaantallen van 16 jan. 2014 in deze kolom invullen. Laatste keer 'oude' groeitelling. </t>
        </r>
      </text>
    </comment>
  </commentList>
</comments>
</file>

<file path=xl/comments2.xml><?xml version="1.0" encoding="utf-8"?>
<comments xmlns="http://schemas.openxmlformats.org/spreadsheetml/2006/main">
  <authors>
    <author>Keizer</author>
    <author>B. Keizer</author>
    <author xml:space="preserve"> </author>
  </authors>
  <commentList>
    <comment ref="G7" authorId="0" shapeId="0">
      <text>
        <r>
          <rPr>
            <sz val="9"/>
            <color indexed="81"/>
            <rFont val="Tahoma"/>
            <family val="2"/>
          </rPr>
          <t xml:space="preserve">
Voor 2014-2015 geldt in principe nog de oude systematiek van bekostiging. Hieronder wordt wel weergegeven wat de nieuwe systematiek zou hebben opgeleverd, maar bij de sommatie in cel G49, worden alleen de gegevens van cel G47+G41 minus de overdrachten bestuur (G45) opgeteld. Zie voor Materieel de opmerking bij cel D173.</t>
        </r>
      </text>
    </comment>
    <comment ref="G10" authorId="0" shapeId="0">
      <text>
        <r>
          <rPr>
            <sz val="9"/>
            <color indexed="81"/>
            <rFont val="Tahoma"/>
            <family val="2"/>
          </rPr>
          <t xml:space="preserve">
Voor 2014 geldt voor de materiële bekostiging nog niet de peildatumbekostiging omdat de oude groeiregeling nog van toepassing is.</t>
        </r>
      </text>
    </comment>
    <comment ref="D37" authorId="1" shapeId="0">
      <text>
        <r>
          <rPr>
            <sz val="9"/>
            <color indexed="81"/>
            <rFont val="Tahoma"/>
            <family val="2"/>
          </rPr>
          <t xml:space="preserve">
Bekostiging conform beschikking DUO.</t>
        </r>
      </text>
    </comment>
    <comment ref="E47" authorId="0" shapeId="0">
      <text>
        <r>
          <rPr>
            <sz val="9"/>
            <color indexed="81"/>
            <rFont val="Tahoma"/>
            <family val="2"/>
          </rPr>
          <t xml:space="preserve">
Opgave doen cf. beschikkingen DUO dan wel o.b.v. berekening 'oude' instrument MJB (V)SO.</t>
        </r>
      </text>
    </comment>
    <comment ref="G54" authorId="0" shapeId="0">
      <text>
        <r>
          <rPr>
            <sz val="9"/>
            <color indexed="81"/>
            <rFont val="Tahoma"/>
            <family val="2"/>
          </rPr>
          <t xml:space="preserve">
Voor 2014-2015 geldt in principe nog de oude systematiek van bekostiging. Hieronder wordt wel weergegeven wat de nieuwe systematiek zou hebben opgeleverd, maar bij de sommatie in cel G49, worden alleen de gegevens van cel G47+G41 minus de overdrachten bestuur (G45) opgeteld. Zie voor Materieel de opmerking bij cel E104.</t>
        </r>
      </text>
    </comment>
    <comment ref="M97" authorId="0" shapeId="0">
      <text>
        <r>
          <rPr>
            <sz val="9"/>
            <color indexed="81"/>
            <rFont val="Tahoma"/>
            <family val="2"/>
          </rPr>
          <t xml:space="preserve">
Voor dit laatste jaar worden de gegevens van 1 okt. 2019 aangehouden.</t>
        </r>
      </text>
    </comment>
    <comment ref="M99" authorId="0" shapeId="0">
      <text>
        <r>
          <rPr>
            <sz val="9"/>
            <color indexed="81"/>
            <rFont val="Tahoma"/>
            <family val="2"/>
          </rPr>
          <t xml:space="preserve">
De gegevens van het vorige jaar zijn hier ook aangehouden.
</t>
        </r>
      </text>
    </comment>
    <comment ref="D117" authorId="2" shapeId="0">
      <text>
        <r>
          <rPr>
            <sz val="10"/>
            <color indexed="81"/>
            <rFont val="Tahoma"/>
            <family val="2"/>
          </rPr>
          <t xml:space="preserve">
Alleen bepaalde schoolsoorten komen in aanmerking voor een watergewenningsbad (ZMLK) of een hydrobad (LG, MG).</t>
        </r>
      </text>
    </comment>
    <comment ref="D123" authorId="1" shapeId="0">
      <text>
        <r>
          <rPr>
            <sz val="9"/>
            <color indexed="81"/>
            <rFont val="Tahoma"/>
            <family val="2"/>
          </rPr>
          <t xml:space="preserve">
Bekostiging conform beschikking DUO.</t>
        </r>
      </text>
    </comment>
    <comment ref="E131" authorId="0" shapeId="0">
      <text>
        <r>
          <rPr>
            <sz val="9"/>
            <color indexed="81"/>
            <rFont val="Tahoma"/>
            <family val="2"/>
          </rPr>
          <t xml:space="preserve">
Hier het saldo invullen van de materiele overdracht in 2014 aan het bestuur.</t>
        </r>
      </text>
    </comment>
    <comment ref="E172" authorId="0" shapeId="0">
      <text>
        <r>
          <rPr>
            <sz val="9"/>
            <color indexed="81"/>
            <rFont val="Tahoma"/>
            <family val="2"/>
          </rPr>
          <t xml:space="preserve">
Voor 2014 geldt voor de materiële bekostiging nog niet de peildatumbekostiging omdat de oude groeiregeling nog van toepassing is.</t>
        </r>
      </text>
    </comment>
    <comment ref="D173" authorId="0" shapeId="0">
      <text>
        <r>
          <rPr>
            <sz val="9"/>
            <color indexed="81"/>
            <rFont val="Tahoma"/>
            <family val="2"/>
          </rPr>
          <t xml:space="preserve">
De materiële bekostiging voor 2014 wordt vastgesteld op basis van de teldatum 1 okt. 2013 resp. 16 jan. 2014 voor het gehele kalenderjaar 2014 volgens de oude bekostigingsregeling. Daarom kunt u hier in cel E173 de bekostiging weergeven voor het gehele kalenderjaar 2014.</t>
        </r>
      </text>
    </comment>
    <comment ref="E173" authorId="0" shapeId="0">
      <text>
        <r>
          <rPr>
            <sz val="9"/>
            <color indexed="81"/>
            <rFont val="Tahoma"/>
            <family val="2"/>
          </rPr>
          <t xml:space="preserve">
Hier de gehele materiële bekostiging voor geheel 2014 opgeven.</t>
        </r>
      </text>
    </comment>
  </commentList>
</comments>
</file>

<file path=xl/comments3.xml><?xml version="1.0" encoding="utf-8"?>
<comments xmlns="http://schemas.openxmlformats.org/spreadsheetml/2006/main">
  <authors>
    <author>Keizer</author>
  </authors>
  <commentList>
    <comment ref="S11" authorId="0" shapeId="0">
      <text>
        <r>
          <rPr>
            <sz val="9"/>
            <color indexed="81"/>
            <rFont val="Tahoma"/>
            <family val="2"/>
          </rPr>
          <t xml:space="preserve">
Voor de overdracht werkt het SWV met de landelijke GPL.</t>
        </r>
      </text>
    </comment>
    <comment ref="S46" authorId="0" shapeId="0">
      <text>
        <r>
          <rPr>
            <sz val="9"/>
            <color indexed="81"/>
            <rFont val="Tahoma"/>
            <family val="2"/>
          </rPr>
          <t xml:space="preserve">
Voor de overdracht werkt het SWV met de landelijke GPL.</t>
        </r>
      </text>
    </comment>
    <comment ref="S81" authorId="0" shapeId="0">
      <text>
        <r>
          <rPr>
            <sz val="9"/>
            <color indexed="81"/>
            <rFont val="Tahoma"/>
            <family val="2"/>
          </rPr>
          <t xml:space="preserve">
Voor de overdracht werkt het SWV met de landelijke GPL.</t>
        </r>
      </text>
    </comment>
    <comment ref="S132" authorId="0" shapeId="0">
      <text>
        <r>
          <rPr>
            <sz val="9"/>
            <color indexed="81"/>
            <rFont val="Tahoma"/>
            <family val="2"/>
          </rPr>
          <t xml:space="preserve">
Voor de overdracht werkt het SWV met de landelijke GPL.</t>
        </r>
      </text>
    </comment>
    <comment ref="S167" authorId="0" shapeId="0">
      <text>
        <r>
          <rPr>
            <sz val="9"/>
            <color indexed="81"/>
            <rFont val="Tahoma"/>
            <family val="2"/>
          </rPr>
          <t xml:space="preserve">
Voor de overdracht werkt het SWV met de landelijke GPL.</t>
        </r>
      </text>
    </comment>
    <comment ref="S202" authorId="0" shapeId="0">
      <text>
        <r>
          <rPr>
            <sz val="9"/>
            <color indexed="81"/>
            <rFont val="Tahoma"/>
            <family val="2"/>
          </rPr>
          <t xml:space="preserve">
Voor de overdracht werkt het SWV met de landelijke GPL.</t>
        </r>
      </text>
    </comment>
    <comment ref="S253" authorId="0" shapeId="0">
      <text>
        <r>
          <rPr>
            <sz val="9"/>
            <color indexed="81"/>
            <rFont val="Tahoma"/>
            <family val="2"/>
          </rPr>
          <t xml:space="preserve">
Voor de overdracht werkt het SWV met de landelijke GPL.</t>
        </r>
      </text>
    </comment>
    <comment ref="S288" authorId="0" shapeId="0">
      <text>
        <r>
          <rPr>
            <sz val="9"/>
            <color indexed="81"/>
            <rFont val="Tahoma"/>
            <family val="2"/>
          </rPr>
          <t xml:space="preserve">
Voor de overdracht werkt het SWV met de landelijke GPL.</t>
        </r>
      </text>
    </comment>
    <comment ref="S323" authorId="0" shapeId="0">
      <text>
        <r>
          <rPr>
            <sz val="9"/>
            <color indexed="81"/>
            <rFont val="Tahoma"/>
            <family val="2"/>
          </rPr>
          <t xml:space="preserve">
Voor de overdracht werkt het SWV met de landelijke GPL.</t>
        </r>
      </text>
    </comment>
    <comment ref="S374" authorId="0" shapeId="0">
      <text>
        <r>
          <rPr>
            <sz val="9"/>
            <color indexed="81"/>
            <rFont val="Tahoma"/>
            <family val="2"/>
          </rPr>
          <t xml:space="preserve">
Voor de overdracht werkt het SWV met de landelijke GPL.</t>
        </r>
      </text>
    </comment>
    <comment ref="S409" authorId="0" shapeId="0">
      <text>
        <r>
          <rPr>
            <sz val="9"/>
            <color indexed="81"/>
            <rFont val="Tahoma"/>
            <family val="2"/>
          </rPr>
          <t xml:space="preserve">
Voor de overdracht werkt het SWV met de landelijke GPL.</t>
        </r>
      </text>
    </comment>
    <comment ref="S444" authorId="0" shapeId="0">
      <text>
        <r>
          <rPr>
            <sz val="9"/>
            <color indexed="81"/>
            <rFont val="Tahoma"/>
            <family val="2"/>
          </rPr>
          <t xml:space="preserve">
Voor de overdracht werkt het SWV met de landelijke GPL.</t>
        </r>
      </text>
    </comment>
    <comment ref="S495" authorId="0" shapeId="0">
      <text>
        <r>
          <rPr>
            <sz val="9"/>
            <color indexed="81"/>
            <rFont val="Tahoma"/>
            <family val="2"/>
          </rPr>
          <t xml:space="preserve">
Voor de overdracht werkt het SWV met de landelijke GPL.</t>
        </r>
      </text>
    </comment>
    <comment ref="S530" authorId="0" shapeId="0">
      <text>
        <r>
          <rPr>
            <sz val="9"/>
            <color indexed="81"/>
            <rFont val="Tahoma"/>
            <family val="2"/>
          </rPr>
          <t xml:space="preserve">
Voor de overdracht werkt het SWV met de landelijke GPL.</t>
        </r>
      </text>
    </comment>
    <comment ref="S565" authorId="0" shapeId="0">
      <text>
        <r>
          <rPr>
            <sz val="9"/>
            <color indexed="81"/>
            <rFont val="Tahoma"/>
            <family val="2"/>
          </rPr>
          <t xml:space="preserve">
Voor de overdracht werkt het SWV met de landelijke GPL.</t>
        </r>
      </text>
    </comment>
    <comment ref="S616" authorId="0" shapeId="0">
      <text>
        <r>
          <rPr>
            <sz val="9"/>
            <color indexed="81"/>
            <rFont val="Tahoma"/>
            <family val="2"/>
          </rPr>
          <t xml:space="preserve">
Voor de overdracht werkt het SWV met de landelijke GPL.</t>
        </r>
      </text>
    </comment>
    <comment ref="S651" authorId="0" shapeId="0">
      <text>
        <r>
          <rPr>
            <sz val="9"/>
            <color indexed="81"/>
            <rFont val="Tahoma"/>
            <family val="2"/>
          </rPr>
          <t xml:space="preserve">
Voor de overdracht werkt het SWV met de landelijke GPL.</t>
        </r>
      </text>
    </comment>
    <comment ref="S686" authorId="0" shapeId="0">
      <text>
        <r>
          <rPr>
            <sz val="9"/>
            <color indexed="81"/>
            <rFont val="Tahoma"/>
            <family val="2"/>
          </rPr>
          <t xml:space="preserve">
Voor de overdracht werkt het SWV met de landelijke GPL.</t>
        </r>
      </text>
    </comment>
  </commentList>
</comments>
</file>

<file path=xl/comments4.xml><?xml version="1.0" encoding="utf-8"?>
<comments xmlns="http://schemas.openxmlformats.org/spreadsheetml/2006/main">
  <authors>
    <author>Goedhart, R.</author>
  </authors>
  <commentList>
    <comment ref="D70" authorId="0" shapeId="0">
      <text>
        <r>
          <rPr>
            <sz val="8"/>
            <color indexed="81"/>
            <rFont val="Tahoma"/>
            <family val="2"/>
          </rPr>
          <t xml:space="preserve">
wordt berekend in het werkblad mop
</t>
        </r>
      </text>
    </comment>
  </commentList>
</comments>
</file>

<file path=xl/comments5.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6.xml><?xml version="1.0" encoding="utf-8"?>
<comments xmlns="http://schemas.openxmlformats.org/spreadsheetml/2006/main">
  <authors>
    <author>Reinier Goedhart</author>
    <author>Goedhart, R.</author>
  </authors>
  <commentList>
    <comment ref="D11" authorId="0" shapeId="0">
      <text>
        <r>
          <rPr>
            <sz val="8"/>
            <color indexed="81"/>
            <rFont val="Tahoma"/>
            <family val="2"/>
          </rPr>
          <t xml:space="preserve">
Dit is een optelsom van de waarde van de activa per 1 januari plus de waarde van de activa vanuit de eerste waardering per 1 januari. Deze gegevens kunt u o.a. uit uw jaarrekening halen. 
</t>
        </r>
      </text>
    </comment>
    <comment ref="D41" authorId="1" shapeId="0">
      <text>
        <r>
          <rPr>
            <sz val="8"/>
            <color indexed="81"/>
            <rFont val="Tahoma"/>
            <family val="2"/>
          </rPr>
          <t xml:space="preserve">
Slechts invullen indien u een eerste waardering/ nul-meting/ inventarisatie heeft uitgevoerd in het kader van de startbalans.
Deze afschrijvingsbedragen kan u halen van uw nul-meting/ overzicht eerste waardering 
</t>
        </r>
      </text>
    </comment>
  </commentList>
</comments>
</file>

<file path=xl/comments7.xml><?xml version="1.0" encoding="utf-8"?>
<comments xmlns="http://schemas.openxmlformats.org/spreadsheetml/2006/main">
  <authors>
    <author>Goedhart, R.</author>
    <author>ReinierG</author>
  </authors>
  <commentList>
    <comment ref="D74" authorId="0" shapeId="0">
      <text>
        <r>
          <rPr>
            <sz val="8"/>
            <color indexed="81"/>
            <rFont val="Tahoma"/>
            <family val="2"/>
          </rPr>
          <t xml:space="preserve">
is geen verplicht kengetal volgens OCW- richtlijn jaarverslaggeving PO
</t>
        </r>
      </text>
    </comment>
    <comment ref="D77" authorId="0" shapeId="0">
      <text>
        <r>
          <rPr>
            <sz val="8"/>
            <color indexed="81"/>
            <rFont val="Tahoma"/>
            <family val="2"/>
          </rPr>
          <t xml:space="preserve">
is geen verplicht kengetal volgens OCW- richtlijn jaarverslaggeving PO
</t>
        </r>
      </text>
    </comment>
    <comment ref="D117" authorId="1"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121" authorId="1" shapeId="0">
      <text>
        <r>
          <rPr>
            <sz val="8"/>
            <color indexed="81"/>
            <rFont val="Tahoma"/>
            <family val="2"/>
          </rPr>
          <t xml:space="preserve">
de liquiditeit geeft inzicht in het vermogen van de school om aan haar verplichtingen op de korte termijn te voldoen.</t>
        </r>
      </text>
    </comment>
    <comment ref="D125" authorId="1" shapeId="0">
      <text>
        <r>
          <rPr>
            <sz val="8"/>
            <color indexed="81"/>
            <rFont val="Tahoma"/>
            <family val="2"/>
          </rPr>
          <t xml:space="preserve">
de rentabiliteit geeft inzicht in de relatieve omvang van het resultaat. In hoeverre gaat er meer geld uit, dan er binnenkomt (zodat de reserves interen)</t>
        </r>
      </text>
    </comment>
    <comment ref="D129" authorId="1" shapeId="0">
      <text>
        <r>
          <rPr>
            <sz val="8"/>
            <color indexed="81"/>
            <rFont val="Tahoma"/>
            <family val="2"/>
          </rPr>
          <t xml:space="preserve">
Dit percentage geeft inzicht in de capaciteit om onvoorziene tegenvallers in de exploitatie op te vangen (Ernst&amp;Young, juli 2004). Dit omvang van dit percentage is afhankelijk van: (1) kwaliteit planning &amp; controlcyclus, (2) de mate waarin risico's gezamenlijk worden gedragen (3) gesignaleerde risico's</t>
        </r>
      </text>
    </comment>
  </commentList>
</comments>
</file>

<file path=xl/comments8.xml><?xml version="1.0" encoding="utf-8"?>
<comments xmlns="http://schemas.openxmlformats.org/spreadsheetml/2006/main">
  <authors>
    <author>Goedhart, R.</author>
    <author>Keizer</author>
  </authors>
  <commentList>
    <comment ref="D21" authorId="0" shapeId="0">
      <text>
        <r>
          <rPr>
            <sz val="8"/>
            <color indexed="81"/>
            <rFont val="Tahoma"/>
            <family val="2"/>
          </rPr>
          <t xml:space="preserve">
Hier wordt de datum van vandaag weergegeven. Bij het kopiëren van dit werkblad in het sommatiemodel, zal de datum in het sommatiemodel gefixeerd worden. </t>
        </r>
      </text>
    </comment>
    <comment ref="D50" authorId="1" shapeId="0">
      <text>
        <r>
          <rPr>
            <sz val="9"/>
            <color indexed="81"/>
            <rFont val="Tahoma"/>
            <family val="2"/>
          </rPr>
          <t xml:space="preserve">
Aantal leerlingen op 1 okt. T-1
</t>
        </r>
      </text>
    </comment>
  </commentList>
</comments>
</file>

<file path=xl/comments9.xml><?xml version="1.0" encoding="utf-8"?>
<comments xmlns="http://schemas.openxmlformats.org/spreadsheetml/2006/main">
  <authors>
    <author>Keizer</author>
    <author>Gebruiker</author>
    <author>Bé Keizer</author>
  </authors>
  <commentList>
    <comment ref="B16" authorId="0" shapeId="0">
      <text>
        <r>
          <rPr>
            <sz val="9"/>
            <color indexed="81"/>
            <rFont val="Tahoma"/>
            <family val="2"/>
          </rPr>
          <t xml:space="preserve">
Is gelijk aan het bedrag per leerling basisschool (art.6 reg bek PO).
</t>
        </r>
      </text>
    </comment>
    <comment ref="B67" authorId="0" shapeId="0">
      <text>
        <r>
          <rPr>
            <sz val="9"/>
            <color indexed="81"/>
            <rFont val="Tahoma"/>
            <family val="2"/>
          </rPr>
          <t xml:space="preserve">
Artikel 46, lid 2 van Regeling bekostiging personeel PO.</t>
        </r>
      </text>
    </comment>
    <comment ref="B71" authorId="0" shapeId="0">
      <text>
        <r>
          <rPr>
            <sz val="9"/>
            <color indexed="81"/>
            <rFont val="Tahoma"/>
            <family val="2"/>
          </rPr>
          <t xml:space="preserve">
Artikel 46, lid 4 van Regeling bekostiging personeel PO.</t>
        </r>
      </text>
    </comment>
    <comment ref="B75" authorId="1" shapeId="0">
      <text>
        <r>
          <rPr>
            <sz val="8"/>
            <color indexed="81"/>
            <rFont val="Tahoma"/>
            <family val="2"/>
          </rPr>
          <t xml:space="preserve">
Artikel 47 Regeling bekostiging personeel  14-15.</t>
        </r>
      </text>
    </comment>
    <comment ref="B145" authorId="0" shapeId="0">
      <text>
        <r>
          <rPr>
            <sz val="9"/>
            <color indexed="81"/>
            <rFont val="Tahoma"/>
            <family val="2"/>
          </rPr>
          <t xml:space="preserve">
prijspeil MI 2015.</t>
        </r>
      </text>
    </comment>
    <comment ref="B178" authorId="2" shapeId="0">
      <text>
        <r>
          <rPr>
            <sz val="9"/>
            <color indexed="81"/>
            <rFont val="Tahoma"/>
            <family val="2"/>
          </rPr>
          <t xml:space="preserve">
Aanloopschalen a1 en a2 achterwege gelaten. Aanpassing min. loon per 1-1-2015 zorgt dat de aanloopschalen dan tenminste 1501,80 zijn. </t>
        </r>
      </text>
    </comment>
    <comment ref="C193" authorId="2" shapeId="0">
      <text>
        <r>
          <rPr>
            <sz val="9"/>
            <color indexed="81"/>
            <rFont val="Tahoma"/>
            <family val="2"/>
          </rPr>
          <t xml:space="preserve">
Bijstelling per 1 jan 2015 i.v.m. aaanpassing minimumloon.</t>
        </r>
      </text>
    </comment>
  </commentList>
</comments>
</file>

<file path=xl/sharedStrings.xml><?xml version="1.0" encoding="utf-8"?>
<sst xmlns="http://schemas.openxmlformats.org/spreadsheetml/2006/main" count="2901" uniqueCount="731">
  <si>
    <t>kernonderwijs</t>
  </si>
  <si>
    <t>GGL</t>
  </si>
  <si>
    <t>&lt; 8 jr</t>
  </si>
  <si>
    <t>8jr eo</t>
  </si>
  <si>
    <t>VSO</t>
  </si>
  <si>
    <t>bedrag per school</t>
  </si>
  <si>
    <t>Vast bedrag per school</t>
  </si>
  <si>
    <t>directietoeslag</t>
  </si>
  <si>
    <t>per leerling SO &lt;8</t>
  </si>
  <si>
    <t>per leerling SO &gt;=8</t>
  </si>
  <si>
    <t>per leerling VSO</t>
  </si>
  <si>
    <t xml:space="preserve">per leerling P&amp;A </t>
  </si>
  <si>
    <t>Basis bekostiging MI</t>
  </si>
  <si>
    <t>Bedrag per leerling</t>
  </si>
  <si>
    <t>Vast bedrag SO</t>
  </si>
  <si>
    <t>Vast bedrag VSO</t>
  </si>
  <si>
    <t>Aanvullende PvE's</t>
  </si>
  <si>
    <t>schoolbaden</t>
  </si>
  <si>
    <t>soort bad</t>
  </si>
  <si>
    <t>beweegbare bodem</t>
  </si>
  <si>
    <t>nee</t>
  </si>
  <si>
    <t>inhoud bad in m3</t>
  </si>
  <si>
    <t>brancardliften</t>
  </si>
  <si>
    <t>in fte's</t>
  </si>
  <si>
    <t>fte ondersteuning_op</t>
  </si>
  <si>
    <t>fte ondersteuning_oop</t>
  </si>
  <si>
    <t>p&amp;a ondersteuning</t>
  </si>
  <si>
    <t>fte's</t>
  </si>
  <si>
    <t>p&amp;a</t>
  </si>
  <si>
    <t>cat 1</t>
  </si>
  <si>
    <t>cat 2</t>
  </si>
  <si>
    <t>cat 3</t>
  </si>
  <si>
    <t>Vast per school</t>
  </si>
  <si>
    <t>basisbekostiging</t>
  </si>
  <si>
    <t>ondersteuningskosten P per leerling</t>
  </si>
  <si>
    <t>vast</t>
  </si>
  <si>
    <t>x GGL</t>
  </si>
  <si>
    <t>Vast per school exlusief directie</t>
  </si>
  <si>
    <t>aantal leerlingen</t>
  </si>
  <si>
    <t>SO of VSO</t>
  </si>
  <si>
    <t>SOVSO</t>
  </si>
  <si>
    <t>MG SO of VSO</t>
  </si>
  <si>
    <t>MG SOVSO</t>
  </si>
  <si>
    <t>vaste bedragen en basisbekostiging</t>
  </si>
  <si>
    <t>ondersteuningskosten MI per leerling</t>
  </si>
  <si>
    <t xml:space="preserve"> </t>
  </si>
  <si>
    <t>cluster 4</t>
  </si>
  <si>
    <t>LG</t>
  </si>
  <si>
    <t>ZMLK</t>
  </si>
  <si>
    <t>schooljaar</t>
  </si>
  <si>
    <t>2015/16</t>
  </si>
  <si>
    <t>2016/17</t>
  </si>
  <si>
    <t>2017/18</t>
  </si>
  <si>
    <t>2018/19</t>
  </si>
  <si>
    <t>2019/20</t>
  </si>
  <si>
    <t>teldatum</t>
  </si>
  <si>
    <t>kalenderjaar</t>
  </si>
  <si>
    <t>GPL bedragen</t>
  </si>
  <si>
    <t>Directeur</t>
  </si>
  <si>
    <t>Adjunct</t>
  </si>
  <si>
    <t>OP (landelijk)</t>
  </si>
  <si>
    <t>Toeslag directie</t>
  </si>
  <si>
    <t>Extra toeslag directeur</t>
  </si>
  <si>
    <t>OP leeftijdsgecorrigeerd : voet</t>
  </si>
  <si>
    <t>OP leeftijdsgecorrigeerd : bedrag * GGL</t>
  </si>
  <si>
    <t xml:space="preserve">basisbekostiging Budget Pers Arb Beleid </t>
  </si>
  <si>
    <t>Landelijke GGL =</t>
  </si>
  <si>
    <t xml:space="preserve">Personeel </t>
  </si>
  <si>
    <t>Personeel: basisbekostiging</t>
  </si>
  <si>
    <t xml:space="preserve"> x GGL</t>
  </si>
  <si>
    <t>zonder GGL</t>
  </si>
  <si>
    <t>Vast bedrag per school SO incl. directie</t>
  </si>
  <si>
    <t>Vast bedrag per school VSO incl. directie</t>
  </si>
  <si>
    <t>Vast bedrag per school SOVSO incl. directie</t>
  </si>
  <si>
    <t xml:space="preserve">Personeel: ondersteuningskosten </t>
  </si>
  <si>
    <t>cat</t>
  </si>
  <si>
    <t>Gegevens</t>
  </si>
  <si>
    <t>cluster 2</t>
  </si>
  <si>
    <t>Eindtotaal</t>
  </si>
  <si>
    <t>Som van so jda</t>
  </si>
  <si>
    <t>Som van so odz</t>
  </si>
  <si>
    <t>Som van vso</t>
  </si>
  <si>
    <t>Som van P_zorg_so&lt;8</t>
  </si>
  <si>
    <t>Som van P_zorg_so&gt;=8</t>
  </si>
  <si>
    <t>Som van P_zorg_vso</t>
  </si>
  <si>
    <t>Som van MI_zorg_so&lt;8</t>
  </si>
  <si>
    <t>Som van MI_zorg_so&gt;=8</t>
  </si>
  <si>
    <t>Som van MI_zorg_vso</t>
  </si>
  <si>
    <t>SO totaal</t>
  </si>
  <si>
    <t>P</t>
  </si>
  <si>
    <t>MI</t>
  </si>
  <si>
    <t>tot</t>
  </si>
  <si>
    <t>Aanvullende programma's van eisen</t>
  </si>
  <si>
    <t>Onderwijssoort</t>
  </si>
  <si>
    <t>volume m3</t>
  </si>
  <si>
    <t>bedrag per bad</t>
  </si>
  <si>
    <t>bedrag per m3</t>
  </si>
  <si>
    <t>subtotaal</t>
  </si>
  <si>
    <t>bodem</t>
  </si>
  <si>
    <t>hydro-bad</t>
  </si>
  <si>
    <t>watergew</t>
  </si>
  <si>
    <t>Toeslag beweegbare bodem</t>
  </si>
  <si>
    <t>Brancardlift</t>
  </si>
  <si>
    <t>2014/15</t>
  </si>
  <si>
    <t>2020/21</t>
  </si>
  <si>
    <t>SO</t>
  </si>
  <si>
    <t>Basisbekostiging Personeel</t>
  </si>
  <si>
    <t>BASISGEGEVENS</t>
  </si>
  <si>
    <t>Naam school</t>
  </si>
  <si>
    <t>Brinnummer</t>
  </si>
  <si>
    <t>Samenstelling school</t>
  </si>
  <si>
    <t>De speciale school</t>
  </si>
  <si>
    <t>Totaal leerlingen SO</t>
  </si>
  <si>
    <t>Totaal leerlingen VSO</t>
  </si>
  <si>
    <t>LZ</t>
  </si>
  <si>
    <t>Peildatum</t>
  </si>
  <si>
    <t>MG</t>
  </si>
  <si>
    <t>afdeling MG</t>
  </si>
  <si>
    <t>ja</t>
  </si>
  <si>
    <t xml:space="preserve">Ondersteuningsbekostiging Personeel </t>
  </si>
  <si>
    <t>per leerling</t>
  </si>
  <si>
    <t>SO &lt; 8 jr</t>
  </si>
  <si>
    <t>Samenwerkingsverbanden</t>
  </si>
  <si>
    <t>SWV</t>
  </si>
  <si>
    <t>naam</t>
  </si>
  <si>
    <t>nummer</t>
  </si>
  <si>
    <t>Tot</t>
  </si>
  <si>
    <t>SO 8 jr en ouder</t>
  </si>
  <si>
    <t>Overdrachten VSO</t>
  </si>
  <si>
    <t>Totaal SO &lt; 8 jr</t>
  </si>
  <si>
    <t>Totaal VSO</t>
  </si>
  <si>
    <t>basis</t>
  </si>
  <si>
    <t>ondersteuning</t>
  </si>
  <si>
    <t>Totaal SO &gt;= 8 jr</t>
  </si>
  <si>
    <t>Totaal bekostiging</t>
  </si>
  <si>
    <t>Bijzondere bekostiging JJI resp GJI</t>
  </si>
  <si>
    <t>per vestiging</t>
  </si>
  <si>
    <t>Aanvullende bekostiging JJI resp GJI bij overcapaciteit</t>
  </si>
  <si>
    <t>P: per leerling op jaarbasis</t>
  </si>
  <si>
    <t>M: per leerling op jaarbasis</t>
  </si>
  <si>
    <t>Prestatiebox</t>
  </si>
  <si>
    <t>bedrag per leerling</t>
  </si>
  <si>
    <t>Totaal leerlingen</t>
  </si>
  <si>
    <t>schoolsoort</t>
  </si>
  <si>
    <t>Vast bedrag SOVSO</t>
  </si>
  <si>
    <t>Totaal aantal leerlingen</t>
  </si>
  <si>
    <t>Ondersteuningsbekostiging MI</t>
  </si>
  <si>
    <t>werkgeverslasten</t>
  </si>
  <si>
    <t>salaristabellen</t>
  </si>
  <si>
    <t>schaal / regel</t>
  </si>
  <si>
    <t>regels</t>
  </si>
  <si>
    <t>AA</t>
  </si>
  <si>
    <t>AB</t>
  </si>
  <si>
    <t>AC</t>
  </si>
  <si>
    <t>AD</t>
  </si>
  <si>
    <t>AE</t>
  </si>
  <si>
    <t>DA</t>
  </si>
  <si>
    <t>DB</t>
  </si>
  <si>
    <t>DBuit</t>
  </si>
  <si>
    <t>DC</t>
  </si>
  <si>
    <t>DCuit</t>
  </si>
  <si>
    <t>DD</t>
  </si>
  <si>
    <t>DE</t>
  </si>
  <si>
    <t>ID1</t>
  </si>
  <si>
    <t>ID2</t>
  </si>
  <si>
    <t>ID3</t>
  </si>
  <si>
    <t>LA</t>
  </si>
  <si>
    <t>LB</t>
  </si>
  <si>
    <t>LC</t>
  </si>
  <si>
    <t>LD</t>
  </si>
  <si>
    <t>LE</t>
  </si>
  <si>
    <t>LIOa</t>
  </si>
  <si>
    <t>LIOb</t>
  </si>
  <si>
    <t>meerh bas DA11</t>
  </si>
  <si>
    <t>meerh sbo DB10</t>
  </si>
  <si>
    <t>meerh sbo DB11</t>
  </si>
  <si>
    <t>meerh sbo DC 13</t>
  </si>
  <si>
    <t>meerh sbo DCuit15</t>
  </si>
  <si>
    <t>LOONKOSTEN DIRECTIE</t>
  </si>
  <si>
    <t>situatie per</t>
  </si>
  <si>
    <t>Persoonsgegevens</t>
  </si>
  <si>
    <t>sofinr.</t>
  </si>
  <si>
    <t>functie</t>
  </si>
  <si>
    <t>dienst</t>
  </si>
  <si>
    <t>geboorte</t>
  </si>
  <si>
    <t>schaal</t>
  </si>
  <si>
    <t>trede</t>
  </si>
  <si>
    <t xml:space="preserve">WTF </t>
  </si>
  <si>
    <t>loonkosten</t>
  </si>
  <si>
    <t>diensttijd</t>
  </si>
  <si>
    <t>jubilea</t>
  </si>
  <si>
    <t xml:space="preserve">jaren </t>
  </si>
  <si>
    <t>datum</t>
  </si>
  <si>
    <t>dir</t>
  </si>
  <si>
    <t>salaris</t>
  </si>
  <si>
    <t>kosten</t>
  </si>
  <si>
    <t>totaal</t>
  </si>
  <si>
    <t>piet</t>
  </si>
  <si>
    <t>LOONKOSTEN ONDERWIJZEND PERSONEEL</t>
  </si>
  <si>
    <t>berek I</t>
  </si>
  <si>
    <t>berek II</t>
  </si>
  <si>
    <t>leeftijd</t>
  </si>
  <si>
    <t>leeft</t>
  </si>
  <si>
    <t>gebdat</t>
  </si>
  <si>
    <t>LOONKOSTEN ONDERSTEUNEND EN BEHEERSPERSONEEL</t>
  </si>
  <si>
    <t>VOORZIENING GROOT ONDERHOUD</t>
  </si>
  <si>
    <t>Procedure</t>
  </si>
  <si>
    <t>1. Voer per jaar de bestedingen in bij "Onttrekking" die op grond van een recent meerjarenonderhoudsplan (MOP) worden voorgesteld.</t>
  </si>
  <si>
    <t>2. Verdeel de dotatielasten gelijkmatig over de jaren heen (egalisastie van kosten) op zo'n manier dat deze voorziening nooit negatief zal uitvallen.</t>
  </si>
  <si>
    <t>Stand voorziening onderhoud per 01-01</t>
  </si>
  <si>
    <t>Dotatie vanuit exploitatie (materieel)</t>
  </si>
  <si>
    <t>Onttrekking</t>
  </si>
  <si>
    <t>stand voorziening  per 31/12</t>
  </si>
  <si>
    <t>www. poraad.nl</t>
  </si>
  <si>
    <t>MEERJARENINVESTERINGSPLAN (MIP)</t>
  </si>
  <si>
    <t>activagroep</t>
  </si>
  <si>
    <t>omschrijving</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</si>
  <si>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</si>
  <si>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</si>
  <si>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</si>
  <si>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</si>
  <si>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</si>
  <si>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</si>
  <si>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</si>
  <si>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</si>
  <si>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</si>
  <si>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</si>
  <si>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</si>
  <si>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</si>
  <si>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</si>
  <si>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</si>
  <si>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</si>
  <si>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</si>
  <si>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</si>
  <si>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</si>
  <si>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inventaris en apparatuur</t>
  </si>
  <si>
    <t>ACTIVAOVERZICHT</t>
  </si>
  <si>
    <t>Waarde activa per 01-01</t>
  </si>
  <si>
    <t>Gebouwen en terreinen</t>
  </si>
  <si>
    <t>Inventaris en apparatuur</t>
  </si>
  <si>
    <t>- meubilair</t>
  </si>
  <si>
    <t>- ICT</t>
  </si>
  <si>
    <t>Leermiddelen PO</t>
  </si>
  <si>
    <t>Overige materiële vaste activa</t>
  </si>
  <si>
    <t>Investeringen</t>
  </si>
  <si>
    <t>Afschrijvingen</t>
  </si>
  <si>
    <r>
      <t xml:space="preserve">Afschrijvingen (vanuit </t>
    </r>
    <r>
      <rPr>
        <b/>
        <u/>
        <sz val="10"/>
        <rFont val="Calibri"/>
        <family val="2"/>
      </rPr>
      <t>eerste waardering</t>
    </r>
    <r>
      <rPr>
        <b/>
        <sz val="10"/>
        <rFont val="Calibri"/>
        <family val="2"/>
      </rPr>
      <t>)</t>
    </r>
  </si>
  <si>
    <t xml:space="preserve">totaal afschrijvingen </t>
  </si>
  <si>
    <t>Waarde activa per 31-12</t>
  </si>
  <si>
    <t>STAAT VAN BATEN EN LASTEN</t>
  </si>
  <si>
    <t xml:space="preserve">Baten en lasten </t>
  </si>
  <si>
    <t>Baten</t>
  </si>
  <si>
    <t>3.1 Rijksbijdragen OCW</t>
  </si>
  <si>
    <t>3.2 Overige overheidsbijdragen en -subsidies</t>
  </si>
  <si>
    <t>3.3 College-, cursus-, les- en examengelden</t>
  </si>
  <si>
    <t>3.4 Baten werk in opdracht van derden</t>
  </si>
  <si>
    <t>3.5 Overige baten</t>
  </si>
  <si>
    <t>Lasten</t>
  </si>
  <si>
    <t>Salarissen en sociale lasten</t>
  </si>
  <si>
    <t>Lasten personeelsbeleid</t>
  </si>
  <si>
    <t>4.1 Personeelslasten</t>
  </si>
  <si>
    <t>4.2 Afschrijvingen</t>
  </si>
  <si>
    <t>4.3 Huisvestingslasten</t>
  </si>
  <si>
    <t>4.4 Overige lasten</t>
  </si>
  <si>
    <t xml:space="preserve">Saldo baten en lasten </t>
  </si>
  <si>
    <t>Financiële baten en lasten</t>
  </si>
  <si>
    <t>5.1 Financiële baten</t>
  </si>
  <si>
    <t>5.2 Financiële lasten</t>
  </si>
  <si>
    <t>Saldo financiële baten en lasten</t>
  </si>
  <si>
    <t>Resultaat</t>
  </si>
  <si>
    <t>Overgedragen budget naar bestuursniveau</t>
  </si>
  <si>
    <t>Budget personeel</t>
  </si>
  <si>
    <t>Budget materieel</t>
  </si>
  <si>
    <t>MEERJARENBALANS</t>
  </si>
  <si>
    <t>Activa</t>
  </si>
  <si>
    <t>Vaste activa</t>
  </si>
  <si>
    <t>Materiële vaste activa</t>
  </si>
  <si>
    <t xml:space="preserve">Immateriële vaste activa </t>
  </si>
  <si>
    <t>Financiële vaste activa</t>
  </si>
  <si>
    <t>Vlottende activa</t>
  </si>
  <si>
    <t>Voorraden</t>
  </si>
  <si>
    <t>Vorderingen</t>
  </si>
  <si>
    <t>Effecten (&lt; 1jaar)</t>
  </si>
  <si>
    <t xml:space="preserve">Liquide middelen </t>
  </si>
  <si>
    <t>Activa totaal</t>
  </si>
  <si>
    <t>Passiva</t>
  </si>
  <si>
    <t>Eigen Vermogen</t>
  </si>
  <si>
    <t>Algemene reserve</t>
  </si>
  <si>
    <t>Bestemmingsreserve 1</t>
  </si>
  <si>
    <t>Bestemmingsreserve 2</t>
  </si>
  <si>
    <t>Bestemmingsreserve 3</t>
  </si>
  <si>
    <t>Voorzieningen</t>
  </si>
  <si>
    <t>Voorziening Groot Onderhoud</t>
  </si>
  <si>
    <t>Voorziening Jubilea</t>
  </si>
  <si>
    <t>Overige</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</si>
  <si>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</si>
  <si>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</si>
  <si>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</si>
  <si>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</si>
  <si>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</si>
  <si>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</si>
  <si>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</si>
  <si>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</si>
  <si>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</si>
  <si>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</si>
  <si>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Passiva totaal</t>
  </si>
  <si>
    <t>KASSTROOMOVERZICHT</t>
  </si>
  <si>
    <t>Beginsaldo liquide middelen</t>
  </si>
  <si>
    <t>Kasstroom uit operationele activiteiten</t>
  </si>
  <si>
    <t>Mutaties werkkapitaal</t>
  </si>
  <si>
    <t>- voorraden</t>
  </si>
  <si>
    <t>- vorderingen</t>
  </si>
  <si>
    <t>- effecten</t>
  </si>
  <si>
    <t>- kortlopende schulden</t>
  </si>
  <si>
    <t>Mutaties voorzieningen</t>
  </si>
  <si>
    <t>Kasstroom uit investeringsactiviteiten</t>
  </si>
  <si>
    <t>Investeringen immateriële vaste activa</t>
  </si>
  <si>
    <t>Investeringen materiële vaste activa</t>
  </si>
  <si>
    <t>Investeringen financiële vaste activa</t>
  </si>
  <si>
    <t>Kasstroom uit financieringsactiviteiten</t>
  </si>
  <si>
    <t>Mutatie Liquide middelen</t>
  </si>
  <si>
    <t>mutatie Liquide middelen (balans)</t>
  </si>
  <si>
    <t>Eindsaldo liquide middelen</t>
  </si>
  <si>
    <t>liquiditeit (vlottende activa / kortlopende schulden)</t>
  </si>
  <si>
    <t>KENGETALLEN</t>
  </si>
  <si>
    <t>Kengetallen PO</t>
  </si>
  <si>
    <t>Totale baten</t>
  </si>
  <si>
    <t>baten bedrijfsvoering</t>
  </si>
  <si>
    <t>baten financiële bedrijfsvoering</t>
  </si>
  <si>
    <t>totaal per leerling</t>
  </si>
  <si>
    <t>Ouderbijdragen</t>
  </si>
  <si>
    <t>Sponsoring</t>
  </si>
  <si>
    <t xml:space="preserve">Totale lasten </t>
  </si>
  <si>
    <t>lasten bedrijfsvoering</t>
  </si>
  <si>
    <t>lasten financiële bedrijfsvoering</t>
  </si>
  <si>
    <t>Personele lasten</t>
  </si>
  <si>
    <t>directie</t>
  </si>
  <si>
    <t xml:space="preserve">onderwijzend personeel </t>
  </si>
  <si>
    <t>onderwijs ondersteunend personeel</t>
  </si>
  <si>
    <t>Administratie</t>
  </si>
  <si>
    <t xml:space="preserve">administratief personeel </t>
  </si>
  <si>
    <t>contractkosten inhuur (administratiekantoor)</t>
  </si>
  <si>
    <t>overige administratie lasten</t>
  </si>
  <si>
    <t>Schoonmaak</t>
  </si>
  <si>
    <t>schoonmaak personeel</t>
  </si>
  <si>
    <t>contractkosten inhuur (schoonmaakbedrijf)</t>
  </si>
  <si>
    <t>schoonmaakmiddelen- en materialen</t>
  </si>
  <si>
    <t>afschrijvingen op inventaris en apparatuur (incl. ICT)</t>
  </si>
  <si>
    <t>inventaris en apparatuur uit exploitatie (incl. ICT)</t>
  </si>
  <si>
    <t>Leermiddelen</t>
  </si>
  <si>
    <t>afschrijving op leermiddelen (incl. ICT-leermiddelen)</t>
  </si>
  <si>
    <t>leermiddelen uit exploitatie (incl. ICT-leermiddelen)</t>
  </si>
  <si>
    <t>Huisvesting</t>
  </si>
  <si>
    <t>huisvesting-/ onderhoudspersoneel</t>
  </si>
  <si>
    <t>contractkosten inhuur onderhoud</t>
  </si>
  <si>
    <t>afschrijving gebouwen</t>
  </si>
  <si>
    <t xml:space="preserve">dotatie onderhoudsvoorziening </t>
  </si>
  <si>
    <t xml:space="preserve">klein onderhoud en exploitatie </t>
  </si>
  <si>
    <t>huur</t>
  </si>
  <si>
    <t>Energie en Water (niet verplicht)</t>
  </si>
  <si>
    <t>ICT (niet verplicht)</t>
  </si>
  <si>
    <t>ICT- personeel</t>
  </si>
  <si>
    <t>afschrijving op ICT- apparatuur</t>
  </si>
  <si>
    <t>ICT- apparatuur uit exploitatie</t>
  </si>
  <si>
    <t>ICT- leermiddelen uit exploitatie</t>
  </si>
  <si>
    <t>Financiële kengetallen</t>
  </si>
  <si>
    <t>eigen vermogen/  baten bedrijfsvoering</t>
  </si>
  <si>
    <t>rijksbijdragen/  baten bedrijfsvoering</t>
  </si>
  <si>
    <t>overige overheidsbijdragen/ baten bedrijfsvoering</t>
  </si>
  <si>
    <t>overige baten/  baten bedrijfsvoering</t>
  </si>
  <si>
    <t>investeringen/  baten bedrijfsvoering</t>
  </si>
  <si>
    <t>Solvabiliteit 1</t>
  </si>
  <si>
    <t xml:space="preserve">eigen vermogen </t>
  </si>
  <si>
    <t>balanstotaal</t>
  </si>
  <si>
    <t>Liquiditeit</t>
  </si>
  <si>
    <t>vlottende activa</t>
  </si>
  <si>
    <t>kortlopende schulden</t>
  </si>
  <si>
    <t>Rentabiliteit</t>
  </si>
  <si>
    <t>resultaat bedrijfsvoering</t>
  </si>
  <si>
    <t>baten bedrijsvoering</t>
  </si>
  <si>
    <t>Weerstandsvermogen</t>
  </si>
  <si>
    <t>eigen vermogen</t>
  </si>
  <si>
    <t>materiële vaste activa</t>
  </si>
  <si>
    <t>rijksbijdrage OC&amp;W</t>
  </si>
  <si>
    <t>Kapitalisatiefactor</t>
  </si>
  <si>
    <t>totaal vermogen</t>
  </si>
  <si>
    <t>totale baten</t>
  </si>
  <si>
    <t xml:space="preserve">Exploitatie kengetallen </t>
  </si>
  <si>
    <t>totale baten / totale lasten</t>
  </si>
  <si>
    <t>baten personeel / lasten personeel</t>
  </si>
  <si>
    <t>baten materieel / lasten materieel</t>
  </si>
  <si>
    <t>materiele lasten per leerling</t>
  </si>
  <si>
    <t>personele lasten per leerling</t>
  </si>
  <si>
    <t xml:space="preserve">salarissen/ per FTE </t>
  </si>
  <si>
    <t>baten personeel/ totale baten</t>
  </si>
  <si>
    <t>personele lasten/ totale lasten</t>
  </si>
  <si>
    <t>salarissen / totale lasten</t>
  </si>
  <si>
    <t>baten materieel / totale baten</t>
  </si>
  <si>
    <t>lasten materieel / totale lasten</t>
  </si>
  <si>
    <t>loonkosten directie / totale loonkosten</t>
  </si>
  <si>
    <t>loonkosten OP / totale loonkosten</t>
  </si>
  <si>
    <t>loonkosten OOP / totale loonkosten</t>
  </si>
  <si>
    <t>directiekosten per leerling</t>
  </si>
  <si>
    <t>kosten OP per leerling</t>
  </si>
  <si>
    <t>kosten OOP per leering</t>
  </si>
  <si>
    <t>aantal leerlingen per FTE</t>
  </si>
  <si>
    <t>aantal leerlingen per FTE directie</t>
  </si>
  <si>
    <t xml:space="preserve">aantal leerlingen per FTE OP </t>
  </si>
  <si>
    <t xml:space="preserve">aantal leerlingen per FTE OOP </t>
  </si>
  <si>
    <t>Indices</t>
  </si>
  <si>
    <t xml:space="preserve">Ontwikkeling aantal leerlingen </t>
  </si>
  <si>
    <t xml:space="preserve">Ontwikkeling aantal FTE </t>
  </si>
  <si>
    <t>Ontwikkeling salarissen</t>
  </si>
  <si>
    <t>Ontwikkeling totale baten</t>
  </si>
  <si>
    <t>Ontwikkeling Rijksbijdragen</t>
  </si>
  <si>
    <t>Ontwikkeling overige overheidsbijdragen</t>
  </si>
  <si>
    <t>Ontwikkeling baten werk in opdracht van derden</t>
  </si>
  <si>
    <t>Ontwikkeling overige baten</t>
  </si>
  <si>
    <t>Ontwikkeling totale lasten</t>
  </si>
  <si>
    <t>Ontwikkeling personele lasten</t>
  </si>
  <si>
    <t>Ontwikkeling afschrijvingen</t>
  </si>
  <si>
    <t>Ontwikkeling huisvestingslasten</t>
  </si>
  <si>
    <t>Ontwikkeling overige lasten</t>
  </si>
  <si>
    <t>Aantal FTE</t>
  </si>
  <si>
    <t>onderwijzend personeel</t>
  </si>
  <si>
    <t>GRAFIEKEN</t>
  </si>
  <si>
    <t>SOMMATIEGEGEVENS</t>
  </si>
  <si>
    <t>Procedure:</t>
  </si>
  <si>
    <t>2. Open sommatietiemodel</t>
  </si>
  <si>
    <t>- klik op rechter muisknop</t>
  </si>
  <si>
    <t>- klik op optie "plakken speciaal" en vink "waarden" aan (onder kopje "plakken")</t>
  </si>
  <si>
    <t>Datum laatste wijziging</t>
  </si>
  <si>
    <t>Rijksbijdragen OCW</t>
  </si>
  <si>
    <t>Overige overheidsbijdragen en -subsidies</t>
  </si>
  <si>
    <t>College-, cursus-, les- en examengelden</t>
  </si>
  <si>
    <t>Baten werk in opdracht van derden</t>
  </si>
  <si>
    <t>Overige baten</t>
  </si>
  <si>
    <t>Huisvestingslasten</t>
  </si>
  <si>
    <t>Overige lasten</t>
  </si>
  <si>
    <t>Financiële baten</t>
  </si>
  <si>
    <t>Financiële lasten</t>
  </si>
  <si>
    <t xml:space="preserve">Vaste activa </t>
  </si>
  <si>
    <t>Eigen vermogen</t>
  </si>
  <si>
    <t xml:space="preserve">aantal leerlingen onderbouw </t>
  </si>
  <si>
    <t xml:space="preserve">aantal leerlingen bovenbouw </t>
  </si>
  <si>
    <t>aantal gewichtsleerlingen</t>
  </si>
  <si>
    <t>aantal leerlingen bas</t>
  </si>
  <si>
    <t>aantal leerlingen sbo</t>
  </si>
  <si>
    <t>aanltal cumi leerlingen sbo</t>
  </si>
  <si>
    <t>aantal cumi leerlingen (v)so</t>
  </si>
  <si>
    <t>aantal SO-leerlingen</t>
  </si>
  <si>
    <t>aantal VSO-leerlingen</t>
  </si>
  <si>
    <t>Jubilea kosten</t>
  </si>
  <si>
    <t>Dotatie jubilea</t>
  </si>
  <si>
    <t>FTE directie</t>
  </si>
  <si>
    <t>FTE onderwijzend personeel</t>
  </si>
  <si>
    <t>FTE onderwijs ondersteunend personeel</t>
  </si>
  <si>
    <t>budget naar bestuur (personeel)</t>
  </si>
  <si>
    <t>budget naar bestuur (materieel)</t>
  </si>
  <si>
    <t>investeringen t.l.v. school</t>
  </si>
  <si>
    <t>groot onderhoud t.l.v. school</t>
  </si>
  <si>
    <t xml:space="preserve">ouderbijdragen </t>
  </si>
  <si>
    <t>sponsoring</t>
  </si>
  <si>
    <t>totale lasten</t>
  </si>
  <si>
    <t>personele lasten</t>
  </si>
  <si>
    <t>administratie</t>
  </si>
  <si>
    <t>schoonmaak</t>
  </si>
  <si>
    <t>leermiddelen</t>
  </si>
  <si>
    <t>huisvesting</t>
  </si>
  <si>
    <t>energie en water (niet verplicht)</t>
  </si>
  <si>
    <t>Dotatie aan de voorziening jubilea</t>
  </si>
  <si>
    <t>Personeelskantine</t>
  </si>
  <si>
    <t>Cursuskosten (nascholing)</t>
  </si>
  <si>
    <t>Extern personeel</t>
  </si>
  <si>
    <t>Werving personeel</t>
  </si>
  <si>
    <t>Reis- en verblijfkosten</t>
  </si>
  <si>
    <t>Bedrijfsgezondheidszorg</t>
  </si>
  <si>
    <t>Toeslag premiedifferentiatie Vervangingsfonds</t>
  </si>
  <si>
    <t>Overige personele kosten</t>
  </si>
  <si>
    <t>Beleid IPB</t>
  </si>
  <si>
    <t>Beloningsdifferentiatie</t>
  </si>
  <si>
    <t>Betaald ouderschapsverlof</t>
  </si>
  <si>
    <t>Kwaliteitszorg</t>
  </si>
  <si>
    <t>Representatie</t>
  </si>
  <si>
    <t>Vrijwilligersvergoeding</t>
  </si>
  <si>
    <t>totaal lasten personeel</t>
  </si>
  <si>
    <t>Saldo personeel</t>
  </si>
  <si>
    <t>loonkosten directie</t>
  </si>
  <si>
    <t>loonkosten OP</t>
  </si>
  <si>
    <t>loonkosten OOP</t>
  </si>
  <si>
    <t xml:space="preserve">loonkosten totaal </t>
  </si>
  <si>
    <t>Dotatie Jubilea</t>
  </si>
  <si>
    <t>grootboeknr.</t>
  </si>
  <si>
    <t xml:space="preserve">Overige lasten </t>
  </si>
  <si>
    <t>Totaal lasten materieel</t>
  </si>
  <si>
    <t>Saldo materieel</t>
  </si>
  <si>
    <t>LASTEN</t>
  </si>
  <si>
    <t>2021/22</t>
  </si>
  <si>
    <t>Dotatie groot onderhoud</t>
  </si>
  <si>
    <t>2022/23</t>
  </si>
  <si>
    <t xml:space="preserve">per cumi-leerling P&amp;A </t>
  </si>
  <si>
    <t>cumi-leerling</t>
  </si>
  <si>
    <t>waarvan cumi-leerling</t>
  </si>
  <si>
    <t>P&amp;A lineair</t>
  </si>
  <si>
    <t>P&amp;A cumi</t>
  </si>
  <si>
    <t>BOA voor cumi-leerlingen</t>
  </si>
  <si>
    <t>P&amp;A</t>
  </si>
  <si>
    <t>Kalenderjaar</t>
  </si>
  <si>
    <t>Personeel</t>
  </si>
  <si>
    <t>Basisbekostiging (via DUO)</t>
  </si>
  <si>
    <t>Ondersteuningsbekostiging (via DUO)</t>
  </si>
  <si>
    <t>BOA</t>
  </si>
  <si>
    <t>Overige OCW bekostiging</t>
  </si>
  <si>
    <t>Materieel</t>
  </si>
  <si>
    <t>Schooljaar</t>
  </si>
  <si>
    <t>Overige overheidsbijdragen</t>
  </si>
  <si>
    <t>baten werk in opdracht van derden</t>
  </si>
  <si>
    <t>Overige bekostiging OCW</t>
  </si>
  <si>
    <t>Personeelsbeleid</t>
  </si>
  <si>
    <t>vanaf 1 aug. 2014:</t>
  </si>
  <si>
    <t>Minus: Overdrachten bestuur</t>
  </si>
  <si>
    <t xml:space="preserve">Overdracht naar bestuur </t>
  </si>
  <si>
    <t>Overdracht van bestuur</t>
  </si>
  <si>
    <t>saldo overdrachten</t>
  </si>
  <si>
    <t>Saldo overdrachten bestuur</t>
  </si>
  <si>
    <t>ouderbijdragen</t>
  </si>
  <si>
    <t>Bijdrage obv peildatum personeel vanuit SWV</t>
  </si>
  <si>
    <t>Bijdrage obv peildatum materieel vanuit SWV</t>
  </si>
  <si>
    <t>Totaal bijdrage obv peildatum vanuit SWV</t>
  </si>
  <si>
    <t>percentage leerlingen VSO</t>
  </si>
  <si>
    <t>percentage leerlingen SO jonger dan 8 jaar</t>
  </si>
  <si>
    <t>percentage leerlingen SO 8 jaar en ouder</t>
  </si>
  <si>
    <t>Totaal baten personeel</t>
  </si>
  <si>
    <t>Totaal baten materieel</t>
  </si>
  <si>
    <t xml:space="preserve">Personele loonlasten </t>
  </si>
  <si>
    <t>Materiele lasten</t>
  </si>
  <si>
    <t>aantal leerlingen so jonger dan 8 jaar</t>
  </si>
  <si>
    <t>aantal leerlingen so  8 jaar en ouder</t>
  </si>
  <si>
    <t>aantal leerlingen vso</t>
  </si>
  <si>
    <t>MI 2014 bekostiging, kalenderjaar</t>
  </si>
  <si>
    <t>Algemeen</t>
  </si>
  <si>
    <t>Desgewenst kunt u het model dus aanpassen, maar kennis van Excel is dan wel vereist.</t>
  </si>
  <si>
    <t>De invoer bij de aangegeven cellen spreekt voor zich. Hieronder een nadere toelichting bij de verschillende werkbladen. Alleen een kanttekening bij die invoer waar dat nodig is.</t>
  </si>
  <si>
    <t>Werkblad Basisgegevens (geg)</t>
  </si>
  <si>
    <t>Daarom wordt eerst gevraagd om wat voor soort school het gaat: SO, VSO of SOVSO.</t>
  </si>
  <si>
    <t xml:space="preserve">Ook kan opgave gedaan worden van onttrekking dan wel dotatie aan de personeelsvoorziening jubilea die afzonderlijk is opgenomen. </t>
  </si>
  <si>
    <t>Werkblad Loonkosten directie (dir)</t>
  </si>
  <si>
    <t xml:space="preserve">De totale loonkosten worden in de laatste kolom weergegeven, ter informatie en voor vergelijking met soortgelijke gegevens van het administratiekantoor (AK). In dat kader is het van belang er op te wijzen dat in dit instrument geen exacte loonberekening met alle specifieke premies en  dergelijke is opgenomen, maar uitgegaan wordt van een vast percentage als werkgeverslasten. </t>
  </si>
  <si>
    <t>Werkblad Loonkosten onderwijzend personeel (op)</t>
  </si>
  <si>
    <t xml:space="preserve">Voor dit werkblad geldt hetgeen in het vorige werkblad is vermeld eveneens. </t>
  </si>
  <si>
    <t>Bij dit werkblad geldt bovendien dat de gewogen gemiddelde leeftijd (GGL) wordt berekend op grond van de opgave van de geboortedatum van de personeelsleden in combinatie met de opgegeven werktijdfactor.</t>
  </si>
  <si>
    <t>LIO-ers moeten daarom niet in dit werkblad maar in het werkblad voor onderwijsondersteunend personeel worden opgenomen.</t>
  </si>
  <si>
    <t>Zie de informatie die verstrekt is in de werkbladen Loonkosten directie resp. onderwijzend personeel.</t>
  </si>
  <si>
    <t>De indeling van de lasten volgt de indeling zoals die voor het jaarverslag op dit punt is voorgeschreven. Opgave van de lasten is hier mogelijk, waarbij de afschrijvingslasten automatisch zijn berekend op grond van de ingevoerde gegevens in het Meerjareninvesteringsplan.</t>
  </si>
  <si>
    <t>Werkblad Meerjarenonderhoudsplan (mop)</t>
  </si>
  <si>
    <t>Dit werkblad biedt de mogelijkheid om de kosten van het onderhoud dat is vastgelegd in een meerjarenonderhoudsplan dat veelal een periode van tenminste 10 jaar omvat, hier voor de komende jaren op te nemen.</t>
  </si>
  <si>
    <t>Werkblad Meerjareninvesteringsplan (mip)</t>
  </si>
  <si>
    <t>De activa-groepen die hier aan de orde zijn betreffen:</t>
  </si>
  <si>
    <t xml:space="preserve">De inventaris en apparatuur kan desgewenst ook nader worden gespecificeerd in meubilair en ICT. </t>
  </si>
  <si>
    <t>In een professionele organisatie zijn de investeringen de neerslag van de beleidsvisie die wordt voorgestaan. Het is dan ook wenselijk de investeringen zo goed mogelijk te specificeren.</t>
  </si>
  <si>
    <t>Werkblad Activaoverzicht (act)</t>
  </si>
  <si>
    <t>Werkblad Staat van Baten en Lasten (begr)</t>
  </si>
  <si>
    <t>De baten en lasten van de financiële bedrijfsvoering moeten nog afzonderlijk worden opgegeven.</t>
  </si>
  <si>
    <t>Van belang is uiteraard de resultaatsverdeling naar de balans die daar wordt verwerkt.</t>
  </si>
  <si>
    <t>Werkblad MeerjarenBalans (bal)</t>
  </si>
  <si>
    <t>Werkblad Kasstroomoverzicht (liq)</t>
  </si>
  <si>
    <t>Werkblad Kengetallen (ken)</t>
  </si>
  <si>
    <t xml:space="preserve">In dit werkblad zijn alleen relevante kengetallen opgenomen. In het eerste deel zijn de kengetallen opgenomen die zijn voorgeschreven in de OCW-richtlijn en die elke school als zodanig moet leveren. </t>
  </si>
  <si>
    <t>In het tweede deel zijn de financiële kengetallen opgenomen, met daarbij een kolom waarin de bestuursnorm kan worden vastgelegd.</t>
  </si>
  <si>
    <t>De exploitatie levert ook tal van kengetallen die er toe doen zoals relevante bedragen per leerling en verhoudingsgetallen. Die spreken voor zich.</t>
  </si>
  <si>
    <t>Dit werkblad omvat de gegevens die nodig zijn als een bestuur de resultaten van deze school sommeert met andere financiële gegevens. Bijvoorbeeld als het bestuur meer dan één school uit het PO (PO: bijv. basisschool, SBO of (V)SO-school) omvat en dan verplicht is een balans op bestuursniveau te maken.</t>
  </si>
  <si>
    <t>Werkblad Toelichting (toel)</t>
  </si>
  <si>
    <t>Die spreekt hopelijk voor zich.</t>
  </si>
  <si>
    <t>Nadere informatie</t>
  </si>
  <si>
    <t xml:space="preserve">Hebt u vragen of opmerkingen, adviezen enzovoorts over dit instrument, dan zijn we daar nieuwsgierig naar: </t>
  </si>
  <si>
    <t xml:space="preserve">Reinier Goedhart, e-mail: r.goedhart@poraad.nl </t>
  </si>
  <si>
    <t>van SWV</t>
  </si>
  <si>
    <r>
      <t xml:space="preserve">Het model is beveiligd met het wachtwoord: </t>
    </r>
    <r>
      <rPr>
        <b/>
        <sz val="11"/>
        <rFont val="Calibri"/>
        <family val="2"/>
      </rPr>
      <t>poraad</t>
    </r>
    <r>
      <rPr>
        <sz val="11"/>
        <rFont val="Calibri"/>
        <family val="2"/>
      </rPr>
      <t xml:space="preserve"> onder Start/Opmaak/Blad beveiligen.</t>
    </r>
  </si>
  <si>
    <t>Werkblad Lasten</t>
  </si>
  <si>
    <t xml:space="preserve">Bé Keizer, e-mail: be.keizer@wxs.nl </t>
  </si>
  <si>
    <t>BATEN PERSONEEL EN MATERIEEL</t>
  </si>
  <si>
    <t>Directie toeslag (incl. professionaliseringsbudget)</t>
  </si>
  <si>
    <t xml:space="preserve">De invoer van de leerlinggegevens van de (V)SO-school is complex, mede omdat de samenstelling van de school complex kan zijn. </t>
  </si>
  <si>
    <t>Het aantal cumi-leerlingen van de school dient ook opgegeven te worden. De leerlingen op residentiële instellingen, niet zijnde een JJI of GJI, moeten als reguliere leerlingen geteld worden.</t>
  </si>
  <si>
    <t>Werkblad Baten Personeel en Materieel (baten)</t>
  </si>
  <si>
    <t xml:space="preserve">De personele basisbekostiging wordt in de bekostiging zoals die door DUO wordt uitgevoerd, gebaseerd op de GGL die voor de school geldt (1 okt. T-1). </t>
  </si>
  <si>
    <t>Apart wordt geregistreerd welke overdrachten van de personele bekostiging plaats vinden van de school naar het bestuur en omgekeerd.</t>
  </si>
  <si>
    <t>Werkblad Loonkosten ondersteunend en beheerspersoneel (obp)</t>
  </si>
  <si>
    <t xml:space="preserve">In dit werkblad dienen de investeringen opgenomen te worden die de school de komende jaren van plan is te gaan doen. Het is van groot belang dat dit zorgvuldig onderbouwd gebeurt, omdat dit leidt tot de afschrijvingen die op de jaarlijkse exploitatie gaan drukken. Bovendien gaat het hier om enkele kernactiviteiten die het hart van het onderwijsbeleid van de school raken. </t>
  </si>
  <si>
    <t>In dit werkblad is een overzicht opgenomen van de Activa, waarbij de beginstand wordt gevraagd. De investeringen en de afschrijvingen vanuit de eerdere werkbladen worden verwerkt en op basis daarvan wordt de eindstand per boekjaar berekend. Het is mogelijk de gegevens vanuit de eerste waardering te verwerken.</t>
  </si>
  <si>
    <t>Tal van onderwerpen zijn opgegeven die in het kader van personeelsbeleid aan de orde kunnen zijn. Die kunnen uiteraard worden aangepast (overschreven) en er is ruimte gelaten voor aanvullingen zodat alle mogelijke uitgaven van personele aard hier kunnen worden opgegeven.</t>
  </si>
  <si>
    <t>De berekening van de benodigde omvang van de jubileumvoorziening vindt afzonderlijk plaats op basis van de voorschriften jaarrekening zoals die van toepassing zijn. Een instrument voor de berekening ervan is te vinden in de Toolbox van de PO-Raad. Op grond daarvan kan de omvang van de dotatie worden bepaald die voor de jaarrekening ter informatie wordt gevraagd.</t>
  </si>
  <si>
    <t>Materiële lasten</t>
  </si>
  <si>
    <t xml:space="preserve">In dit deel worden de materiële lasten verwerkt conform de indeling zoals die in het jaarverslag is vereist: afschrijvingen, huisvestingslasten en overige lasten. </t>
  </si>
  <si>
    <t>De saldi van personeel en materieel worden ook weergegeven.</t>
  </si>
  <si>
    <r>
      <t xml:space="preserve">De meerjaren exploitatiebegroting op kalenderjaar </t>
    </r>
    <r>
      <rPr>
        <b/>
        <u/>
        <sz val="11"/>
        <rFont val="Calibri"/>
        <family val="2"/>
      </rPr>
      <t>èn</t>
    </r>
    <r>
      <rPr>
        <sz val="11"/>
        <rFont val="Calibri"/>
        <family val="2"/>
      </rPr>
      <t xml:space="preserve"> op schooljaarbasis wordt automatisch aangemaakt op basis van de gegevens die in de andere werkbladen zijn verwerkt. </t>
    </r>
  </si>
  <si>
    <t>Ook worden diverse ontwikkelingen geïndexeerd met als vertrekpunt het kalenderjaar 2015. Die signaleren tendensen die al dan niet bijgebogen moeten worden.</t>
  </si>
  <si>
    <t xml:space="preserve">Het werkblad kasstroomoverzicht brengt de liquiditeit en veranderingen daarin in beeld. </t>
  </si>
  <si>
    <t>Totaal P + M</t>
  </si>
  <si>
    <t>Teldatum</t>
  </si>
  <si>
    <t>fictief</t>
  </si>
  <si>
    <t>Budget voor personeels- en arbeidsmarktbeleid</t>
  </si>
  <si>
    <t>peildatum</t>
  </si>
  <si>
    <t xml:space="preserve">Totaal baten personeel </t>
  </si>
  <si>
    <t>Totaal bekostiging teldatum (via DUO)</t>
  </si>
  <si>
    <t>Bekostiging o.b.v. oude systematiek voor 14/15</t>
  </si>
  <si>
    <t>99ZZ</t>
  </si>
  <si>
    <t>Werkblad Grafieken (graf)</t>
  </si>
  <si>
    <t>Werkblad Sommatiegegevens (som)</t>
  </si>
  <si>
    <t>Werkblad Tabellen (tab)</t>
  </si>
  <si>
    <t>leerlingtelling komt niet overeen met som aantal leerlingen bij SWVen</t>
  </si>
  <si>
    <t>extra voor regulier MG afdeling</t>
  </si>
  <si>
    <t>In dit werkblad worden alle budgetten weergegeven die betrekking hebben op bekostiging van personeel en vervolgens materieel. Allereerst worden met name weergegeven de inkomsten van de personele basisbekostiging, de personele ondersteuningsbekostiging, de personele bekostiging voor bestrijding onderwijsachterstanden (BOA i.v.m. cumi-leerlingen), het budget P&amp;A voor het gedeelte dat geldt als basisbekostiging plus de cumi-opslag, overige bekostiging OCW (o.a. de prestatiebox), overige overheidsbijdragen voor personele doeleinden en overige baten voor personele doeleinden.</t>
  </si>
  <si>
    <t>Het instrument is t.z.t. beschikbaar waarin dit werkblad gekopiëerd kan worden en waarmee dan automatisch de gesommeerde balans van het bestuur wordt gemaakt.</t>
  </si>
  <si>
    <t>Categorie 1</t>
  </si>
  <si>
    <t>Categorie 2</t>
  </si>
  <si>
    <t>Categorie 3</t>
  </si>
  <si>
    <t>MI 2015 bekostiging, kalenderjaar</t>
  </si>
  <si>
    <t xml:space="preserve">OBP </t>
  </si>
  <si>
    <t>PO</t>
  </si>
  <si>
    <t>VO</t>
  </si>
  <si>
    <t>Groeitelling op de peildatum</t>
  </si>
  <si>
    <t>overgangsbekostiging AB personeel PO en VO</t>
  </si>
  <si>
    <t>VO (LG)</t>
  </si>
  <si>
    <t>Vervolgens het soort onderwijs wat de kern van de school vormt. Op basis van deze gegevens wordt duidelijk wat als uitgangspunt geldt voor de bepaling van de materiële bekostiging. Tot slot wordt gevraagd of de school ook MG heeft, wat invloed heeft op o.a. de directietoeslag.</t>
  </si>
  <si>
    <t>Voor het schooljaar 2014-2015 en daarna zijn de werkgeverslasten geraamd op zo'n 62%. Daarbij dient opgemerkt te worden dat dit een ruwe raming betreft en het wordt dringend aangeraden op grond van de eigen historische gegevens zo mogelijk een nauwkeuriger percentage vast te stellen.</t>
  </si>
  <si>
    <t>groeibudget</t>
  </si>
  <si>
    <t>Basis- en Ondersteuningsbekostiging Personeel</t>
  </si>
  <si>
    <t>leerling SO &lt;8</t>
  </si>
  <si>
    <t>leerling SO &gt;=8</t>
  </si>
  <si>
    <t>leerling VSO</t>
  </si>
  <si>
    <t>A</t>
  </si>
  <si>
    <t>Basis- en ondersteuningsbekostiging peildatum (via SWV)</t>
  </si>
  <si>
    <t>Basis- en ondersteuningsbekostiging Materieel</t>
  </si>
  <si>
    <t>1. Selecteer geel gearceerde gebied in dit werkblad</t>
  </si>
  <si>
    <t xml:space="preserve">- ga in linkerbovenhoek staan van het geel gearceerde gebied waarin selectie van deze school geplakt moet worden </t>
  </si>
  <si>
    <t xml:space="preserve">De invoer van de leerlinggegevens vergt een prognose voor de jaren daarna. De opgave van 1 oktober 2013 is automatisch de telling van latere teldata, maar die dienen overschreven te worden en voor een deugdelijke raming is dat essentieel. </t>
  </si>
  <si>
    <t>In dit werkblad dienen de personele gegevens te worden opgegeven die noodzakelijk zijn voor de berekening van de loonkosten. Omdat in de latere schooljaren de gegevens van de eerdere schooljaren worden gebruikt voor het maken van berekeningen, is het mogelijk ook de personeelsleden die in latere jaren worden benoemd alvast in het eerste schooljaar op te nemen. Voor de jaren waarin ze nog niet zijn aangesteld wordt hun werktijdfactor dan 0,0000.</t>
  </si>
  <si>
    <t xml:space="preserve">Voor de berekening van de groei op de peildatum tellen alleen de nieuw ingeschreven leerlingen mee die in de periode vanaf 1 oktober tot en met 1 februari daaropvolgend een (nieuwe) </t>
  </si>
  <si>
    <t>nvt</t>
  </si>
  <si>
    <t xml:space="preserve">Bekostiging vanuit SWV o.b.v. peildatum </t>
  </si>
  <si>
    <t xml:space="preserve">Aangeraden wordt om met het oude instrument vast te stellen wat de bekostiging is voor het gehele kalenderjaar 2014, voor de onderdelen die ook na 1 aug. 2014 nog van toepassing zijn. Vul dan in dit instrument in het werkblad 'baten' de personele bekostiging van 2014 in de cel G47 en de materiële bekostiging van 2014 in cel E173. Het programma berekent dan het 5/12e deel van elk. Let hierbij op het saldo P resp. saldo M van de overdracht aan het bestuur die ook opgegeven moet worden. Bij de omrekening naar kalenderjaar wordt het eerste kalenderjaar 2014 in dit instrument voor 5/12e deel gevuld, de periode augustus t/m december uit het schooljaar 14/15. Het kalenderjaar 2015 wordt gevuld met 7/12e deel, de periode januari t/m juli 2015 van het schooljaar 2014-2015 plus 5/12e deel, de periode augustus t/m december 2015, van het schooljaar 15-16. Let er voortdurend op dat bij de invoer vanaf 1 augustus 2014 de bekostiging op 5/12e moet worden gesteld van de bekostiging van het gehele jaar 2014. Dat speelt zowel bij de personele als bij de materiële bekostiging. </t>
  </si>
  <si>
    <t>fictieve berekening</t>
  </si>
  <si>
    <t>BEKOSTIGING TUSSENTIJDSE GROEI PERSONEEL EN MATERIEEL</t>
  </si>
  <si>
    <t>nieuwe TLV's</t>
  </si>
  <si>
    <t>uitschrijvingen</t>
  </si>
  <si>
    <t>Totaal pers</t>
  </si>
  <si>
    <t>Totaal mat</t>
  </si>
  <si>
    <t xml:space="preserve"> basis</t>
  </si>
  <si>
    <t xml:space="preserve">TLV hebben ontvangen. Dit aantal leerlingen moet verminderd worden met de leerlingen die in die periode het SO resp. het VSO zijn uitgestroomd. Een leerling die van de ene SO- naar </t>
  </si>
  <si>
    <t>een andere SO-school resp. van de ene VSO- naar de andere VSO-school gaat, valt niet onder de uitstroom. De opgave moet per categorie gebeuren.</t>
  </si>
  <si>
    <r>
      <t xml:space="preserve">Deze data invoeren in het werkblad 'groei 1 febr'. </t>
    </r>
    <r>
      <rPr>
        <i/>
        <sz val="10"/>
        <color rgb="FF002060"/>
        <rFont val="Calibri"/>
        <family val="2"/>
        <scheme val="minor"/>
      </rPr>
      <t>De overdrachtsverplichting wordt per school berekend.</t>
    </r>
  </si>
  <si>
    <t>Nieuwe regeling voor de groei</t>
  </si>
  <si>
    <r>
      <t xml:space="preserve">In verband met de peildatum van 1 februari is ook een telling op deze datum nodig van het aantal </t>
    </r>
    <r>
      <rPr>
        <b/>
        <sz val="11"/>
        <rFont val="Calibri"/>
        <family val="2"/>
      </rPr>
      <t>nieuwe</t>
    </r>
    <r>
      <rPr>
        <sz val="11"/>
        <rFont val="Calibri"/>
        <family val="2"/>
      </rPr>
      <t xml:space="preserve"> TLV's t.o.v. de situatie per 1 okt. T-1, verminderd met de uitstroom in de periode na 1 oktober tot en met 1 februari, op basis van dezelfde indeling naar categorieën en leeftijd. Met uitstroom wordt gedoeld op uitstroom uit een cluster 3 en 4 school zonder dat er inschrijving bij een andere cluster 3 en 4 school plaatsvindt. Dit geldt afzonderlijk voor het SO resp. het VSO. Overgang van SO naar VSO betekent uitstroom uit het SO en instroom in het VSO op basis van een nieuwe TLV. Overgang van een cluster 3 en 4 school SO resp. VSO naar een andere cluster 3 en 4 school in het SO resp. het VSO is doorstroom, </t>
    </r>
    <r>
      <rPr>
        <u/>
        <sz val="11"/>
        <rFont val="Calibri"/>
        <family val="2"/>
      </rPr>
      <t>geen</t>
    </r>
    <r>
      <rPr>
        <sz val="11"/>
        <rFont val="Calibri"/>
        <family val="2"/>
      </rPr>
      <t xml:space="preserve"> uitstroom. De peildatum heeft de functie van de vroegere groeiregeling. De opgave van deze aantallen TLV's minus de uitschrijvingen dient in het werkblad 'groei 1 febr' te gebeuren. De data van de peildatum 1 februari worden door DUO beschikbaar gesteld via het 'Kijkglas 3' twee maanden na de telling van 1 februari.</t>
    </r>
  </si>
  <si>
    <t>In verband met de peildatum van 1 februari is ook een telling op deze datum nodig van het aantal nieuwe TLV's t.o.v. de situatie per 1 okt. T-1, verminderd met de uitstroom in de periode na 1 oktober tot 1 februari, op basis van dezelfde indeling naar categorieën en leeftijd. Deze peildatum heeft de functie van de vroegere groeiregeling. De opgave van deze aantallen TLV's minus de uitschrijvingen dient in het werkblad 'groei 1 febr' te gebeuren.</t>
  </si>
  <si>
    <t>De gegevens worden systematisch gevraagd met een nadere indeling naar leeftijd (jonger dan 8 jaar, 8 jaar en ouder en leerling VSO) en naar categorie (1, 2 resp. 3 voor laag, midden resp. hoog):</t>
  </si>
  <si>
    <t>Werkblad Bekostiging tussentijdse groei personeel en materieel (groei 1 febr)</t>
  </si>
  <si>
    <t xml:space="preserve">In dit werkblad wordt de bekostiging van de groei nader berekend en gespecificeerd per SWV per schooljaar waarvan de school een of meer leerlingen heeft. Er is ruimte voor 30 samenwerkingsverbanden. Datzelfde geldt ook voor de tellingen op de peildata. U kunt de tellingen per leeftijdsgroep in overeenstemming brengen met uw verwachting door de geraamde aantallen in de komende jaren op te geven. In het werkblad is in lichtgeel opgenomen hetgeen in het voorafgaande schooljaar op 1 februari was opgegeven. Die gegevens kunt u nu echter overschrijven met de juiste gegevens. </t>
  </si>
  <si>
    <t>Voor de berekening van de groei op de peildatum tellen alleen de nieuw ingeschreven leerlingen mee die in de periode vanaf 1 oktober tot en met 1 februari daaropvolgend een (nieuwe) TLV hebben ontvangen. Dit aantal leerlingen moet verminderd worden met de leerlingen die in die periode zijn uitgestroomd. Onder uitstroom wordt niet verstaan doorstroom naar een andere cluster 3 en 4 school. De uitstroom wordt voor het SO en VSO afzonderlijk bepaald; overgang van een leerling van SO cluster 3 en 4 naar VSO cluster 3 en 4 betekent uitstroom uit het SO en instroom in het VSO waarvoor een nieuwe TLV door het SWV VO moet worden afgegeven. De opgave moet per leeftijdsgroep en per categorie gebeuren.</t>
  </si>
  <si>
    <t>Wanneer de berekening van de groei voor een SWV negatief is, wordt de uitkomst op nul gesteld. Dat voorkomt dat er sprake zou zijn van terugbetaling door een school (V)SO aan het SWV. Voor de overdrachtsverplichting o.b.v. de peildatum wordt door het SWV de landelijke GPL gehanteerd. Dat voorkomt de heel lastige prognose van het (V)SO van de ontwikkeling van de GGL over een groot aantal jaren.</t>
  </si>
  <si>
    <t>In kolom Q resp. U is de keuzemogelijkheid opgenomen voor de overdracht van de basisbekostiging resp. de materiële bekostiging. Conform het advies is dat alvast met 'ja' ingevuld.</t>
  </si>
  <si>
    <t>Op deze wijze wordt per SWV gespecificeerd weergegeven wat de groeibekostiging omvat die op de peildatum door het SWV zelf moet worden uitgevoerd voor SO jonger dan 8 jaar, voor SO 8 jaar en ouder en voor het VSO. Let er op dat het SWV voor de VSO leerling een ander SWV is als dat voor de leerling SO. Voor de leerling SO moet u bij het SWV PO zijn en voor de leerling VSO bij het SWV VO.</t>
  </si>
  <si>
    <t>De bekostiging wordt per schooljaar resp. kalenderjaar gesommeerd.</t>
  </si>
  <si>
    <t>In dit werkblad worden diverse gegevens en kengetallen grafisch weergegeven. Deze grafieken kunnen opgenomen worden in het Bestuursverslag en in de toelichting bij het financiële jaarverslag.</t>
  </si>
  <si>
    <t>Duurzame inzetbaarheid</t>
  </si>
  <si>
    <t xml:space="preserve">bijz. budget </t>
  </si>
  <si>
    <t>oudere wn</t>
  </si>
  <si>
    <t>overgangs-</t>
  </si>
  <si>
    <t>regel. bapo</t>
  </si>
  <si>
    <t>budget</t>
  </si>
  <si>
    <t>duurz inzet</t>
  </si>
  <si>
    <t xml:space="preserve">bijz budget </t>
  </si>
  <si>
    <t>start leerkr</t>
  </si>
  <si>
    <t>uren</t>
  </si>
  <si>
    <t>Loonkosten</t>
  </si>
  <si>
    <t xml:space="preserve">loonkosten </t>
  </si>
  <si>
    <t>excl. duurz inz</t>
  </si>
  <si>
    <t>inzetbaarh.</t>
  </si>
  <si>
    <t>kn. duurz.</t>
  </si>
  <si>
    <t>maand</t>
  </si>
  <si>
    <t>werk ln.</t>
  </si>
  <si>
    <t>loonkn uur</t>
  </si>
  <si>
    <t>excl. wg ln</t>
  </si>
  <si>
    <t>incl. wg ln</t>
  </si>
  <si>
    <t xml:space="preserve">werkg ln </t>
  </si>
  <si>
    <t>per uur</t>
  </si>
  <si>
    <t>bijdrage</t>
  </si>
  <si>
    <t>met</t>
  </si>
  <si>
    <t>eigen bijdr</t>
  </si>
  <si>
    <t>zonder</t>
  </si>
  <si>
    <t>% eigen</t>
  </si>
  <si>
    <t>leraar</t>
  </si>
  <si>
    <t>Duurzame inzetbaarheid (in fte)</t>
  </si>
  <si>
    <t>Kosten duurzame inzetbaarheid</t>
  </si>
  <si>
    <r>
      <t xml:space="preserve">Ook wordt weergegeven wat de personele bekostiging is op basis van de peildatum 1 februari die door een samenwerkingsverband wordt overgedragen. Dat is in elk geval de personele ondersteuningsbekostiging en wanneer het SWV daartoe besloten heeft, ook de personele basisbekostiging. Het advies is aan de SWV-en om </t>
    </r>
    <r>
      <rPr>
        <b/>
        <u/>
        <sz val="11"/>
        <rFont val="Calibri"/>
        <family val="2"/>
      </rPr>
      <t>ook</t>
    </r>
    <r>
      <rPr>
        <sz val="11"/>
        <rFont val="Calibri"/>
        <family val="2"/>
      </rPr>
      <t xml:space="preserve"> de personele basisbekostiging over te dragen. De omvang van de personele basisbekostiging wordt in een volgend werkblad berekend waar per SWV ook rekening gehouden wordt met de 'ja' / 'nee' mogelijkheid van de overdracht van de basisbekostiging. Op dezelfde wijze wordt ook gevraagd naar het besluit omtrent de overdracht van de materiële bekostiging op basis van de peildatum. Ook hier is het advies om dat wel te doen. De omvang van de materiële bekostiging (basis- en ondersteuningsbekostiging) wordt in het volgende werkblad berekend.</t>
    </r>
  </si>
  <si>
    <t>De gegevens omtrent nieuwe instroom, uitstroom en doorstroom worden via BRON door DUO verwerkt en twee maanden na 1 februari worden deze gegevens in Kijkglas-3 beschikbaar gesteld. Die kunt u dus eenvoudig overnemen, maar voor de prognose moet u zelf een raming vaststellen.</t>
  </si>
  <si>
    <t xml:space="preserve">Ook is het van belang dat er een naam ingevuld wordt (geldt ook bij op en obp), anders worden de berekeningen in die regel niet uitgevoerd! De kosten van de Duurzame Inzetbaarheid conform de nieuwe CAO PO 2014 worden apart berekend en weergegeven, evenals de gratificatie voor jubilea. </t>
  </si>
  <si>
    <t>De overige gegevens, waaronder die van de materiële bekostiging 2015 die recent bekend zijn geworden, zijn ook bijgewerkt.</t>
  </si>
  <si>
    <t>De balans is voor zover mogelijk automatisch aangemaakt maar vergt nog aanvullende gegevens. De indeling spoort volledig met de voorschriften terzake van het departement. Op grond van de balans en de exploitatierekening worden de meest relevante financiële kengetallen vastgesteld. In de balans dient u zelf de ontwikkeling van de voorziening jubilea bij te houden o.b.v. de dotatie en de onttrekking van de gratificatie. Die gratificatie wordt berekend in de werkbladen over de loonkosten en zijn dan in kolom AJ te vinden. Ze zijn ook opgenomen in het werkblad lasten in rij 152 en 153.</t>
  </si>
  <si>
    <r>
      <t xml:space="preserve">De werkgeverslasten zijn geraamd op </t>
    </r>
    <r>
      <rPr>
        <b/>
        <sz val="11"/>
        <rFont val="Calibri"/>
        <family val="2"/>
      </rPr>
      <t>62%</t>
    </r>
    <r>
      <rPr>
        <sz val="11"/>
        <rFont val="Calibri"/>
        <family val="2"/>
      </rPr>
      <t xml:space="preserve"> t.o.v. het salaris van de salaristabellen. Dat percentage is in cel C141 aan te passen. Met klem wordt geadviseerd de eigen (historische) gegevens op dit punt goed in kaart te brengen en het percentage desgewenst aan te passen.</t>
    </r>
  </si>
  <si>
    <t>De nadere uitwerking van de nieuwe Regeling Duurzame Inzetbaarheid van de CAO PO 2014 is in het instrument verwerkt.</t>
  </si>
  <si>
    <t>directeur</t>
  </si>
  <si>
    <t>PO9876</t>
  </si>
  <si>
    <t>pers.bas.bek.</t>
  </si>
  <si>
    <t>mat.bek.</t>
  </si>
  <si>
    <r>
      <t xml:space="preserve">Het schooljaar 2014-2015 betreft nog de 'oude' systematiek van bekostiging en daarbij is ook de groeitelling van 16 januari 2014 van toepassing. Voor de personele bekostiging en, als de drempel voor die groeiregeling (1/2 N) wordt gehaald, wordt ook de materiële bekostiging verhoogd. De meerjarenbegroting start in dit instrument met het schooljaar </t>
    </r>
    <r>
      <rPr>
        <b/>
        <i/>
        <sz val="11"/>
        <color theme="1" tint="0.34998626667073579"/>
        <rFont val="Calibri"/>
        <family val="2"/>
      </rPr>
      <t>2014-2015</t>
    </r>
    <r>
      <rPr>
        <i/>
        <sz val="11"/>
        <color theme="1" tint="0.34998626667073579"/>
        <rFont val="Calibri"/>
        <family val="2"/>
      </rPr>
      <t xml:space="preserve"> en dat betreft dan in feite fictieve bedragen.</t>
    </r>
    <r>
      <rPr>
        <b/>
        <i/>
        <sz val="11"/>
        <color theme="1" tint="0.34998626667073579"/>
        <rFont val="Calibri"/>
        <family val="2"/>
      </rPr>
      <t xml:space="preserve"> </t>
    </r>
  </si>
  <si>
    <t>peildatum 1 feb</t>
  </si>
  <si>
    <t>bsn</t>
  </si>
  <si>
    <t>STAAT VAN BATEN EN LASTEN (op schooljaarbasis)</t>
  </si>
  <si>
    <t>eigen bijdrage DI (dir, op en oop &gt;8 / oop&lt;=8))</t>
  </si>
  <si>
    <t>werkgeverslaten bij DI</t>
  </si>
  <si>
    <t>Vervangers ten laste van het Vervangingsfonds (blijven ook buiten beschouwing bij de bepaling van de GGL) dienen überhaupt niet opgenomen te worden. Hun kosten worden immers vergoed ten laste van het Vervangingsfonds en blijven daarom volledig buiten de begroting.</t>
  </si>
  <si>
    <t>De Londo bekostiging voor 2015, de materiële bekostiging, is ook verwerkt.</t>
  </si>
  <si>
    <t>in geld (prijspeil 2014-2015 voorlopig)</t>
  </si>
  <si>
    <t>in geld (prijspeil 2015-2016 voorlopig)</t>
  </si>
  <si>
    <t>Personeel 2014-2015</t>
  </si>
  <si>
    <t>Personeel 2015-2016</t>
  </si>
  <si>
    <r>
      <t xml:space="preserve">Aantal plaatsen JJI en/of GJI (plaatsen </t>
    </r>
    <r>
      <rPr>
        <sz val="10"/>
        <color rgb="FF0070C0"/>
        <rFont val="Calibri"/>
        <family val="2"/>
      </rPr>
      <t>≡</t>
    </r>
    <r>
      <rPr>
        <sz val="8.5"/>
        <color rgb="FF0070C0"/>
        <rFont val="Calibri"/>
        <family val="2"/>
      </rPr>
      <t xml:space="preserve"> leerlingen)</t>
    </r>
  </si>
  <si>
    <t>Totaal aantal leerlingen incl. JJI en GJI</t>
  </si>
  <si>
    <t xml:space="preserve">JJI- en/of GJI-plaatsen </t>
  </si>
  <si>
    <t>aantal plaatsen JJI en/of GJI</t>
  </si>
  <si>
    <t>waarvan aantal SO-leerlingen</t>
  </si>
  <si>
    <t>waarvan aantal VSO-leerlingen</t>
  </si>
  <si>
    <t>bijdrage obv peildatum personeel vanuit SWV</t>
  </si>
  <si>
    <t>bijdrage obv peildatum materieel vanuit SWV</t>
  </si>
  <si>
    <t>Voorziening Duurzame Inzetbaarheid</t>
  </si>
  <si>
    <r>
      <t xml:space="preserve">Handleiding Meerjarenbegroting (V)SO 2015                                                                                                 </t>
    </r>
    <r>
      <rPr>
        <sz val="11"/>
        <color rgb="FFC00000"/>
        <rFont val="Calibri"/>
        <family val="2"/>
      </rPr>
      <t xml:space="preserve">                                     versie 10 april 2015</t>
    </r>
  </si>
  <si>
    <r>
      <t xml:space="preserve">In deze applicatie zijn de bedragen opgenomen van de voorlopig vastgestelde GPL's voor 2014-2015 van </t>
    </r>
    <r>
      <rPr>
        <b/>
        <sz val="11"/>
        <rFont val="Calibri"/>
        <family val="2"/>
      </rPr>
      <t xml:space="preserve">25 januari 2015 en </t>
    </r>
    <r>
      <rPr>
        <sz val="11"/>
        <rFont val="Calibri"/>
        <family val="2"/>
      </rPr>
      <t xml:space="preserve">ook die van </t>
    </r>
    <r>
      <rPr>
        <b/>
        <sz val="11"/>
        <rFont val="Calibri"/>
        <family val="2"/>
      </rPr>
      <t>2015-2016</t>
    </r>
    <r>
      <rPr>
        <sz val="11"/>
        <rFont val="Calibri"/>
        <family val="2"/>
      </rPr>
      <t xml:space="preserve"> van </t>
    </r>
    <r>
      <rPr>
        <b/>
        <sz val="11"/>
        <rFont val="Calibri"/>
        <family val="2"/>
      </rPr>
      <t>april 2015</t>
    </r>
    <r>
      <rPr>
        <sz val="11"/>
        <rFont val="Calibri"/>
        <family val="2"/>
      </rPr>
      <t>. Ook zijn de nadere uitwerkingen van de cao PO, voor zover bekend, ook verwerkt waaronder de regelingen van de duurzame inzetbaarheid. Dat heeft met name geleid tot aanpassingen in de loonberekeningen in de werkbladen voor de directie, het op en het obp. Ook de data in de laatste sheets van OCW voor SWV's hebben geleid tot enkele aanpassingen, met name de data van de bedragen per leerling budget P&amp;A ondersteuning per categorie.</t>
    </r>
  </si>
  <si>
    <t>Alleen justitiële inrichtingen en instellingen voor gesloten jeugdzorg verbonden aan een cluster 4 school kennen de toekenning van een bepaalde capaciteit. Die capaciteit is tevens de basis voor de opgave van het aantal leerlingen op onbezette plaatsen voor de bijzondere bekostiging. Instellingen met deze residentiële leerlingen kennen een specifieke groeiregeling (zie Regeling bekostiging personeel 2015-2016 artikel 39). De bekostiging van deze instellingen JJI en GJI is een zaak van het ministerie OCW en niet van de samenwerkingsverbanden.</t>
  </si>
  <si>
    <t xml:space="preserve">De werkgeverslasten zijn opgenomen in het werkblad tab in cel C156. </t>
  </si>
  <si>
    <r>
      <t xml:space="preserve">In de tabellen zijn de gegevens opgenomen die betrekking hebben op de onderliggende normeringen voor de bekostiging. De bedragen betreffen de laatst bekende bedragen zoals die voor het schooljaar </t>
    </r>
    <r>
      <rPr>
        <b/>
        <sz val="11"/>
        <rFont val="Calibri"/>
        <family val="2"/>
      </rPr>
      <t>2014-2015</t>
    </r>
    <r>
      <rPr>
        <sz val="11"/>
        <rFont val="Calibri"/>
        <family val="2"/>
      </rPr>
      <t xml:space="preserve"> en </t>
    </r>
    <r>
      <rPr>
        <b/>
        <sz val="11"/>
        <rFont val="Calibri"/>
        <family val="2"/>
      </rPr>
      <t>2015-2016</t>
    </r>
    <r>
      <rPr>
        <sz val="11"/>
        <rFont val="Calibri"/>
        <family val="2"/>
      </rPr>
      <t xml:space="preserve"> zijn gepubliceerd; voor MI is dit het kalenderjaar </t>
    </r>
    <r>
      <rPr>
        <b/>
        <sz val="11"/>
        <rFont val="Calibri"/>
        <family val="2"/>
      </rPr>
      <t>2014 resp. 2015</t>
    </r>
    <r>
      <rPr>
        <sz val="11"/>
        <rFont val="Calibri"/>
        <family val="2"/>
      </rPr>
      <t xml:space="preserve">. Andere bedragen die met de nieuwe bekostigingssystematiek te maken hebben zoals die per 1 augustus 2014 van kracht zijn geworden voor het (V)SO, zijn nu ook opgenomen. De bedragen worden t.z.t. weer bijgesteld als gevolg van met name indexering en zullen dan in de tabellen worden aangepast.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</si>
</sst>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2" formatCode="_ &quot;€&quot;\ * #,##0_ ;_ &quot;€&quot;\ * \-#,##0_ ;_ &quot;€&quot;\ * &quot;-&quot;_ ;_ @_ "/>
    <numFmt numFmtId="44" formatCode="_ &quot;€&quot;\ * #,##0.00_ ;_ &quot;€&quot;\ * \-#,##0.00_ ;_ &quot;€&quot;\ * &quot;-&quot;??_ ;_ @_ "/>
    <numFmt numFmtId="164" formatCode="_-&quot;€&quot;\ * #,##0.00_-;_-&quot;€&quot;\ * #,##0.00\-;_-&quot;€&quot;\ * &quot;-&quot;??_-;_-@_-"/>
    <numFmt numFmtId="165" formatCode="d/mmm/yyyy"/>
    <numFmt numFmtId="166" formatCode="_(&quot;€&quot;* #,##0.00_);_(&quot;€&quot;* \(#,##0.00\);_(&quot;€&quot;* &quot;-&quot;??_);_(@_)"/>
    <numFmt numFmtId="167" formatCode="_(&quot;€&quot;* #,##0_);_(&quot;€&quot;* \(#,##0\);_(&quot;€&quot;* &quot;-&quot;??_);_(@_)"/>
    <numFmt numFmtId="168" formatCode="&quot;€&quot;\ #,##0.00_-"/>
    <numFmt numFmtId="169" formatCode="#,##0.00_-"/>
    <numFmt numFmtId="170" formatCode="&quot;€&quot;\ #,##0_-"/>
    <numFmt numFmtId="171" formatCode="_(&quot;€&quot;\ * #,##0.00_);_(&quot;€&quot;\ * \(#,##0.00\);_(&quot;€&quot;\ * &quot;-&quot;??_);_(@_)"/>
    <numFmt numFmtId="172" formatCode="[$-413]d/mmm/yy;@"/>
    <numFmt numFmtId="173" formatCode="[$-413]d/mmm;@"/>
    <numFmt numFmtId="174" formatCode="_(&quot;€&quot;* #,##0_);_(&quot;€&quot;* \(#,##0\);_(&quot;€&quot;* &quot;-&quot;_);_(@_)"/>
    <numFmt numFmtId="175" formatCode="0.0%"/>
    <numFmt numFmtId="176" formatCode="d/mm/yy;@"/>
    <numFmt numFmtId="177" formatCode="0.0000"/>
    <numFmt numFmtId="178" formatCode="_-&quot;€&quot;\ * #,##0_-;_-&quot;€&quot;\ * #,##0\-;_-&quot;€&quot;\ * &quot;-&quot;??_-;_-@_-"/>
    <numFmt numFmtId="179" formatCode="d\ mmmm\ yyyy"/>
    <numFmt numFmtId="180" formatCode="dd/mm/yy"/>
    <numFmt numFmtId="181" formatCode="#,##0.0000_ ;\-#,##0.0000\ "/>
    <numFmt numFmtId="182" formatCode="dd/mm/yy;@"/>
    <numFmt numFmtId="183" formatCode="#,##0_ ;\-#,##0\ "/>
    <numFmt numFmtId="184" formatCode="#,##0.0_ ;\-#,##0.0\ "/>
    <numFmt numFmtId="185" formatCode="#,##0.00_ ;\-#,##0.00\ "/>
    <numFmt numFmtId="186" formatCode="0.0"/>
    <numFmt numFmtId="187" formatCode="_ &quot;€&quot;\ * #,##0_ ;_ &quot;€&quot;\ * \-#,##0_ ;_ &quot;€&quot;\ * &quot;-&quot;??_ ;_ @_ "/>
  </numFmts>
  <fonts count="127" x14ac:knownFonts="1">
    <font>
      <sz val="10"/>
      <color theme="1"/>
      <name val="Arial"/>
      <family val="2"/>
    </font>
    <font>
      <sz val="10"/>
      <color theme="1"/>
      <name val="Arial"/>
      <family val="2"/>
    </font>
    <font>
      <sz val="10"/>
      <name val="Calibri"/>
      <family val="2"/>
      <scheme val="minor"/>
    </font>
    <font>
      <sz val="14"/>
      <color rgb="FFC00000"/>
      <name val="Calibri"/>
      <family val="2"/>
      <scheme val="minor"/>
    </font>
    <font>
      <sz val="12"/>
      <name val="Calibri"/>
      <family val="2"/>
      <scheme val="minor"/>
    </font>
    <font>
      <i/>
      <sz val="10"/>
      <color rgb="FFC00000"/>
      <name val="Calibri"/>
      <family val="2"/>
      <scheme val="minor"/>
    </font>
    <font>
      <sz val="10"/>
      <name val="Calibri"/>
      <family val="2"/>
    </font>
    <font>
      <sz val="10"/>
      <color rgb="FFC00000"/>
      <name val="Calibri"/>
      <family val="2"/>
      <scheme val="minor"/>
    </font>
    <font>
      <i/>
      <sz val="10"/>
      <name val="Calibri"/>
      <family val="2"/>
      <scheme val="minor"/>
    </font>
    <font>
      <b/>
      <i/>
      <sz val="10"/>
      <color rgb="FFC00000"/>
      <name val="Calibri"/>
      <family val="2"/>
      <scheme val="minor"/>
    </font>
    <font>
      <b/>
      <sz val="10"/>
      <name val="Calibri"/>
      <family val="2"/>
      <scheme val="minor"/>
    </font>
    <font>
      <b/>
      <sz val="10"/>
      <color theme="0"/>
      <name val="Calibri"/>
      <family val="2"/>
      <scheme val="minor"/>
    </font>
    <font>
      <sz val="10"/>
      <color indexed="81"/>
      <name val="Tahoma"/>
      <family val="2"/>
    </font>
    <font>
      <b/>
      <sz val="10"/>
      <name val="Arial"/>
      <family val="2"/>
    </font>
    <font>
      <b/>
      <sz val="10"/>
      <color rgb="FFC00000"/>
      <name val="Calibri"/>
      <family val="2"/>
      <scheme val="minor"/>
    </font>
    <font>
      <b/>
      <sz val="10"/>
      <name val="Calibri"/>
      <family val="2"/>
    </font>
    <font>
      <sz val="9"/>
      <color indexed="81"/>
      <name val="Tahoma"/>
      <family val="2"/>
    </font>
    <font>
      <sz val="10"/>
      <color theme="0"/>
      <name val="Calibri"/>
      <family val="2"/>
      <scheme val="minor"/>
    </font>
    <font>
      <sz val="10"/>
      <color rgb="FFC00000"/>
      <name val="Calibri"/>
      <family val="2"/>
    </font>
    <font>
      <sz val="10"/>
      <color indexed="10"/>
      <name val="Calibri"/>
      <family val="2"/>
    </font>
    <font>
      <b/>
      <sz val="14"/>
      <color rgb="FFC00000"/>
      <name val="Calibri"/>
      <family val="2"/>
    </font>
    <font>
      <b/>
      <sz val="10"/>
      <color indexed="10"/>
      <name val="Calibri"/>
      <family val="2"/>
    </font>
    <font>
      <sz val="14"/>
      <name val="Calibri"/>
      <family val="2"/>
    </font>
    <font>
      <b/>
      <sz val="12"/>
      <name val="Calibri"/>
      <family val="2"/>
    </font>
    <font>
      <b/>
      <sz val="10"/>
      <color rgb="FFC00000"/>
      <name val="Calibri"/>
      <family val="2"/>
    </font>
    <font>
      <b/>
      <i/>
      <sz val="10"/>
      <color rgb="FFC00000"/>
      <name val="Calibri"/>
      <family val="2"/>
    </font>
    <font>
      <b/>
      <sz val="10"/>
      <color theme="0"/>
      <name val="Calibri"/>
      <family val="2"/>
    </font>
    <font>
      <b/>
      <sz val="11"/>
      <color indexed="9"/>
      <name val="Calibri"/>
      <family val="2"/>
    </font>
    <font>
      <sz val="8"/>
      <color indexed="81"/>
      <name val="Tahoma"/>
      <family val="2"/>
    </font>
    <font>
      <sz val="10"/>
      <color theme="1"/>
      <name val="Calibri"/>
      <family val="2"/>
      <scheme val="minor"/>
    </font>
    <font>
      <i/>
      <sz val="10"/>
      <color indexed="60"/>
      <name val="Calibri"/>
      <family val="2"/>
      <scheme val="minor"/>
    </font>
    <font>
      <b/>
      <sz val="10"/>
      <color indexed="60"/>
      <name val="Calibri"/>
      <family val="2"/>
      <scheme val="minor"/>
    </font>
    <font>
      <sz val="10"/>
      <color indexed="60"/>
      <name val="Calibri"/>
      <family val="2"/>
      <scheme val="minor"/>
    </font>
    <font>
      <sz val="10"/>
      <color indexed="8"/>
      <name val="Calibri"/>
      <family val="2"/>
      <scheme val="minor"/>
    </font>
    <font>
      <b/>
      <i/>
      <sz val="10"/>
      <color rgb="FFFF0000"/>
      <name val="Calibri"/>
      <family val="2"/>
      <scheme val="minor"/>
    </font>
    <font>
      <b/>
      <i/>
      <sz val="10"/>
      <name val="Calibri"/>
      <family val="2"/>
    </font>
    <font>
      <i/>
      <sz val="14"/>
      <name val="Calibri"/>
      <family val="2"/>
    </font>
    <font>
      <b/>
      <i/>
      <sz val="14"/>
      <color indexed="10"/>
      <name val="Calibri"/>
      <family val="2"/>
    </font>
    <font>
      <i/>
      <sz val="14"/>
      <color indexed="10"/>
      <name val="Calibri"/>
      <family val="2"/>
    </font>
    <font>
      <sz val="12"/>
      <name val="Calibri"/>
      <family val="2"/>
    </font>
    <font>
      <b/>
      <i/>
      <sz val="12"/>
      <name val="Calibri"/>
      <family val="2"/>
    </font>
    <font>
      <sz val="11"/>
      <name val="Calibri"/>
      <family val="2"/>
    </font>
    <font>
      <b/>
      <sz val="11"/>
      <name val="Calibri"/>
      <family val="2"/>
    </font>
    <font>
      <i/>
      <sz val="10"/>
      <color rgb="FFC00000"/>
      <name val="Calibri"/>
      <family val="2"/>
    </font>
    <font>
      <i/>
      <sz val="10"/>
      <color indexed="10"/>
      <name val="Calibri"/>
      <family val="2"/>
    </font>
    <font>
      <sz val="10"/>
      <color indexed="60"/>
      <name val="Calibri"/>
      <family val="2"/>
    </font>
    <font>
      <i/>
      <sz val="10"/>
      <name val="Calibri"/>
      <family val="2"/>
    </font>
    <font>
      <b/>
      <sz val="14"/>
      <color indexed="10"/>
      <name val="Calibri"/>
      <family val="2"/>
    </font>
    <font>
      <sz val="14"/>
      <color indexed="10"/>
      <name val="Calibri"/>
      <family val="2"/>
    </font>
    <font>
      <b/>
      <sz val="14"/>
      <name val="Calibri"/>
      <family val="2"/>
    </font>
    <font>
      <b/>
      <i/>
      <sz val="10"/>
      <color indexed="10"/>
      <name val="Calibri"/>
      <family val="2"/>
    </font>
    <font>
      <i/>
      <sz val="11"/>
      <name val="Calibri"/>
      <family val="2"/>
    </font>
    <font>
      <sz val="10"/>
      <color theme="0"/>
      <name val="Calibri"/>
      <family val="2"/>
    </font>
    <font>
      <i/>
      <sz val="10"/>
      <color theme="0"/>
      <name val="Calibri"/>
      <family val="2"/>
    </font>
    <font>
      <b/>
      <u/>
      <sz val="10"/>
      <name val="Calibri"/>
      <family val="2"/>
    </font>
    <font>
      <sz val="10"/>
      <name val="Arial"/>
      <family val="2"/>
    </font>
    <font>
      <b/>
      <sz val="10"/>
      <color indexed="9"/>
      <name val="Calibri"/>
      <family val="2"/>
    </font>
    <font>
      <sz val="10"/>
      <color indexed="10"/>
      <name val="Arial"/>
      <family val="2"/>
    </font>
    <font>
      <b/>
      <i/>
      <sz val="14"/>
      <name val="Calibri"/>
      <family val="2"/>
    </font>
    <font>
      <b/>
      <sz val="14"/>
      <name val="Arial"/>
      <family val="2"/>
    </font>
    <font>
      <i/>
      <sz val="10"/>
      <color theme="1" tint="4.9989318521683403E-2"/>
      <name val="Calibri"/>
      <family val="2"/>
    </font>
    <font>
      <b/>
      <i/>
      <sz val="10"/>
      <color indexed="9"/>
      <name val="Calibri"/>
      <family val="2"/>
    </font>
    <font>
      <sz val="10"/>
      <color theme="0" tint="-4.9989318521683403E-2"/>
      <name val="Calibri"/>
      <family val="2"/>
    </font>
    <font>
      <b/>
      <sz val="10"/>
      <color theme="0" tint="-4.9989318521683403E-2"/>
      <name val="Calibri"/>
      <family val="2"/>
    </font>
    <font>
      <sz val="10"/>
      <color rgb="FFFF0000"/>
      <name val="Calibri"/>
      <family val="2"/>
    </font>
    <font>
      <b/>
      <i/>
      <sz val="10"/>
      <name val="Calibri"/>
      <family val="2"/>
      <scheme val="minor"/>
    </font>
    <font>
      <b/>
      <sz val="11"/>
      <color indexed="9"/>
      <name val="Calibri"/>
      <family val="2"/>
      <scheme val="minor"/>
    </font>
    <font>
      <sz val="10"/>
      <color rgb="FF0070C0"/>
      <name val="Calibri"/>
      <family val="2"/>
      <scheme val="minor"/>
    </font>
    <font>
      <b/>
      <sz val="10"/>
      <color rgb="FF0070C0"/>
      <name val="Calibri"/>
      <family val="2"/>
      <scheme val="minor"/>
    </font>
    <font>
      <i/>
      <sz val="10"/>
      <color rgb="FF0070C0"/>
      <name val="Calibri"/>
      <family val="2"/>
      <scheme val="minor"/>
    </font>
    <font>
      <b/>
      <i/>
      <sz val="10"/>
      <color theme="0"/>
      <name val="Calibri"/>
      <family val="2"/>
    </font>
    <font>
      <sz val="10"/>
      <color theme="0" tint="-0.34998626667073579"/>
      <name val="Calibri"/>
      <family val="2"/>
      <scheme val="minor"/>
    </font>
    <font>
      <sz val="10"/>
      <color theme="3" tint="0.39997558519241921"/>
      <name val="Calibri"/>
      <family val="2"/>
      <scheme val="minor"/>
    </font>
    <font>
      <b/>
      <sz val="11"/>
      <color rgb="FFC00000"/>
      <name val="Calibri"/>
      <family val="2"/>
    </font>
    <font>
      <sz val="11"/>
      <color indexed="10"/>
      <name val="Calibri"/>
      <family val="2"/>
    </font>
    <font>
      <b/>
      <sz val="11"/>
      <color indexed="10"/>
      <name val="Calibri"/>
      <family val="2"/>
    </font>
    <font>
      <b/>
      <i/>
      <sz val="11"/>
      <name val="Calibri"/>
      <family val="2"/>
    </font>
    <font>
      <b/>
      <u/>
      <sz val="11"/>
      <name val="Calibri"/>
      <family val="2"/>
    </font>
    <font>
      <u/>
      <sz val="10"/>
      <color indexed="12"/>
      <name val="Arial"/>
      <family val="2"/>
    </font>
    <font>
      <u/>
      <sz val="11"/>
      <color indexed="12"/>
      <name val="Calibri"/>
      <family val="2"/>
      <scheme val="minor"/>
    </font>
    <font>
      <sz val="10"/>
      <color rgb="FFFF0000"/>
      <name val="Calibri"/>
      <family val="2"/>
      <scheme val="minor"/>
    </font>
    <font>
      <sz val="14"/>
      <color rgb="FFC00000"/>
      <name val="Calibri"/>
      <family val="2"/>
    </font>
    <font>
      <sz val="12"/>
      <color theme="1"/>
      <name val="Calibri"/>
      <family val="2"/>
      <scheme val="minor"/>
    </font>
    <font>
      <sz val="10"/>
      <color theme="0" tint="-0.34998626667073579"/>
      <name val="Calibri"/>
      <family val="2"/>
    </font>
    <font>
      <i/>
      <sz val="12"/>
      <name val="Calibri"/>
      <family val="2"/>
      <scheme val="minor"/>
    </font>
    <font>
      <i/>
      <sz val="10"/>
      <color rgb="FF002060"/>
      <name val="Calibri"/>
      <family val="2"/>
      <scheme val="minor"/>
    </font>
    <font>
      <sz val="10"/>
      <color rgb="FF002060"/>
      <name val="Calibri"/>
      <family val="2"/>
      <scheme val="minor"/>
    </font>
    <font>
      <sz val="10"/>
      <color theme="5"/>
      <name val="Calibri"/>
      <family val="2"/>
      <scheme val="minor"/>
    </font>
    <font>
      <sz val="12"/>
      <color indexed="10"/>
      <name val="Calibri"/>
      <family val="2"/>
    </font>
    <font>
      <b/>
      <sz val="12"/>
      <color indexed="10"/>
      <name val="Calibri"/>
      <family val="2"/>
    </font>
    <font>
      <b/>
      <sz val="10"/>
      <color rgb="FF002060"/>
      <name val="Calibri"/>
      <family val="2"/>
    </font>
    <font>
      <i/>
      <sz val="10"/>
      <color rgb="FF002060"/>
      <name val="Calibri"/>
      <family val="2"/>
    </font>
    <font>
      <u/>
      <sz val="11"/>
      <name val="Calibri"/>
      <family val="2"/>
    </font>
    <font>
      <i/>
      <sz val="10"/>
      <color theme="0" tint="-0.34998626667073579"/>
      <name val="Calibri"/>
      <family val="2"/>
    </font>
    <font>
      <b/>
      <i/>
      <sz val="10"/>
      <color theme="0" tint="-0.34998626667073579"/>
      <name val="Calibri"/>
      <family val="2"/>
    </font>
    <font>
      <sz val="10"/>
      <color theme="1"/>
      <name val="Calibri"/>
      <family val="2"/>
    </font>
    <font>
      <b/>
      <sz val="10"/>
      <color rgb="FFFF0000"/>
      <name val="Calibri"/>
      <family val="2"/>
    </font>
    <font>
      <b/>
      <sz val="10"/>
      <color indexed="8"/>
      <name val="Calibri"/>
      <family val="2"/>
    </font>
    <font>
      <sz val="10"/>
      <color theme="1" tint="0.34998626667073579"/>
      <name val="Calibri"/>
      <family val="2"/>
      <scheme val="minor"/>
    </font>
    <font>
      <i/>
      <sz val="10"/>
      <color theme="1" tint="0.34998626667073579"/>
      <name val="Calibri"/>
      <family val="2"/>
      <scheme val="minor"/>
    </font>
    <font>
      <b/>
      <sz val="10"/>
      <color theme="1" tint="0.34998626667073579"/>
      <name val="Calibri"/>
      <family val="2"/>
      <scheme val="minor"/>
    </font>
    <font>
      <b/>
      <i/>
      <sz val="10"/>
      <color theme="1" tint="0.34998626667073579"/>
      <name val="Calibri"/>
      <family val="2"/>
      <scheme val="minor"/>
    </font>
    <font>
      <b/>
      <sz val="10"/>
      <color theme="1" tint="0.34998626667073579"/>
      <name val="Calibri"/>
      <family val="2"/>
    </font>
    <font>
      <i/>
      <sz val="10"/>
      <color theme="1" tint="0.34998626667073579"/>
      <name val="Calibri"/>
      <family val="2"/>
    </font>
    <font>
      <b/>
      <sz val="10"/>
      <color theme="1"/>
      <name val="Calibri"/>
      <family val="2"/>
    </font>
    <font>
      <b/>
      <sz val="10"/>
      <color theme="1" tint="0.499984740745262"/>
      <name val="Calibri"/>
      <family val="2"/>
    </font>
    <font>
      <i/>
      <sz val="10"/>
      <color theme="1" tint="0.499984740745262"/>
      <name val="Calibri"/>
      <family val="2"/>
    </font>
    <font>
      <sz val="10"/>
      <color theme="1" tint="0.34998626667073579"/>
      <name val="Calibri"/>
      <family val="2"/>
    </font>
    <font>
      <b/>
      <i/>
      <sz val="10"/>
      <color theme="1" tint="0.34998626667073579"/>
      <name val="Calibri"/>
      <family val="2"/>
    </font>
    <font>
      <sz val="10"/>
      <color theme="1" tint="0.34998626667073579"/>
      <name val="Arial"/>
      <family val="2"/>
    </font>
    <font>
      <b/>
      <u/>
      <sz val="10"/>
      <color theme="1" tint="0.34998626667073579"/>
      <name val="Calibri"/>
      <family val="2"/>
    </font>
    <font>
      <sz val="10"/>
      <color theme="1" tint="0.499984740745262"/>
      <name val="Calibri"/>
      <family val="2"/>
    </font>
    <font>
      <b/>
      <i/>
      <sz val="10"/>
      <color theme="1" tint="0.499984740745262"/>
      <name val="Calibri"/>
      <family val="2"/>
    </font>
    <font>
      <i/>
      <sz val="14"/>
      <color theme="1" tint="0.499984740745262"/>
      <name val="Calibri"/>
      <family val="2"/>
    </font>
    <font>
      <sz val="12"/>
      <color theme="1" tint="0.499984740745262"/>
      <name val="Calibri"/>
      <family val="2"/>
    </font>
    <font>
      <b/>
      <i/>
      <sz val="12"/>
      <color theme="1" tint="0.499984740745262"/>
      <name val="Calibri"/>
      <family val="2"/>
    </font>
    <font>
      <i/>
      <sz val="14"/>
      <color theme="1" tint="0.34998626667073579"/>
      <name val="Calibri"/>
      <family val="2"/>
    </font>
    <font>
      <sz val="12"/>
      <color theme="1" tint="0.34998626667073579"/>
      <name val="Calibri"/>
      <family val="2"/>
    </font>
    <font>
      <b/>
      <sz val="11"/>
      <color theme="1" tint="0.34998626667073579"/>
      <name val="Calibri"/>
      <family val="2"/>
      <scheme val="minor"/>
    </font>
    <font>
      <i/>
      <sz val="11"/>
      <color theme="1" tint="0.34998626667073579"/>
      <name val="Calibri"/>
      <family val="2"/>
    </font>
    <font>
      <b/>
      <i/>
      <sz val="11"/>
      <color theme="1" tint="0.34998626667073579"/>
      <name val="Calibri"/>
      <family val="2"/>
    </font>
    <font>
      <sz val="11"/>
      <color rgb="FFC00000"/>
      <name val="Calibri"/>
      <family val="2"/>
    </font>
    <font>
      <b/>
      <sz val="10"/>
      <color rgb="FF002060"/>
      <name val="Calibri"/>
      <family val="2"/>
      <scheme val="minor"/>
    </font>
    <font>
      <b/>
      <i/>
      <sz val="10"/>
      <color rgb="FF002060"/>
      <name val="Calibri"/>
      <family val="2"/>
      <scheme val="minor"/>
    </font>
    <font>
      <sz val="10"/>
      <color theme="0" tint="-0.249977111117893"/>
      <name val="Calibri"/>
      <family val="2"/>
      <scheme val="minor"/>
    </font>
    <font>
      <sz val="10"/>
      <color rgb="FF0070C0"/>
      <name val="Calibri"/>
      <family val="2"/>
    </font>
    <font>
      <sz val="8.5"/>
      <color rgb="FF0070C0"/>
      <name val="Calibri"/>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70C0"/>
        <bgColor indexed="64"/>
      </patternFill>
    </fill>
    <fill>
      <patternFill patternType="solid">
        <fgColor indexed="43"/>
        <bgColor indexed="64"/>
      </patternFill>
    </fill>
    <fill>
      <patternFill patternType="solid">
        <fgColor rgb="FFFFFF99"/>
        <bgColor indexed="64"/>
      </patternFill>
    </fill>
    <fill>
      <patternFill patternType="solid">
        <fgColor theme="4"/>
        <bgColor indexed="64"/>
      </patternFill>
    </fill>
    <fill>
      <patternFill patternType="solid">
        <fgColor indexed="9"/>
        <bgColor indexed="64"/>
      </patternFill>
    </fill>
    <fill>
      <patternFill patternType="solid">
        <fgColor theme="3" tint="0.79998168889431442"/>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tint="-4.9989318521683403E-2"/>
      </left>
      <right style="thin">
        <color theme="0" tint="-4.9989318521683403E-2"/>
      </right>
      <top/>
      <bottom/>
      <diagonal/>
    </border>
    <border>
      <left/>
      <right style="thin">
        <color theme="0"/>
      </right>
      <top style="thin">
        <color theme="0" tint="-4.9989318521683403E-2"/>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top style="thin">
        <color theme="0" tint="-4.9989318521683403E-2"/>
      </top>
      <bottom style="thin">
        <color theme="0" tint="-4.9989318521683403E-2"/>
      </bottom>
      <diagonal/>
    </border>
    <border>
      <left/>
      <right/>
      <top style="thin">
        <color theme="0"/>
      </top>
      <bottom style="thin">
        <color theme="0"/>
      </bottom>
      <diagonal/>
    </border>
    <border>
      <left/>
      <right/>
      <top/>
      <bottom style="thin">
        <color theme="0" tint="-4.9989318521683403E-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78" fillId="0" borderId="0" applyNumberFormat="0" applyFill="0" applyBorder="0" applyAlignment="0" applyProtection="0">
      <alignment vertical="top"/>
      <protection locked="0"/>
    </xf>
  </cellStyleXfs>
  <cellXfs count="1345">
    <xf numFmtId="0" fontId="0" fillId="0" borderId="0" xfId="0"/>
    <xf numFmtId="0" fontId="6" fillId="3" borderId="6" xfId="0" applyFont="1" applyFill="1" applyBorder="1" applyAlignment="1" applyProtection="1">
      <alignment horizontal="left"/>
    </xf>
    <xf numFmtId="165" fontId="6" fillId="3" borderId="6" xfId="0" applyNumberFormat="1" applyFont="1" applyFill="1" applyBorder="1" applyAlignment="1" applyProtection="1">
      <alignment horizontal="left"/>
    </xf>
    <xf numFmtId="0" fontId="6" fillId="3" borderId="6" xfId="0" applyFont="1" applyFill="1" applyBorder="1" applyProtection="1"/>
    <xf numFmtId="0" fontId="2" fillId="0" borderId="0" xfId="0" applyFont="1" applyFill="1" applyBorder="1" applyAlignment="1" applyProtection="1">
      <alignment horizontal="left" vertical="center"/>
    </xf>
    <xf numFmtId="0" fontId="6" fillId="3" borderId="0" xfId="0" applyNumberFormat="1" applyFont="1" applyFill="1" applyBorder="1" applyAlignment="1" applyProtection="1">
      <alignment horizontal="justify" vertical="top" wrapText="1"/>
    </xf>
    <xf numFmtId="0" fontId="6" fillId="3" borderId="23" xfId="0" applyFont="1" applyFill="1" applyBorder="1" applyProtection="1"/>
    <xf numFmtId="0" fontId="18" fillId="3" borderId="6" xfId="0" applyFont="1" applyFill="1" applyBorder="1" applyProtection="1"/>
    <xf numFmtId="0" fontId="6" fillId="3" borderId="0" xfId="0" applyFont="1" applyFill="1" applyProtection="1"/>
    <xf numFmtId="0" fontId="6" fillId="3" borderId="0" xfId="0" applyFont="1" applyFill="1" applyBorder="1" applyAlignment="1" applyProtection="1">
      <alignment horizontal="center"/>
    </xf>
    <xf numFmtId="0" fontId="6" fillId="2" borderId="1" xfId="0" applyFont="1" applyFill="1" applyBorder="1" applyProtection="1"/>
    <xf numFmtId="0" fontId="6" fillId="2" borderId="2" xfId="0" applyFont="1" applyFill="1" applyBorder="1" applyProtection="1"/>
    <xf numFmtId="0" fontId="6" fillId="2" borderId="2" xfId="0" applyFont="1" applyFill="1" applyBorder="1" applyAlignment="1" applyProtection="1">
      <alignment horizontal="center"/>
    </xf>
    <xf numFmtId="0" fontId="6" fillId="2" borderId="3" xfId="0" applyFont="1" applyFill="1" applyBorder="1" applyProtection="1"/>
    <xf numFmtId="0" fontId="19" fillId="3" borderId="0" xfId="0" applyFont="1" applyFill="1" applyProtection="1"/>
    <xf numFmtId="0" fontId="19" fillId="2" borderId="4" xfId="0" applyFont="1" applyFill="1" applyBorder="1" applyProtection="1"/>
    <xf numFmtId="0" fontId="19" fillId="2" borderId="0" xfId="0" applyFont="1" applyFill="1" applyBorder="1" applyProtection="1"/>
    <xf numFmtId="0" fontId="19" fillId="2" borderId="0" xfId="0" applyFont="1" applyFill="1" applyBorder="1" applyAlignment="1" applyProtection="1">
      <alignment horizontal="center"/>
    </xf>
    <xf numFmtId="0" fontId="19" fillId="2" borderId="5" xfId="0" applyFont="1" applyFill="1" applyBorder="1" applyProtection="1"/>
    <xf numFmtId="0" fontId="20" fillId="2" borderId="0" xfId="0" applyFont="1" applyFill="1" applyBorder="1" applyProtection="1"/>
    <xf numFmtId="0" fontId="22" fillId="2" borderId="0" xfId="0" applyFont="1" applyFill="1" applyBorder="1" applyProtection="1"/>
    <xf numFmtId="0" fontId="6" fillId="2" borderId="4" xfId="0" applyFont="1" applyFill="1" applyBorder="1" applyProtection="1"/>
    <xf numFmtId="0" fontId="23" fillId="2" borderId="0" xfId="0" applyFont="1" applyFill="1" applyBorder="1" applyProtection="1"/>
    <xf numFmtId="0" fontId="6" fillId="2" borderId="0" xfId="0" applyFont="1" applyFill="1" applyBorder="1" applyProtection="1"/>
    <xf numFmtId="0" fontId="6" fillId="2" borderId="0" xfId="0" applyFont="1" applyFill="1" applyBorder="1" applyAlignment="1" applyProtection="1">
      <alignment horizontal="center"/>
    </xf>
    <xf numFmtId="165" fontId="15" fillId="2" borderId="0" xfId="0" applyNumberFormat="1" applyFont="1" applyFill="1" applyBorder="1" applyAlignment="1" applyProtection="1">
      <alignment horizontal="center"/>
    </xf>
    <xf numFmtId="0" fontId="6" fillId="2" borderId="5" xfId="0" applyFont="1" applyFill="1" applyBorder="1" applyProtection="1"/>
    <xf numFmtId="0" fontId="6" fillId="3" borderId="25" xfId="0" applyFont="1" applyFill="1" applyBorder="1" applyProtection="1"/>
    <xf numFmtId="0" fontId="6" fillId="3" borderId="7" xfId="0" applyFont="1" applyFill="1" applyBorder="1" applyProtection="1"/>
    <xf numFmtId="0" fontId="6" fillId="3" borderId="7" xfId="0" applyFont="1" applyFill="1" applyBorder="1" applyAlignment="1" applyProtection="1">
      <alignment horizontal="center"/>
    </xf>
    <xf numFmtId="0" fontId="6" fillId="3" borderId="24" xfId="0" applyFont="1" applyFill="1" applyBorder="1" applyProtection="1"/>
    <xf numFmtId="0" fontId="24" fillId="3" borderId="0" xfId="0" applyFont="1" applyFill="1" applyProtection="1"/>
    <xf numFmtId="0" fontId="24" fillId="2" borderId="4" xfId="0" applyFont="1" applyFill="1" applyBorder="1" applyProtection="1"/>
    <xf numFmtId="0" fontId="24" fillId="3" borderId="6" xfId="0" applyFont="1" applyFill="1" applyBorder="1" applyProtection="1"/>
    <xf numFmtId="0" fontId="24" fillId="2" borderId="5" xfId="0" applyFont="1" applyFill="1" applyBorder="1" applyProtection="1"/>
    <xf numFmtId="0" fontId="21" fillId="3" borderId="0" xfId="0" applyFont="1" applyFill="1" applyProtection="1"/>
    <xf numFmtId="0" fontId="21" fillId="2" borderId="4" xfId="0" applyFont="1" applyFill="1" applyBorder="1" applyProtection="1"/>
    <xf numFmtId="0" fontId="15" fillId="3" borderId="26" xfId="0" applyFont="1" applyFill="1" applyBorder="1" applyProtection="1"/>
    <xf numFmtId="0" fontId="15" fillId="3" borderId="6" xfId="0" applyFont="1" applyFill="1" applyBorder="1" applyAlignment="1" applyProtection="1">
      <alignment horizontal="left"/>
    </xf>
    <xf numFmtId="0" fontId="21" fillId="3" borderId="6" xfId="0" applyFont="1" applyFill="1" applyBorder="1" applyProtection="1"/>
    <xf numFmtId="0" fontId="21" fillId="3" borderId="6" xfId="0" applyFont="1" applyFill="1" applyBorder="1" applyAlignment="1" applyProtection="1">
      <alignment horizontal="left"/>
    </xf>
    <xf numFmtId="0" fontId="21" fillId="2" borderId="5" xfId="0" applyFont="1" applyFill="1" applyBorder="1" applyProtection="1"/>
    <xf numFmtId="0" fontId="19" fillId="3" borderId="26" xfId="0" applyFont="1" applyFill="1" applyBorder="1" applyProtection="1"/>
    <xf numFmtId="0" fontId="15" fillId="3" borderId="6" xfId="0" applyFont="1" applyFill="1" applyBorder="1" applyProtection="1"/>
    <xf numFmtId="0" fontId="15" fillId="3" borderId="6" xfId="0" applyFont="1" applyFill="1" applyBorder="1" applyAlignment="1" applyProtection="1">
      <alignment horizontal="center"/>
    </xf>
    <xf numFmtId="0" fontId="6" fillId="3" borderId="26" xfId="0" applyFont="1" applyFill="1" applyBorder="1" applyProtection="1"/>
    <xf numFmtId="0" fontId="6" fillId="3" borderId="6" xfId="0" applyFont="1" applyFill="1" applyBorder="1" applyAlignment="1" applyProtection="1">
      <alignment horizontal="center"/>
    </xf>
    <xf numFmtId="2" fontId="6" fillId="3" borderId="6" xfId="0" applyNumberFormat="1" applyFont="1" applyFill="1" applyBorder="1" applyProtection="1"/>
    <xf numFmtId="0" fontId="6" fillId="2" borderId="6" xfId="0" applyFont="1" applyFill="1" applyBorder="1" applyAlignment="1" applyProtection="1">
      <alignment horizontal="center"/>
      <protection locked="0"/>
    </xf>
    <xf numFmtId="166" fontId="15" fillId="3" borderId="6" xfId="0" applyNumberFormat="1" applyFont="1" applyFill="1" applyBorder="1" applyProtection="1"/>
    <xf numFmtId="174" fontId="26" fillId="3" borderId="6" xfId="0" applyNumberFormat="1" applyFont="1" applyFill="1" applyBorder="1" applyAlignment="1" applyProtection="1">
      <alignment horizontal="center"/>
    </xf>
    <xf numFmtId="0" fontId="6" fillId="3" borderId="0" xfId="0" applyFont="1" applyFill="1" applyBorder="1" applyProtection="1"/>
    <xf numFmtId="0" fontId="15" fillId="3" borderId="0" xfId="0" applyFont="1" applyFill="1" applyBorder="1" applyProtection="1"/>
    <xf numFmtId="0" fontId="6" fillId="3" borderId="27" xfId="0" applyFont="1" applyFill="1" applyBorder="1" applyProtection="1"/>
    <xf numFmtId="0" fontId="15" fillId="3" borderId="8" xfId="0" applyFont="1" applyFill="1" applyBorder="1" applyProtection="1"/>
    <xf numFmtId="0" fontId="6" fillId="3" borderId="28" xfId="0" applyFont="1" applyFill="1" applyBorder="1" applyProtection="1"/>
    <xf numFmtId="0" fontId="19" fillId="3" borderId="6" xfId="0" applyFont="1" applyFill="1" applyBorder="1" applyProtection="1"/>
    <xf numFmtId="166" fontId="15" fillId="3" borderId="0" xfId="0" applyNumberFormat="1" applyFont="1" applyFill="1" applyBorder="1" applyProtection="1"/>
    <xf numFmtId="3" fontId="26" fillId="3" borderId="0" xfId="0" applyNumberFormat="1" applyFont="1" applyFill="1" applyBorder="1" applyAlignment="1" applyProtection="1">
      <alignment horizontal="center"/>
    </xf>
    <xf numFmtId="174" fontId="26" fillId="3" borderId="0" xfId="0" applyNumberFormat="1" applyFont="1" applyFill="1" applyBorder="1" applyAlignment="1" applyProtection="1">
      <alignment horizontal="center"/>
    </xf>
    <xf numFmtId="0" fontId="6" fillId="2" borderId="9" xfId="0" applyFont="1" applyFill="1" applyBorder="1" applyProtection="1"/>
    <xf numFmtId="0" fontId="6" fillId="2" borderId="10" xfId="0" applyFont="1" applyFill="1" applyBorder="1" applyProtection="1"/>
    <xf numFmtId="0" fontId="6" fillId="2" borderId="10" xfId="0" applyFont="1" applyFill="1" applyBorder="1" applyAlignment="1" applyProtection="1">
      <alignment horizontal="center"/>
    </xf>
    <xf numFmtId="0" fontId="27" fillId="2" borderId="10" xfId="0" applyFont="1" applyFill="1" applyBorder="1" applyAlignment="1" applyProtection="1">
      <alignment horizontal="right"/>
    </xf>
    <xf numFmtId="0" fontId="6" fillId="2" borderId="11" xfId="0" applyFont="1" applyFill="1" applyBorder="1" applyProtection="1"/>
    <xf numFmtId="166" fontId="2" fillId="0" borderId="0" xfId="0" applyNumberFormat="1" applyFont="1" applyFill="1" applyBorder="1" applyAlignment="1" applyProtection="1">
      <alignment horizontal="left" vertical="center"/>
    </xf>
    <xf numFmtId="0" fontId="14" fillId="0" borderId="0" xfId="0" applyFont="1" applyFill="1" applyAlignment="1" applyProtection="1">
      <alignment horizontal="left"/>
    </xf>
    <xf numFmtId="0" fontId="30" fillId="0" borderId="0" xfId="0" applyFont="1" applyFill="1" applyAlignment="1" applyProtection="1">
      <alignment horizontal="left" indent="1"/>
    </xf>
    <xf numFmtId="0" fontId="31" fillId="0" borderId="0" xfId="0" applyFont="1" applyFill="1" applyBorder="1" applyAlignment="1" applyProtection="1">
      <alignment horizontal="left"/>
    </xf>
    <xf numFmtId="0" fontId="32" fillId="0" borderId="0" xfId="0" applyFont="1" applyFill="1" applyAlignment="1" applyProtection="1">
      <alignment horizontal="left"/>
    </xf>
    <xf numFmtId="0" fontId="33" fillId="0" borderId="0" xfId="0" applyFont="1" applyFill="1" applyAlignment="1" applyProtection="1">
      <alignment horizontal="left"/>
    </xf>
    <xf numFmtId="0" fontId="2" fillId="0" borderId="0" xfId="0" applyFont="1" applyFill="1" applyBorder="1" applyAlignment="1" applyProtection="1">
      <alignment horizontal="left"/>
    </xf>
    <xf numFmtId="0" fontId="29" fillId="0" borderId="4" xfId="0" applyFont="1" applyBorder="1" applyAlignment="1" applyProtection="1">
      <alignment horizontal="left"/>
    </xf>
    <xf numFmtId="0" fontId="10"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left" vertical="center"/>
    </xf>
    <xf numFmtId="4" fontId="2" fillId="0" borderId="0" xfId="0" applyNumberFormat="1" applyFont="1" applyFill="1" applyBorder="1" applyAlignment="1" applyProtection="1">
      <alignment horizontal="left" vertical="center" wrapText="1"/>
    </xf>
    <xf numFmtId="166" fontId="2" fillId="6" borderId="0" xfId="0" applyNumberFormat="1" applyFont="1" applyFill="1" applyBorder="1" applyAlignment="1" applyProtection="1">
      <alignment horizontal="left" vertical="top" wrapText="1"/>
      <protection locked="0"/>
    </xf>
    <xf numFmtId="171" fontId="2" fillId="5" borderId="0" xfId="0" applyNumberFormat="1" applyFont="1" applyFill="1" applyBorder="1" applyAlignment="1" applyProtection="1">
      <alignment horizontal="left" vertical="top" wrapText="1"/>
      <protection locked="0"/>
    </xf>
    <xf numFmtId="171" fontId="2" fillId="5" borderId="0" xfId="0" applyNumberFormat="1" applyFont="1" applyFill="1" applyBorder="1" applyAlignment="1" applyProtection="1">
      <alignment horizontal="left"/>
      <protection locked="0"/>
    </xf>
    <xf numFmtId="0" fontId="6" fillId="0" borderId="0" xfId="0" applyNumberFormat="1" applyFont="1" applyFill="1" applyBorder="1" applyAlignment="1" applyProtection="1">
      <alignment horizontal="justify" vertical="top" wrapText="1"/>
    </xf>
    <xf numFmtId="44" fontId="2" fillId="0" borderId="0" xfId="0" applyNumberFormat="1" applyFont="1" applyFill="1" applyBorder="1" applyAlignment="1" applyProtection="1">
      <alignment horizontal="left" vertical="center" wrapText="1"/>
    </xf>
    <xf numFmtId="3" fontId="2" fillId="0" borderId="0" xfId="0" applyNumberFormat="1" applyFont="1" applyFill="1" applyBorder="1" applyAlignment="1" applyProtection="1">
      <alignment horizontal="right" vertical="center"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pplyProtection="1">
      <alignment horizontal="right" vertical="center" wrapText="1"/>
    </xf>
    <xf numFmtId="42" fontId="2" fillId="0" borderId="0" xfId="0" applyNumberFormat="1" applyFont="1" applyFill="1" applyBorder="1" applyAlignment="1" applyProtection="1">
      <alignment horizontal="right" vertical="center" wrapText="1"/>
    </xf>
    <xf numFmtId="0" fontId="6" fillId="3" borderId="0" xfId="0" applyFont="1" applyFill="1" applyAlignment="1" applyProtection="1">
      <alignment horizontal="left"/>
    </xf>
    <xf numFmtId="0" fontId="6" fillId="2" borderId="2" xfId="0" applyFont="1" applyFill="1" applyBorder="1" applyAlignment="1" applyProtection="1">
      <alignment horizontal="left"/>
    </xf>
    <xf numFmtId="0" fontId="19" fillId="2" borderId="0" xfId="0" applyFont="1" applyFill="1" applyBorder="1" applyAlignment="1" applyProtection="1">
      <alignment horizontal="left"/>
    </xf>
    <xf numFmtId="0" fontId="6" fillId="2" borderId="0" xfId="0" applyFont="1" applyFill="1" applyBorder="1" applyAlignment="1" applyProtection="1">
      <alignment horizontal="left"/>
    </xf>
    <xf numFmtId="0" fontId="6" fillId="3" borderId="7" xfId="0" applyFont="1" applyFill="1" applyBorder="1" applyAlignment="1" applyProtection="1">
      <alignment horizontal="left"/>
    </xf>
    <xf numFmtId="0" fontId="15" fillId="3" borderId="0" xfId="0" applyFont="1" applyFill="1" applyBorder="1" applyAlignment="1" applyProtection="1">
      <alignment horizontal="left"/>
    </xf>
    <xf numFmtId="0" fontId="15" fillId="3" borderId="8" xfId="0" applyFont="1" applyFill="1" applyBorder="1" applyAlignment="1" applyProtection="1">
      <alignment horizontal="left"/>
    </xf>
    <xf numFmtId="0" fontId="6" fillId="2" borderId="10" xfId="0" applyFont="1" applyFill="1" applyBorder="1" applyAlignment="1" applyProtection="1">
      <alignment horizontal="left"/>
    </xf>
    <xf numFmtId="0" fontId="6" fillId="0" borderId="0" xfId="0" applyFont="1" applyFill="1" applyBorder="1" applyAlignment="1" applyProtection="1">
      <alignment horizontal="left" vertical="center"/>
    </xf>
    <xf numFmtId="175" fontId="6" fillId="5" borderId="0" xfId="0" applyNumberFormat="1" applyFont="1" applyFill="1" applyBorder="1" applyAlignment="1" applyProtection="1">
      <alignment horizontal="left" vertical="center"/>
      <protection locked="0"/>
    </xf>
    <xf numFmtId="175" fontId="15" fillId="0" borderId="0" xfId="0" applyNumberFormat="1" applyFont="1" applyFill="1" applyBorder="1" applyAlignment="1" applyProtection="1">
      <alignment horizontal="left" vertical="center"/>
    </xf>
    <xf numFmtId="9" fontId="6" fillId="0" borderId="0" xfId="0" applyNumberFormat="1" applyFont="1" applyFill="1" applyAlignment="1" applyProtection="1">
      <alignment horizontal="left"/>
    </xf>
    <xf numFmtId="175" fontId="6" fillId="0" borderId="0" xfId="0" applyNumberFormat="1" applyFont="1" applyFill="1" applyBorder="1" applyAlignment="1" applyProtection="1">
      <alignment horizontal="left" vertical="center"/>
    </xf>
    <xf numFmtId="0" fontId="24"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10" fontId="35" fillId="0" borderId="0" xfId="0" applyNumberFormat="1" applyFont="1" applyFill="1" applyBorder="1" applyAlignment="1" applyProtection="1">
      <alignment horizontal="left" vertical="center"/>
    </xf>
    <xf numFmtId="1" fontId="15" fillId="0" borderId="0" xfId="0" applyNumberFormat="1" applyFont="1" applyFill="1" applyBorder="1" applyAlignment="1" applyProtection="1">
      <alignment horizontal="left" vertical="center"/>
    </xf>
    <xf numFmtId="49" fontId="6" fillId="0" borderId="0" xfId="0" applyNumberFormat="1" applyFont="1" applyFill="1" applyBorder="1" applyAlignment="1" applyProtection="1">
      <alignment horizontal="left" vertical="center"/>
    </xf>
    <xf numFmtId="0" fontId="6" fillId="0" borderId="0" xfId="0" applyFont="1" applyFill="1" applyBorder="1" applyAlignment="1" applyProtection="1">
      <alignment horizontal="left"/>
    </xf>
    <xf numFmtId="0" fontId="6" fillId="0" borderId="0" xfId="0" applyFont="1" applyFill="1" applyAlignment="1" applyProtection="1">
      <alignment horizontal="left" vertical="center"/>
    </xf>
    <xf numFmtId="0" fontId="6" fillId="3" borderId="0" xfId="0" applyFont="1" applyFill="1" applyBorder="1" applyAlignment="1" applyProtection="1">
      <alignment horizontal="left"/>
    </xf>
    <xf numFmtId="0" fontId="6" fillId="3" borderId="0" xfId="0" applyNumberFormat="1" applyFont="1" applyFill="1" applyBorder="1" applyProtection="1"/>
    <xf numFmtId="177"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77" fontId="6" fillId="3" borderId="0" xfId="0" applyNumberFormat="1" applyFont="1" applyFill="1" applyBorder="1" applyProtection="1"/>
    <xf numFmtId="0" fontId="6" fillId="3" borderId="0" xfId="0" applyNumberFormat="1" applyFont="1" applyFill="1" applyBorder="1" applyAlignment="1" applyProtection="1"/>
    <xf numFmtId="175" fontId="6" fillId="3" borderId="0" xfId="0" applyNumberFormat="1" applyFont="1" applyFill="1" applyBorder="1" applyAlignment="1" applyProtection="1">
      <alignment horizontal="center"/>
    </xf>
    <xf numFmtId="174" fontId="6" fillId="3" borderId="0" xfId="0" applyNumberFormat="1" applyFont="1" applyFill="1" applyBorder="1" applyProtection="1"/>
    <xf numFmtId="178" fontId="6" fillId="3" borderId="0" xfId="0" applyNumberFormat="1" applyFont="1" applyFill="1" applyBorder="1" applyProtection="1"/>
    <xf numFmtId="2" fontId="6" fillId="3" borderId="0" xfId="0" applyNumberFormat="1" applyFont="1" applyFill="1" applyBorder="1" applyProtection="1"/>
    <xf numFmtId="170" fontId="6" fillId="3" borderId="0" xfId="0" applyNumberFormat="1" applyFont="1" applyFill="1" applyBorder="1" applyProtection="1"/>
    <xf numFmtId="0" fontId="6" fillId="2" borderId="2" xfId="0" applyNumberFormat="1" applyFont="1" applyFill="1" applyBorder="1" applyProtection="1"/>
    <xf numFmtId="177" fontId="6" fillId="2" borderId="2" xfId="0" applyNumberFormat="1" applyFont="1" applyFill="1" applyBorder="1" applyAlignment="1" applyProtection="1">
      <alignment horizontal="center"/>
    </xf>
    <xf numFmtId="0" fontId="6" fillId="2" borderId="2" xfId="0" applyNumberFormat="1" applyFont="1" applyFill="1" applyBorder="1" applyAlignment="1" applyProtection="1">
      <alignment horizontal="center"/>
    </xf>
    <xf numFmtId="0" fontId="6" fillId="2" borderId="2" xfId="0" applyNumberFormat="1" applyFont="1" applyFill="1" applyBorder="1" applyAlignment="1" applyProtection="1"/>
    <xf numFmtId="174" fontId="6" fillId="2" borderId="2" xfId="0" applyNumberFormat="1" applyFont="1" applyFill="1" applyBorder="1" applyProtection="1"/>
    <xf numFmtId="2" fontId="6" fillId="2" borderId="2" xfId="0" applyNumberFormat="1" applyFont="1" applyFill="1" applyBorder="1" applyProtection="1"/>
    <xf numFmtId="0" fontId="6" fillId="2" borderId="0" xfId="0" applyNumberFormat="1" applyFont="1" applyFill="1" applyBorder="1" applyProtection="1"/>
    <xf numFmtId="177" fontId="6" fillId="2" borderId="0" xfId="0" applyNumberFormat="1" applyFont="1" applyFill="1" applyBorder="1" applyAlignment="1" applyProtection="1">
      <alignment horizontal="center"/>
    </xf>
    <xf numFmtId="0" fontId="6" fillId="2" borderId="0" xfId="0" applyNumberFormat="1" applyFont="1" applyFill="1" applyBorder="1" applyAlignment="1" applyProtection="1">
      <alignment horizontal="center"/>
    </xf>
    <xf numFmtId="0" fontId="6" fillId="2" borderId="0" xfId="0" applyNumberFormat="1" applyFont="1" applyFill="1" applyBorder="1" applyAlignment="1" applyProtection="1"/>
    <xf numFmtId="174" fontId="6" fillId="2" borderId="0" xfId="0" applyNumberFormat="1" applyFont="1" applyFill="1" applyBorder="1" applyProtection="1"/>
    <xf numFmtId="2" fontId="6" fillId="2" borderId="0" xfId="0" applyNumberFormat="1" applyFont="1" applyFill="1" applyBorder="1" applyProtection="1"/>
    <xf numFmtId="0" fontId="36" fillId="3" borderId="0" xfId="0" applyFont="1" applyFill="1" applyBorder="1" applyProtection="1"/>
    <xf numFmtId="0" fontId="37" fillId="2" borderId="4" xfId="0" applyFont="1" applyFill="1" applyBorder="1" applyAlignment="1" applyProtection="1">
      <alignment horizontal="left"/>
    </xf>
    <xf numFmtId="0" fontId="38" fillId="2" borderId="0" xfId="0" applyFont="1" applyFill="1" applyBorder="1" applyProtection="1"/>
    <xf numFmtId="177" fontId="38" fillId="2" borderId="0" xfId="0" applyNumberFormat="1" applyFont="1" applyFill="1" applyBorder="1" applyAlignment="1" applyProtection="1">
      <alignment horizontal="center"/>
    </xf>
    <xf numFmtId="0" fontId="38" fillId="2" borderId="0" xfId="0" applyNumberFormat="1" applyFont="1" applyFill="1" applyBorder="1" applyAlignment="1" applyProtection="1">
      <alignment horizontal="center"/>
    </xf>
    <xf numFmtId="0" fontId="38" fillId="2" borderId="0" xfId="0" applyNumberFormat="1" applyFont="1" applyFill="1" applyBorder="1" applyAlignment="1" applyProtection="1"/>
    <xf numFmtId="174" fontId="38" fillId="2" borderId="0" xfId="0" applyNumberFormat="1" applyFont="1" applyFill="1" applyBorder="1" applyProtection="1"/>
    <xf numFmtId="2" fontId="38" fillId="2" borderId="0" xfId="0" applyNumberFormat="1" applyFont="1" applyFill="1" applyBorder="1" applyProtection="1"/>
    <xf numFmtId="0" fontId="38" fillId="2" borderId="5" xfId="0" applyFont="1" applyFill="1" applyBorder="1" applyProtection="1"/>
    <xf numFmtId="0" fontId="36" fillId="3" borderId="0" xfId="0" applyNumberFormat="1" applyFont="1" applyFill="1" applyBorder="1" applyProtection="1"/>
    <xf numFmtId="174" fontId="36" fillId="3" borderId="0" xfId="0" applyNumberFormat="1" applyFont="1" applyFill="1" applyBorder="1" applyProtection="1"/>
    <xf numFmtId="177" fontId="36" fillId="3" borderId="0" xfId="0" applyNumberFormat="1" applyFont="1" applyFill="1" applyBorder="1" applyAlignment="1" applyProtection="1">
      <alignment horizontal="center"/>
    </xf>
    <xf numFmtId="0" fontId="36" fillId="3" borderId="0" xfId="0" applyNumberFormat="1" applyFont="1" applyFill="1" applyBorder="1" applyAlignment="1" applyProtection="1">
      <alignment horizontal="center"/>
    </xf>
    <xf numFmtId="177" fontId="36" fillId="3" borderId="0" xfId="0" applyNumberFormat="1" applyFont="1" applyFill="1" applyBorder="1" applyProtection="1"/>
    <xf numFmtId="1" fontId="36" fillId="3" borderId="0" xfId="0" applyNumberFormat="1" applyFont="1" applyFill="1" applyBorder="1" applyProtection="1"/>
    <xf numFmtId="0" fontId="38" fillId="3" borderId="0" xfId="0" applyFont="1" applyFill="1" applyBorder="1" applyProtection="1"/>
    <xf numFmtId="1" fontId="6" fillId="3" borderId="0" xfId="0" applyNumberFormat="1" applyFont="1" applyFill="1" applyBorder="1" applyProtection="1"/>
    <xf numFmtId="0" fontId="39" fillId="3" borderId="0" xfId="0" applyFont="1" applyFill="1" applyBorder="1" applyProtection="1"/>
    <xf numFmtId="0" fontId="39" fillId="2" borderId="4" xfId="0" applyFont="1" applyFill="1" applyBorder="1" applyProtection="1"/>
    <xf numFmtId="179" fontId="15" fillId="2" borderId="0" xfId="0" applyNumberFormat="1" applyFont="1" applyFill="1" applyBorder="1" applyAlignment="1" applyProtection="1">
      <alignment horizontal="left"/>
    </xf>
    <xf numFmtId="0" fontId="40" fillId="2" borderId="0" xfId="0" applyFont="1" applyFill="1" applyBorder="1" applyAlignment="1" applyProtection="1">
      <alignment horizontal="left"/>
    </xf>
    <xf numFmtId="177" fontId="39" fillId="2" borderId="0" xfId="0" applyNumberFormat="1" applyFont="1" applyFill="1" applyBorder="1" applyAlignment="1" applyProtection="1">
      <alignment horizontal="center"/>
    </xf>
    <xf numFmtId="0" fontId="39" fillId="2" borderId="0" xfId="0" applyNumberFormat="1" applyFont="1" applyFill="1" applyBorder="1" applyAlignment="1" applyProtection="1">
      <alignment horizontal="center"/>
    </xf>
    <xf numFmtId="0" fontId="39" fillId="2" borderId="0" xfId="0" applyFont="1" applyFill="1" applyBorder="1" applyProtection="1"/>
    <xf numFmtId="0" fontId="39" fillId="2" borderId="0" xfId="0" applyNumberFormat="1" applyFont="1" applyFill="1" applyBorder="1" applyAlignment="1" applyProtection="1"/>
    <xf numFmtId="0" fontId="39" fillId="2" borderId="0" xfId="0" applyFont="1" applyFill="1" applyBorder="1" applyAlignment="1" applyProtection="1">
      <alignment horizontal="center"/>
    </xf>
    <xf numFmtId="174" fontId="39" fillId="2" borderId="0" xfId="0" applyNumberFormat="1" applyFont="1" applyFill="1" applyBorder="1" applyProtection="1"/>
    <xf numFmtId="2" fontId="39" fillId="2" borderId="0" xfId="0" applyNumberFormat="1" applyFont="1" applyFill="1" applyBorder="1" applyProtection="1"/>
    <xf numFmtId="0" fontId="39" fillId="2" borderId="5" xfId="0" applyFont="1" applyFill="1" applyBorder="1" applyProtection="1"/>
    <xf numFmtId="0" fontId="39" fillId="3" borderId="0" xfId="0" applyNumberFormat="1" applyFont="1" applyFill="1" applyBorder="1" applyProtection="1"/>
    <xf numFmtId="174" fontId="39" fillId="3" borderId="0" xfId="0" applyNumberFormat="1" applyFont="1" applyFill="1" applyBorder="1" applyProtection="1"/>
    <xf numFmtId="177" fontId="39"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77" fontId="39" fillId="3" borderId="0" xfId="0" applyNumberFormat="1" applyFont="1" applyFill="1" applyBorder="1" applyProtection="1"/>
    <xf numFmtId="1" fontId="39" fillId="3" borderId="0" xfId="0" applyNumberFormat="1" applyFont="1" applyFill="1" applyBorder="1" applyProtection="1"/>
    <xf numFmtId="0" fontId="35" fillId="2" borderId="0" xfId="0" applyFont="1" applyFill="1" applyBorder="1" applyAlignment="1" applyProtection="1">
      <alignment horizontal="left"/>
    </xf>
    <xf numFmtId="0" fontId="41" fillId="2" borderId="0" xfId="0" applyFont="1" applyFill="1" applyBorder="1" applyAlignment="1" applyProtection="1">
      <alignment horizontal="left"/>
    </xf>
    <xf numFmtId="0" fontId="42" fillId="2" borderId="0" xfId="0" applyFont="1" applyFill="1" applyBorder="1" applyAlignment="1" applyProtection="1">
      <alignment horizontal="left" indent="1"/>
    </xf>
    <xf numFmtId="0" fontId="6" fillId="3" borderId="7" xfId="0" applyFont="1" applyFill="1" applyBorder="1" applyAlignment="1" applyProtection="1"/>
    <xf numFmtId="0" fontId="35" fillId="3" borderId="7" xfId="0" applyFont="1" applyFill="1" applyBorder="1" applyAlignment="1" applyProtection="1">
      <alignment horizontal="left"/>
    </xf>
    <xf numFmtId="176" fontId="6" fillId="3" borderId="7" xfId="0" applyNumberFormat="1" applyFont="1" applyFill="1" applyBorder="1" applyAlignment="1" applyProtection="1">
      <alignment horizontal="center"/>
    </xf>
    <xf numFmtId="0" fontId="6" fillId="3" borderId="7" xfId="0" applyNumberFormat="1" applyFont="1" applyFill="1" applyBorder="1" applyAlignment="1" applyProtection="1">
      <alignment horizontal="center"/>
    </xf>
    <xf numFmtId="177" fontId="6" fillId="3" borderId="7" xfId="0" applyNumberFormat="1" applyFont="1" applyFill="1" applyBorder="1" applyAlignment="1" applyProtection="1">
      <alignment horizontal="center"/>
    </xf>
    <xf numFmtId="0" fontId="6" fillId="3" borderId="7" xfId="0" applyNumberFormat="1" applyFont="1" applyFill="1" applyBorder="1" applyAlignment="1" applyProtection="1"/>
    <xf numFmtId="174" fontId="6" fillId="3" borderId="7" xfId="0" applyNumberFormat="1" applyFont="1" applyFill="1" applyBorder="1" applyProtection="1"/>
    <xf numFmtId="0" fontId="19" fillId="3" borderId="0" xfId="0" applyFont="1" applyFill="1" applyBorder="1" applyAlignment="1" applyProtection="1">
      <alignment horizontal="center"/>
    </xf>
    <xf numFmtId="0" fontId="19" fillId="2" borderId="4" xfId="0" applyFont="1" applyFill="1" applyBorder="1" applyAlignment="1" applyProtection="1">
      <alignment horizontal="center"/>
    </xf>
    <xf numFmtId="0" fontId="19" fillId="3" borderId="26" xfId="0" applyFont="1" applyFill="1" applyBorder="1" applyAlignment="1" applyProtection="1">
      <alignment horizontal="center"/>
    </xf>
    <xf numFmtId="0" fontId="24" fillId="3" borderId="6" xfId="0" applyFont="1" applyFill="1" applyBorder="1" applyAlignment="1" applyProtection="1">
      <alignment horizontal="left"/>
    </xf>
    <xf numFmtId="0" fontId="19" fillId="3" borderId="23" xfId="0" applyNumberFormat="1" applyFont="1" applyFill="1" applyBorder="1" applyAlignment="1" applyProtection="1">
      <alignment horizontal="center"/>
    </xf>
    <xf numFmtId="178" fontId="19" fillId="2" borderId="5" xfId="0" applyNumberFormat="1" applyFont="1" applyFill="1" applyBorder="1" applyAlignment="1" applyProtection="1">
      <alignment horizontal="center"/>
    </xf>
    <xf numFmtId="178" fontId="19" fillId="3" borderId="0" xfId="0" applyNumberFormat="1" applyFont="1" applyFill="1" applyBorder="1" applyAlignment="1" applyProtection="1">
      <alignment horizontal="center"/>
    </xf>
    <xf numFmtId="177" fontId="19" fillId="3" borderId="0" xfId="0" applyNumberFormat="1" applyFont="1" applyFill="1" applyBorder="1" applyAlignment="1" applyProtection="1">
      <alignment horizontal="center"/>
    </xf>
    <xf numFmtId="1" fontId="19" fillId="3" borderId="0" xfId="0" applyNumberFormat="1" applyFont="1" applyFill="1" applyBorder="1" applyAlignment="1" applyProtection="1">
      <alignment horizontal="center"/>
    </xf>
    <xf numFmtId="0" fontId="43" fillId="3" borderId="0" xfId="0" applyFont="1" applyFill="1" applyBorder="1" applyAlignment="1" applyProtection="1">
      <alignment horizontal="center"/>
    </xf>
    <xf numFmtId="0" fontId="44" fillId="3" borderId="23" xfId="0" applyNumberFormat="1" applyFont="1" applyFill="1" applyBorder="1" applyAlignment="1" applyProtection="1">
      <alignment horizontal="center"/>
    </xf>
    <xf numFmtId="178" fontId="44" fillId="2" borderId="5" xfId="0" applyNumberFormat="1" applyFont="1" applyFill="1" applyBorder="1" applyAlignment="1" applyProtection="1">
      <alignment horizontal="center"/>
    </xf>
    <xf numFmtId="178" fontId="44" fillId="3" borderId="0" xfId="0" applyNumberFormat="1" applyFont="1" applyFill="1" applyBorder="1" applyAlignment="1" applyProtection="1">
      <alignment horizontal="center"/>
    </xf>
    <xf numFmtId="177" fontId="44" fillId="3" borderId="0" xfId="0" applyNumberFormat="1" applyFont="1" applyFill="1" applyBorder="1" applyAlignment="1" applyProtection="1">
      <alignment horizontal="center"/>
    </xf>
    <xf numFmtId="0" fontId="45" fillId="3" borderId="0" xfId="0" applyFont="1" applyFill="1" applyBorder="1" applyAlignment="1" applyProtection="1">
      <alignment horizontal="center"/>
    </xf>
    <xf numFmtId="0" fontId="45" fillId="2" borderId="4" xfId="0" applyFont="1" applyFill="1" applyBorder="1" applyAlignment="1" applyProtection="1">
      <alignment horizontal="center"/>
    </xf>
    <xf numFmtId="0" fontId="45" fillId="3" borderId="26" xfId="0" applyFont="1" applyFill="1" applyBorder="1" applyAlignment="1" applyProtection="1">
      <alignment horizontal="center"/>
    </xf>
    <xf numFmtId="0" fontId="45" fillId="3" borderId="23" xfId="0" applyFont="1" applyFill="1" applyBorder="1" applyAlignment="1" applyProtection="1">
      <alignment horizontal="center"/>
    </xf>
    <xf numFmtId="0" fontId="45" fillId="2" borderId="5" xfId="0" applyFont="1" applyFill="1" applyBorder="1" applyAlignment="1" applyProtection="1">
      <alignment horizontal="center"/>
    </xf>
    <xf numFmtId="1" fontId="46" fillId="3" borderId="6" xfId="0" applyNumberFormat="1" applyFont="1" applyFill="1" applyBorder="1" applyAlignment="1" applyProtection="1">
      <alignment horizontal="center"/>
    </xf>
    <xf numFmtId="177" fontId="46" fillId="3" borderId="6" xfId="0" applyNumberFormat="1" applyFont="1" applyFill="1" applyBorder="1" applyAlignment="1" applyProtection="1">
      <alignment horizontal="center"/>
    </xf>
    <xf numFmtId="178" fontId="46" fillId="3" borderId="6" xfId="0" applyNumberFormat="1" applyFont="1" applyFill="1" applyBorder="1" applyAlignment="1" applyProtection="1">
      <alignment horizontal="left"/>
    </xf>
    <xf numFmtId="178" fontId="6" fillId="3" borderId="0" xfId="1" applyNumberFormat="1" applyFont="1" applyFill="1" applyBorder="1" applyProtection="1"/>
    <xf numFmtId="0" fontId="6" fillId="2" borderId="6" xfId="0" applyFont="1" applyFill="1" applyBorder="1" applyAlignment="1" applyProtection="1">
      <alignment horizontal="left"/>
      <protection locked="0"/>
    </xf>
    <xf numFmtId="180" fontId="6" fillId="2" borderId="6" xfId="0" applyNumberFormat="1" applyFont="1" applyFill="1" applyBorder="1" applyAlignment="1" applyProtection="1">
      <alignment horizontal="center"/>
      <protection locked="0"/>
    </xf>
    <xf numFmtId="0" fontId="6" fillId="2" borderId="6" xfId="0" applyNumberFormat="1" applyFont="1" applyFill="1" applyBorder="1" applyAlignment="1" applyProtection="1">
      <alignment horizontal="center"/>
      <protection locked="0"/>
    </xf>
    <xf numFmtId="177" fontId="6" fillId="2" borderId="6" xfId="1" applyNumberFormat="1" applyFont="1" applyFill="1" applyBorder="1" applyAlignment="1" applyProtection="1">
      <alignment horizontal="center"/>
      <protection locked="0"/>
    </xf>
    <xf numFmtId="178" fontId="6" fillId="2" borderId="5" xfId="1" applyNumberFormat="1" applyFont="1" applyFill="1" applyBorder="1" applyProtection="1"/>
    <xf numFmtId="177" fontId="6" fillId="3" borderId="0" xfId="1" applyNumberFormat="1" applyFont="1" applyFill="1" applyBorder="1" applyAlignment="1" applyProtection="1">
      <alignment horizontal="center"/>
    </xf>
    <xf numFmtId="0" fontId="35" fillId="2" borderId="5" xfId="0" applyNumberFormat="1" applyFont="1" applyFill="1" applyBorder="1" applyProtection="1"/>
    <xf numFmtId="0" fontId="15" fillId="3" borderId="0" xfId="0" applyNumberFormat="1" applyFont="1" applyFill="1" applyBorder="1" applyProtection="1"/>
    <xf numFmtId="2" fontId="15" fillId="3" borderId="0" xfId="0" applyNumberFormat="1" applyFont="1" applyFill="1" applyBorder="1" applyAlignment="1" applyProtection="1">
      <alignment horizontal="center"/>
    </xf>
    <xf numFmtId="177" fontId="15" fillId="3" borderId="6" xfId="0" applyNumberFormat="1" applyFont="1" applyFill="1" applyBorder="1" applyAlignment="1" applyProtection="1">
      <alignment horizontal="center"/>
    </xf>
    <xf numFmtId="0" fontId="6" fillId="3" borderId="23" xfId="0" applyNumberFormat="1" applyFont="1" applyFill="1" applyBorder="1" applyProtection="1"/>
    <xf numFmtId="0" fontId="15" fillId="2" borderId="5" xfId="0" applyNumberFormat="1" applyFont="1" applyFill="1" applyBorder="1" applyProtection="1"/>
    <xf numFmtId="0" fontId="6" fillId="3" borderId="8" xfId="0" applyFont="1" applyFill="1" applyBorder="1" applyAlignment="1" applyProtection="1">
      <alignment horizontal="left"/>
    </xf>
    <xf numFmtId="0" fontId="6" fillId="3" borderId="8" xfId="0" applyFont="1" applyFill="1" applyBorder="1" applyAlignment="1" applyProtection="1">
      <alignment horizontal="center"/>
    </xf>
    <xf numFmtId="0" fontId="6" fillId="3" borderId="8" xfId="0" applyNumberFormat="1" applyFont="1" applyFill="1" applyBorder="1" applyAlignment="1" applyProtection="1">
      <alignment horizontal="center"/>
    </xf>
    <xf numFmtId="177" fontId="6" fillId="3" borderId="8" xfId="0" applyNumberFormat="1" applyFont="1" applyFill="1" applyBorder="1" applyAlignment="1" applyProtection="1">
      <alignment horizontal="center"/>
    </xf>
    <xf numFmtId="178" fontId="15" fillId="3" borderId="8" xfId="0" applyNumberFormat="1" applyFont="1" applyFill="1" applyBorder="1" applyProtection="1"/>
    <xf numFmtId="174" fontId="15" fillId="3" borderId="8" xfId="0" applyNumberFormat="1" applyFont="1" applyFill="1" applyBorder="1" applyProtection="1"/>
    <xf numFmtId="2" fontId="15" fillId="3" borderId="8" xfId="0" applyNumberFormat="1" applyFont="1" applyFill="1" applyBorder="1" applyProtection="1"/>
    <xf numFmtId="0" fontId="6" fillId="3" borderId="28" xfId="0" applyNumberFormat="1" applyFont="1" applyFill="1" applyBorder="1" applyProtection="1"/>
    <xf numFmtId="178" fontId="15" fillId="2" borderId="0" xfId="0" applyNumberFormat="1" applyFont="1" applyFill="1" applyBorder="1" applyProtection="1"/>
    <xf numFmtId="0" fontId="19" fillId="3" borderId="0" xfId="0" applyFont="1" applyFill="1" applyBorder="1" applyProtection="1"/>
    <xf numFmtId="178" fontId="19" fillId="3" borderId="0" xfId="1" applyNumberFormat="1" applyFont="1" applyFill="1" applyBorder="1" applyProtection="1"/>
    <xf numFmtId="0" fontId="15" fillId="3" borderId="0" xfId="0" quotePrefix="1" applyFont="1" applyFill="1" applyBorder="1" applyAlignment="1" applyProtection="1">
      <alignment horizontal="right"/>
    </xf>
    <xf numFmtId="0" fontId="6" fillId="2" borderId="10" xfId="0" applyNumberFormat="1" applyFont="1" applyFill="1" applyBorder="1" applyAlignment="1" applyProtection="1">
      <alignment horizontal="center"/>
    </xf>
    <xf numFmtId="177" fontId="6" fillId="2" borderId="10" xfId="1" applyNumberFormat="1" applyFont="1" applyFill="1" applyBorder="1" applyAlignment="1" applyProtection="1">
      <alignment horizontal="center"/>
    </xf>
    <xf numFmtId="177" fontId="6" fillId="2" borderId="10" xfId="0" applyNumberFormat="1" applyFont="1" applyFill="1" applyBorder="1" applyAlignment="1" applyProtection="1">
      <alignment horizontal="center"/>
    </xf>
    <xf numFmtId="178" fontId="6" fillId="2" borderId="10" xfId="1" applyNumberFormat="1" applyFont="1" applyFill="1" applyBorder="1" applyAlignment="1" applyProtection="1"/>
    <xf numFmtId="178" fontId="6" fillId="2" borderId="10" xfId="1" applyNumberFormat="1" applyFont="1" applyFill="1" applyBorder="1" applyProtection="1"/>
    <xf numFmtId="178" fontId="6" fillId="2" borderId="10" xfId="1" applyNumberFormat="1" applyFont="1" applyFill="1" applyBorder="1" applyAlignment="1" applyProtection="1">
      <alignment horizontal="center"/>
    </xf>
    <xf numFmtId="174" fontId="6" fillId="2" borderId="10" xfId="0" applyNumberFormat="1" applyFont="1" applyFill="1" applyBorder="1" applyAlignment="1" applyProtection="1">
      <alignment horizontal="center"/>
    </xf>
    <xf numFmtId="2" fontId="6" fillId="2" borderId="10" xfId="0" applyNumberFormat="1" applyFont="1" applyFill="1" applyBorder="1" applyAlignment="1" applyProtection="1">
      <alignment horizontal="center"/>
    </xf>
    <xf numFmtId="178" fontId="6" fillId="3" borderId="0" xfId="1" applyNumberFormat="1" applyFont="1" applyFill="1" applyBorder="1" applyAlignment="1" applyProtection="1"/>
    <xf numFmtId="178" fontId="6" fillId="3" borderId="0" xfId="1" applyNumberFormat="1" applyFont="1" applyFill="1" applyBorder="1" applyAlignment="1" applyProtection="1">
      <alignment horizontal="center"/>
    </xf>
    <xf numFmtId="174" fontId="6" fillId="3" borderId="0" xfId="0" applyNumberFormat="1" applyFont="1" applyFill="1" applyBorder="1" applyAlignment="1" applyProtection="1">
      <alignment horizontal="center"/>
    </xf>
    <xf numFmtId="2" fontId="6" fillId="3" borderId="0" xfId="0" applyNumberFormat="1" applyFont="1" applyFill="1" applyBorder="1" applyAlignment="1" applyProtection="1">
      <alignment horizontal="center"/>
    </xf>
    <xf numFmtId="179" fontId="15" fillId="3" borderId="0" xfId="0" applyNumberFormat="1" applyFont="1" applyFill="1" applyBorder="1" applyAlignment="1" applyProtection="1">
      <alignment horizontal="left"/>
    </xf>
    <xf numFmtId="0" fontId="19" fillId="3" borderId="0" xfId="0" applyFont="1" applyFill="1" applyBorder="1" applyAlignment="1" applyProtection="1"/>
    <xf numFmtId="178" fontId="19" fillId="3" borderId="0" xfId="0" applyNumberFormat="1" applyFont="1" applyFill="1" applyBorder="1" applyAlignment="1" applyProtection="1"/>
    <xf numFmtId="177" fontId="19" fillId="3" borderId="0" xfId="0" applyNumberFormat="1" applyFont="1" applyFill="1" applyBorder="1" applyAlignment="1" applyProtection="1"/>
    <xf numFmtId="1" fontId="19" fillId="3" borderId="0" xfId="0" applyNumberFormat="1" applyFont="1" applyFill="1" applyBorder="1" applyAlignment="1" applyProtection="1"/>
    <xf numFmtId="178" fontId="44" fillId="3" borderId="0" xfId="0" applyNumberFormat="1" applyFont="1" applyFill="1" applyBorder="1" applyAlignment="1" applyProtection="1"/>
    <xf numFmtId="177" fontId="44" fillId="3" borderId="0" xfId="0" applyNumberFormat="1" applyFont="1" applyFill="1" applyBorder="1" applyAlignment="1" applyProtection="1"/>
    <xf numFmtId="0" fontId="6" fillId="3" borderId="0" xfId="0" applyFont="1" applyFill="1" applyBorder="1" applyAlignment="1" applyProtection="1"/>
    <xf numFmtId="49" fontId="6" fillId="3" borderId="0" xfId="0" applyNumberFormat="1" applyFont="1" applyFill="1" applyBorder="1" applyAlignment="1" applyProtection="1">
      <alignment horizontal="left" vertical="center"/>
    </xf>
    <xf numFmtId="0" fontId="6" fillId="3" borderId="0" xfId="0" applyFont="1" applyFill="1" applyAlignment="1" applyProtection="1">
      <alignment horizontal="left" vertical="center"/>
    </xf>
    <xf numFmtId="0" fontId="35" fillId="3" borderId="0" xfId="0" applyFont="1" applyFill="1" applyBorder="1" applyAlignment="1" applyProtection="1">
      <alignment horizontal="left"/>
    </xf>
    <xf numFmtId="0" fontId="18" fillId="3" borderId="0" xfId="0" applyFont="1" applyFill="1" applyBorder="1" applyAlignment="1" applyProtection="1">
      <alignment horizontal="left"/>
    </xf>
    <xf numFmtId="0" fontId="18" fillId="2" borderId="4" xfId="0" applyFont="1" applyFill="1" applyBorder="1" applyAlignment="1" applyProtection="1">
      <alignment horizontal="left"/>
    </xf>
    <xf numFmtId="0" fontId="18" fillId="3" borderId="26" xfId="0" applyFont="1" applyFill="1" applyBorder="1" applyAlignment="1" applyProtection="1">
      <alignment horizontal="left"/>
    </xf>
    <xf numFmtId="0" fontId="18" fillId="3" borderId="23" xfId="0" applyNumberFormat="1" applyFont="1" applyFill="1" applyBorder="1" applyAlignment="1" applyProtection="1">
      <alignment horizontal="left"/>
    </xf>
    <xf numFmtId="178" fontId="18" fillId="2" borderId="5" xfId="0" applyNumberFormat="1" applyFont="1" applyFill="1" applyBorder="1" applyAlignment="1" applyProtection="1">
      <alignment horizontal="left"/>
    </xf>
    <xf numFmtId="178" fontId="18" fillId="3" borderId="0" xfId="0" applyNumberFormat="1" applyFont="1" applyFill="1" applyBorder="1" applyAlignment="1" applyProtection="1">
      <alignment horizontal="left"/>
    </xf>
    <xf numFmtId="0" fontId="18" fillId="3" borderId="0" xfId="0" applyFont="1" applyFill="1" applyBorder="1" applyProtection="1"/>
    <xf numFmtId="0" fontId="18" fillId="2" borderId="4" xfId="0" applyFont="1" applyFill="1" applyBorder="1" applyProtection="1"/>
    <xf numFmtId="0" fontId="18" fillId="3" borderId="26" xfId="0" applyFont="1" applyFill="1" applyBorder="1" applyAlignment="1" applyProtection="1">
      <alignment horizontal="center"/>
    </xf>
    <xf numFmtId="0" fontId="43" fillId="3" borderId="23" xfId="0" applyNumberFormat="1" applyFont="1" applyFill="1" applyBorder="1" applyAlignment="1" applyProtection="1">
      <alignment horizontal="center"/>
    </xf>
    <xf numFmtId="178" fontId="43" fillId="2" borderId="5" xfId="0" applyNumberFormat="1" applyFont="1" applyFill="1" applyBorder="1" applyAlignment="1" applyProtection="1">
      <alignment horizontal="center"/>
    </xf>
    <xf numFmtId="178" fontId="43" fillId="3" borderId="0" xfId="0" applyNumberFormat="1" applyFont="1" applyFill="1" applyBorder="1" applyAlignment="1" applyProtection="1">
      <alignment horizontal="center"/>
    </xf>
    <xf numFmtId="0" fontId="43" fillId="3" borderId="0" xfId="0" applyFont="1" applyFill="1" applyBorder="1" applyAlignment="1" applyProtection="1">
      <alignment horizontal="left"/>
    </xf>
    <xf numFmtId="178" fontId="18" fillId="3" borderId="0" xfId="0" applyNumberFormat="1" applyFont="1" applyFill="1" applyBorder="1" applyAlignment="1" applyProtection="1">
      <alignment horizontal="center"/>
    </xf>
    <xf numFmtId="0" fontId="18" fillId="3" borderId="26" xfId="0" applyFont="1" applyFill="1" applyBorder="1" applyProtection="1"/>
    <xf numFmtId="0" fontId="18" fillId="3" borderId="23" xfId="0" applyFont="1" applyFill="1" applyBorder="1" applyProtection="1"/>
    <xf numFmtId="0" fontId="18" fillId="2" borderId="5" xfId="0" applyFont="1" applyFill="1" applyBorder="1" applyProtection="1"/>
    <xf numFmtId="178" fontId="18" fillId="3" borderId="0" xfId="1" applyNumberFormat="1" applyFont="1" applyFill="1" applyBorder="1" applyProtection="1"/>
    <xf numFmtId="0" fontId="6" fillId="3" borderId="23" xfId="0" applyFont="1" applyFill="1" applyBorder="1" applyAlignment="1" applyProtection="1">
      <alignment horizontal="center"/>
    </xf>
    <xf numFmtId="0" fontId="15" fillId="3" borderId="6" xfId="0" applyNumberFormat="1" applyFont="1" applyFill="1" applyBorder="1" applyAlignment="1" applyProtection="1">
      <alignment horizontal="center"/>
    </xf>
    <xf numFmtId="177" fontId="6" fillId="2" borderId="2" xfId="1" applyNumberFormat="1" applyFont="1" applyFill="1" applyBorder="1" applyAlignment="1" applyProtection="1">
      <alignment horizontal="center"/>
    </xf>
    <xf numFmtId="178" fontId="6" fillId="2" borderId="2" xfId="1" applyNumberFormat="1" applyFont="1" applyFill="1" applyBorder="1" applyAlignment="1" applyProtection="1"/>
    <xf numFmtId="178" fontId="6" fillId="2" borderId="2" xfId="1" applyNumberFormat="1" applyFont="1" applyFill="1" applyBorder="1" applyProtection="1"/>
    <xf numFmtId="174" fontId="6" fillId="2" borderId="2" xfId="0" applyNumberFormat="1" applyFont="1" applyFill="1" applyBorder="1" applyAlignment="1" applyProtection="1">
      <alignment horizontal="center"/>
    </xf>
    <xf numFmtId="2" fontId="6" fillId="2" borderId="2" xfId="0" applyNumberFormat="1" applyFont="1" applyFill="1" applyBorder="1" applyAlignment="1" applyProtection="1">
      <alignment horizontal="center"/>
    </xf>
    <xf numFmtId="177" fontId="6" fillId="2" borderId="0" xfId="1" applyNumberFormat="1" applyFont="1" applyFill="1" applyBorder="1" applyAlignment="1" applyProtection="1">
      <alignment horizontal="center"/>
    </xf>
    <xf numFmtId="178" fontId="6" fillId="2" borderId="0" xfId="1" applyNumberFormat="1" applyFont="1" applyFill="1" applyBorder="1" applyAlignment="1" applyProtection="1"/>
    <xf numFmtId="178" fontId="6" fillId="2" borderId="0" xfId="1" applyNumberFormat="1" applyFont="1" applyFill="1" applyBorder="1" applyProtection="1"/>
    <xf numFmtId="174" fontId="6" fillId="2" borderId="0" xfId="0" applyNumberFormat="1" applyFont="1" applyFill="1" applyBorder="1" applyAlignment="1" applyProtection="1">
      <alignment horizontal="center"/>
    </xf>
    <xf numFmtId="2" fontId="6" fillId="2" borderId="0" xfId="0" applyNumberFormat="1" applyFont="1" applyFill="1" applyBorder="1" applyAlignment="1" applyProtection="1">
      <alignment horizontal="center"/>
    </xf>
    <xf numFmtId="178" fontId="6" fillId="2" borderId="5" xfId="0" applyNumberFormat="1" applyFont="1" applyFill="1" applyBorder="1" applyAlignment="1" applyProtection="1">
      <alignment horizontal="center"/>
    </xf>
    <xf numFmtId="178" fontId="6" fillId="3" borderId="0" xfId="0" applyNumberFormat="1" applyFont="1" applyFill="1" applyBorder="1" applyAlignment="1" applyProtection="1">
      <alignment horizontal="center"/>
    </xf>
    <xf numFmtId="178" fontId="46" fillId="2" borderId="5" xfId="0" applyNumberFormat="1" applyFont="1" applyFill="1" applyBorder="1" applyAlignment="1" applyProtection="1">
      <alignment horizontal="center"/>
    </xf>
    <xf numFmtId="178" fontId="46" fillId="3" borderId="0" xfId="0" applyNumberFormat="1" applyFont="1" applyFill="1" applyBorder="1" applyAlignment="1" applyProtection="1">
      <alignment horizontal="center"/>
    </xf>
    <xf numFmtId="0" fontId="46" fillId="3" borderId="0" xfId="0" applyFont="1" applyFill="1" applyBorder="1" applyAlignment="1" applyProtection="1">
      <alignment horizontal="left"/>
    </xf>
    <xf numFmtId="0" fontId="46" fillId="3" borderId="0" xfId="0" applyFont="1" applyFill="1" applyBorder="1" applyAlignment="1" applyProtection="1">
      <alignment horizontal="center"/>
    </xf>
    <xf numFmtId="178" fontId="15" fillId="2" borderId="10" xfId="0" applyNumberFormat="1" applyFont="1" applyFill="1" applyBorder="1" applyProtection="1"/>
    <xf numFmtId="178" fontId="15" fillId="3" borderId="0" xfId="0" applyNumberFormat="1" applyFont="1" applyFill="1" applyBorder="1" applyProtection="1"/>
    <xf numFmtId="0" fontId="15" fillId="3" borderId="0" xfId="0" applyNumberFormat="1" applyFont="1" applyFill="1" applyBorder="1" applyAlignment="1" applyProtection="1">
      <alignment horizontal="center"/>
    </xf>
    <xf numFmtId="181" fontId="15" fillId="3" borderId="0" xfId="0" applyNumberFormat="1" applyFont="1" applyFill="1" applyBorder="1" applyAlignment="1" applyProtection="1">
      <alignment horizontal="right"/>
    </xf>
    <xf numFmtId="170" fontId="19" fillId="3" borderId="0" xfId="0" applyNumberFormat="1" applyFont="1" applyFill="1" applyBorder="1" applyProtection="1"/>
    <xf numFmtId="177" fontId="38"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77" fontId="38" fillId="3" borderId="0" xfId="0" applyNumberFormat="1" applyFont="1" applyFill="1" applyBorder="1" applyProtection="1"/>
    <xf numFmtId="1" fontId="38" fillId="3" borderId="0" xfId="0" applyNumberFormat="1" applyFont="1" applyFill="1" applyBorder="1" applyProtection="1"/>
    <xf numFmtId="1" fontId="39" fillId="2" borderId="0" xfId="0" applyNumberFormat="1" applyFont="1" applyFill="1" applyBorder="1" applyAlignment="1" applyProtection="1">
      <alignment horizontal="center"/>
    </xf>
    <xf numFmtId="177" fontId="6" fillId="3" borderId="0" xfId="0" applyNumberFormat="1" applyFont="1" applyFill="1" applyAlignment="1" applyProtection="1">
      <alignment horizontal="center"/>
    </xf>
    <xf numFmtId="0" fontId="6" fillId="3" borderId="0" xfId="0" applyNumberFormat="1" applyFont="1" applyFill="1" applyAlignment="1" applyProtection="1">
      <alignment horizontal="center"/>
    </xf>
    <xf numFmtId="177" fontId="6" fillId="3" borderId="0" xfId="0" applyNumberFormat="1" applyFont="1" applyFill="1" applyProtection="1"/>
    <xf numFmtId="1" fontId="6" fillId="3" borderId="0" xfId="0" applyNumberFormat="1" applyFont="1" applyFill="1" applyProtection="1"/>
    <xf numFmtId="2" fontId="18" fillId="3" borderId="7" xfId="0" applyNumberFormat="1" applyFont="1" applyFill="1" applyBorder="1" applyProtection="1"/>
    <xf numFmtId="178" fontId="6" fillId="2" borderId="2" xfId="1" applyNumberFormat="1" applyFont="1" applyFill="1" applyBorder="1" applyAlignment="1" applyProtection="1">
      <alignment horizontal="center"/>
    </xf>
    <xf numFmtId="178" fontId="6" fillId="2" borderId="0" xfId="1" applyNumberFormat="1" applyFont="1" applyFill="1" applyBorder="1" applyAlignment="1" applyProtection="1">
      <alignment horizontal="center"/>
    </xf>
    <xf numFmtId="49" fontId="15" fillId="2" borderId="0" xfId="0" applyNumberFormat="1" applyFont="1" applyFill="1" applyBorder="1" applyAlignment="1" applyProtection="1">
      <alignment horizontal="left"/>
    </xf>
    <xf numFmtId="0" fontId="47" fillId="2" borderId="4" xfId="0" applyFont="1" applyFill="1" applyBorder="1" applyProtection="1"/>
    <xf numFmtId="0" fontId="47" fillId="2" borderId="0" xfId="0" applyFont="1" applyFill="1" applyBorder="1" applyProtection="1"/>
    <xf numFmtId="0" fontId="48" fillId="2" borderId="0" xfId="0" applyFont="1" applyFill="1" applyBorder="1" applyProtection="1"/>
    <xf numFmtId="0" fontId="48" fillId="2" borderId="5" xfId="0" applyFont="1" applyFill="1" applyBorder="1" applyProtection="1"/>
    <xf numFmtId="0" fontId="48" fillId="3" borderId="0" xfId="0" applyFont="1" applyFill="1" applyBorder="1" applyProtection="1"/>
    <xf numFmtId="0" fontId="49" fillId="2" borderId="4" xfId="0" applyFont="1" applyFill="1" applyBorder="1" applyProtection="1"/>
    <xf numFmtId="0" fontId="35" fillId="2" borderId="0" xfId="0" applyFont="1" applyFill="1" applyBorder="1" applyAlignment="1" applyProtection="1">
      <alignment horizontal="right"/>
    </xf>
    <xf numFmtId="0" fontId="22" fillId="2" borderId="5" xfId="0" applyFont="1" applyFill="1" applyBorder="1" applyProtection="1"/>
    <xf numFmtId="0" fontId="22" fillId="3" borderId="0" xfId="0" applyFont="1" applyFill="1" applyBorder="1" applyProtection="1"/>
    <xf numFmtId="0" fontId="46" fillId="2" borderId="0" xfId="0" applyFont="1" applyFill="1" applyBorder="1" applyAlignment="1" applyProtection="1">
      <alignment horizontal="right"/>
    </xf>
    <xf numFmtId="0" fontId="49" fillId="2" borderId="0" xfId="0" applyFont="1" applyFill="1" applyBorder="1" applyProtection="1"/>
    <xf numFmtId="0" fontId="46" fillId="2" borderId="4" xfId="0" applyFont="1" applyFill="1" applyBorder="1" applyAlignment="1" applyProtection="1">
      <alignment horizontal="right"/>
    </xf>
    <xf numFmtId="0" fontId="35" fillId="2" borderId="0" xfId="0" applyFont="1" applyFill="1" applyBorder="1" applyAlignment="1" applyProtection="1">
      <alignment horizontal="center"/>
    </xf>
    <xf numFmtId="0" fontId="21" fillId="2" borderId="0" xfId="0" applyFont="1" applyFill="1" applyBorder="1" applyProtection="1"/>
    <xf numFmtId="0" fontId="44" fillId="2" borderId="0" xfId="0" applyNumberFormat="1" applyFont="1" applyFill="1" applyBorder="1" applyAlignment="1" applyProtection="1">
      <alignment horizontal="right"/>
    </xf>
    <xf numFmtId="0" fontId="46" fillId="3" borderId="0" xfId="0" applyFont="1" applyFill="1" applyBorder="1" applyAlignment="1" applyProtection="1">
      <alignment horizontal="right"/>
    </xf>
    <xf numFmtId="0" fontId="6" fillId="3" borderId="0" xfId="0" applyFont="1" applyFill="1" applyBorder="1" applyAlignment="1" applyProtection="1">
      <alignment horizontal="left" indent="2"/>
    </xf>
    <xf numFmtId="0" fontId="6" fillId="3" borderId="0" xfId="0" applyFont="1" applyFill="1" applyBorder="1" applyAlignment="1" applyProtection="1">
      <alignment horizontal="right"/>
    </xf>
    <xf numFmtId="174" fontId="6" fillId="2" borderId="26" xfId="0" applyNumberFormat="1" applyFont="1" applyFill="1" applyBorder="1" applyProtection="1">
      <protection locked="0"/>
    </xf>
    <xf numFmtId="0" fontId="15" fillId="3" borderId="0" xfId="0" applyFont="1" applyFill="1" applyBorder="1" applyAlignment="1" applyProtection="1">
      <alignment horizontal="right"/>
    </xf>
    <xf numFmtId="174" fontId="6" fillId="2" borderId="6" xfId="0" applyNumberFormat="1" applyFont="1" applyFill="1" applyBorder="1" applyProtection="1">
      <protection locked="0"/>
    </xf>
    <xf numFmtId="0" fontId="15" fillId="3" borderId="0" xfId="0" applyFont="1" applyFill="1" applyBorder="1" applyAlignment="1" applyProtection="1">
      <alignment horizontal="left" indent="2"/>
    </xf>
    <xf numFmtId="0" fontId="6" fillId="3" borderId="8" xfId="0" applyFont="1" applyFill="1" applyBorder="1" applyProtection="1"/>
    <xf numFmtId="0" fontId="6" fillId="3" borderId="8" xfId="0" applyNumberFormat="1" applyFont="1" applyFill="1" applyBorder="1" applyProtection="1"/>
    <xf numFmtId="0" fontId="44" fillId="2" borderId="4" xfId="0" applyFont="1" applyFill="1" applyBorder="1" applyAlignment="1" applyProtection="1">
      <alignment horizontal="right"/>
    </xf>
    <xf numFmtId="0" fontId="50" fillId="2" borderId="0" xfId="0" applyFont="1" applyFill="1" applyBorder="1" applyAlignment="1" applyProtection="1">
      <alignment horizontal="center"/>
    </xf>
    <xf numFmtId="0" fontId="47" fillId="2" borderId="0" xfId="0" applyFont="1" applyFill="1" applyBorder="1" applyAlignment="1" applyProtection="1">
      <alignment horizontal="left"/>
    </xf>
    <xf numFmtId="0" fontId="47" fillId="2" borderId="0" xfId="0" applyFont="1" applyFill="1" applyBorder="1" applyAlignment="1" applyProtection="1">
      <alignment horizontal="center"/>
    </xf>
    <xf numFmtId="0" fontId="47" fillId="3" borderId="0" xfId="0" applyFont="1" applyFill="1" applyBorder="1" applyProtection="1"/>
    <xf numFmtId="0" fontId="15" fillId="2" borderId="0" xfId="0" applyFont="1" applyFill="1" applyBorder="1" applyProtection="1"/>
    <xf numFmtId="0" fontId="39" fillId="2" borderId="0" xfId="0" applyFont="1" applyFill="1" applyBorder="1" applyAlignment="1" applyProtection="1">
      <alignment horizontal="left"/>
    </xf>
    <xf numFmtId="0" fontId="51" fillId="2" borderId="0" xfId="0" applyFont="1" applyFill="1" applyBorder="1" applyProtection="1"/>
    <xf numFmtId="0" fontId="43" fillId="2" borderId="0" xfId="0" applyFont="1" applyFill="1" applyBorder="1" applyAlignment="1" applyProtection="1">
      <alignment horizontal="center"/>
    </xf>
    <xf numFmtId="0" fontId="46"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46" fillId="2" borderId="0" xfId="0" applyNumberFormat="1" applyFont="1" applyFill="1" applyBorder="1" applyAlignment="1" applyProtection="1">
      <alignment horizontal="center"/>
    </xf>
    <xf numFmtId="0" fontId="46" fillId="3" borderId="25" xfId="0" applyFont="1" applyFill="1" applyBorder="1" applyAlignment="1" applyProtection="1">
      <alignment horizontal="center"/>
    </xf>
    <xf numFmtId="0" fontId="46" fillId="3" borderId="7" xfId="0" applyFont="1" applyFill="1" applyBorder="1" applyAlignment="1" applyProtection="1">
      <alignment horizontal="left"/>
    </xf>
    <xf numFmtId="0" fontId="46" fillId="3" borderId="7" xfId="0" applyFont="1" applyFill="1" applyBorder="1" applyAlignment="1" applyProtection="1">
      <alignment horizontal="center"/>
    </xf>
    <xf numFmtId="0" fontId="46" fillId="3" borderId="7" xfId="0" applyNumberFormat="1" applyFont="1" applyFill="1" applyBorder="1" applyAlignment="1" applyProtection="1">
      <alignment horizontal="center"/>
    </xf>
    <xf numFmtId="0" fontId="46" fillId="3" borderId="24" xfId="0" applyFont="1" applyFill="1" applyBorder="1" applyAlignment="1" applyProtection="1">
      <alignment horizontal="center"/>
    </xf>
    <xf numFmtId="0" fontId="52" fillId="3" borderId="26" xfId="0" applyFont="1" applyFill="1" applyBorder="1" applyProtection="1"/>
    <xf numFmtId="0" fontId="52" fillId="3" borderId="6" xfId="0" applyFont="1" applyFill="1" applyBorder="1" applyAlignment="1" applyProtection="1">
      <alignment horizontal="left"/>
    </xf>
    <xf numFmtId="0" fontId="52" fillId="3" borderId="6" xfId="0" applyFont="1" applyFill="1" applyBorder="1" applyAlignment="1" applyProtection="1">
      <alignment horizontal="center"/>
    </xf>
    <xf numFmtId="0" fontId="52" fillId="3" borderId="6" xfId="0" applyFont="1" applyFill="1" applyBorder="1" applyProtection="1"/>
    <xf numFmtId="0" fontId="52" fillId="3" borderId="23" xfId="0" applyFont="1" applyFill="1" applyBorder="1" applyProtection="1"/>
    <xf numFmtId="0" fontId="52" fillId="3" borderId="0" xfId="0" applyFont="1" applyFill="1" applyBorder="1" applyProtection="1"/>
    <xf numFmtId="0" fontId="46" fillId="3" borderId="26" xfId="0" applyFont="1" applyFill="1" applyBorder="1" applyAlignment="1" applyProtection="1">
      <alignment horizontal="center"/>
    </xf>
    <xf numFmtId="0" fontId="46" fillId="3" borderId="6" xfId="0" applyFont="1" applyFill="1" applyBorder="1" applyAlignment="1" applyProtection="1">
      <alignment horizontal="left"/>
    </xf>
    <xf numFmtId="0" fontId="46" fillId="3" borderId="6" xfId="0" applyFont="1" applyFill="1" applyBorder="1" applyAlignment="1" applyProtection="1">
      <alignment horizontal="center"/>
    </xf>
    <xf numFmtId="0" fontId="46" fillId="3" borderId="6" xfId="0" applyNumberFormat="1" applyFont="1" applyFill="1" applyBorder="1" applyAlignment="1" applyProtection="1">
      <alignment horizontal="center"/>
    </xf>
    <xf numFmtId="0" fontId="46" fillId="3" borderId="23" xfId="0" applyFont="1" applyFill="1" applyBorder="1" applyAlignment="1" applyProtection="1">
      <alignment horizontal="center"/>
    </xf>
    <xf numFmtId="174" fontId="6" fillId="2" borderId="6" xfId="0" applyNumberFormat="1" applyFont="1" applyFill="1" applyBorder="1" applyAlignment="1" applyProtection="1">
      <alignment horizontal="center"/>
      <protection locked="0"/>
    </xf>
    <xf numFmtId="0" fontId="19" fillId="2" borderId="4" xfId="0" applyFont="1" applyFill="1" applyBorder="1" applyAlignment="1" applyProtection="1">
      <alignment horizontal="right"/>
    </xf>
    <xf numFmtId="0" fontId="19" fillId="2" borderId="0" xfId="0" applyFont="1" applyFill="1" applyBorder="1" applyAlignment="1" applyProtection="1">
      <alignment horizontal="right"/>
    </xf>
    <xf numFmtId="0" fontId="21" fillId="2" borderId="0" xfId="0" applyFont="1" applyFill="1" applyBorder="1" applyAlignment="1" applyProtection="1">
      <alignment horizontal="right"/>
    </xf>
    <xf numFmtId="0" fontId="50" fillId="2" borderId="4" xfId="0" applyFont="1" applyFill="1" applyBorder="1" applyProtection="1"/>
    <xf numFmtId="0" fontId="50" fillId="2" borderId="0" xfId="0" applyFont="1" applyFill="1" applyBorder="1" applyProtection="1"/>
    <xf numFmtId="0" fontId="44" fillId="2" borderId="0" xfId="0" applyFont="1" applyFill="1" applyBorder="1" applyProtection="1"/>
    <xf numFmtId="0" fontId="44" fillId="2" borderId="5" xfId="0" applyFont="1" applyFill="1" applyBorder="1" applyProtection="1"/>
    <xf numFmtId="0" fontId="21" fillId="2" borderId="0" xfId="0" applyFont="1" applyFill="1" applyBorder="1" applyAlignment="1" applyProtection="1">
      <alignment horizontal="left"/>
    </xf>
    <xf numFmtId="0" fontId="6" fillId="2" borderId="4" xfId="0" applyFont="1" applyFill="1" applyBorder="1" applyAlignment="1" applyProtection="1">
      <alignment horizontal="right"/>
    </xf>
    <xf numFmtId="0" fontId="6" fillId="3" borderId="25" xfId="0" applyFont="1" applyFill="1" applyBorder="1" applyAlignment="1" applyProtection="1">
      <alignment horizontal="right"/>
    </xf>
    <xf numFmtId="0" fontId="15" fillId="3" borderId="7" xfId="0" applyFont="1" applyFill="1" applyBorder="1" applyAlignment="1" applyProtection="1">
      <alignment horizontal="left"/>
    </xf>
    <xf numFmtId="0" fontId="6" fillId="3" borderId="26" xfId="0" applyFont="1" applyFill="1" applyBorder="1" applyAlignment="1" applyProtection="1">
      <alignment horizontal="right"/>
    </xf>
    <xf numFmtId="174" fontId="6" fillId="2" borderId="6" xfId="0" applyNumberFormat="1" applyFont="1" applyFill="1" applyBorder="1" applyAlignment="1" applyProtection="1">
      <protection locked="0"/>
    </xf>
    <xf numFmtId="0" fontId="6" fillId="3" borderId="6" xfId="0" quotePrefix="1" applyFont="1" applyFill="1" applyBorder="1" applyAlignment="1" applyProtection="1">
      <alignment horizontal="left"/>
    </xf>
    <xf numFmtId="0" fontId="6" fillId="3" borderId="27" xfId="0" applyFont="1" applyFill="1" applyBorder="1" applyAlignment="1" applyProtection="1">
      <alignment horizontal="right"/>
    </xf>
    <xf numFmtId="0" fontId="6" fillId="3" borderId="7" xfId="0" applyNumberFormat="1" applyFont="1" applyFill="1" applyBorder="1" applyProtection="1"/>
    <xf numFmtId="0" fontId="46" fillId="3" borderId="26" xfId="0" applyFont="1" applyFill="1" applyBorder="1" applyAlignment="1" applyProtection="1">
      <alignment horizontal="right"/>
    </xf>
    <xf numFmtId="0" fontId="35" fillId="3" borderId="6" xfId="0" applyFont="1" applyFill="1" applyBorder="1" applyAlignment="1" applyProtection="1">
      <alignment horizontal="left"/>
    </xf>
    <xf numFmtId="0" fontId="46" fillId="3" borderId="6" xfId="0" applyFont="1" applyFill="1" applyBorder="1" applyProtection="1"/>
    <xf numFmtId="174" fontId="53" fillId="4" borderId="6" xfId="0" applyNumberFormat="1" applyFont="1" applyFill="1" applyBorder="1" applyAlignment="1" applyProtection="1">
      <alignment horizontal="center"/>
    </xf>
    <xf numFmtId="0" fontId="46" fillId="3" borderId="23" xfId="0" applyFont="1" applyFill="1" applyBorder="1" applyProtection="1"/>
    <xf numFmtId="0" fontId="46" fillId="2" borderId="5" xfId="0" applyFont="1" applyFill="1" applyBorder="1" applyProtection="1"/>
    <xf numFmtId="0" fontId="6" fillId="3" borderId="6" xfId="0" applyNumberFormat="1" applyFont="1" applyFill="1" applyBorder="1" applyProtection="1"/>
    <xf numFmtId="0" fontId="15" fillId="2" borderId="4" xfId="0" applyFont="1" applyFill="1" applyBorder="1" applyProtection="1"/>
    <xf numFmtId="0" fontId="15" fillId="3" borderId="23" xfId="0" applyFont="1" applyFill="1" applyBorder="1" applyProtection="1"/>
    <xf numFmtId="0" fontId="15" fillId="2" borderId="5" xfId="0" applyFont="1" applyFill="1" applyBorder="1" applyProtection="1"/>
    <xf numFmtId="0" fontId="15" fillId="2" borderId="4" xfId="0" applyFont="1" applyFill="1" applyBorder="1" applyAlignment="1" applyProtection="1">
      <alignment horizontal="right"/>
    </xf>
    <xf numFmtId="0" fontId="15" fillId="3" borderId="26" xfId="0" applyFont="1" applyFill="1" applyBorder="1" applyAlignment="1" applyProtection="1">
      <alignment horizontal="right"/>
    </xf>
    <xf numFmtId="0" fontId="20" fillId="2" borderId="4" xfId="0" applyFont="1" applyFill="1" applyBorder="1" applyProtection="1"/>
    <xf numFmtId="0" fontId="18" fillId="2" borderId="0" xfId="0" applyFont="1" applyFill="1" applyBorder="1" applyProtection="1"/>
    <xf numFmtId="0" fontId="6" fillId="2" borderId="0" xfId="0" applyFont="1" applyFill="1" applyBorder="1" applyAlignment="1" applyProtection="1">
      <alignment horizontal="right"/>
    </xf>
    <xf numFmtId="0" fontId="43" fillId="2" borderId="0" xfId="0" applyNumberFormat="1" applyFont="1" applyFill="1" applyBorder="1" applyAlignment="1" applyProtection="1">
      <alignment horizontal="right"/>
    </xf>
    <xf numFmtId="0" fontId="25" fillId="2" borderId="0" xfId="0" applyFont="1" applyFill="1" applyBorder="1" applyAlignment="1" applyProtection="1">
      <alignment horizontal="right"/>
    </xf>
    <xf numFmtId="166" fontId="43" fillId="2" borderId="0" xfId="1" applyNumberFormat="1" applyFont="1" applyFill="1" applyBorder="1" applyProtection="1"/>
    <xf numFmtId="166" fontId="43" fillId="2" borderId="5" xfId="1" applyNumberFormat="1" applyFont="1" applyFill="1" applyBorder="1" applyProtection="1"/>
    <xf numFmtId="166" fontId="43" fillId="3" borderId="0" xfId="1" applyNumberFormat="1" applyFont="1" applyFill="1" applyBorder="1" applyProtection="1"/>
    <xf numFmtId="166" fontId="46" fillId="2" borderId="0" xfId="1" applyNumberFormat="1" applyFont="1" applyFill="1" applyBorder="1" applyProtection="1"/>
    <xf numFmtId="166" fontId="46" fillId="2" borderId="5" xfId="1" applyNumberFormat="1" applyFont="1" applyFill="1" applyBorder="1" applyProtection="1"/>
    <xf numFmtId="166" fontId="46" fillId="3" borderId="0" xfId="1" applyNumberFormat="1" applyFont="1" applyFill="1" applyBorder="1" applyProtection="1"/>
    <xf numFmtId="0" fontId="35" fillId="3" borderId="7" xfId="0" applyFont="1" applyFill="1" applyBorder="1" applyAlignment="1" applyProtection="1">
      <alignment horizontal="right"/>
    </xf>
    <xf numFmtId="166" fontId="46" fillId="3" borderId="24" xfId="1" applyNumberFormat="1" applyFont="1" applyFill="1" applyBorder="1" applyProtection="1"/>
    <xf numFmtId="0" fontId="35" fillId="3" borderId="6" xfId="0" applyFont="1" applyFill="1" applyBorder="1" applyAlignment="1" applyProtection="1">
      <alignment horizontal="right"/>
    </xf>
    <xf numFmtId="166" fontId="46" fillId="3" borderId="23" xfId="1" applyNumberFormat="1" applyFont="1" applyFill="1" applyBorder="1" applyProtection="1"/>
    <xf numFmtId="0" fontId="15" fillId="2" borderId="4" xfId="0" applyFont="1" applyFill="1" applyBorder="1" applyAlignment="1" applyProtection="1">
      <alignment horizontal="left"/>
    </xf>
    <xf numFmtId="0" fontId="15" fillId="3" borderId="26" xfId="0" applyFont="1" applyFill="1" applyBorder="1" applyAlignment="1" applyProtection="1">
      <alignment horizontal="left"/>
    </xf>
    <xf numFmtId="174" fontId="15" fillId="3" borderId="6" xfId="0" applyNumberFormat="1" applyFont="1" applyFill="1" applyBorder="1" applyAlignment="1" applyProtection="1">
      <alignment horizontal="left"/>
    </xf>
    <xf numFmtId="0" fontId="6" fillId="3" borderId="6" xfId="0" applyNumberFormat="1" applyFont="1" applyFill="1" applyBorder="1" applyAlignment="1" applyProtection="1">
      <alignment horizontal="left"/>
    </xf>
    <xf numFmtId="0" fontId="46" fillId="3" borderId="6" xfId="0" applyFont="1" applyFill="1" applyBorder="1" applyAlignment="1" applyProtection="1">
      <alignment horizontal="right"/>
    </xf>
    <xf numFmtId="174" fontId="46" fillId="3" borderId="6" xfId="0" applyNumberFormat="1" applyFont="1" applyFill="1" applyBorder="1" applyAlignment="1" applyProtection="1">
      <alignment horizontal="left"/>
    </xf>
    <xf numFmtId="0" fontId="46" fillId="3" borderId="8" xfId="0" applyFont="1" applyFill="1" applyBorder="1" applyAlignment="1" applyProtection="1">
      <alignment horizontal="left"/>
    </xf>
    <xf numFmtId="0" fontId="46" fillId="3" borderId="8" xfId="0" applyFont="1" applyFill="1" applyBorder="1" applyProtection="1"/>
    <xf numFmtId="174" fontId="6" fillId="3" borderId="8" xfId="0" applyNumberFormat="1" applyFont="1" applyFill="1" applyBorder="1" applyAlignment="1" applyProtection="1">
      <alignment horizontal="left"/>
    </xf>
    <xf numFmtId="0" fontId="46" fillId="2" borderId="0" xfId="0" applyFont="1" applyFill="1" applyBorder="1" applyProtection="1"/>
    <xf numFmtId="174" fontId="6" fillId="2" borderId="0" xfId="0" applyNumberFormat="1" applyFont="1" applyFill="1" applyBorder="1" applyAlignment="1" applyProtection="1">
      <alignment horizontal="left"/>
    </xf>
    <xf numFmtId="0" fontId="46" fillId="3" borderId="7" xfId="0" applyFont="1" applyFill="1" applyBorder="1" applyProtection="1"/>
    <xf numFmtId="174" fontId="6" fillId="3" borderId="7" xfId="0" applyNumberFormat="1" applyFont="1" applyFill="1" applyBorder="1" applyAlignment="1" applyProtection="1">
      <alignment horizontal="left"/>
    </xf>
    <xf numFmtId="174" fontId="6" fillId="3" borderId="6" xfId="0" applyNumberFormat="1" applyFont="1" applyFill="1" applyBorder="1" applyAlignment="1" applyProtection="1">
      <alignment horizontal="left"/>
    </xf>
    <xf numFmtId="174" fontId="6" fillId="2" borderId="6" xfId="0" applyNumberFormat="1" applyFont="1" applyFill="1" applyBorder="1" applyAlignment="1" applyProtection="1">
      <alignment horizontal="left"/>
      <protection locked="0"/>
    </xf>
    <xf numFmtId="0" fontId="6" fillId="3" borderId="6" xfId="0" applyFont="1" applyFill="1" applyBorder="1" applyAlignment="1" applyProtection="1">
      <alignment horizontal="right"/>
    </xf>
    <xf numFmtId="0" fontId="6" fillId="3" borderId="23" xfId="0" applyFont="1" applyFill="1" applyBorder="1" applyAlignment="1" applyProtection="1">
      <alignment horizontal="right"/>
    </xf>
    <xf numFmtId="0" fontId="18" fillId="3" borderId="6" xfId="0" applyFont="1" applyFill="1" applyBorder="1" applyAlignment="1" applyProtection="1">
      <alignment horizontal="right"/>
    </xf>
    <xf numFmtId="0" fontId="18" fillId="3" borderId="23" xfId="0" applyFont="1" applyFill="1" applyBorder="1" applyAlignment="1" applyProtection="1">
      <alignment horizontal="right"/>
    </xf>
    <xf numFmtId="0" fontId="6" fillId="3" borderId="8" xfId="0" applyFont="1" applyFill="1" applyBorder="1" applyAlignment="1" applyProtection="1">
      <alignment horizontal="right"/>
    </xf>
    <xf numFmtId="0" fontId="6" fillId="3" borderId="28" xfId="0" applyFont="1" applyFill="1" applyBorder="1" applyAlignment="1" applyProtection="1">
      <alignment horizontal="right"/>
    </xf>
    <xf numFmtId="0" fontId="15" fillId="2" borderId="0" xfId="0" applyFont="1" applyFill="1" applyBorder="1" applyAlignment="1" applyProtection="1">
      <alignment horizontal="right"/>
    </xf>
    <xf numFmtId="174" fontId="15" fillId="2" borderId="0" xfId="0" applyNumberFormat="1" applyFont="1" applyFill="1" applyBorder="1" applyAlignment="1" applyProtection="1">
      <alignment horizontal="left"/>
    </xf>
    <xf numFmtId="0" fontId="15" fillId="2" borderId="10" xfId="0" applyFont="1" applyFill="1" applyBorder="1" applyAlignment="1" applyProtection="1">
      <alignment horizontal="right"/>
    </xf>
    <xf numFmtId="0" fontId="37" fillId="2" borderId="4" xfId="0" applyFont="1" applyFill="1" applyBorder="1" applyProtection="1"/>
    <xf numFmtId="174" fontId="19" fillId="3" borderId="0" xfId="0" applyNumberFormat="1" applyFont="1" applyFill="1" applyBorder="1" applyProtection="1"/>
    <xf numFmtId="0" fontId="46" fillId="2" borderId="4" xfId="0" applyFont="1" applyFill="1" applyBorder="1" applyProtection="1"/>
    <xf numFmtId="0" fontId="15" fillId="3" borderId="25" xfId="0" applyFont="1" applyFill="1" applyBorder="1" applyProtection="1"/>
    <xf numFmtId="0" fontId="35" fillId="3" borderId="7" xfId="0" applyFont="1" applyFill="1" applyBorder="1" applyAlignment="1" applyProtection="1">
      <alignment horizontal="center"/>
    </xf>
    <xf numFmtId="0" fontId="35" fillId="3" borderId="24" xfId="0" applyFont="1" applyFill="1" applyBorder="1" applyAlignment="1" applyProtection="1">
      <alignment horizontal="center"/>
    </xf>
    <xf numFmtId="0" fontId="35" fillId="3" borderId="6" xfId="0" applyFont="1" applyFill="1" applyBorder="1" applyAlignment="1" applyProtection="1">
      <alignment horizontal="center"/>
    </xf>
    <xf numFmtId="0" fontId="35" fillId="3" borderId="23" xfId="0" applyFont="1" applyFill="1" applyBorder="1" applyAlignment="1" applyProtection="1">
      <alignment horizontal="center"/>
    </xf>
    <xf numFmtId="0" fontId="6" fillId="2" borderId="5" xfId="0" applyFont="1" applyFill="1" applyBorder="1" applyAlignment="1" applyProtection="1">
      <alignment horizontal="center"/>
    </xf>
    <xf numFmtId="174" fontId="6" fillId="3" borderId="23" xfId="0" applyNumberFormat="1" applyFont="1" applyFill="1" applyBorder="1" applyAlignment="1" applyProtection="1">
      <alignment horizontal="center"/>
    </xf>
    <xf numFmtId="174" fontId="15" fillId="3" borderId="23" xfId="0" applyNumberFormat="1" applyFont="1" applyFill="1" applyBorder="1" applyAlignment="1" applyProtection="1">
      <alignment horizontal="center"/>
    </xf>
    <xf numFmtId="174" fontId="6" fillId="3" borderId="6" xfId="0" applyNumberFormat="1" applyFont="1" applyFill="1" applyBorder="1" applyAlignment="1" applyProtection="1">
      <alignment horizontal="center"/>
    </xf>
    <xf numFmtId="0" fontId="6" fillId="3" borderId="28" xfId="0" applyFont="1" applyFill="1" applyBorder="1" applyAlignment="1" applyProtection="1">
      <alignment horizontal="center"/>
    </xf>
    <xf numFmtId="0" fontId="56" fillId="3" borderId="0" xfId="0" applyFont="1" applyFill="1" applyBorder="1" applyAlignment="1" applyProtection="1">
      <alignment horizontal="center"/>
    </xf>
    <xf numFmtId="0" fontId="6" fillId="3" borderId="7" xfId="0" applyFont="1" applyFill="1" applyBorder="1" applyAlignment="1" applyProtection="1">
      <alignment horizontal="right"/>
    </xf>
    <xf numFmtId="0" fontId="6" fillId="3" borderId="24" xfId="0" applyFont="1" applyFill="1" applyBorder="1" applyAlignment="1" applyProtection="1">
      <alignment horizontal="right"/>
    </xf>
    <xf numFmtId="0" fontId="35" fillId="2" borderId="4" xfId="0" applyFont="1" applyFill="1" applyBorder="1" applyProtection="1"/>
    <xf numFmtId="0" fontId="35" fillId="3" borderId="26" xfId="0" applyFont="1" applyFill="1" applyBorder="1" applyProtection="1"/>
    <xf numFmtId="174" fontId="15" fillId="3" borderId="8" xfId="0" applyNumberFormat="1" applyFont="1" applyFill="1" applyBorder="1" applyAlignment="1" applyProtection="1">
      <alignment horizontal="center"/>
    </xf>
    <xf numFmtId="174" fontId="15" fillId="3" borderId="28" xfId="0" applyNumberFormat="1" applyFont="1" applyFill="1" applyBorder="1" applyAlignment="1" applyProtection="1">
      <alignment horizontal="center"/>
    </xf>
    <xf numFmtId="0" fontId="15" fillId="2" borderId="0" xfId="0" applyFont="1" applyFill="1" applyBorder="1" applyAlignment="1" applyProtection="1">
      <alignment horizontal="left"/>
    </xf>
    <xf numFmtId="174" fontId="15" fillId="2" borderId="0" xfId="0" applyNumberFormat="1" applyFont="1" applyFill="1" applyBorder="1" applyAlignment="1" applyProtection="1">
      <alignment horizontal="center"/>
    </xf>
    <xf numFmtId="0" fontId="15" fillId="2" borderId="10" xfId="0" applyFont="1" applyFill="1" applyBorder="1" applyProtection="1"/>
    <xf numFmtId="183" fontId="15" fillId="2" borderId="10" xfId="0" applyNumberFormat="1" applyFont="1" applyFill="1" applyBorder="1" applyAlignment="1" applyProtection="1">
      <alignment horizontal="center"/>
    </xf>
    <xf numFmtId="0" fontId="55" fillId="3" borderId="0" xfId="0" applyFont="1" applyFill="1" applyBorder="1" applyProtection="1"/>
    <xf numFmtId="0" fontId="55" fillId="3" borderId="0" xfId="0" applyFont="1" applyFill="1" applyBorder="1" applyAlignment="1" applyProtection="1">
      <alignment horizontal="center"/>
    </xf>
    <xf numFmtId="174" fontId="55" fillId="3" borderId="0" xfId="0" applyNumberFormat="1" applyFont="1" applyFill="1" applyBorder="1" applyProtection="1"/>
    <xf numFmtId="174" fontId="57" fillId="3" borderId="0" xfId="0" applyNumberFormat="1" applyFont="1" applyFill="1" applyBorder="1" applyProtection="1"/>
    <xf numFmtId="0" fontId="57" fillId="3" borderId="0" xfId="0" applyFont="1" applyFill="1" applyBorder="1" applyProtection="1"/>
    <xf numFmtId="0" fontId="58" fillId="2" borderId="4" xfId="0" applyFont="1" applyFill="1" applyBorder="1" applyProtection="1"/>
    <xf numFmtId="0" fontId="49" fillId="2" borderId="0" xfId="0" applyFont="1" applyFill="1" applyBorder="1" applyAlignment="1" applyProtection="1">
      <alignment horizontal="center"/>
    </xf>
    <xf numFmtId="0" fontId="49" fillId="2" borderId="0" xfId="0" applyFont="1" applyFill="1" applyBorder="1" applyAlignment="1" applyProtection="1">
      <alignment horizontal="left"/>
    </xf>
    <xf numFmtId="0" fontId="49" fillId="2" borderId="5" xfId="0" applyFont="1" applyFill="1" applyBorder="1" applyProtection="1"/>
    <xf numFmtId="174" fontId="59" fillId="3" borderId="0" xfId="0" applyNumberFormat="1" applyFont="1" applyFill="1" applyBorder="1" applyProtection="1"/>
    <xf numFmtId="0" fontId="59" fillId="3" borderId="0" xfId="0" applyFont="1" applyFill="1" applyBorder="1" applyProtection="1"/>
    <xf numFmtId="0" fontId="35" fillId="2" borderId="0" xfId="0" applyFont="1" applyFill="1" applyBorder="1" applyProtection="1"/>
    <xf numFmtId="0" fontId="6" fillId="3" borderId="24" xfId="0" applyFont="1" applyFill="1" applyBorder="1" applyAlignment="1" applyProtection="1">
      <alignment horizontal="center"/>
    </xf>
    <xf numFmtId="0" fontId="15" fillId="3" borderId="23" xfId="0" applyFont="1" applyFill="1" applyBorder="1" applyAlignment="1" applyProtection="1">
      <alignment horizontal="center"/>
    </xf>
    <xf numFmtId="174" fontId="13" fillId="3" borderId="0" xfId="0" applyNumberFormat="1" applyFont="1" applyFill="1" applyBorder="1" applyProtection="1"/>
    <xf numFmtId="0" fontId="13" fillId="3" borderId="0" xfId="0" applyFont="1" applyFill="1" applyBorder="1" applyProtection="1"/>
    <xf numFmtId="0" fontId="18" fillId="3" borderId="8" xfId="0" applyFont="1" applyFill="1" applyBorder="1" applyProtection="1"/>
    <xf numFmtId="0" fontId="60" fillId="3" borderId="6" xfId="0" applyFont="1" applyFill="1" applyBorder="1" applyProtection="1"/>
    <xf numFmtId="0" fontId="6" fillId="3" borderId="6" xfId="0" quotePrefix="1" applyFont="1" applyFill="1" applyBorder="1" applyProtection="1"/>
    <xf numFmtId="174" fontId="6" fillId="3" borderId="8" xfId="0" applyNumberFormat="1" applyFont="1" applyFill="1" applyBorder="1" applyAlignment="1" applyProtection="1">
      <alignment horizontal="center"/>
    </xf>
    <xf numFmtId="0" fontId="6" fillId="2" borderId="2" xfId="0" applyFont="1" applyFill="1" applyBorder="1" applyAlignment="1" applyProtection="1"/>
    <xf numFmtId="0" fontId="6" fillId="2" borderId="0" xfId="0" applyFont="1" applyFill="1" applyBorder="1" applyAlignment="1" applyProtection="1"/>
    <xf numFmtId="174" fontId="48" fillId="2" borderId="0" xfId="0" applyNumberFormat="1" applyFont="1" applyFill="1" applyBorder="1" applyAlignment="1" applyProtection="1">
      <alignment horizontal="center"/>
    </xf>
    <xf numFmtId="174" fontId="22" fillId="2" borderId="0" xfId="0" applyNumberFormat="1" applyFont="1" applyFill="1" applyBorder="1" applyProtection="1"/>
    <xf numFmtId="0" fontId="46" fillId="3" borderId="26" xfId="0" applyFont="1" applyFill="1" applyBorder="1" applyProtection="1"/>
    <xf numFmtId="174" fontId="15" fillId="3" borderId="6" xfId="0" applyNumberFormat="1" applyFont="1" applyFill="1" applyBorder="1" applyAlignment="1" applyProtection="1">
      <alignment horizontal="center"/>
    </xf>
    <xf numFmtId="0" fontId="35" fillId="2" borderId="9" xfId="0" applyFont="1" applyFill="1" applyBorder="1" applyProtection="1"/>
    <xf numFmtId="0" fontId="35" fillId="2" borderId="10" xfId="0" applyFont="1" applyFill="1" applyBorder="1" applyProtection="1"/>
    <xf numFmtId="0" fontId="6" fillId="2" borderId="10" xfId="0" applyFont="1" applyFill="1" applyBorder="1" applyAlignment="1" applyProtection="1"/>
    <xf numFmtId="0" fontId="35" fillId="2" borderId="1" xfId="0" applyFont="1" applyFill="1" applyBorder="1" applyProtection="1"/>
    <xf numFmtId="0" fontId="15" fillId="3" borderId="7" xfId="0" applyFont="1" applyFill="1" applyBorder="1" applyProtection="1"/>
    <xf numFmtId="174" fontId="6" fillId="3" borderId="7" xfId="0" applyNumberFormat="1" applyFont="1" applyFill="1" applyBorder="1" applyAlignment="1" applyProtection="1">
      <alignment horizontal="center"/>
    </xf>
    <xf numFmtId="174" fontId="6" fillId="3" borderId="6" xfId="0" applyNumberFormat="1" applyFont="1" applyFill="1" applyBorder="1" applyProtection="1"/>
    <xf numFmtId="0" fontId="6" fillId="3" borderId="6" xfId="0" applyFont="1" applyFill="1" applyBorder="1" applyAlignment="1" applyProtection="1"/>
    <xf numFmtId="9" fontId="6" fillId="3" borderId="6" xfId="0" applyNumberFormat="1" applyFont="1" applyFill="1" applyBorder="1" applyAlignment="1" applyProtection="1">
      <alignment horizontal="center"/>
    </xf>
    <xf numFmtId="174" fontId="61" fillId="3" borderId="6" xfId="0" applyNumberFormat="1" applyFont="1" applyFill="1" applyBorder="1" applyAlignment="1" applyProtection="1">
      <alignment horizontal="center"/>
    </xf>
    <xf numFmtId="166" fontId="6" fillId="3" borderId="26" xfId="0" applyNumberFormat="1" applyFont="1" applyFill="1" applyBorder="1" applyProtection="1"/>
    <xf numFmtId="0" fontId="6" fillId="3" borderId="6" xfId="0" applyNumberFormat="1" applyFont="1" applyFill="1" applyBorder="1" applyAlignment="1" applyProtection="1"/>
    <xf numFmtId="166" fontId="6" fillId="3" borderId="6" xfId="0" applyNumberFormat="1" applyFont="1" applyFill="1" applyBorder="1" applyProtection="1"/>
    <xf numFmtId="0" fontId="15" fillId="3" borderId="6" xfId="0" applyNumberFormat="1" applyFont="1" applyFill="1" applyBorder="1" applyAlignment="1" applyProtection="1">
      <alignment horizontal="left"/>
    </xf>
    <xf numFmtId="166" fontId="6" fillId="3" borderId="6" xfId="0" applyNumberFormat="1" applyFont="1" applyFill="1" applyBorder="1" applyAlignment="1" applyProtection="1">
      <alignment horizontal="center"/>
    </xf>
    <xf numFmtId="174" fontId="6" fillId="3" borderId="26" xfId="0" applyNumberFormat="1" applyFont="1" applyFill="1" applyBorder="1" applyProtection="1"/>
    <xf numFmtId="174" fontId="6" fillId="3" borderId="6" xfId="0" applyNumberFormat="1" applyFont="1" applyFill="1" applyBorder="1" applyAlignment="1" applyProtection="1"/>
    <xf numFmtId="174" fontId="6" fillId="3" borderId="27" xfId="0" applyNumberFormat="1" applyFont="1" applyFill="1" applyBorder="1" applyProtection="1"/>
    <xf numFmtId="174" fontId="6" fillId="3" borderId="8" xfId="0" applyNumberFormat="1" applyFont="1" applyFill="1" applyBorder="1" applyAlignment="1" applyProtection="1"/>
    <xf numFmtId="174" fontId="6" fillId="3" borderId="8" xfId="0" applyNumberFormat="1" applyFont="1" applyFill="1" applyBorder="1" applyProtection="1"/>
    <xf numFmtId="0" fontId="35" fillId="3" borderId="25" xfId="0" applyFont="1" applyFill="1" applyBorder="1" applyProtection="1"/>
    <xf numFmtId="0" fontId="35" fillId="3" borderId="6" xfId="0" applyFont="1" applyFill="1" applyBorder="1" applyProtection="1"/>
    <xf numFmtId="0" fontId="46" fillId="3" borderId="6" xfId="0" applyFont="1" applyFill="1" applyBorder="1" applyAlignment="1" applyProtection="1"/>
    <xf numFmtId="0" fontId="6" fillId="3" borderId="26" xfId="0" applyFont="1" applyFill="1" applyBorder="1" applyAlignment="1" applyProtection="1">
      <alignment horizontal="center"/>
    </xf>
    <xf numFmtId="2" fontId="6" fillId="3" borderId="6" xfId="0" applyNumberFormat="1" applyFont="1" applyFill="1" applyBorder="1" applyAlignment="1" applyProtection="1">
      <alignment horizontal="center"/>
    </xf>
    <xf numFmtId="0" fontId="6" fillId="3" borderId="8" xfId="0" applyFont="1" applyFill="1" applyBorder="1" applyAlignment="1" applyProtection="1"/>
    <xf numFmtId="174" fontId="6" fillId="2" borderId="4" xfId="0" applyNumberFormat="1" applyFont="1" applyFill="1" applyBorder="1" applyProtection="1"/>
    <xf numFmtId="174" fontId="6" fillId="2" borderId="0" xfId="0" applyNumberFormat="1" applyFont="1" applyFill="1" applyBorder="1" applyAlignment="1" applyProtection="1"/>
    <xf numFmtId="174" fontId="6" fillId="2" borderId="5" xfId="0" applyNumberFormat="1" applyFont="1" applyFill="1" applyBorder="1" applyProtection="1"/>
    <xf numFmtId="174" fontId="6" fillId="2" borderId="1" xfId="0" applyNumberFormat="1" applyFont="1" applyFill="1" applyBorder="1" applyProtection="1"/>
    <xf numFmtId="174" fontId="6" fillId="2" borderId="2" xfId="0" applyNumberFormat="1" applyFont="1" applyFill="1" applyBorder="1" applyAlignment="1" applyProtection="1"/>
    <xf numFmtId="174" fontId="6" fillId="2" borderId="3" xfId="0" applyNumberFormat="1" applyFont="1" applyFill="1" applyBorder="1" applyProtection="1"/>
    <xf numFmtId="174" fontId="6" fillId="3" borderId="25" xfId="0" applyNumberFormat="1" applyFont="1" applyFill="1" applyBorder="1" applyProtection="1"/>
    <xf numFmtId="174" fontId="6" fillId="3" borderId="7" xfId="0" applyNumberFormat="1" applyFont="1" applyFill="1" applyBorder="1" applyAlignment="1" applyProtection="1"/>
    <xf numFmtId="0" fontId="35" fillId="3" borderId="6" xfId="0" applyFont="1" applyFill="1" applyBorder="1" applyAlignment="1" applyProtection="1"/>
    <xf numFmtId="2" fontId="62" fillId="3" borderId="6" xfId="0" applyNumberFormat="1" applyFont="1" applyFill="1" applyBorder="1" applyAlignment="1" applyProtection="1">
      <alignment horizontal="center"/>
    </xf>
    <xf numFmtId="2" fontId="63" fillId="3" borderId="6" xfId="0" applyNumberFormat="1" applyFont="1" applyFill="1" applyBorder="1" applyAlignment="1" applyProtection="1">
      <alignment horizontal="center"/>
    </xf>
    <xf numFmtId="174" fontId="6" fillId="2" borderId="10" xfId="0" applyNumberFormat="1" applyFont="1" applyFill="1" applyBorder="1" applyProtection="1"/>
    <xf numFmtId="0" fontId="6" fillId="3" borderId="0" xfId="0" applyFont="1" applyFill="1" applyBorder="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applyBorder="1"/>
    <xf numFmtId="0" fontId="6" fillId="2" borderId="5" xfId="0" applyFont="1" applyFill="1" applyBorder="1"/>
    <xf numFmtId="0" fontId="47" fillId="2" borderId="4" xfId="0" applyFont="1" applyFill="1" applyBorder="1"/>
    <xf numFmtId="0" fontId="19" fillId="2" borderId="0" xfId="0" applyFont="1" applyFill="1" applyBorder="1"/>
    <xf numFmtId="0" fontId="19" fillId="2" borderId="5" xfId="0" applyFont="1" applyFill="1" applyBorder="1"/>
    <xf numFmtId="0" fontId="19" fillId="3" borderId="0" xfId="0" applyFont="1" applyFill="1" applyBorder="1"/>
    <xf numFmtId="0" fontId="6" fillId="2" borderId="9" xfId="0" applyFont="1" applyFill="1" applyBorder="1"/>
    <xf numFmtId="0" fontId="6" fillId="2" borderId="10" xfId="0" applyFont="1" applyFill="1" applyBorder="1"/>
    <xf numFmtId="0" fontId="6" fillId="2" borderId="11" xfId="0" applyFont="1" applyFill="1" applyBorder="1"/>
    <xf numFmtId="0" fontId="58" fillId="3" borderId="0" xfId="0" applyFont="1" applyFill="1" applyBorder="1"/>
    <xf numFmtId="166" fontId="44" fillId="2" borderId="0" xfId="1" applyNumberFormat="1" applyFont="1" applyFill="1" applyBorder="1" applyProtection="1"/>
    <xf numFmtId="166" fontId="44" fillId="2" borderId="5" xfId="1" applyNumberFormat="1" applyFont="1" applyFill="1" applyBorder="1" applyProtection="1"/>
    <xf numFmtId="0" fontId="35" fillId="3" borderId="0" xfId="0" applyFont="1" applyFill="1" applyBorder="1" applyProtection="1"/>
    <xf numFmtId="0" fontId="35" fillId="3" borderId="23" xfId="0" applyFont="1" applyFill="1" applyBorder="1" applyProtection="1"/>
    <xf numFmtId="0" fontId="35" fillId="2" borderId="5" xfId="0" applyFont="1" applyFill="1" applyBorder="1" applyProtection="1"/>
    <xf numFmtId="0" fontId="64" fillId="2" borderId="4" xfId="0" applyFont="1" applyFill="1" applyBorder="1" applyProtection="1"/>
    <xf numFmtId="0" fontId="64" fillId="3" borderId="26" xfId="0" applyFont="1" applyFill="1" applyBorder="1" applyProtection="1"/>
    <xf numFmtId="0" fontId="64" fillId="3" borderId="6" xfId="0" applyFont="1" applyFill="1" applyBorder="1" applyProtection="1"/>
    <xf numFmtId="0" fontId="64" fillId="3" borderId="23" xfId="0" applyFont="1" applyFill="1" applyBorder="1" applyProtection="1"/>
    <xf numFmtId="0" fontId="64" fillId="2" borderId="5" xfId="0" applyFont="1" applyFill="1" applyBorder="1" applyProtection="1"/>
    <xf numFmtId="0" fontId="64" fillId="3" borderId="0" xfId="0" applyFont="1" applyFill="1" applyBorder="1" applyProtection="1"/>
    <xf numFmtId="170" fontId="6" fillId="3" borderId="8" xfId="0" applyNumberFormat="1" applyFont="1" applyFill="1" applyBorder="1" applyProtection="1"/>
    <xf numFmtId="170" fontId="6" fillId="2" borderId="0" xfId="0" applyNumberFormat="1" applyFont="1" applyFill="1" applyBorder="1" applyProtection="1"/>
    <xf numFmtId="170" fontId="6" fillId="2" borderId="10" xfId="0" applyNumberFormat="1" applyFont="1" applyFill="1" applyBorder="1" applyProtection="1"/>
    <xf numFmtId="0" fontId="2" fillId="3" borderId="0" xfId="0" applyFont="1" applyFill="1" applyProtection="1"/>
    <xf numFmtId="0" fontId="2" fillId="2" borderId="4" xfId="0" applyFont="1" applyFill="1" applyBorder="1" applyProtection="1"/>
    <xf numFmtId="0" fontId="2" fillId="3" borderId="0" xfId="0" applyFont="1" applyFill="1" applyBorder="1" applyProtection="1"/>
    <xf numFmtId="0" fontId="2" fillId="3" borderId="6" xfId="0" applyFont="1" applyFill="1" applyBorder="1" applyProtection="1"/>
    <xf numFmtId="0" fontId="14" fillId="3" borderId="6" xfId="0" applyFont="1" applyFill="1" applyBorder="1" applyAlignment="1" applyProtection="1">
      <alignment horizontal="left"/>
    </xf>
    <xf numFmtId="0" fontId="10" fillId="3" borderId="6" xfId="0" applyFont="1" applyFill="1" applyBorder="1" applyAlignment="1" applyProtection="1">
      <alignment horizontal="left"/>
    </xf>
    <xf numFmtId="0" fontId="2" fillId="3" borderId="6" xfId="0" applyFont="1" applyFill="1" applyBorder="1" applyAlignment="1" applyProtection="1">
      <alignment horizontal="center"/>
    </xf>
    <xf numFmtId="0" fontId="8" fillId="3" borderId="6" xfId="0" applyFont="1" applyFill="1" applyBorder="1" applyAlignment="1" applyProtection="1">
      <alignment horizontal="left"/>
    </xf>
    <xf numFmtId="0" fontId="2" fillId="3" borderId="6" xfId="0" applyNumberFormat="1" applyFont="1" applyFill="1" applyBorder="1" applyAlignment="1" applyProtection="1">
      <alignment horizontal="left"/>
    </xf>
    <xf numFmtId="0" fontId="65" fillId="3" borderId="6" xfId="0" applyNumberFormat="1" applyFont="1" applyFill="1" applyBorder="1" applyAlignment="1" applyProtection="1">
      <alignment horizontal="left"/>
    </xf>
    <xf numFmtId="0" fontId="10" fillId="3" borderId="6" xfId="0" applyFont="1" applyFill="1" applyBorder="1" applyProtection="1"/>
    <xf numFmtId="0" fontId="2" fillId="3" borderId="0" xfId="0" applyFont="1" applyFill="1" applyBorder="1" applyAlignment="1" applyProtection="1">
      <alignment horizontal="right"/>
    </xf>
    <xf numFmtId="0" fontId="2" fillId="3" borderId="0" xfId="0" applyFont="1" applyFill="1" applyBorder="1" applyAlignment="1" applyProtection="1">
      <alignment horizontal="center"/>
    </xf>
    <xf numFmtId="0" fontId="2" fillId="2" borderId="9" xfId="0" applyFont="1" applyFill="1" applyBorder="1" applyProtection="1"/>
    <xf numFmtId="0" fontId="2" fillId="3" borderId="0" xfId="0" applyFont="1" applyFill="1" applyAlignment="1" applyProtection="1">
      <alignment horizontal="center"/>
    </xf>
    <xf numFmtId="1" fontId="10" fillId="3" borderId="6" xfId="0" applyNumberFormat="1" applyFont="1" applyFill="1" applyBorder="1" applyProtection="1"/>
    <xf numFmtId="1" fontId="2" fillId="3" borderId="6" xfId="0" applyNumberFormat="1" applyFont="1" applyFill="1" applyBorder="1" applyProtection="1"/>
    <xf numFmtId="1" fontId="2" fillId="3" borderId="6" xfId="0" applyNumberFormat="1" applyFont="1" applyFill="1" applyBorder="1" applyAlignment="1" applyProtection="1">
      <alignment horizontal="center"/>
    </xf>
    <xf numFmtId="178" fontId="2" fillId="3" borderId="6" xfId="1" applyNumberFormat="1" applyFont="1" applyFill="1" applyBorder="1" applyAlignment="1" applyProtection="1">
      <alignment horizontal="center"/>
    </xf>
    <xf numFmtId="1" fontId="14" fillId="3" borderId="6" xfId="0" applyNumberFormat="1" applyFont="1" applyFill="1" applyBorder="1" applyProtection="1"/>
    <xf numFmtId="0" fontId="8" fillId="3" borderId="6" xfId="0" applyFont="1" applyFill="1" applyBorder="1" applyAlignment="1" applyProtection="1">
      <alignment horizontal="center"/>
    </xf>
    <xf numFmtId="0" fontId="2" fillId="3" borderId="6" xfId="0" applyFont="1" applyFill="1" applyBorder="1" applyAlignment="1" applyProtection="1">
      <alignment horizontal="left"/>
    </xf>
    <xf numFmtId="0" fontId="2" fillId="3" borderId="6" xfId="0" quotePrefix="1" applyFont="1" applyFill="1" applyBorder="1" applyAlignment="1" applyProtection="1">
      <alignment horizontal="left"/>
    </xf>
    <xf numFmtId="49" fontId="2" fillId="3" borderId="6" xfId="0" applyNumberFormat="1" applyFont="1" applyFill="1" applyBorder="1" applyAlignment="1" applyProtection="1">
      <alignment horizontal="center"/>
    </xf>
    <xf numFmtId="0" fontId="14" fillId="3" borderId="6" xfId="0" applyFont="1" applyFill="1" applyBorder="1" applyProtection="1"/>
    <xf numFmtId="178" fontId="2" fillId="3" borderId="6" xfId="1" applyNumberFormat="1" applyFont="1" applyFill="1" applyBorder="1" applyAlignment="1" applyProtection="1">
      <alignment horizontal="right"/>
    </xf>
    <xf numFmtId="178" fontId="8" fillId="3" borderId="6" xfId="1" applyNumberFormat="1" applyFont="1" applyFill="1" applyBorder="1" applyAlignment="1" applyProtection="1">
      <alignment horizontal="center"/>
    </xf>
    <xf numFmtId="1" fontId="2" fillId="3" borderId="6" xfId="0" applyNumberFormat="1" applyFont="1" applyFill="1" applyBorder="1" applyAlignment="1" applyProtection="1">
      <alignment horizontal="left"/>
    </xf>
    <xf numFmtId="178" fontId="10" fillId="3" borderId="6" xfId="1" applyNumberFormat="1" applyFont="1" applyFill="1" applyBorder="1" applyAlignment="1" applyProtection="1">
      <alignment horizontal="center"/>
    </xf>
    <xf numFmtId="49" fontId="65" fillId="3" borderId="6" xfId="0" applyNumberFormat="1" applyFont="1" applyFill="1" applyBorder="1" applyAlignment="1" applyProtection="1">
      <alignment horizontal="center"/>
    </xf>
    <xf numFmtId="178" fontId="2" fillId="3" borderId="23" xfId="1" applyNumberFormat="1" applyFont="1" applyFill="1" applyBorder="1" applyAlignment="1" applyProtection="1">
      <alignment horizontal="center"/>
    </xf>
    <xf numFmtId="1" fontId="10" fillId="3" borderId="6" xfId="0" applyNumberFormat="1" applyFont="1" applyFill="1" applyBorder="1" applyAlignment="1" applyProtection="1">
      <alignment horizontal="center"/>
    </xf>
    <xf numFmtId="0" fontId="10" fillId="3" borderId="6" xfId="0" applyFont="1" applyFill="1" applyBorder="1" applyAlignment="1" applyProtection="1">
      <alignment horizontal="center"/>
    </xf>
    <xf numFmtId="0" fontId="10" fillId="3" borderId="0" xfId="0" applyFont="1" applyFill="1" applyBorder="1" applyAlignment="1" applyProtection="1">
      <alignment horizontal="left"/>
    </xf>
    <xf numFmtId="0" fontId="67" fillId="3" borderId="0" xfId="0" applyFont="1" applyFill="1" applyBorder="1" applyProtection="1"/>
    <xf numFmtId="178" fontId="67" fillId="3" borderId="0" xfId="0" applyNumberFormat="1" applyFont="1" applyFill="1" applyBorder="1" applyProtection="1"/>
    <xf numFmtId="0" fontId="68" fillId="3" borderId="0" xfId="0" applyFont="1" applyFill="1" applyBorder="1" applyAlignment="1" applyProtection="1">
      <alignment horizontal="left"/>
    </xf>
    <xf numFmtId="178" fontId="68" fillId="3" borderId="0" xfId="0" applyNumberFormat="1" applyFont="1" applyFill="1" applyBorder="1" applyProtection="1"/>
    <xf numFmtId="0" fontId="67" fillId="3" borderId="0" xfId="0" applyFont="1" applyFill="1" applyBorder="1" applyAlignment="1" applyProtection="1">
      <alignment horizontal="right"/>
    </xf>
    <xf numFmtId="0" fontId="67" fillId="3" borderId="0" xfId="0" applyFont="1" applyFill="1" applyBorder="1" applyAlignment="1" applyProtection="1">
      <alignment horizontal="left"/>
    </xf>
    <xf numFmtId="0" fontId="68" fillId="3" borderId="0" xfId="0" applyFont="1" applyFill="1" applyAlignment="1" applyProtection="1">
      <alignment horizontal="right"/>
    </xf>
    <xf numFmtId="0" fontId="67" fillId="3" borderId="0" xfId="0" applyFont="1" applyFill="1" applyProtection="1"/>
    <xf numFmtId="0" fontId="67" fillId="3" borderId="0" xfId="0" applyFont="1" applyFill="1" applyAlignment="1" applyProtection="1">
      <alignment horizontal="center"/>
    </xf>
    <xf numFmtId="0" fontId="68" fillId="3" borderId="0" xfId="0" applyFont="1" applyFill="1" applyProtection="1"/>
    <xf numFmtId="49" fontId="68" fillId="3" borderId="0" xfId="0" applyNumberFormat="1" applyFont="1" applyFill="1" applyBorder="1" applyAlignment="1" applyProtection="1">
      <alignment horizontal="center"/>
    </xf>
    <xf numFmtId="174" fontId="67" fillId="3" borderId="0" xfId="0" applyNumberFormat="1" applyFont="1" applyFill="1" applyAlignment="1" applyProtection="1">
      <alignment horizontal="left"/>
    </xf>
    <xf numFmtId="178" fontId="67" fillId="3" borderId="0" xfId="0" applyNumberFormat="1" applyFont="1" applyFill="1" applyBorder="1" applyAlignment="1" applyProtection="1">
      <alignment horizontal="left"/>
    </xf>
    <xf numFmtId="0" fontId="67" fillId="3" borderId="0" xfId="0" applyFont="1" applyFill="1" applyAlignment="1" applyProtection="1">
      <alignment horizontal="left"/>
    </xf>
    <xf numFmtId="178" fontId="67" fillId="3" borderId="0" xfId="0" applyNumberFormat="1" applyFont="1" applyFill="1" applyAlignment="1" applyProtection="1">
      <alignment horizontal="left"/>
    </xf>
    <xf numFmtId="0" fontId="2" fillId="2" borderId="0" xfId="0" applyFont="1" applyFill="1" applyBorder="1" applyProtection="1"/>
    <xf numFmtId="0" fontId="10" fillId="2" borderId="0" xfId="0" applyFont="1" applyFill="1" applyBorder="1" applyAlignment="1" applyProtection="1">
      <alignment horizontal="center"/>
    </xf>
    <xf numFmtId="0" fontId="2" fillId="3" borderId="7" xfId="0" applyFont="1" applyFill="1" applyBorder="1" applyProtection="1"/>
    <xf numFmtId="0" fontId="8" fillId="3" borderId="7" xfId="0" applyFont="1" applyFill="1" applyBorder="1" applyAlignment="1" applyProtection="1">
      <alignment horizontal="left"/>
    </xf>
    <xf numFmtId="0" fontId="2" fillId="3" borderId="7" xfId="0" applyFont="1" applyFill="1" applyBorder="1" applyAlignment="1" applyProtection="1">
      <alignment horizontal="center"/>
    </xf>
    <xf numFmtId="10" fontId="2" fillId="3" borderId="7" xfId="0" applyNumberFormat="1" applyFont="1" applyFill="1" applyBorder="1" applyAlignment="1" applyProtection="1">
      <alignment horizontal="center"/>
    </xf>
    <xf numFmtId="177" fontId="65" fillId="3" borderId="7" xfId="0" applyNumberFormat="1" applyFont="1" applyFill="1" applyBorder="1" applyAlignment="1" applyProtection="1">
      <alignment horizontal="center"/>
    </xf>
    <xf numFmtId="0" fontId="2" fillId="2" borderId="10" xfId="0" applyFont="1" applyFill="1" applyBorder="1" applyProtection="1"/>
    <xf numFmtId="0" fontId="2" fillId="2" borderId="10" xfId="0" applyFont="1" applyFill="1" applyBorder="1" applyAlignment="1" applyProtection="1">
      <alignment horizontal="center"/>
    </xf>
    <xf numFmtId="0" fontId="2" fillId="2" borderId="0" xfId="0" applyFont="1" applyFill="1" applyBorder="1" applyAlignment="1" applyProtection="1"/>
    <xf numFmtId="0" fontId="8" fillId="3" borderId="6" xfId="0" applyFont="1" applyFill="1" applyBorder="1" applyAlignment="1" applyProtection="1"/>
    <xf numFmtId="0" fontId="65" fillId="3" borderId="6" xfId="0" applyNumberFormat="1" applyFont="1" applyFill="1" applyBorder="1" applyAlignment="1" applyProtection="1"/>
    <xf numFmtId="0" fontId="2" fillId="3" borderId="6" xfId="0" applyFont="1" applyFill="1" applyBorder="1" applyAlignment="1" applyProtection="1"/>
    <xf numFmtId="1" fontId="10" fillId="3" borderId="6" xfId="0" applyNumberFormat="1" applyFont="1" applyFill="1" applyBorder="1" applyAlignment="1" applyProtection="1"/>
    <xf numFmtId="0" fontId="2" fillId="3" borderId="0" xfId="0" applyFont="1" applyFill="1" applyAlignment="1" applyProtection="1"/>
    <xf numFmtId="0" fontId="67" fillId="3" borderId="0" xfId="0" applyFont="1" applyFill="1" applyBorder="1" applyAlignment="1" applyProtection="1"/>
    <xf numFmtId="0" fontId="67" fillId="3" borderId="0" xfId="0" applyFont="1" applyFill="1" applyAlignment="1" applyProtection="1"/>
    <xf numFmtId="178" fontId="2" fillId="6" borderId="6" xfId="1" applyNumberFormat="1" applyFont="1" applyFill="1" applyBorder="1" applyAlignment="1" applyProtection="1">
      <alignment horizontal="center"/>
    </xf>
    <xf numFmtId="49" fontId="5" fillId="3" borderId="0" xfId="0" applyNumberFormat="1" applyFont="1" applyFill="1" applyBorder="1" applyAlignment="1" applyProtection="1">
      <alignment horizontal="center"/>
    </xf>
    <xf numFmtId="174" fontId="15" fillId="3" borderId="23" xfId="0" applyNumberFormat="1" applyFont="1" applyFill="1" applyBorder="1" applyAlignment="1" applyProtection="1">
      <alignment horizontal="left"/>
    </xf>
    <xf numFmtId="174" fontId="46" fillId="3" borderId="23" xfId="0" applyNumberFormat="1" applyFont="1" applyFill="1" applyBorder="1" applyAlignment="1" applyProtection="1">
      <alignment horizontal="left"/>
    </xf>
    <xf numFmtId="174" fontId="6" fillId="3" borderId="28" xfId="0" applyNumberFormat="1" applyFont="1" applyFill="1" applyBorder="1" applyAlignment="1" applyProtection="1">
      <alignment horizontal="left"/>
    </xf>
    <xf numFmtId="174" fontId="6" fillId="3" borderId="24" xfId="0" applyNumberFormat="1" applyFont="1" applyFill="1" applyBorder="1" applyAlignment="1" applyProtection="1">
      <alignment horizontal="left"/>
    </xf>
    <xf numFmtId="174" fontId="6" fillId="3" borderId="23" xfId="0" applyNumberFormat="1" applyFont="1" applyFill="1" applyBorder="1" applyAlignment="1" applyProtection="1">
      <alignment horizontal="left"/>
    </xf>
    <xf numFmtId="174" fontId="6" fillId="3" borderId="6" xfId="1" applyNumberFormat="1" applyFont="1" applyFill="1" applyBorder="1" applyAlignment="1" applyProtection="1">
      <alignment horizontal="left"/>
    </xf>
    <xf numFmtId="174" fontId="53" fillId="3" borderId="6" xfId="0" applyNumberFormat="1" applyFont="1" applyFill="1" applyBorder="1" applyAlignment="1" applyProtection="1">
      <alignment horizontal="left"/>
    </xf>
    <xf numFmtId="49" fontId="70" fillId="2" borderId="0" xfId="0" applyNumberFormat="1" applyFont="1" applyFill="1" applyBorder="1" applyAlignment="1" applyProtection="1">
      <alignment horizontal="center"/>
    </xf>
    <xf numFmtId="174" fontId="26" fillId="3" borderId="6" xfId="0" applyNumberFormat="1" applyFont="1" applyFill="1" applyBorder="1" applyAlignment="1" applyProtection="1">
      <alignment horizontal="left"/>
    </xf>
    <xf numFmtId="174" fontId="6" fillId="3" borderId="6" xfId="0" applyNumberFormat="1" applyFont="1" applyFill="1" applyBorder="1" applyAlignment="1" applyProtection="1">
      <alignment horizontal="left"/>
      <protection locked="0"/>
    </xf>
    <xf numFmtId="174" fontId="26" fillId="3" borderId="6" xfId="0" applyNumberFormat="1" applyFont="1" applyFill="1" applyBorder="1" applyProtection="1"/>
    <xf numFmtId="0" fontId="73" fillId="2" borderId="0" xfId="0" applyFont="1" applyFill="1" applyAlignment="1">
      <alignment horizontal="left" wrapText="1"/>
    </xf>
    <xf numFmtId="0" fontId="74" fillId="2" borderId="0" xfId="0" applyFont="1" applyFill="1"/>
    <xf numFmtId="0" fontId="75" fillId="2" borderId="0" xfId="0" applyFont="1" applyFill="1" applyAlignment="1">
      <alignment horizontal="left"/>
    </xf>
    <xf numFmtId="0" fontId="76" fillId="2" borderId="0" xfId="0" applyFont="1" applyFill="1" applyAlignment="1">
      <alignment horizontal="left" wrapText="1"/>
    </xf>
    <xf numFmtId="0" fontId="41" fillId="2" borderId="0" xfId="0" applyFont="1" applyFill="1"/>
    <xf numFmtId="0" fontId="42" fillId="2" borderId="0" xfId="0" applyFont="1" applyFill="1"/>
    <xf numFmtId="0" fontId="41" fillId="2" borderId="0" xfId="0" applyFont="1" applyFill="1" applyAlignment="1">
      <alignment wrapText="1"/>
    </xf>
    <xf numFmtId="0" fontId="42" fillId="2" borderId="0" xfId="0" applyFont="1" applyFill="1" applyAlignment="1">
      <alignment wrapText="1"/>
    </xf>
    <xf numFmtId="0" fontId="51" fillId="2" borderId="0" xfId="0" applyFont="1" applyFill="1" applyAlignment="1">
      <alignment wrapText="1"/>
    </xf>
    <xf numFmtId="0" fontId="41" fillId="2" borderId="0" xfId="0" applyFont="1" applyFill="1" applyAlignment="1"/>
    <xf numFmtId="0" fontId="41" fillId="2" borderId="0" xfId="0" applyFont="1" applyFill="1" applyAlignment="1">
      <alignment horizontal="left" wrapText="1" indent="3"/>
    </xf>
    <xf numFmtId="0" fontId="41" fillId="2" borderId="0" xfId="0" applyFont="1" applyFill="1" applyBorder="1" applyAlignment="1">
      <alignment wrapText="1"/>
    </xf>
    <xf numFmtId="0" fontId="42" fillId="2" borderId="0" xfId="0" applyFont="1" applyFill="1" applyBorder="1"/>
    <xf numFmtId="0" fontId="41" fillId="2" borderId="0" xfId="0" applyFont="1" applyFill="1" applyBorder="1"/>
    <xf numFmtId="0" fontId="42" fillId="2" borderId="0" xfId="0" applyFont="1" applyFill="1" applyBorder="1" applyAlignment="1">
      <alignment wrapText="1"/>
    </xf>
    <xf numFmtId="44" fontId="6" fillId="0" borderId="6" xfId="0" applyNumberFormat="1" applyFont="1" applyFill="1" applyBorder="1" applyAlignment="1" applyProtection="1">
      <alignment horizontal="center"/>
      <protection locked="0"/>
    </xf>
    <xf numFmtId="165" fontId="6" fillId="3" borderId="0" xfId="0" applyNumberFormat="1" applyFont="1" applyFill="1" applyBorder="1" applyAlignment="1" applyProtection="1">
      <alignment horizontal="left"/>
    </xf>
    <xf numFmtId="0" fontId="51" fillId="2" borderId="0" xfId="0" applyFont="1" applyFill="1" applyBorder="1" applyAlignment="1">
      <alignment wrapText="1"/>
    </xf>
    <xf numFmtId="0" fontId="79" fillId="2" borderId="0" xfId="3" applyFont="1" applyFill="1" applyAlignment="1" applyProtection="1">
      <alignment wrapText="1"/>
    </xf>
    <xf numFmtId="0" fontId="81" fillId="2" borderId="0" xfId="0" applyFont="1" applyFill="1" applyBorder="1" applyProtection="1"/>
    <xf numFmtId="0" fontId="81" fillId="2" borderId="0" xfId="0" applyFont="1" applyFill="1" applyBorder="1"/>
    <xf numFmtId="0" fontId="81" fillId="2" borderId="0" xfId="0" applyFont="1" applyFill="1" applyBorder="1" applyAlignment="1" applyProtection="1">
      <alignment horizontal="left"/>
    </xf>
    <xf numFmtId="0" fontId="39" fillId="2" borderId="0" xfId="0" applyFont="1" applyFill="1" applyBorder="1"/>
    <xf numFmtId="0" fontId="23" fillId="2" borderId="0" xfId="0" applyFont="1" applyFill="1" applyBorder="1" applyAlignment="1" applyProtection="1">
      <alignment horizontal="left"/>
    </xf>
    <xf numFmtId="3" fontId="26" fillId="3" borderId="6" xfId="0" applyNumberFormat="1" applyFont="1" applyFill="1" applyBorder="1" applyAlignment="1" applyProtection="1">
      <alignment horizontal="center"/>
    </xf>
    <xf numFmtId="0" fontId="46" fillId="3" borderId="0" xfId="0" applyFont="1" applyFill="1" applyProtection="1"/>
    <xf numFmtId="0" fontId="6" fillId="2" borderId="0" xfId="0" applyFont="1" applyFill="1" applyProtection="1"/>
    <xf numFmtId="166" fontId="15" fillId="2" borderId="0" xfId="0" applyNumberFormat="1" applyFont="1" applyFill="1" applyBorder="1" applyProtection="1"/>
    <xf numFmtId="3" fontId="26" fillId="2" borderId="0" xfId="0" applyNumberFormat="1" applyFont="1" applyFill="1" applyBorder="1" applyAlignment="1" applyProtection="1">
      <alignment horizontal="center"/>
    </xf>
    <xf numFmtId="174" fontId="26" fillId="2" borderId="0" xfId="0" applyNumberFormat="1" applyFont="1" applyFill="1" applyBorder="1" applyAlignment="1" applyProtection="1">
      <alignment horizontal="center"/>
    </xf>
    <xf numFmtId="166" fontId="35" fillId="3" borderId="6" xfId="0" applyNumberFormat="1" applyFont="1" applyFill="1" applyBorder="1" applyProtection="1"/>
    <xf numFmtId="174" fontId="70" fillId="3" borderId="6" xfId="0" applyNumberFormat="1" applyFont="1" applyFill="1" applyBorder="1" applyAlignment="1" applyProtection="1">
      <alignment horizontal="center"/>
    </xf>
    <xf numFmtId="0" fontId="8" fillId="3" borderId="7" xfId="0" applyFont="1" applyFill="1" applyBorder="1" applyAlignment="1" applyProtection="1"/>
    <xf numFmtId="0" fontId="10" fillId="3" borderId="0" xfId="0" applyFont="1" applyFill="1" applyBorder="1" applyAlignment="1" applyProtection="1"/>
    <xf numFmtId="10" fontId="2" fillId="3" borderId="0" xfId="0" applyNumberFormat="1" applyFont="1" applyFill="1" applyBorder="1" applyAlignment="1" applyProtection="1">
      <alignment horizontal="center"/>
    </xf>
    <xf numFmtId="177" fontId="65" fillId="3" borderId="0" xfId="0" applyNumberFormat="1" applyFont="1" applyFill="1" applyBorder="1" applyAlignment="1" applyProtection="1">
      <alignment horizontal="center"/>
    </xf>
    <xf numFmtId="0" fontId="10" fillId="2" borderId="0" xfId="0" applyFont="1" applyFill="1" applyBorder="1" applyProtection="1"/>
    <xf numFmtId="3" fontId="2" fillId="2" borderId="0" xfId="0" applyNumberFormat="1" applyFont="1" applyFill="1" applyBorder="1" applyAlignment="1" applyProtection="1"/>
    <xf numFmtId="3" fontId="2" fillId="2" borderId="0" xfId="0" applyNumberFormat="1" applyFont="1" applyFill="1" applyBorder="1" applyProtection="1"/>
    <xf numFmtId="0" fontId="2" fillId="2" borderId="0" xfId="0" applyFont="1" applyFill="1" applyBorder="1" applyAlignment="1" applyProtection="1">
      <alignment horizontal="center"/>
    </xf>
    <xf numFmtId="178" fontId="2" fillId="2" borderId="0" xfId="0" applyNumberFormat="1" applyFont="1" applyFill="1" applyBorder="1" applyAlignment="1" applyProtection="1">
      <alignment horizontal="center"/>
    </xf>
    <xf numFmtId="0" fontId="2" fillId="3" borderId="8" xfId="0" applyFont="1" applyFill="1" applyBorder="1" applyProtection="1"/>
    <xf numFmtId="0" fontId="2" fillId="3" borderId="8" xfId="0" applyFont="1" applyFill="1" applyBorder="1" applyAlignment="1" applyProtection="1">
      <alignment horizontal="right"/>
    </xf>
    <xf numFmtId="0" fontId="2" fillId="3" borderId="8" xfId="0" applyFont="1" applyFill="1" applyBorder="1" applyAlignment="1" applyProtection="1"/>
    <xf numFmtId="0" fontId="2" fillId="3" borderId="8" xfId="0" applyFont="1" applyFill="1" applyBorder="1" applyAlignment="1" applyProtection="1">
      <alignment horizontal="center"/>
    </xf>
    <xf numFmtId="0" fontId="2" fillId="3" borderId="7" xfId="0" applyFont="1" applyFill="1" applyBorder="1" applyAlignment="1" applyProtection="1">
      <alignment horizontal="right"/>
    </xf>
    <xf numFmtId="0" fontId="2" fillId="3" borderId="7" xfId="0" applyFont="1" applyFill="1" applyBorder="1" applyAlignment="1" applyProtection="1"/>
    <xf numFmtId="0" fontId="2" fillId="2" borderId="0" xfId="0" applyFont="1" applyFill="1" applyBorder="1" applyAlignment="1" applyProtection="1">
      <alignment horizontal="right"/>
    </xf>
    <xf numFmtId="0" fontId="5" fillId="2" borderId="0" xfId="0" applyFont="1" applyFill="1" applyBorder="1" applyAlignment="1" applyProtection="1">
      <alignment horizontal="right"/>
    </xf>
    <xf numFmtId="1" fontId="2" fillId="2" borderId="0" xfId="0" applyNumberFormat="1" applyFont="1" applyFill="1" applyBorder="1" applyProtection="1"/>
    <xf numFmtId="49" fontId="2" fillId="2" borderId="0" xfId="0" applyNumberFormat="1" applyFont="1" applyFill="1" applyBorder="1" applyAlignment="1" applyProtection="1">
      <alignment horizontal="center"/>
    </xf>
    <xf numFmtId="178" fontId="2" fillId="2" borderId="0" xfId="1" applyNumberFormat="1" applyFont="1" applyFill="1" applyBorder="1" applyAlignment="1" applyProtection="1">
      <alignment horizontal="center"/>
    </xf>
    <xf numFmtId="1" fontId="10" fillId="2" borderId="0" xfId="0" applyNumberFormat="1" applyFont="1" applyFill="1" applyBorder="1" applyProtection="1"/>
    <xf numFmtId="1" fontId="2" fillId="2" borderId="0" xfId="0" applyNumberFormat="1" applyFont="1" applyFill="1" applyBorder="1" applyAlignment="1" applyProtection="1">
      <alignment horizontal="center"/>
    </xf>
    <xf numFmtId="0" fontId="10" fillId="2" borderId="0" xfId="0" applyFont="1" applyFill="1" applyBorder="1" applyAlignment="1" applyProtection="1">
      <alignment horizontal="left"/>
    </xf>
    <xf numFmtId="178" fontId="10" fillId="2" borderId="0" xfId="1" applyNumberFormat="1" applyFont="1" applyFill="1" applyBorder="1" applyAlignment="1" applyProtection="1">
      <alignment horizontal="center"/>
    </xf>
    <xf numFmtId="0" fontId="6" fillId="0" borderId="6" xfId="0" applyFont="1" applyFill="1" applyBorder="1" applyAlignment="1" applyProtection="1">
      <alignment horizontal="center"/>
      <protection locked="0"/>
    </xf>
    <xf numFmtId="0" fontId="2" fillId="3" borderId="26" xfId="0" applyFont="1" applyFill="1" applyBorder="1" applyProtection="1"/>
    <xf numFmtId="0" fontId="2" fillId="2" borderId="1" xfId="0" applyFont="1" applyFill="1" applyBorder="1" applyProtection="1"/>
    <xf numFmtId="0" fontId="2" fillId="2" borderId="2" xfId="0" applyFont="1" applyFill="1" applyBorder="1" applyProtection="1"/>
    <xf numFmtId="0" fontId="2" fillId="2" borderId="2" xfId="0" applyFont="1" applyFill="1" applyBorder="1" applyAlignment="1" applyProtection="1">
      <alignment horizontal="center"/>
    </xf>
    <xf numFmtId="0" fontId="2" fillId="2" borderId="3" xfId="0" applyFont="1" applyFill="1" applyBorder="1" applyProtection="1"/>
    <xf numFmtId="0" fontId="2" fillId="2" borderId="5" xfId="0" applyFont="1" applyFill="1" applyBorder="1" applyProtection="1"/>
    <xf numFmtId="0" fontId="3" fillId="2" borderId="4" xfId="0" applyFont="1" applyFill="1" applyBorder="1" applyProtection="1"/>
    <xf numFmtId="0" fontId="3" fillId="2" borderId="0" xfId="0" applyFont="1" applyFill="1" applyBorder="1" applyProtection="1"/>
    <xf numFmtId="0" fontId="3" fillId="2" borderId="0" xfId="0" applyFont="1" applyFill="1" applyBorder="1" applyAlignment="1" applyProtection="1">
      <alignment horizontal="center"/>
    </xf>
    <xf numFmtId="0" fontId="3" fillId="2" borderId="5" xfId="0" applyFont="1" applyFill="1" applyBorder="1" applyProtection="1"/>
    <xf numFmtId="0" fontId="3" fillId="3" borderId="0" xfId="0" applyFont="1" applyFill="1" applyProtection="1"/>
    <xf numFmtId="0" fontId="4" fillId="2" borderId="0" xfId="0" applyFont="1" applyFill="1" applyBorder="1" applyProtection="1"/>
    <xf numFmtId="0" fontId="34" fillId="3" borderId="0" xfId="0" applyFont="1" applyFill="1" applyBorder="1" applyAlignment="1" applyProtection="1">
      <alignment horizontal="left"/>
    </xf>
    <xf numFmtId="0" fontId="2" fillId="2" borderId="11" xfId="0" applyFont="1" applyFill="1" applyBorder="1" applyProtection="1"/>
    <xf numFmtId="0" fontId="2" fillId="2" borderId="6" xfId="0" applyFont="1" applyFill="1" applyBorder="1" applyAlignment="1" applyProtection="1">
      <alignment horizontal="center"/>
      <protection locked="0"/>
    </xf>
    <xf numFmtId="2" fontId="2" fillId="2" borderId="6" xfId="0" applyNumberFormat="1" applyFont="1" applyFill="1" applyBorder="1" applyAlignment="1" applyProtection="1">
      <alignment horizontal="center"/>
      <protection locked="0"/>
    </xf>
    <xf numFmtId="0" fontId="7" fillId="3" borderId="6" xfId="0" applyFont="1" applyFill="1" applyBorder="1" applyAlignment="1" applyProtection="1">
      <alignment horizontal="left"/>
    </xf>
    <xf numFmtId="0" fontId="9" fillId="3" borderId="6" xfId="0" applyFont="1" applyFill="1" applyBorder="1" applyAlignment="1" applyProtection="1">
      <alignment horizontal="left"/>
    </xf>
    <xf numFmtId="44" fontId="2" fillId="3" borderId="6" xfId="1" applyFont="1" applyFill="1" applyBorder="1" applyAlignment="1" applyProtection="1">
      <alignment horizontal="left"/>
    </xf>
    <xf numFmtId="167" fontId="2" fillId="3" borderId="6" xfId="1" applyNumberFormat="1" applyFont="1" applyFill="1" applyBorder="1" applyAlignment="1" applyProtection="1">
      <alignment horizontal="center"/>
    </xf>
    <xf numFmtId="0" fontId="2" fillId="3" borderId="23" xfId="0" applyFont="1" applyFill="1" applyBorder="1" applyProtection="1"/>
    <xf numFmtId="0" fontId="7" fillId="3" borderId="6" xfId="0" applyFont="1" applyFill="1" applyBorder="1" applyProtection="1"/>
    <xf numFmtId="167" fontId="17" fillId="3" borderId="6" xfId="1" applyNumberFormat="1" applyFont="1" applyFill="1" applyBorder="1" applyAlignment="1" applyProtection="1">
      <alignment horizontal="center"/>
    </xf>
    <xf numFmtId="167" fontId="2" fillId="3" borderId="7" xfId="1" applyNumberFormat="1" applyFont="1" applyFill="1" applyBorder="1" applyAlignment="1" applyProtection="1">
      <alignment horizontal="center"/>
    </xf>
    <xf numFmtId="167" fontId="5" fillId="3" borderId="6" xfId="1" applyNumberFormat="1" applyFont="1" applyFill="1" applyBorder="1" applyAlignment="1" applyProtection="1">
      <alignment horizontal="center"/>
    </xf>
    <xf numFmtId="167" fontId="2" fillId="2" borderId="0" xfId="1" applyNumberFormat="1" applyFont="1" applyFill="1" applyBorder="1" applyAlignment="1" applyProtection="1">
      <alignment horizontal="center"/>
    </xf>
    <xf numFmtId="167" fontId="80" fillId="3" borderId="6" xfId="1" applyNumberFormat="1" applyFont="1" applyFill="1" applyBorder="1" applyAlignment="1" applyProtection="1">
      <alignment horizontal="center"/>
    </xf>
    <xf numFmtId="167" fontId="2" fillId="3" borderId="19" xfId="1" applyNumberFormat="1" applyFont="1" applyFill="1" applyBorder="1" applyAlignment="1" applyProtection="1">
      <alignment horizontal="center"/>
    </xf>
    <xf numFmtId="167" fontId="2" fillId="3" borderId="0" xfId="1" applyNumberFormat="1" applyFont="1" applyFill="1" applyBorder="1" applyAlignment="1" applyProtection="1">
      <alignment horizontal="center"/>
    </xf>
    <xf numFmtId="0" fontId="10" fillId="3" borderId="0" xfId="0" applyFont="1" applyFill="1" applyBorder="1" applyProtection="1"/>
    <xf numFmtId="167" fontId="2" fillId="2" borderId="10" xfId="1" applyNumberFormat="1" applyFont="1" applyFill="1" applyBorder="1" applyAlignment="1" applyProtection="1">
      <alignment horizontal="center"/>
    </xf>
    <xf numFmtId="167" fontId="2" fillId="2" borderId="2" xfId="1" applyNumberFormat="1" applyFont="1" applyFill="1" applyBorder="1" applyAlignment="1" applyProtection="1">
      <alignment horizontal="center"/>
    </xf>
    <xf numFmtId="0" fontId="2" fillId="3" borderId="31" xfId="0" applyFont="1" applyFill="1" applyBorder="1" applyProtection="1"/>
    <xf numFmtId="167" fontId="2" fillId="3" borderId="31" xfId="1" applyNumberFormat="1" applyFont="1" applyFill="1" applyBorder="1" applyAlignment="1" applyProtection="1">
      <alignment horizontal="center"/>
    </xf>
    <xf numFmtId="167" fontId="2" fillId="0" borderId="6" xfId="1" applyNumberFormat="1" applyFont="1" applyFill="1" applyBorder="1" applyAlignment="1" applyProtection="1">
      <alignment horizontal="center"/>
      <protection locked="0"/>
    </xf>
    <xf numFmtId="42" fontId="2" fillId="0" borderId="6" xfId="0" applyNumberFormat="1" applyFont="1" applyFill="1" applyBorder="1" applyProtection="1">
      <protection locked="0"/>
    </xf>
    <xf numFmtId="0" fontId="29" fillId="3" borderId="0" xfId="0" applyFont="1" applyFill="1" applyProtection="1"/>
    <xf numFmtId="0" fontId="29" fillId="2" borderId="0" xfId="0" applyFont="1" applyFill="1" applyBorder="1" applyProtection="1"/>
    <xf numFmtId="0" fontId="29" fillId="2" borderId="0" xfId="0" applyFont="1" applyFill="1" applyBorder="1" applyAlignment="1" applyProtection="1"/>
    <xf numFmtId="0" fontId="29" fillId="3" borderId="0" xfId="0" applyFont="1" applyFill="1" applyBorder="1" applyProtection="1"/>
    <xf numFmtId="0" fontId="2" fillId="3" borderId="29" xfId="0" applyFont="1" applyFill="1" applyBorder="1" applyProtection="1"/>
    <xf numFmtId="0" fontId="2" fillId="3" borderId="26" xfId="0" applyFont="1" applyFill="1" applyBorder="1" applyAlignment="1" applyProtection="1">
      <alignment horizontal="center"/>
    </xf>
    <xf numFmtId="0" fontId="29" fillId="3" borderId="0" xfId="0" applyFont="1" applyFill="1" applyAlignment="1" applyProtection="1"/>
    <xf numFmtId="0" fontId="65" fillId="0" borderId="6" xfId="0" applyNumberFormat="1" applyFont="1" applyFill="1" applyBorder="1" applyAlignment="1" applyProtection="1">
      <protection locked="0"/>
    </xf>
    <xf numFmtId="0" fontId="2" fillId="2" borderId="23" xfId="0" applyFont="1" applyFill="1" applyBorder="1" applyProtection="1">
      <protection locked="0"/>
    </xf>
    <xf numFmtId="0" fontId="2" fillId="0" borderId="29" xfId="0" applyFont="1" applyFill="1" applyBorder="1" applyAlignment="1" applyProtection="1">
      <protection locked="0"/>
    </xf>
    <xf numFmtId="0" fontId="2" fillId="2" borderId="29" xfId="0" applyFont="1" applyFill="1" applyBorder="1" applyAlignment="1" applyProtection="1">
      <protection locked="0"/>
    </xf>
    <xf numFmtId="174" fontId="2" fillId="2" borderId="6" xfId="0" applyNumberFormat="1" applyFont="1" applyFill="1" applyBorder="1" applyAlignment="1" applyProtection="1">
      <alignment horizontal="left"/>
      <protection locked="0"/>
    </xf>
    <xf numFmtId="174" fontId="2" fillId="2" borderId="6" xfId="0" applyNumberFormat="1" applyFont="1" applyFill="1" applyBorder="1" applyProtection="1">
      <protection locked="0"/>
    </xf>
    <xf numFmtId="174" fontId="2" fillId="2" borderId="6" xfId="1" applyNumberFormat="1" applyFont="1" applyFill="1" applyBorder="1" applyProtection="1">
      <protection locked="0"/>
    </xf>
    <xf numFmtId="0" fontId="2" fillId="2" borderId="6" xfId="0" applyFont="1" applyFill="1" applyBorder="1" applyAlignment="1" applyProtection="1">
      <protection locked="0"/>
    </xf>
    <xf numFmtId="178" fontId="2" fillId="2" borderId="6" xfId="1" applyNumberFormat="1" applyFont="1" applyFill="1" applyBorder="1" applyAlignment="1" applyProtection="1">
      <alignment horizontal="center"/>
      <protection locked="0"/>
    </xf>
    <xf numFmtId="49" fontId="2" fillId="2" borderId="6" xfId="0" applyNumberFormat="1" applyFont="1" applyFill="1" applyBorder="1" applyAlignment="1" applyProtection="1">
      <protection locked="0"/>
    </xf>
    <xf numFmtId="178" fontId="2" fillId="2" borderId="23" xfId="1" applyNumberFormat="1" applyFont="1" applyFill="1" applyBorder="1" applyAlignment="1" applyProtection="1">
      <alignment horizontal="center"/>
      <protection locked="0"/>
    </xf>
    <xf numFmtId="174" fontId="6" fillId="0" borderId="6" xfId="0" applyNumberFormat="1" applyFont="1" applyFill="1" applyBorder="1" applyProtection="1">
      <protection locked="0"/>
    </xf>
    <xf numFmtId="174" fontId="6" fillId="0" borderId="6" xfId="0" applyNumberFormat="1" applyFont="1" applyFill="1" applyBorder="1" applyAlignment="1" applyProtection="1">
      <alignment horizontal="center"/>
      <protection locked="0"/>
    </xf>
    <xf numFmtId="49" fontId="2" fillId="0" borderId="0" xfId="0" applyNumberFormat="1" applyFont="1" applyFill="1" applyBorder="1" applyAlignment="1" applyProtection="1">
      <alignment horizontal="left" vertical="center"/>
    </xf>
    <xf numFmtId="14" fontId="2" fillId="0" borderId="0" xfId="0" applyNumberFormat="1" applyFont="1" applyFill="1" applyBorder="1" applyAlignment="1" applyProtection="1">
      <alignment horizontal="left" vertical="center"/>
    </xf>
    <xf numFmtId="0" fontId="14" fillId="0" borderId="0" xfId="0" applyFont="1" applyAlignment="1" applyProtection="1">
      <alignment horizontal="left"/>
    </xf>
    <xf numFmtId="0" fontId="2" fillId="0" borderId="0" xfId="0" applyFont="1" applyAlignment="1" applyProtection="1">
      <alignment horizontal="left"/>
    </xf>
    <xf numFmtId="44" fontId="2" fillId="0" borderId="0" xfId="1" applyFont="1" applyFill="1" applyAlignment="1" applyProtection="1">
      <alignment horizontal="left"/>
    </xf>
    <xf numFmtId="44" fontId="2" fillId="0" borderId="0" xfId="0" applyNumberFormat="1" applyFont="1" applyAlignment="1" applyProtection="1">
      <alignment horizontal="left"/>
    </xf>
    <xf numFmtId="0" fontId="2" fillId="0" borderId="0" xfId="0" applyFont="1" applyFill="1" applyAlignment="1" applyProtection="1">
      <alignment horizontal="left"/>
    </xf>
    <xf numFmtId="0" fontId="14" fillId="0" borderId="0" xfId="0" quotePrefix="1" applyFont="1" applyAlignment="1" applyProtection="1">
      <alignment horizontal="left"/>
    </xf>
    <xf numFmtId="0" fontId="29" fillId="0" borderId="0" xfId="0" applyFont="1" applyProtection="1"/>
    <xf numFmtId="0" fontId="29" fillId="0" borderId="1" xfId="0" applyFont="1" applyBorder="1" applyProtection="1"/>
    <xf numFmtId="0" fontId="29" fillId="0" borderId="2" xfId="0" applyFont="1" applyBorder="1" applyProtection="1"/>
    <xf numFmtId="0" fontId="29" fillId="0" borderId="3" xfId="0" applyFont="1" applyBorder="1" applyProtection="1"/>
    <xf numFmtId="0" fontId="29" fillId="0" borderId="2" xfId="0" quotePrefix="1" applyFont="1" applyBorder="1" applyAlignment="1" applyProtection="1">
      <alignment horizontal="left"/>
    </xf>
    <xf numFmtId="0" fontId="29" fillId="0" borderId="12" xfId="0" quotePrefix="1" applyFont="1" applyBorder="1" applyAlignment="1" applyProtection="1">
      <alignment horizontal="left"/>
    </xf>
    <xf numFmtId="0" fontId="29" fillId="0" borderId="13" xfId="0" applyFont="1" applyBorder="1" applyProtection="1"/>
    <xf numFmtId="0" fontId="29" fillId="0" borderId="14" xfId="0" applyFont="1" applyBorder="1" applyProtection="1"/>
    <xf numFmtId="0" fontId="29" fillId="0" borderId="4" xfId="0" applyFont="1" applyBorder="1" applyProtection="1"/>
    <xf numFmtId="0" fontId="29" fillId="0" borderId="5" xfId="0" applyFont="1" applyBorder="1" applyProtection="1"/>
    <xf numFmtId="0" fontId="29" fillId="0" borderId="0" xfId="0" applyFont="1" applyBorder="1" applyProtection="1"/>
    <xf numFmtId="44" fontId="29" fillId="0" borderId="5" xfId="0" applyNumberFormat="1" applyFont="1" applyBorder="1" applyProtection="1"/>
    <xf numFmtId="0" fontId="29" fillId="0" borderId="9" xfId="0" applyFont="1" applyBorder="1" applyProtection="1"/>
    <xf numFmtId="0" fontId="29" fillId="0" borderId="11" xfId="0" applyFont="1" applyBorder="1" applyProtection="1"/>
    <xf numFmtId="44" fontId="29" fillId="0" borderId="11" xfId="0" applyNumberFormat="1" applyFont="1" applyBorder="1" applyProtection="1"/>
    <xf numFmtId="0" fontId="29" fillId="0" borderId="10" xfId="0" applyFont="1" applyBorder="1" applyProtection="1"/>
    <xf numFmtId="0" fontId="14" fillId="0" borderId="14" xfId="0" quotePrefix="1" applyFont="1" applyFill="1" applyBorder="1" applyAlignment="1" applyProtection="1">
      <alignment horizontal="left"/>
    </xf>
    <xf numFmtId="0" fontId="29" fillId="0" borderId="1" xfId="0" quotePrefix="1" applyFont="1" applyBorder="1" applyAlignment="1" applyProtection="1">
      <alignment horizontal="left"/>
    </xf>
    <xf numFmtId="0" fontId="29" fillId="0" borderId="2" xfId="0" applyFont="1" applyBorder="1" applyAlignment="1" applyProtection="1"/>
    <xf numFmtId="0" fontId="29" fillId="0" borderId="3" xfId="0" applyFont="1" applyBorder="1" applyAlignment="1" applyProtection="1"/>
    <xf numFmtId="0" fontId="29" fillId="0" borderId="9" xfId="0" quotePrefix="1" applyFont="1" applyBorder="1" applyAlignment="1" applyProtection="1">
      <alignment horizontal="left"/>
    </xf>
    <xf numFmtId="0" fontId="29" fillId="0" borderId="15" xfId="0" applyFont="1" applyBorder="1" applyAlignment="1" applyProtection="1">
      <alignment horizontal="center"/>
    </xf>
    <xf numFmtId="0" fontId="29" fillId="0" borderId="16" xfId="0" quotePrefix="1" applyFont="1" applyBorder="1" applyAlignment="1" applyProtection="1">
      <alignment horizontal="center"/>
    </xf>
    <xf numFmtId="0" fontId="29" fillId="0" borderId="14" xfId="0" applyFont="1" applyFill="1" applyBorder="1" applyAlignment="1" applyProtection="1">
      <alignment horizontal="left"/>
    </xf>
    <xf numFmtId="0" fontId="29" fillId="0" borderId="13" xfId="0" applyFont="1" applyFill="1" applyBorder="1" applyAlignment="1" applyProtection="1">
      <alignment horizontal="left"/>
    </xf>
    <xf numFmtId="0" fontId="29" fillId="0" borderId="17" xfId="0" quotePrefix="1" applyFont="1" applyBorder="1" applyAlignment="1" applyProtection="1">
      <alignment horizontal="left"/>
    </xf>
    <xf numFmtId="168" fontId="29" fillId="0" borderId="18" xfId="0" applyNumberFormat="1" applyFont="1" applyBorder="1" applyProtection="1"/>
    <xf numFmtId="0" fontId="29" fillId="0" borderId="18" xfId="0" quotePrefix="1" applyFont="1" applyBorder="1" applyAlignment="1" applyProtection="1">
      <alignment horizontal="left"/>
    </xf>
    <xf numFmtId="168" fontId="71" fillId="0" borderId="0" xfId="0" applyNumberFormat="1" applyFont="1" applyProtection="1"/>
    <xf numFmtId="0" fontId="29" fillId="0" borderId="15" xfId="0" quotePrefix="1" applyFont="1" applyBorder="1" applyAlignment="1" applyProtection="1">
      <alignment horizontal="left"/>
    </xf>
    <xf numFmtId="168" fontId="29" fillId="0" borderId="15" xfId="0" applyNumberFormat="1" applyFont="1" applyBorder="1" applyProtection="1"/>
    <xf numFmtId="168" fontId="29" fillId="0" borderId="0" xfId="0" applyNumberFormat="1" applyFont="1" applyProtection="1"/>
    <xf numFmtId="0" fontId="14" fillId="0" borderId="0" xfId="0" applyFont="1" applyBorder="1" applyAlignment="1" applyProtection="1">
      <alignment horizontal="left"/>
    </xf>
    <xf numFmtId="168" fontId="29" fillId="0" borderId="0" xfId="0" applyNumberFormat="1" applyFont="1" applyBorder="1" applyProtection="1"/>
    <xf numFmtId="0" fontId="29" fillId="0" borderId="16" xfId="0" applyFont="1" applyBorder="1" applyAlignment="1" applyProtection="1">
      <alignment horizontal="left"/>
    </xf>
    <xf numFmtId="168" fontId="29" fillId="0" borderId="14" xfId="0" applyNumberFormat="1" applyFont="1" applyBorder="1" applyProtection="1"/>
    <xf numFmtId="169" fontId="29" fillId="0" borderId="0" xfId="0" applyNumberFormat="1" applyFont="1" applyProtection="1"/>
    <xf numFmtId="0" fontId="29" fillId="0" borderId="18" xfId="0" applyFont="1" applyBorder="1" applyAlignment="1" applyProtection="1">
      <alignment horizontal="left"/>
    </xf>
    <xf numFmtId="169" fontId="29" fillId="0" borderId="0" xfId="0" applyNumberFormat="1" applyFont="1" applyBorder="1" applyProtection="1"/>
    <xf numFmtId="169" fontId="29" fillId="0" borderId="5" xfId="0" applyNumberFormat="1" applyFont="1" applyBorder="1" applyProtection="1"/>
    <xf numFmtId="0" fontId="29" fillId="0" borderId="15" xfId="0" applyFont="1" applyBorder="1" applyAlignment="1" applyProtection="1">
      <alignment horizontal="left"/>
    </xf>
    <xf numFmtId="169" fontId="29" fillId="0" borderId="10" xfId="0" applyNumberFormat="1" applyFont="1" applyBorder="1" applyProtection="1"/>
    <xf numFmtId="169" fontId="29" fillId="0" borderId="11" xfId="0" applyNumberFormat="1" applyFont="1" applyBorder="1" applyProtection="1"/>
    <xf numFmtId="0" fontId="29" fillId="0" borderId="0" xfId="0" quotePrefix="1" applyFont="1" applyBorder="1" applyAlignment="1" applyProtection="1">
      <alignment horizontal="left"/>
    </xf>
    <xf numFmtId="0" fontId="10" fillId="0" borderId="0" xfId="0" applyFont="1" applyAlignment="1" applyProtection="1">
      <alignment horizontal="left"/>
    </xf>
    <xf numFmtId="0" fontId="2" fillId="6" borderId="0" xfId="0" applyFont="1" applyFill="1" applyAlignment="1" applyProtection="1">
      <alignment horizontal="left"/>
    </xf>
    <xf numFmtId="44" fontId="2" fillId="6" borderId="0" xfId="0" applyNumberFormat="1" applyFont="1" applyFill="1" applyAlignment="1" applyProtection="1">
      <alignment horizontal="left"/>
    </xf>
    <xf numFmtId="44" fontId="2" fillId="6" borderId="0" xfId="1" applyFont="1" applyFill="1" applyBorder="1" applyAlignment="1" applyProtection="1">
      <alignment horizontal="left"/>
    </xf>
    <xf numFmtId="44" fontId="2" fillId="0" borderId="0" xfId="1" applyFont="1" applyFill="1" applyBorder="1" applyAlignment="1" applyProtection="1">
      <alignment horizontal="left"/>
    </xf>
    <xf numFmtId="44" fontId="2" fillId="0" borderId="0" xfId="1" applyFont="1" applyAlignment="1" applyProtection="1">
      <alignment horizontal="left"/>
    </xf>
    <xf numFmtId="44" fontId="2" fillId="6" borderId="0" xfId="1" applyFont="1" applyFill="1" applyAlignment="1" applyProtection="1">
      <alignment horizontal="left"/>
    </xf>
    <xf numFmtId="166" fontId="2" fillId="0" borderId="0" xfId="0" applyNumberFormat="1" applyFont="1" applyAlignment="1" applyProtection="1">
      <alignment horizontal="left"/>
    </xf>
    <xf numFmtId="0" fontId="14" fillId="0" borderId="0" xfId="0" quotePrefix="1" applyFont="1" applyBorder="1" applyAlignment="1" applyProtection="1">
      <alignment horizontal="left"/>
    </xf>
    <xf numFmtId="0" fontId="29" fillId="0" borderId="13" xfId="0" quotePrefix="1" applyFont="1" applyBorder="1" applyAlignment="1" applyProtection="1">
      <alignment horizontal="center"/>
    </xf>
    <xf numFmtId="0" fontId="29" fillId="0" borderId="12" xfId="0" applyFont="1" applyBorder="1" applyProtection="1"/>
    <xf numFmtId="0" fontId="29" fillId="0" borderId="10" xfId="0" applyFont="1" applyFill="1" applyBorder="1" applyAlignment="1" applyProtection="1">
      <alignment horizontal="left"/>
    </xf>
    <xf numFmtId="0" fontId="29" fillId="0" borderId="11" xfId="0" applyFont="1" applyFill="1" applyBorder="1" applyAlignment="1" applyProtection="1">
      <alignment horizontal="left"/>
    </xf>
    <xf numFmtId="0" fontId="29" fillId="0" borderId="4" xfId="0" applyFont="1" applyFill="1" applyBorder="1" applyProtection="1"/>
    <xf numFmtId="0" fontId="0" fillId="0" borderId="0" xfId="0" applyProtection="1"/>
    <xf numFmtId="0" fontId="29" fillId="0" borderId="4" xfId="0" quotePrefix="1" applyFont="1" applyBorder="1" applyAlignment="1" applyProtection="1">
      <alignment horizontal="left"/>
    </xf>
    <xf numFmtId="0" fontId="2" fillId="0" borderId="0" xfId="0" applyFont="1" applyFill="1" applyProtection="1"/>
    <xf numFmtId="0" fontId="72" fillId="0" borderId="0" xfId="0" applyFont="1" applyAlignment="1" applyProtection="1">
      <alignment horizontal="left"/>
    </xf>
    <xf numFmtId="44" fontId="72" fillId="0" borderId="0" xfId="0" applyNumberFormat="1" applyFont="1" applyAlignment="1" applyProtection="1">
      <alignment horizontal="left"/>
    </xf>
    <xf numFmtId="3" fontId="6" fillId="0" borderId="0" xfId="0" applyNumberFormat="1" applyFont="1" applyFill="1" applyBorder="1" applyAlignment="1" applyProtection="1">
      <alignment horizontal="center"/>
    </xf>
    <xf numFmtId="44" fontId="29" fillId="0" borderId="0" xfId="0" applyNumberFormat="1" applyFont="1" applyBorder="1" applyProtection="1"/>
    <xf numFmtId="44" fontId="29" fillId="0" borderId="3" xfId="0" applyNumberFormat="1" applyFont="1" applyBorder="1" applyProtection="1"/>
    <xf numFmtId="44" fontId="29" fillId="0" borderId="10" xfId="0" applyNumberFormat="1" applyFont="1" applyBorder="1" applyProtection="1"/>
    <xf numFmtId="0" fontId="69" fillId="3" borderId="0" xfId="0" applyFont="1" applyFill="1" applyBorder="1" applyAlignment="1" applyProtection="1">
      <alignment horizontal="center"/>
    </xf>
    <xf numFmtId="0" fontId="69" fillId="0" borderId="0" xfId="0" applyFont="1" applyFill="1" applyBorder="1" applyAlignment="1" applyProtection="1">
      <alignment horizontal="center"/>
    </xf>
    <xf numFmtId="177" fontId="29" fillId="0" borderId="0" xfId="0" applyNumberFormat="1" applyFont="1" applyBorder="1" applyProtection="1"/>
    <xf numFmtId="177" fontId="29" fillId="0" borderId="5" xfId="0" applyNumberFormat="1" applyFont="1" applyBorder="1" applyProtection="1"/>
    <xf numFmtId="0" fontId="71" fillId="0" borderId="0" xfId="0" applyFont="1" applyFill="1" applyProtection="1"/>
    <xf numFmtId="44" fontId="71" fillId="0" borderId="0" xfId="0" applyNumberFormat="1" applyFont="1" applyFill="1" applyProtection="1"/>
    <xf numFmtId="177" fontId="83" fillId="0" borderId="0" xfId="0" applyNumberFormat="1" applyFont="1" applyFill="1" applyBorder="1" applyAlignment="1" applyProtection="1">
      <alignment horizontal="right"/>
    </xf>
    <xf numFmtId="44" fontId="29" fillId="0" borderId="0" xfId="0" applyNumberFormat="1" applyFont="1" applyProtection="1"/>
    <xf numFmtId="0" fontId="2" fillId="0" borderId="0" xfId="0" applyFont="1" applyFill="1" applyBorder="1" applyAlignment="1" applyProtection="1">
      <alignment horizontal="center"/>
    </xf>
    <xf numFmtId="0" fontId="84" fillId="2" borderId="0" xfId="0" applyFont="1" applyFill="1" applyBorder="1" applyProtection="1"/>
    <xf numFmtId="0" fontId="47" fillId="2" borderId="5" xfId="0" applyFont="1" applyFill="1" applyBorder="1" applyProtection="1"/>
    <xf numFmtId="0" fontId="43" fillId="2" borderId="4" xfId="0" applyFont="1" applyFill="1" applyBorder="1" applyAlignment="1" applyProtection="1">
      <alignment horizontal="center"/>
    </xf>
    <xf numFmtId="0" fontId="43" fillId="2" borderId="5" xfId="0" applyFont="1" applyFill="1" applyBorder="1" applyAlignment="1" applyProtection="1">
      <alignment horizontal="center"/>
    </xf>
    <xf numFmtId="0" fontId="46" fillId="2" borderId="4" xfId="0" applyFont="1" applyFill="1" applyBorder="1" applyAlignment="1" applyProtection="1">
      <alignment horizontal="center"/>
    </xf>
    <xf numFmtId="0" fontId="46" fillId="2" borderId="5" xfId="0" applyFont="1" applyFill="1" applyBorder="1" applyAlignment="1" applyProtection="1">
      <alignment horizontal="center"/>
    </xf>
    <xf numFmtId="0" fontId="52" fillId="2" borderId="4" xfId="0" applyFont="1" applyFill="1" applyBorder="1" applyProtection="1"/>
    <xf numFmtId="0" fontId="52" fillId="2" borderId="5" xfId="0" applyFont="1" applyFill="1" applyBorder="1" applyProtection="1"/>
    <xf numFmtId="0" fontId="8" fillId="3" borderId="6" xfId="0" applyFont="1" applyFill="1" applyBorder="1" applyProtection="1"/>
    <xf numFmtId="0" fontId="2" fillId="3" borderId="27" xfId="0" applyFont="1" applyFill="1" applyBorder="1" applyProtection="1"/>
    <xf numFmtId="0" fontId="2" fillId="3" borderId="28" xfId="0" applyFont="1" applyFill="1" applyBorder="1" applyProtection="1"/>
    <xf numFmtId="0" fontId="2" fillId="3" borderId="24" xfId="0" applyFont="1" applyFill="1" applyBorder="1" applyProtection="1"/>
    <xf numFmtId="167" fontId="2" fillId="3" borderId="8" xfId="1" applyNumberFormat="1" applyFont="1" applyFill="1" applyBorder="1" applyAlignment="1" applyProtection="1">
      <alignment horizontal="center"/>
    </xf>
    <xf numFmtId="0" fontId="8" fillId="3" borderId="0" xfId="1" applyNumberFormat="1" applyFont="1" applyFill="1" applyBorder="1" applyAlignment="1" applyProtection="1">
      <alignment horizontal="left"/>
    </xf>
    <xf numFmtId="0" fontId="2" fillId="0" borderId="6" xfId="0" applyFont="1" applyFill="1" applyBorder="1" applyAlignment="1" applyProtection="1">
      <alignment horizontal="left"/>
      <protection locked="0"/>
    </xf>
    <xf numFmtId="0" fontId="85" fillId="3" borderId="0" xfId="0" applyFont="1" applyFill="1" applyBorder="1" applyProtection="1"/>
    <xf numFmtId="0" fontId="86" fillId="3" borderId="0" xfId="0" applyFont="1" applyFill="1" applyBorder="1" applyProtection="1"/>
    <xf numFmtId="0" fontId="86" fillId="3" borderId="0" xfId="0" applyFont="1" applyFill="1" applyBorder="1" applyAlignment="1" applyProtection="1">
      <alignment horizontal="center"/>
    </xf>
    <xf numFmtId="0" fontId="85" fillId="2" borderId="0" xfId="0" applyFont="1" applyFill="1" applyBorder="1" applyAlignment="1" applyProtection="1">
      <alignment horizontal="center"/>
    </xf>
    <xf numFmtId="0" fontId="85" fillId="3" borderId="6" xfId="0" applyFont="1" applyFill="1" applyBorder="1" applyAlignment="1" applyProtection="1">
      <alignment horizontal="center"/>
    </xf>
    <xf numFmtId="0" fontId="87" fillId="2" borderId="0" xfId="0" applyFont="1" applyFill="1" applyBorder="1" applyProtection="1"/>
    <xf numFmtId="0" fontId="87" fillId="3" borderId="6" xfId="0" applyFont="1" applyFill="1" applyBorder="1" applyProtection="1"/>
    <xf numFmtId="0" fontId="7" fillId="2" borderId="0" xfId="0" applyFont="1" applyFill="1" applyBorder="1" applyProtection="1"/>
    <xf numFmtId="0" fontId="7" fillId="3" borderId="6" xfId="0" applyFont="1" applyFill="1" applyBorder="1" applyAlignment="1" applyProtection="1">
      <alignment horizontal="center"/>
    </xf>
    <xf numFmtId="0" fontId="18" fillId="2" borderId="0" xfId="0" applyFont="1" applyFill="1" applyBorder="1" applyAlignment="1" applyProtection="1">
      <alignment horizontal="center"/>
    </xf>
    <xf numFmtId="0" fontId="18" fillId="3" borderId="0" xfId="0" applyFont="1" applyFill="1" applyProtection="1"/>
    <xf numFmtId="165" fontId="18" fillId="2" borderId="0" xfId="0" applyNumberFormat="1" applyFont="1" applyFill="1" applyBorder="1" applyAlignment="1" applyProtection="1">
      <alignment horizontal="center"/>
    </xf>
    <xf numFmtId="0" fontId="82" fillId="2" borderId="0" xfId="0" applyFont="1" applyFill="1" applyBorder="1" applyProtection="1"/>
    <xf numFmtId="0" fontId="29" fillId="2" borderId="32" xfId="0" applyFont="1" applyFill="1" applyBorder="1" applyProtection="1"/>
    <xf numFmtId="0" fontId="29" fillId="2" borderId="33" xfId="0" applyFont="1" applyFill="1" applyBorder="1" applyProtection="1"/>
    <xf numFmtId="0" fontId="29" fillId="2" borderId="33" xfId="0" applyFont="1" applyFill="1" applyBorder="1" applyAlignment="1" applyProtection="1"/>
    <xf numFmtId="0" fontId="29" fillId="2" borderId="34" xfId="0" applyFont="1" applyFill="1" applyBorder="1" applyProtection="1"/>
    <xf numFmtId="0" fontId="29" fillId="2" borderId="35" xfId="0" applyFont="1" applyFill="1" applyBorder="1" applyProtection="1"/>
    <xf numFmtId="0" fontId="29" fillId="2" borderId="36" xfId="0" applyFont="1" applyFill="1" applyBorder="1" applyProtection="1"/>
    <xf numFmtId="0" fontId="2" fillId="2" borderId="35" xfId="0" applyFont="1" applyFill="1" applyBorder="1" applyProtection="1"/>
    <xf numFmtId="0" fontId="2" fillId="2" borderId="37" xfId="0" applyFont="1" applyFill="1" applyBorder="1" applyProtection="1"/>
    <xf numFmtId="0" fontId="2" fillId="2" borderId="38" xfId="0" applyFont="1" applyFill="1" applyBorder="1" applyProtection="1"/>
    <xf numFmtId="0" fontId="10" fillId="2" borderId="38" xfId="0" applyFont="1" applyFill="1" applyBorder="1" applyProtection="1"/>
    <xf numFmtId="3" fontId="2" fillId="2" borderId="38" xfId="0" applyNumberFormat="1" applyFont="1" applyFill="1" applyBorder="1" applyAlignment="1" applyProtection="1"/>
    <xf numFmtId="3" fontId="2" fillId="2" borderId="38" xfId="0" applyNumberFormat="1" applyFont="1" applyFill="1" applyBorder="1" applyProtection="1"/>
    <xf numFmtId="0" fontId="2" fillId="2" borderId="38" xfId="0" applyFont="1" applyFill="1" applyBorder="1" applyAlignment="1" applyProtection="1">
      <alignment horizontal="center"/>
    </xf>
    <xf numFmtId="178" fontId="2" fillId="2" borderId="38" xfId="0" applyNumberFormat="1" applyFont="1" applyFill="1" applyBorder="1" applyAlignment="1" applyProtection="1">
      <alignment horizontal="center"/>
    </xf>
    <xf numFmtId="0" fontId="29" fillId="2" borderId="39" xfId="0" applyFont="1" applyFill="1" applyBorder="1" applyProtection="1"/>
    <xf numFmtId="1" fontId="10" fillId="3" borderId="7" xfId="0" applyNumberFormat="1" applyFont="1" applyFill="1" applyBorder="1" applyProtection="1"/>
    <xf numFmtId="49" fontId="2" fillId="3" borderId="7" xfId="0" applyNumberFormat="1" applyFont="1" applyFill="1" applyBorder="1" applyAlignment="1" applyProtection="1">
      <alignment horizontal="center"/>
    </xf>
    <xf numFmtId="178" fontId="2" fillId="3" borderId="7" xfId="1" applyNumberFormat="1" applyFont="1" applyFill="1" applyBorder="1" applyAlignment="1" applyProtection="1">
      <alignment horizontal="center"/>
    </xf>
    <xf numFmtId="0" fontId="2" fillId="2" borderId="32" xfId="0" applyFont="1" applyFill="1" applyBorder="1" applyProtection="1"/>
    <xf numFmtId="0" fontId="2" fillId="2" borderId="33" xfId="0" applyFont="1" applyFill="1" applyBorder="1" applyProtection="1"/>
    <xf numFmtId="0" fontId="10" fillId="2" borderId="33" xfId="0" applyFont="1" applyFill="1" applyBorder="1" applyProtection="1"/>
    <xf numFmtId="3" fontId="2" fillId="2" borderId="33" xfId="0" applyNumberFormat="1" applyFont="1" applyFill="1" applyBorder="1" applyAlignment="1" applyProtection="1"/>
    <xf numFmtId="3" fontId="2" fillId="2" borderId="33" xfId="0" applyNumberFormat="1" applyFont="1" applyFill="1" applyBorder="1" applyProtection="1"/>
    <xf numFmtId="0" fontId="2" fillId="2" borderId="33" xfId="0" applyFont="1" applyFill="1" applyBorder="1" applyAlignment="1" applyProtection="1">
      <alignment horizontal="center"/>
    </xf>
    <xf numFmtId="178" fontId="2" fillId="2" borderId="33" xfId="0" applyNumberFormat="1" applyFont="1" applyFill="1" applyBorder="1" applyAlignment="1" applyProtection="1">
      <alignment horizontal="center"/>
    </xf>
    <xf numFmtId="0" fontId="2" fillId="2" borderId="38" xfId="0" applyFont="1" applyFill="1" applyBorder="1" applyAlignment="1" applyProtection="1"/>
    <xf numFmtId="0" fontId="66" fillId="2" borderId="38" xfId="0" applyFont="1" applyFill="1" applyBorder="1" applyAlignment="1" applyProtection="1">
      <alignment horizontal="right"/>
    </xf>
    <xf numFmtId="0" fontId="14" fillId="2" borderId="0" xfId="0" applyFont="1" applyFill="1" applyBorder="1" applyAlignment="1" applyProtection="1">
      <alignment horizontal="left"/>
    </xf>
    <xf numFmtId="0" fontId="7" fillId="2" borderId="0" xfId="0" applyFont="1" applyFill="1" applyBorder="1" applyAlignment="1" applyProtection="1"/>
    <xf numFmtId="0" fontId="65" fillId="3" borderId="8" xfId="0" applyNumberFormat="1" applyFont="1" applyFill="1" applyBorder="1" applyAlignment="1" applyProtection="1">
      <alignment horizontal="left"/>
    </xf>
    <xf numFmtId="0" fontId="65" fillId="3" borderId="8" xfId="0" applyNumberFormat="1" applyFont="1" applyFill="1" applyBorder="1" applyAlignment="1" applyProtection="1"/>
    <xf numFmtId="0" fontId="10" fillId="3" borderId="8" xfId="0" applyFont="1" applyFill="1" applyBorder="1" applyProtection="1"/>
    <xf numFmtId="174" fontId="11" fillId="3" borderId="8" xfId="0" applyNumberFormat="1" applyFont="1" applyFill="1" applyBorder="1" applyAlignment="1" applyProtection="1">
      <alignment horizontal="center"/>
    </xf>
    <xf numFmtId="0" fontId="65" fillId="3" borderId="7" xfId="0" applyNumberFormat="1" applyFont="1" applyFill="1" applyBorder="1" applyAlignment="1" applyProtection="1">
      <alignment horizontal="left"/>
    </xf>
    <xf numFmtId="0" fontId="65" fillId="3" borderId="7" xfId="0" applyNumberFormat="1" applyFont="1" applyFill="1" applyBorder="1" applyAlignment="1" applyProtection="1"/>
    <xf numFmtId="0" fontId="10" fillId="3" borderId="7" xfId="0" applyFont="1" applyFill="1" applyBorder="1" applyProtection="1"/>
    <xf numFmtId="174" fontId="11" fillId="3" borderId="7" xfId="0" applyNumberFormat="1" applyFont="1" applyFill="1" applyBorder="1" applyAlignment="1" applyProtection="1">
      <alignment horizontal="center"/>
    </xf>
    <xf numFmtId="0" fontId="65" fillId="2" borderId="0" xfId="0" applyNumberFormat="1" applyFont="1" applyFill="1" applyBorder="1" applyAlignment="1" applyProtection="1">
      <alignment horizontal="left"/>
    </xf>
    <xf numFmtId="0" fontId="65" fillId="2" borderId="0" xfId="0" applyNumberFormat="1" applyFont="1" applyFill="1" applyBorder="1" applyAlignment="1" applyProtection="1"/>
    <xf numFmtId="174" fontId="11" fillId="2" borderId="0" xfId="0" applyNumberFormat="1" applyFont="1" applyFill="1" applyBorder="1" applyAlignment="1" applyProtection="1">
      <alignment horizontal="center"/>
    </xf>
    <xf numFmtId="0" fontId="85" fillId="3" borderId="6" xfId="0" applyFont="1" applyFill="1" applyBorder="1" applyAlignment="1" applyProtection="1">
      <alignment horizontal="left"/>
    </xf>
    <xf numFmtId="0" fontId="85" fillId="3" borderId="6" xfId="0" applyFont="1" applyFill="1" applyBorder="1" applyAlignment="1" applyProtection="1"/>
    <xf numFmtId="0" fontId="85" fillId="3" borderId="6" xfId="0" applyFont="1" applyFill="1" applyBorder="1" applyProtection="1"/>
    <xf numFmtId="178" fontId="85" fillId="3" borderId="6" xfId="0" applyNumberFormat="1" applyFont="1" applyFill="1" applyBorder="1" applyAlignment="1" applyProtection="1">
      <alignment horizontal="center"/>
    </xf>
    <xf numFmtId="0" fontId="18" fillId="2" borderId="0" xfId="0" applyFont="1" applyFill="1" applyProtection="1"/>
    <xf numFmtId="3" fontId="52" fillId="3" borderId="6" xfId="0" applyNumberFormat="1" applyFont="1" applyFill="1" applyBorder="1" applyAlignment="1" applyProtection="1">
      <alignment horizontal="center"/>
    </xf>
    <xf numFmtId="174" fontId="52" fillId="3" borderId="6" xfId="0" applyNumberFormat="1" applyFont="1" applyFill="1" applyBorder="1" applyAlignment="1" applyProtection="1">
      <alignment horizontal="center"/>
    </xf>
    <xf numFmtId="166" fontId="15" fillId="3" borderId="7" xfId="0" applyNumberFormat="1" applyFont="1" applyFill="1" applyBorder="1" applyProtection="1"/>
    <xf numFmtId="3" fontId="26" fillId="3" borderId="7" xfId="0" applyNumberFormat="1" applyFont="1" applyFill="1" applyBorder="1" applyAlignment="1" applyProtection="1">
      <alignment horizontal="center"/>
    </xf>
    <xf numFmtId="174" fontId="26" fillId="3" borderId="7" xfId="0" applyNumberFormat="1" applyFont="1" applyFill="1" applyBorder="1" applyAlignment="1" applyProtection="1">
      <alignment horizontal="center"/>
    </xf>
    <xf numFmtId="0" fontId="88" fillId="3" borderId="0" xfId="0" applyFont="1" applyFill="1" applyProtection="1"/>
    <xf numFmtId="0" fontId="88" fillId="2" borderId="4" xfId="0" applyFont="1" applyFill="1" applyBorder="1" applyProtection="1"/>
    <xf numFmtId="0" fontId="88" fillId="2" borderId="0" xfId="0" applyFont="1" applyFill="1" applyBorder="1" applyProtection="1"/>
    <xf numFmtId="0" fontId="88" fillId="2" borderId="0" xfId="0" applyFont="1" applyFill="1" applyBorder="1" applyAlignment="1" applyProtection="1">
      <alignment horizontal="center"/>
    </xf>
    <xf numFmtId="165" fontId="89" fillId="2" borderId="0" xfId="0" applyNumberFormat="1" applyFont="1" applyFill="1" applyBorder="1" applyAlignment="1" applyProtection="1">
      <alignment horizontal="center"/>
    </xf>
    <xf numFmtId="0" fontId="88" fillId="2" borderId="5" xfId="0" applyFont="1" applyFill="1" applyBorder="1" applyProtection="1"/>
    <xf numFmtId="0" fontId="88" fillId="2" borderId="0" xfId="0" applyFont="1" applyFill="1" applyProtection="1"/>
    <xf numFmtId="0" fontId="90" fillId="2" borderId="0" xfId="0" applyFont="1" applyFill="1" applyBorder="1" applyAlignment="1" applyProtection="1">
      <alignment horizontal="left"/>
    </xf>
    <xf numFmtId="0" fontId="91" fillId="2" borderId="0" xfId="0" applyFont="1" applyFill="1" applyBorder="1" applyAlignment="1" applyProtection="1">
      <alignment horizontal="left"/>
    </xf>
    <xf numFmtId="0" fontId="24" fillId="3" borderId="6" xfId="0" applyFont="1" applyFill="1" applyBorder="1" applyAlignment="1" applyProtection="1">
      <alignment horizontal="left"/>
    </xf>
    <xf numFmtId="174" fontId="6" fillId="3" borderId="26" xfId="0" applyNumberFormat="1" applyFont="1" applyFill="1" applyBorder="1" applyAlignment="1" applyProtection="1">
      <alignment horizontal="center"/>
    </xf>
    <xf numFmtId="0" fontId="88" fillId="3" borderId="0" xfId="0" applyFont="1" applyFill="1" applyBorder="1" applyProtection="1"/>
    <xf numFmtId="0" fontId="24" fillId="3" borderId="0" xfId="0" applyFont="1" applyFill="1" applyBorder="1" applyProtection="1"/>
    <xf numFmtId="0" fontId="24" fillId="3" borderId="0" xfId="0" applyFont="1" applyFill="1" applyBorder="1" applyAlignment="1" applyProtection="1">
      <alignment horizontal="left"/>
    </xf>
    <xf numFmtId="49" fontId="24" fillId="3" borderId="0" xfId="0" applyNumberFormat="1" applyFont="1" applyFill="1" applyBorder="1" applyAlignment="1" applyProtection="1">
      <alignment horizontal="left"/>
    </xf>
    <xf numFmtId="172" fontId="24" fillId="3" borderId="0" xfId="0" applyNumberFormat="1" applyFont="1" applyFill="1" applyBorder="1" applyAlignment="1" applyProtection="1">
      <alignment horizontal="center"/>
    </xf>
    <xf numFmtId="0" fontId="24" fillId="3" borderId="0" xfId="0" applyFont="1" applyFill="1" applyBorder="1" applyAlignment="1" applyProtection="1">
      <alignment horizontal="center"/>
    </xf>
    <xf numFmtId="173" fontId="24" fillId="3" borderId="0" xfId="0" applyNumberFormat="1" applyFont="1" applyFill="1" applyBorder="1" applyAlignment="1" applyProtection="1">
      <alignment horizontal="center"/>
    </xf>
    <xf numFmtId="0" fontId="21" fillId="3" borderId="0" xfId="0" applyFont="1" applyFill="1" applyBorder="1" applyProtection="1"/>
    <xf numFmtId="0" fontId="21" fillId="3" borderId="0" xfId="0" applyFont="1" applyFill="1" applyBorder="1" applyAlignment="1" applyProtection="1">
      <alignment horizontal="left"/>
    </xf>
    <xf numFmtId="0" fontId="15" fillId="3" borderId="0" xfId="0" applyFont="1" applyFill="1" applyBorder="1" applyAlignment="1" applyProtection="1">
      <alignment horizontal="center"/>
    </xf>
    <xf numFmtId="0" fontId="46" fillId="3" borderId="0" xfId="0" applyFont="1" applyFill="1" applyBorder="1" applyProtection="1"/>
    <xf numFmtId="166" fontId="35" fillId="3" borderId="0" xfId="0" applyNumberFormat="1" applyFont="1" applyFill="1" applyBorder="1" applyProtection="1"/>
    <xf numFmtId="174" fontId="70"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xf>
    <xf numFmtId="0" fontId="25" fillId="3" borderId="0" xfId="0" applyFont="1" applyFill="1" applyBorder="1" applyAlignment="1" applyProtection="1">
      <alignment horizontal="center"/>
    </xf>
    <xf numFmtId="0" fontId="19" fillId="3" borderId="0" xfId="0" applyFont="1" applyFill="1" applyBorder="1" applyAlignment="1" applyProtection="1">
      <alignment horizontal="left"/>
    </xf>
    <xf numFmtId="166" fontId="46" fillId="3" borderId="0" xfId="0" applyNumberFormat="1" applyFont="1" applyFill="1" applyBorder="1" applyProtection="1"/>
    <xf numFmtId="174" fontId="53" fillId="3" borderId="0" xfId="0" applyNumberFormat="1" applyFont="1" applyFill="1" applyBorder="1" applyAlignment="1" applyProtection="1">
      <alignment horizontal="center"/>
    </xf>
    <xf numFmtId="166" fontId="6" fillId="3" borderId="0" xfId="0" applyNumberFormat="1" applyFont="1" applyFill="1" applyBorder="1" applyProtection="1"/>
    <xf numFmtId="3" fontId="52" fillId="3" borderId="0" xfId="0" applyNumberFormat="1" applyFont="1" applyFill="1" applyBorder="1" applyAlignment="1" applyProtection="1">
      <alignment horizontal="center"/>
    </xf>
    <xf numFmtId="174" fontId="52"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0" fontId="81" fillId="3" borderId="0" xfId="0" applyFont="1" applyFill="1" applyBorder="1" applyAlignment="1" applyProtection="1">
      <alignment horizontal="left"/>
    </xf>
    <xf numFmtId="0" fontId="88" fillId="3" borderId="0" xfId="0" applyFont="1" applyFill="1" applyBorder="1" applyAlignment="1" applyProtection="1">
      <alignment horizontal="center"/>
    </xf>
    <xf numFmtId="165" fontId="89" fillId="3" borderId="0" xfId="0" applyNumberFormat="1" applyFont="1" applyFill="1" applyBorder="1" applyAlignment="1" applyProtection="1">
      <alignment horizontal="center"/>
    </xf>
    <xf numFmtId="0" fontId="39" fillId="3" borderId="0" xfId="0" applyFont="1" applyFill="1" applyBorder="1" applyAlignment="1" applyProtection="1">
      <alignment horizontal="left"/>
    </xf>
    <xf numFmtId="165" fontId="15" fillId="3" borderId="0" xfId="0" applyNumberFormat="1" applyFont="1" applyFill="1" applyBorder="1" applyAlignment="1" applyProtection="1">
      <alignment horizontal="center"/>
    </xf>
    <xf numFmtId="0" fontId="23" fillId="3" borderId="0" xfId="0" applyFont="1" applyFill="1" applyBorder="1" applyAlignment="1" applyProtection="1">
      <alignment horizontal="left"/>
    </xf>
    <xf numFmtId="0" fontId="43" fillId="3" borderId="0" xfId="0" applyFont="1" applyFill="1" applyBorder="1" applyProtection="1"/>
    <xf numFmtId="0" fontId="6" fillId="3" borderId="0" xfId="0" applyFont="1" applyFill="1" applyBorder="1" applyProtection="1">
      <protection locked="0"/>
    </xf>
    <xf numFmtId="0" fontId="6" fillId="3" borderId="0" xfId="0" applyFont="1" applyFill="1" applyBorder="1" applyAlignment="1" applyProtection="1">
      <alignment horizontal="center"/>
      <protection locked="0"/>
    </xf>
    <xf numFmtId="187" fontId="6" fillId="3" borderId="0" xfId="0" applyNumberFormat="1" applyFont="1" applyFill="1" applyBorder="1" applyAlignment="1" applyProtection="1">
      <alignment horizontal="center"/>
    </xf>
    <xf numFmtId="44" fontId="6" fillId="3" borderId="0" xfId="0" applyNumberFormat="1" applyFont="1" applyFill="1" applyBorder="1" applyAlignment="1" applyProtection="1">
      <alignment horizontal="center"/>
      <protection locked="0"/>
    </xf>
    <xf numFmtId="3" fontId="70" fillId="3" borderId="0" xfId="0" applyNumberFormat="1" applyFont="1" applyFill="1" applyBorder="1" applyAlignment="1" applyProtection="1">
      <alignment horizontal="center"/>
    </xf>
    <xf numFmtId="3" fontId="70" fillId="3" borderId="0" xfId="0" applyNumberFormat="1" applyFont="1" applyFill="1" applyBorder="1" applyAlignment="1" applyProtection="1">
      <alignment horizontal="center"/>
      <protection locked="0"/>
    </xf>
    <xf numFmtId="3" fontId="53" fillId="3" borderId="0" xfId="0" applyNumberFormat="1" applyFont="1" applyFill="1" applyBorder="1" applyAlignment="1" applyProtection="1">
      <alignment horizontal="center"/>
    </xf>
    <xf numFmtId="0" fontId="27" fillId="3" borderId="0" xfId="0" applyFont="1" applyFill="1" applyBorder="1" applyAlignment="1" applyProtection="1">
      <alignment horizontal="right"/>
    </xf>
    <xf numFmtId="0" fontId="76" fillId="2" borderId="0" xfId="0" applyFont="1" applyFill="1" applyAlignment="1">
      <alignment wrapText="1"/>
    </xf>
    <xf numFmtId="3" fontId="6" fillId="5" borderId="0" xfId="0" applyNumberFormat="1" applyFont="1" applyFill="1" applyBorder="1" applyAlignment="1" applyProtection="1">
      <alignment horizontal="left"/>
      <protection locked="0"/>
    </xf>
    <xf numFmtId="3" fontId="33" fillId="5" borderId="0" xfId="0" applyNumberFormat="1" applyFont="1" applyFill="1" applyBorder="1" applyAlignment="1" applyProtection="1">
      <alignment horizontal="left"/>
      <protection locked="0"/>
    </xf>
    <xf numFmtId="1" fontId="93" fillId="3" borderId="0" xfId="0" applyNumberFormat="1" applyFont="1" applyFill="1" applyBorder="1" applyAlignment="1" applyProtection="1">
      <alignment horizontal="center"/>
    </xf>
    <xf numFmtId="177" fontId="93" fillId="3" borderId="0" xfId="0" applyNumberFormat="1" applyFont="1" applyFill="1" applyBorder="1" applyAlignment="1" applyProtection="1">
      <alignment horizontal="center"/>
    </xf>
    <xf numFmtId="0" fontId="93" fillId="3" borderId="0" xfId="0" applyFont="1" applyFill="1" applyBorder="1" applyAlignment="1" applyProtection="1">
      <alignment horizontal="center"/>
    </xf>
    <xf numFmtId="178" fontId="93" fillId="3" borderId="0" xfId="0" applyNumberFormat="1" applyFont="1" applyFill="1" applyBorder="1" applyAlignment="1" applyProtection="1">
      <alignment horizontal="center"/>
    </xf>
    <xf numFmtId="178" fontId="93" fillId="3" borderId="0" xfId="1" applyNumberFormat="1" applyFont="1" applyFill="1" applyBorder="1" applyAlignment="1" applyProtection="1">
      <alignment horizontal="center"/>
    </xf>
    <xf numFmtId="9" fontId="93" fillId="3" borderId="0" xfId="0" applyNumberFormat="1" applyFont="1" applyFill="1" applyBorder="1" applyAlignment="1" applyProtection="1">
      <alignment horizontal="center"/>
    </xf>
    <xf numFmtId="0" fontId="94" fillId="3" borderId="0" xfId="0" applyFont="1" applyFill="1" applyBorder="1" applyAlignment="1" applyProtection="1">
      <alignment horizontal="center"/>
    </xf>
    <xf numFmtId="42" fontId="6" fillId="3" borderId="0" xfId="0" applyNumberFormat="1" applyFont="1" applyFill="1" applyBorder="1" applyAlignment="1" applyProtection="1">
      <alignment horizontal="center"/>
    </xf>
    <xf numFmtId="44" fontId="6" fillId="3" borderId="0" xfId="0" applyNumberFormat="1" applyFont="1" applyFill="1" applyBorder="1" applyProtection="1"/>
    <xf numFmtId="175" fontId="6" fillId="3" borderId="0" xfId="0" applyNumberFormat="1" applyFont="1" applyFill="1" applyBorder="1" applyProtection="1"/>
    <xf numFmtId="177" fontId="26" fillId="3" borderId="6" xfId="0" applyNumberFormat="1" applyFont="1" applyFill="1" applyBorder="1" applyAlignment="1" applyProtection="1">
      <alignment horizontal="center"/>
    </xf>
    <xf numFmtId="3" fontId="6" fillId="2" borderId="6" xfId="1" applyNumberFormat="1" applyFont="1" applyFill="1" applyBorder="1" applyAlignment="1" applyProtection="1">
      <alignment horizontal="center"/>
      <protection locked="0"/>
    </xf>
    <xf numFmtId="3" fontId="6" fillId="2" borderId="6" xfId="0" applyNumberFormat="1" applyFont="1" applyFill="1" applyBorder="1" applyAlignment="1" applyProtection="1">
      <alignment horizontal="right"/>
      <protection locked="0"/>
    </xf>
    <xf numFmtId="3" fontId="6" fillId="3" borderId="8" xfId="0" applyNumberFormat="1" applyFont="1" applyFill="1" applyBorder="1" applyAlignment="1" applyProtection="1">
      <alignment horizontal="center"/>
    </xf>
    <xf numFmtId="170" fontId="6" fillId="3" borderId="0" xfId="0" applyNumberFormat="1" applyFont="1" applyFill="1" applyBorder="1" applyAlignment="1" applyProtection="1"/>
    <xf numFmtId="0" fontId="6" fillId="2" borderId="4" xfId="0" applyFont="1" applyFill="1" applyBorder="1" applyAlignment="1" applyProtection="1"/>
    <xf numFmtId="177" fontId="19" fillId="2" borderId="5" xfId="0" applyNumberFormat="1" applyFont="1" applyFill="1" applyBorder="1" applyAlignment="1" applyProtection="1">
      <alignment horizontal="center"/>
    </xf>
    <xf numFmtId="177" fontId="44" fillId="2" borderId="5" xfId="0" applyNumberFormat="1" applyFont="1" applyFill="1" applyBorder="1" applyAlignment="1" applyProtection="1">
      <alignment horizontal="center"/>
    </xf>
    <xf numFmtId="177" fontId="6" fillId="2" borderId="5" xfId="1" applyNumberFormat="1" applyFont="1" applyFill="1" applyBorder="1" applyAlignment="1" applyProtection="1">
      <alignment horizontal="center"/>
    </xf>
    <xf numFmtId="2" fontId="26" fillId="3" borderId="6" xfId="0" applyNumberFormat="1" applyFont="1" applyFill="1" applyBorder="1" applyProtection="1"/>
    <xf numFmtId="10" fontId="29" fillId="0" borderId="0" xfId="0" applyNumberFormat="1" applyFont="1" applyFill="1" applyProtection="1"/>
    <xf numFmtId="0" fontId="95" fillId="3" borderId="6" xfId="0" applyFont="1" applyFill="1" applyBorder="1" applyProtection="1"/>
    <xf numFmtId="0" fontId="6" fillId="0" borderId="6" xfId="0" applyNumberFormat="1" applyFont="1" applyFill="1" applyBorder="1" applyAlignment="1" applyProtection="1">
      <alignment horizontal="center"/>
      <protection locked="0"/>
    </xf>
    <xf numFmtId="177" fontId="6" fillId="3" borderId="6" xfId="1" applyNumberFormat="1" applyFont="1" applyFill="1" applyBorder="1" applyAlignment="1" applyProtection="1">
      <alignment horizontal="center"/>
    </xf>
    <xf numFmtId="177" fontId="6" fillId="3" borderId="6" xfId="0" applyNumberFormat="1" applyFont="1" applyFill="1" applyBorder="1" applyAlignment="1" applyProtection="1">
      <alignment horizontal="right"/>
    </xf>
    <xf numFmtId="177" fontId="6" fillId="3" borderId="6" xfId="0" applyNumberFormat="1" applyFont="1" applyFill="1" applyBorder="1" applyAlignment="1" applyProtection="1">
      <alignment horizontal="center"/>
    </xf>
    <xf numFmtId="0" fontId="24" fillId="3" borderId="6" xfId="0" applyFont="1" applyFill="1" applyBorder="1" applyAlignment="1" applyProtection="1">
      <alignment horizontal="left"/>
    </xf>
    <xf numFmtId="3" fontId="6" fillId="8" borderId="0" xfId="0" applyNumberFormat="1" applyFont="1" applyFill="1" applyBorder="1" applyAlignment="1" applyProtection="1">
      <alignment horizontal="left"/>
      <protection locked="0"/>
    </xf>
    <xf numFmtId="3" fontId="64" fillId="5" borderId="0" xfId="0" applyNumberFormat="1" applyFont="1" applyFill="1" applyBorder="1" applyAlignment="1" applyProtection="1">
      <alignment horizontal="left"/>
      <protection locked="0"/>
    </xf>
    <xf numFmtId="3" fontId="96" fillId="5" borderId="0" xfId="0" applyNumberFormat="1" applyFont="1" applyFill="1" applyBorder="1" applyAlignment="1" applyProtection="1">
      <alignment horizontal="left"/>
      <protection locked="0"/>
    </xf>
    <xf numFmtId="179" fontId="97" fillId="5" borderId="0" xfId="0" applyNumberFormat="1" applyFont="1" applyFill="1" applyBorder="1" applyAlignment="1" applyProtection="1">
      <alignment horizontal="left"/>
      <protection locked="0"/>
    </xf>
    <xf numFmtId="2" fontId="2" fillId="6" borderId="0" xfId="0" applyNumberFormat="1" applyFont="1" applyFill="1" applyAlignment="1" applyProtection="1">
      <alignment horizontal="center"/>
    </xf>
    <xf numFmtId="0" fontId="8" fillId="9" borderId="6" xfId="0" applyFont="1" applyFill="1" applyBorder="1" applyAlignment="1" applyProtection="1">
      <alignment horizontal="center"/>
    </xf>
    <xf numFmtId="0" fontId="10" fillId="9" borderId="20" xfId="0" applyFont="1" applyFill="1" applyBorder="1" applyAlignment="1" applyProtection="1">
      <alignment horizontal="center"/>
    </xf>
    <xf numFmtId="0" fontId="10" fillId="9" borderId="21" xfId="0" applyFont="1" applyFill="1" applyBorder="1" applyAlignment="1" applyProtection="1">
      <alignment horizontal="center"/>
    </xf>
    <xf numFmtId="0" fontId="10" fillId="9" borderId="22" xfId="0" applyFont="1" applyFill="1" applyBorder="1" applyAlignment="1" applyProtection="1">
      <alignment horizontal="center"/>
    </xf>
    <xf numFmtId="0" fontId="98" fillId="2" borderId="0" xfId="0" applyFont="1" applyFill="1" applyBorder="1" applyProtection="1"/>
    <xf numFmtId="0" fontId="98" fillId="2" borderId="0" xfId="0" applyFont="1" applyFill="1" applyBorder="1" applyAlignment="1" applyProtection="1">
      <alignment horizontal="center"/>
    </xf>
    <xf numFmtId="0" fontId="99" fillId="2" borderId="0" xfId="0" applyFont="1" applyFill="1" applyBorder="1" applyProtection="1"/>
    <xf numFmtId="49" fontId="99" fillId="2" borderId="0" xfId="0" applyNumberFormat="1" applyFont="1" applyFill="1" applyBorder="1" applyAlignment="1" applyProtection="1">
      <alignment horizontal="center"/>
    </xf>
    <xf numFmtId="0" fontId="98" fillId="3" borderId="6" xfId="0" applyFont="1" applyFill="1" applyBorder="1" applyProtection="1"/>
    <xf numFmtId="14" fontId="98" fillId="3" borderId="6" xfId="0" applyNumberFormat="1" applyFont="1" applyFill="1" applyBorder="1" applyAlignment="1" applyProtection="1">
      <alignment horizontal="center"/>
    </xf>
    <xf numFmtId="0" fontId="98" fillId="3" borderId="6" xfId="0" applyFont="1" applyFill="1" applyBorder="1" applyAlignment="1" applyProtection="1">
      <alignment horizontal="center"/>
    </xf>
    <xf numFmtId="0" fontId="100" fillId="3" borderId="6" xfId="0" applyFont="1" applyFill="1" applyBorder="1" applyProtection="1"/>
    <xf numFmtId="14" fontId="99" fillId="3" borderId="0" xfId="0" applyNumberFormat="1" applyFont="1" applyFill="1" applyBorder="1" applyAlignment="1" applyProtection="1">
      <alignment horizontal="center"/>
    </xf>
    <xf numFmtId="14" fontId="99" fillId="3" borderId="6" xfId="0" applyNumberFormat="1" applyFont="1" applyFill="1" applyBorder="1" applyAlignment="1" applyProtection="1">
      <alignment horizontal="center"/>
    </xf>
    <xf numFmtId="0" fontId="100" fillId="3" borderId="0" xfId="0" applyFont="1" applyFill="1" applyBorder="1" applyProtection="1"/>
    <xf numFmtId="0" fontId="101" fillId="3" borderId="0" xfId="0" applyFont="1" applyFill="1" applyProtection="1"/>
    <xf numFmtId="14" fontId="99" fillId="2" borderId="0" xfId="0" applyNumberFormat="1" applyFont="1" applyFill="1" applyBorder="1" applyAlignment="1" applyProtection="1">
      <alignment horizontal="center"/>
    </xf>
    <xf numFmtId="14" fontId="99" fillId="2" borderId="0" xfId="1" applyNumberFormat="1" applyFont="1" applyFill="1" applyBorder="1" applyAlignment="1" applyProtection="1">
      <alignment horizontal="center"/>
    </xf>
    <xf numFmtId="0" fontId="102" fillId="3" borderId="6" xfId="0" applyFont="1" applyFill="1" applyBorder="1" applyProtection="1"/>
    <xf numFmtId="0" fontId="99" fillId="3" borderId="6" xfId="0" applyFont="1" applyFill="1" applyBorder="1" applyAlignment="1" applyProtection="1">
      <alignment horizontal="left"/>
    </xf>
    <xf numFmtId="0" fontId="103" fillId="3" borderId="6" xfId="0" applyFont="1" applyFill="1" applyBorder="1" applyAlignment="1" applyProtection="1">
      <alignment horizontal="left"/>
    </xf>
    <xf numFmtId="0" fontId="103" fillId="3" borderId="6" xfId="0" applyFont="1" applyFill="1" applyBorder="1" applyProtection="1"/>
    <xf numFmtId="0" fontId="65" fillId="3" borderId="6" xfId="0" applyFont="1" applyFill="1" applyBorder="1" applyAlignment="1" applyProtection="1">
      <alignment horizontal="left"/>
    </xf>
    <xf numFmtId="167" fontId="2" fillId="6" borderId="6" xfId="1" applyNumberFormat="1" applyFont="1" applyFill="1" applyBorder="1" applyAlignment="1" applyProtection="1">
      <alignment horizontal="center"/>
    </xf>
    <xf numFmtId="14" fontId="8" fillId="3" borderId="0" xfId="1" applyNumberFormat="1" applyFont="1" applyFill="1" applyBorder="1" applyAlignment="1" applyProtection="1">
      <alignment horizontal="center"/>
    </xf>
    <xf numFmtId="167" fontId="98" fillId="2" borderId="0" xfId="1" applyNumberFormat="1" applyFont="1" applyFill="1" applyBorder="1" applyAlignment="1" applyProtection="1">
      <alignment horizontal="center"/>
    </xf>
    <xf numFmtId="0" fontId="98" fillId="2" borderId="0" xfId="0" applyFont="1" applyFill="1" applyProtection="1"/>
    <xf numFmtId="0" fontId="99" fillId="2" borderId="0" xfId="1" applyNumberFormat="1" applyFont="1" applyFill="1" applyBorder="1" applyAlignment="1" applyProtection="1">
      <alignment horizontal="center"/>
    </xf>
    <xf numFmtId="167" fontId="98" fillId="3" borderId="6" xfId="1" applyNumberFormat="1" applyFont="1" applyFill="1" applyBorder="1" applyAlignment="1" applyProtection="1">
      <alignment horizontal="center"/>
    </xf>
    <xf numFmtId="42" fontId="10" fillId="9" borderId="6" xfId="0" applyNumberFormat="1" applyFont="1" applyFill="1" applyBorder="1" applyProtection="1"/>
    <xf numFmtId="167" fontId="10" fillId="9" borderId="6" xfId="1" applyNumberFormat="1" applyFont="1" applyFill="1" applyBorder="1" applyAlignment="1" applyProtection="1">
      <alignment horizontal="center"/>
    </xf>
    <xf numFmtId="167" fontId="35" fillId="9" borderId="6" xfId="0" applyNumberFormat="1" applyFont="1" applyFill="1" applyBorder="1" applyProtection="1"/>
    <xf numFmtId="167" fontId="10" fillId="9" borderId="6" xfId="0" applyNumberFormat="1" applyFont="1" applyFill="1" applyBorder="1" applyProtection="1"/>
    <xf numFmtId="167" fontId="65" fillId="9" borderId="6" xfId="1" applyNumberFormat="1" applyFont="1" applyFill="1" applyBorder="1" applyAlignment="1" applyProtection="1">
      <alignment horizontal="center"/>
    </xf>
    <xf numFmtId="167" fontId="2" fillId="9" borderId="6" xfId="1" applyNumberFormat="1" applyFont="1" applyFill="1" applyBorder="1" applyAlignment="1" applyProtection="1">
      <alignment horizontal="center"/>
    </xf>
    <xf numFmtId="0" fontId="105" fillId="3" borderId="6" xfId="0" applyFont="1" applyFill="1" applyBorder="1" applyAlignment="1" applyProtection="1">
      <alignment horizontal="left"/>
    </xf>
    <xf numFmtId="0" fontId="102" fillId="3" borderId="6" xfId="0" applyFont="1" applyFill="1" applyBorder="1" applyAlignment="1" applyProtection="1">
      <alignment horizontal="left"/>
    </xf>
    <xf numFmtId="0" fontId="102" fillId="3" borderId="6" xfId="0" applyFont="1" applyFill="1" applyBorder="1" applyAlignment="1" applyProtection="1">
      <alignment horizontal="center"/>
    </xf>
    <xf numFmtId="0" fontId="103" fillId="3" borderId="6" xfId="0" applyFont="1" applyFill="1" applyBorder="1" applyAlignment="1" applyProtection="1">
      <alignment horizontal="center"/>
    </xf>
    <xf numFmtId="0" fontId="107" fillId="3" borderId="6" xfId="0" applyFont="1" applyFill="1" applyBorder="1" applyAlignment="1" applyProtection="1">
      <alignment horizontal="center"/>
    </xf>
    <xf numFmtId="0" fontId="108" fillId="3" borderId="6" xfId="0" applyFont="1" applyFill="1" applyBorder="1" applyAlignment="1" applyProtection="1">
      <alignment horizontal="center"/>
    </xf>
    <xf numFmtId="0" fontId="107" fillId="3" borderId="6" xfId="0" applyFont="1" applyFill="1" applyBorder="1" applyProtection="1"/>
    <xf numFmtId="3" fontId="95" fillId="6" borderId="6" xfId="1" applyNumberFormat="1" applyFont="1" applyFill="1" applyBorder="1" applyAlignment="1" applyProtection="1">
      <alignment horizontal="center"/>
    </xf>
    <xf numFmtId="3" fontId="95" fillId="6" borderId="6" xfId="0" applyNumberFormat="1" applyFont="1" applyFill="1" applyBorder="1" applyAlignment="1" applyProtection="1">
      <alignment horizontal="center"/>
    </xf>
    <xf numFmtId="178" fontId="95" fillId="6" borderId="6" xfId="1" applyNumberFormat="1" applyFont="1" applyFill="1" applyBorder="1" applyAlignment="1" applyProtection="1"/>
    <xf numFmtId="0" fontId="107" fillId="3" borderId="6" xfId="0" applyFont="1" applyFill="1" applyBorder="1" applyAlignment="1" applyProtection="1">
      <alignment horizontal="left"/>
    </xf>
    <xf numFmtId="0" fontId="109" fillId="3" borderId="6" xfId="0" applyFont="1" applyFill="1" applyBorder="1" applyAlignment="1" applyProtection="1">
      <alignment horizontal="left"/>
    </xf>
    <xf numFmtId="0" fontId="110" fillId="3" borderId="6" xfId="0" applyFont="1" applyFill="1" applyBorder="1" applyAlignment="1" applyProtection="1">
      <alignment horizontal="left"/>
    </xf>
    <xf numFmtId="0" fontId="103" fillId="3" borderId="6" xfId="0" applyNumberFormat="1" applyFont="1" applyFill="1" applyBorder="1" applyAlignment="1" applyProtection="1">
      <alignment horizontal="left"/>
    </xf>
    <xf numFmtId="177" fontId="103" fillId="3" borderId="6" xfId="0" applyNumberFormat="1" applyFont="1" applyFill="1" applyBorder="1" applyAlignment="1" applyProtection="1">
      <alignment horizontal="left"/>
    </xf>
    <xf numFmtId="178" fontId="103" fillId="3" borderId="6" xfId="0" applyNumberFormat="1" applyFont="1" applyFill="1" applyBorder="1" applyAlignment="1" applyProtection="1">
      <alignment horizontal="center"/>
    </xf>
    <xf numFmtId="1" fontId="103" fillId="3" borderId="6" xfId="0" applyNumberFormat="1" applyFont="1" applyFill="1" applyBorder="1" applyAlignment="1" applyProtection="1">
      <alignment horizontal="left"/>
    </xf>
    <xf numFmtId="177" fontId="103" fillId="3" borderId="6" xfId="0" applyNumberFormat="1" applyFont="1" applyFill="1" applyBorder="1" applyAlignment="1" applyProtection="1">
      <alignment horizontal="center"/>
    </xf>
    <xf numFmtId="1" fontId="103" fillId="3" borderId="6" xfId="0" applyNumberFormat="1" applyFont="1" applyFill="1" applyBorder="1" applyAlignment="1" applyProtection="1">
      <alignment horizontal="center"/>
    </xf>
    <xf numFmtId="178" fontId="103" fillId="3" borderId="6" xfId="0" applyNumberFormat="1" applyFont="1" applyFill="1" applyBorder="1" applyAlignment="1" applyProtection="1">
      <alignment horizontal="left"/>
    </xf>
    <xf numFmtId="0" fontId="6" fillId="6" borderId="6" xfId="0" applyNumberFormat="1" applyFont="1" applyFill="1" applyBorder="1" applyAlignment="1" applyProtection="1">
      <alignment horizontal="center"/>
    </xf>
    <xf numFmtId="178" fontId="6" fillId="6" borderId="6" xfId="1" applyNumberFormat="1" applyFont="1" applyFill="1" applyBorder="1" applyAlignment="1" applyProtection="1"/>
    <xf numFmtId="0" fontId="107" fillId="3" borderId="6" xfId="0" applyFont="1" applyFill="1" applyBorder="1" applyAlignment="1" applyProtection="1">
      <alignment horizontal="left"/>
    </xf>
    <xf numFmtId="174" fontId="2" fillId="6" borderId="6" xfId="0" applyNumberFormat="1" applyFont="1" applyFill="1" applyBorder="1" applyAlignment="1" applyProtection="1">
      <alignment horizontal="center"/>
    </xf>
    <xf numFmtId="178" fontId="10" fillId="9" borderId="6" xfId="1" applyNumberFormat="1" applyFont="1" applyFill="1" applyBorder="1" applyAlignment="1" applyProtection="1">
      <alignment horizontal="center"/>
    </xf>
    <xf numFmtId="178" fontId="10" fillId="9" borderId="23" xfId="1" applyNumberFormat="1" applyFont="1" applyFill="1" applyBorder="1" applyAlignment="1" applyProtection="1">
      <alignment horizontal="center"/>
    </xf>
    <xf numFmtId="174" fontId="10" fillId="9" borderId="6" xfId="0" applyNumberFormat="1" applyFont="1" applyFill="1" applyBorder="1" applyAlignment="1" applyProtection="1">
      <alignment horizontal="center"/>
    </xf>
    <xf numFmtId="174" fontId="10" fillId="9" borderId="6" xfId="0" applyNumberFormat="1" applyFont="1" applyFill="1" applyBorder="1" applyProtection="1">
      <protection locked="0"/>
    </xf>
    <xf numFmtId="49" fontId="99" fillId="2" borderId="30" xfId="0" applyNumberFormat="1" applyFont="1" applyFill="1" applyBorder="1" applyAlignment="1" applyProtection="1">
      <alignment horizontal="center"/>
    </xf>
    <xf numFmtId="166" fontId="98" fillId="2" borderId="0" xfId="0" applyNumberFormat="1" applyFont="1" applyFill="1" applyBorder="1" applyProtection="1"/>
    <xf numFmtId="1" fontId="100" fillId="3" borderId="6" xfId="0" applyNumberFormat="1" applyFont="1" applyFill="1" applyBorder="1" applyProtection="1"/>
    <xf numFmtId="0" fontId="100" fillId="2" borderId="0" xfId="0" applyFont="1" applyFill="1" applyBorder="1" applyProtection="1"/>
    <xf numFmtId="3" fontId="98" fillId="2" borderId="0" xfId="0" applyNumberFormat="1" applyFont="1" applyFill="1" applyBorder="1" applyAlignment="1" applyProtection="1"/>
    <xf numFmtId="0" fontId="101" fillId="2" borderId="0" xfId="0" applyFont="1" applyFill="1" applyBorder="1" applyAlignment="1" applyProtection="1">
      <alignment horizontal="center"/>
    </xf>
    <xf numFmtId="0" fontId="99" fillId="2" borderId="0" xfId="0" applyFont="1" applyFill="1" applyBorder="1" applyAlignment="1" applyProtection="1">
      <alignment horizontal="right"/>
    </xf>
    <xf numFmtId="178" fontId="98" fillId="2" borderId="0" xfId="0" applyNumberFormat="1" applyFont="1" applyFill="1" applyBorder="1" applyAlignment="1" applyProtection="1">
      <alignment horizontal="center"/>
    </xf>
    <xf numFmtId="0" fontId="99" fillId="3" borderId="7" xfId="0" applyFont="1" applyFill="1" applyBorder="1" applyAlignment="1" applyProtection="1">
      <alignment horizontal="left"/>
    </xf>
    <xf numFmtId="0" fontId="99" fillId="3" borderId="6" xfId="0" applyFont="1" applyFill="1" applyBorder="1" applyAlignment="1" applyProtection="1"/>
    <xf numFmtId="177" fontId="104" fillId="9" borderId="6" xfId="0" applyNumberFormat="1" applyFont="1" applyFill="1" applyBorder="1" applyAlignment="1" applyProtection="1">
      <alignment horizontal="center"/>
    </xf>
    <xf numFmtId="1" fontId="104" fillId="9" borderId="6" xfId="0" applyNumberFormat="1" applyFont="1" applyFill="1" applyBorder="1" applyAlignment="1" applyProtection="1">
      <alignment horizontal="center"/>
    </xf>
    <xf numFmtId="178" fontId="104" fillId="9" borderId="6" xfId="0" applyNumberFormat="1" applyFont="1" applyFill="1" applyBorder="1" applyProtection="1"/>
    <xf numFmtId="42" fontId="104" fillId="9" borderId="6" xfId="0" applyNumberFormat="1" applyFont="1" applyFill="1" applyBorder="1" applyAlignment="1" applyProtection="1">
      <alignment horizontal="center"/>
    </xf>
    <xf numFmtId="183" fontId="104" fillId="9" borderId="6" xfId="0" applyNumberFormat="1" applyFont="1" applyFill="1" applyBorder="1" applyProtection="1"/>
    <xf numFmtId="183" fontId="104" fillId="9" borderId="6" xfId="0" applyNumberFormat="1" applyFont="1" applyFill="1" applyBorder="1" applyAlignment="1" applyProtection="1">
      <alignment horizontal="center"/>
    </xf>
    <xf numFmtId="0" fontId="111" fillId="3" borderId="0" xfId="0" applyFont="1" applyFill="1" applyBorder="1" applyProtection="1"/>
    <xf numFmtId="0" fontId="111" fillId="3" borderId="0" xfId="0" applyFont="1" applyFill="1" applyBorder="1" applyAlignment="1" applyProtection="1">
      <alignment horizontal="left"/>
    </xf>
    <xf numFmtId="0" fontId="111" fillId="3" borderId="0" xfId="0" applyFont="1" applyFill="1" applyBorder="1" applyAlignment="1" applyProtection="1">
      <alignment horizontal="center"/>
    </xf>
    <xf numFmtId="1" fontId="111" fillId="3" borderId="0" xfId="0" applyNumberFormat="1" applyFont="1" applyFill="1" applyBorder="1" applyAlignment="1" applyProtection="1">
      <alignment horizontal="center"/>
    </xf>
    <xf numFmtId="0" fontId="113" fillId="3" borderId="0" xfId="0" applyFont="1" applyFill="1" applyBorder="1" applyProtection="1"/>
    <xf numFmtId="0" fontId="113" fillId="3" borderId="0" xfId="0" applyFont="1" applyFill="1" applyBorder="1" applyAlignment="1" applyProtection="1"/>
    <xf numFmtId="0" fontId="113" fillId="3" borderId="0" xfId="0" applyFont="1" applyFill="1" applyBorder="1" applyAlignment="1" applyProtection="1">
      <alignment horizontal="center"/>
    </xf>
    <xf numFmtId="1" fontId="113" fillId="3" borderId="0" xfId="0" applyNumberFormat="1" applyFont="1" applyFill="1" applyBorder="1" applyAlignment="1" applyProtection="1">
      <alignment horizontal="center"/>
    </xf>
    <xf numFmtId="0" fontId="114" fillId="3" borderId="0" xfId="0" applyFont="1" applyFill="1" applyBorder="1" applyProtection="1"/>
    <xf numFmtId="0" fontId="115" fillId="3" borderId="0" xfId="0" applyFont="1" applyFill="1" applyBorder="1" applyAlignment="1" applyProtection="1">
      <alignment horizontal="left"/>
    </xf>
    <xf numFmtId="0" fontId="114" fillId="3" borderId="0" xfId="0" applyFont="1" applyFill="1" applyBorder="1" applyAlignment="1" applyProtection="1"/>
    <xf numFmtId="1" fontId="114" fillId="3" borderId="0" xfId="0" applyNumberFormat="1" applyFont="1" applyFill="1" applyBorder="1" applyAlignment="1" applyProtection="1">
      <alignment horizontal="center"/>
    </xf>
    <xf numFmtId="0" fontId="112" fillId="3" borderId="0" xfId="0" applyFont="1" applyFill="1" applyBorder="1" applyAlignment="1" applyProtection="1">
      <alignment horizontal="left"/>
    </xf>
    <xf numFmtId="0" fontId="111" fillId="3" borderId="0" xfId="0" applyFont="1" applyFill="1" applyBorder="1" applyAlignment="1" applyProtection="1"/>
    <xf numFmtId="178" fontId="111" fillId="3" borderId="0" xfId="0" applyNumberFormat="1" applyFont="1" applyFill="1" applyBorder="1" applyAlignment="1" applyProtection="1">
      <alignment horizontal="left"/>
    </xf>
    <xf numFmtId="1" fontId="106" fillId="3" borderId="0" xfId="0" applyNumberFormat="1" applyFont="1" applyFill="1" applyBorder="1" applyAlignment="1" applyProtection="1">
      <alignment horizontal="center"/>
    </xf>
    <xf numFmtId="177" fontId="106" fillId="3" borderId="0" xfId="0" applyNumberFormat="1" applyFont="1" applyFill="1" applyBorder="1" applyAlignment="1" applyProtection="1">
      <alignment horizontal="center"/>
    </xf>
    <xf numFmtId="0" fontId="106" fillId="3" borderId="0" xfId="0" applyFont="1" applyFill="1" applyBorder="1" applyAlignment="1" applyProtection="1">
      <alignment horizontal="center"/>
    </xf>
    <xf numFmtId="0" fontId="112" fillId="3" borderId="0" xfId="0" applyFont="1" applyFill="1" applyBorder="1" applyAlignment="1" applyProtection="1">
      <alignment horizontal="center"/>
    </xf>
    <xf numFmtId="0" fontId="106" fillId="3" borderId="0" xfId="0" applyFont="1" applyFill="1" applyBorder="1" applyAlignment="1" applyProtection="1">
      <alignment horizontal="left"/>
    </xf>
    <xf numFmtId="9" fontId="106" fillId="3" borderId="0" xfId="0" applyNumberFormat="1" applyFont="1" applyFill="1" applyBorder="1" applyAlignment="1" applyProtection="1">
      <alignment horizontal="center"/>
    </xf>
    <xf numFmtId="1" fontId="106" fillId="3" borderId="0" xfId="0" applyNumberFormat="1" applyFont="1" applyFill="1" applyBorder="1" applyAlignment="1" applyProtection="1">
      <alignment horizontal="left"/>
    </xf>
    <xf numFmtId="42" fontId="111" fillId="3" borderId="0" xfId="0" applyNumberFormat="1" applyFont="1" applyFill="1" applyBorder="1" applyAlignment="1" applyProtection="1">
      <alignment horizontal="center"/>
    </xf>
    <xf numFmtId="175" fontId="111" fillId="3" borderId="0" xfId="0" applyNumberFormat="1" applyFont="1" applyFill="1" applyBorder="1" applyAlignment="1" applyProtection="1">
      <alignment horizontal="center"/>
    </xf>
    <xf numFmtId="44" fontId="111" fillId="3" borderId="0" xfId="0" applyNumberFormat="1" applyFont="1" applyFill="1" applyBorder="1" applyProtection="1"/>
    <xf numFmtId="3" fontId="111" fillId="3" borderId="0" xfId="0" applyNumberFormat="1" applyFont="1" applyFill="1" applyBorder="1" applyProtection="1"/>
    <xf numFmtId="175" fontId="111" fillId="3" borderId="0" xfId="0" applyNumberFormat="1" applyFont="1" applyFill="1" applyBorder="1" applyProtection="1"/>
    <xf numFmtId="22" fontId="111" fillId="3" borderId="0" xfId="0" applyNumberFormat="1" applyFont="1" applyFill="1" applyBorder="1" applyAlignment="1" applyProtection="1">
      <alignment horizontal="center"/>
    </xf>
    <xf numFmtId="2" fontId="111" fillId="3" borderId="0" xfId="0" applyNumberFormat="1" applyFont="1" applyFill="1" applyBorder="1" applyAlignment="1" applyProtection="1">
      <alignment horizontal="center"/>
    </xf>
    <xf numFmtId="0" fontId="105" fillId="3" borderId="0" xfId="0" applyFont="1" applyFill="1" applyBorder="1" applyAlignment="1" applyProtection="1">
      <alignment horizontal="left"/>
    </xf>
    <xf numFmtId="2" fontId="111" fillId="7" borderId="0" xfId="0" applyNumberFormat="1" applyFont="1" applyFill="1" applyBorder="1" applyAlignment="1" applyProtection="1">
      <alignment horizontal="center"/>
    </xf>
    <xf numFmtId="178" fontId="111" fillId="3" borderId="0" xfId="0" applyNumberFormat="1" applyFont="1" applyFill="1" applyBorder="1" applyAlignment="1" applyProtection="1">
      <alignment horizontal="center"/>
    </xf>
    <xf numFmtId="0" fontId="111" fillId="3" borderId="0" xfId="0" applyNumberFormat="1" applyFont="1" applyFill="1" applyBorder="1" applyAlignment="1" applyProtection="1">
      <alignment horizontal="center"/>
    </xf>
    <xf numFmtId="3" fontId="6" fillId="6" borderId="6" xfId="1" applyNumberFormat="1" applyFont="1" applyFill="1" applyBorder="1" applyAlignment="1" applyProtection="1">
      <alignment horizontal="center"/>
    </xf>
    <xf numFmtId="3" fontId="6" fillId="6" borderId="6" xfId="0" applyNumberFormat="1" applyFont="1" applyFill="1" applyBorder="1" applyAlignment="1" applyProtection="1">
      <alignment horizontal="center"/>
    </xf>
    <xf numFmtId="3" fontId="104" fillId="9" borderId="6" xfId="0" applyNumberFormat="1" applyFont="1" applyFill="1" applyBorder="1" applyAlignment="1" applyProtection="1">
      <alignment horizontal="center"/>
    </xf>
    <xf numFmtId="0" fontId="107" fillId="3" borderId="0" xfId="0" applyFont="1" applyFill="1" applyBorder="1" applyProtection="1"/>
    <xf numFmtId="0" fontId="107" fillId="3" borderId="0" xfId="0" applyFont="1" applyFill="1" applyBorder="1" applyAlignment="1" applyProtection="1">
      <alignment horizontal="center"/>
    </xf>
    <xf numFmtId="170" fontId="107" fillId="3" borderId="0" xfId="0" applyNumberFormat="1" applyFont="1" applyFill="1" applyBorder="1" applyProtection="1"/>
    <xf numFmtId="0" fontId="116" fillId="3" borderId="0" xfId="0" applyFont="1" applyFill="1" applyBorder="1" applyProtection="1"/>
    <xf numFmtId="0" fontId="116" fillId="3" borderId="0" xfId="0" applyNumberFormat="1" applyFont="1" applyFill="1" applyBorder="1" applyProtection="1"/>
    <xf numFmtId="174" fontId="116" fillId="3" borderId="0" xfId="0" applyNumberFormat="1" applyFont="1" applyFill="1" applyBorder="1" applyProtection="1"/>
    <xf numFmtId="0" fontId="107" fillId="3" borderId="0" xfId="0" applyNumberFormat="1" applyFont="1" applyFill="1" applyBorder="1" applyProtection="1"/>
    <xf numFmtId="174" fontId="107" fillId="3" borderId="0" xfId="0" applyNumberFormat="1" applyFont="1" applyFill="1" applyBorder="1" applyProtection="1"/>
    <xf numFmtId="0" fontId="117" fillId="3" borderId="0" xfId="0" applyFont="1" applyFill="1" applyBorder="1" applyProtection="1"/>
    <xf numFmtId="0" fontId="117" fillId="3" borderId="0" xfId="0" applyNumberFormat="1" applyFont="1" applyFill="1" applyBorder="1" applyProtection="1"/>
    <xf numFmtId="174" fontId="117" fillId="3" borderId="0" xfId="0" applyNumberFormat="1" applyFont="1" applyFill="1" applyBorder="1" applyProtection="1"/>
    <xf numFmtId="0" fontId="107" fillId="3" borderId="0" xfId="0" applyNumberFormat="1" applyFont="1" applyFill="1" applyProtection="1"/>
    <xf numFmtId="174" fontId="107" fillId="3" borderId="0" xfId="0" applyNumberFormat="1" applyFont="1" applyFill="1" applyProtection="1"/>
    <xf numFmtId="1" fontId="107" fillId="3" borderId="0" xfId="0" applyNumberFormat="1" applyFont="1" applyFill="1" applyBorder="1" applyAlignment="1" applyProtection="1">
      <alignment horizontal="center"/>
    </xf>
    <xf numFmtId="177" fontId="107" fillId="3" borderId="0" xfId="0" applyNumberFormat="1" applyFont="1" applyFill="1" applyBorder="1" applyAlignment="1" applyProtection="1">
      <alignment horizontal="center"/>
    </xf>
    <xf numFmtId="1" fontId="103" fillId="3" borderId="0" xfId="0" applyNumberFormat="1" applyFont="1" applyFill="1" applyBorder="1" applyAlignment="1" applyProtection="1">
      <alignment horizontal="center"/>
    </xf>
    <xf numFmtId="177" fontId="103" fillId="3" borderId="0" xfId="0" applyNumberFormat="1" applyFont="1" applyFill="1" applyBorder="1" applyAlignment="1" applyProtection="1">
      <alignment horizontal="center"/>
    </xf>
    <xf numFmtId="0" fontId="103" fillId="3" borderId="0" xfId="0" applyFont="1" applyFill="1" applyBorder="1" applyAlignment="1" applyProtection="1">
      <alignment horizontal="center"/>
    </xf>
    <xf numFmtId="0" fontId="108" fillId="3" borderId="0" xfId="0" applyFont="1" applyFill="1" applyBorder="1" applyAlignment="1" applyProtection="1">
      <alignment horizontal="center"/>
    </xf>
    <xf numFmtId="9" fontId="103" fillId="3" borderId="0" xfId="0" applyNumberFormat="1" applyFont="1" applyFill="1" applyBorder="1" applyAlignment="1" applyProtection="1">
      <alignment horizontal="center"/>
    </xf>
    <xf numFmtId="42" fontId="107" fillId="3" borderId="0" xfId="0" applyNumberFormat="1" applyFont="1" applyFill="1" applyBorder="1" applyAlignment="1" applyProtection="1">
      <alignment horizontal="center"/>
    </xf>
    <xf numFmtId="175" fontId="107" fillId="3" borderId="0" xfId="0" applyNumberFormat="1" applyFont="1" applyFill="1" applyBorder="1" applyAlignment="1" applyProtection="1">
      <alignment horizontal="center"/>
    </xf>
    <xf numFmtId="44" fontId="107" fillId="3" borderId="0" xfId="0" applyNumberFormat="1" applyFont="1" applyFill="1" applyBorder="1" applyProtection="1"/>
    <xf numFmtId="175" fontId="107" fillId="3" borderId="0" xfId="0" applyNumberFormat="1" applyFont="1" applyFill="1" applyBorder="1" applyProtection="1"/>
    <xf numFmtId="0" fontId="107" fillId="3" borderId="25" xfId="0" applyFont="1" applyFill="1" applyBorder="1" applyProtection="1"/>
    <xf numFmtId="0" fontId="107" fillId="3" borderId="7" xfId="0" applyFont="1" applyFill="1" applyBorder="1" applyAlignment="1" applyProtection="1"/>
    <xf numFmtId="0" fontId="108" fillId="3" borderId="7" xfId="0" applyFont="1" applyFill="1" applyBorder="1" applyAlignment="1" applyProtection="1">
      <alignment horizontal="left"/>
    </xf>
    <xf numFmtId="0" fontId="107" fillId="3" borderId="7" xfId="0" applyFont="1" applyFill="1" applyBorder="1" applyAlignment="1" applyProtection="1">
      <alignment horizontal="left"/>
    </xf>
    <xf numFmtId="0" fontId="107" fillId="3" borderId="7" xfId="0" applyFont="1" applyFill="1" applyBorder="1" applyAlignment="1" applyProtection="1">
      <alignment horizontal="center"/>
    </xf>
    <xf numFmtId="176" fontId="107" fillId="3" borderId="7" xfId="0" applyNumberFormat="1" applyFont="1" applyFill="1" applyBorder="1" applyAlignment="1" applyProtection="1">
      <alignment horizontal="center"/>
    </xf>
    <xf numFmtId="0" fontId="107" fillId="3" borderId="7" xfId="0" applyNumberFormat="1" applyFont="1" applyFill="1" applyBorder="1" applyAlignment="1" applyProtection="1">
      <alignment horizontal="center"/>
    </xf>
    <xf numFmtId="177" fontId="107" fillId="3" borderId="7" xfId="0" applyNumberFormat="1" applyFont="1" applyFill="1" applyBorder="1" applyAlignment="1" applyProtection="1">
      <alignment horizontal="center"/>
    </xf>
    <xf numFmtId="177" fontId="107" fillId="3" borderId="7" xfId="0" applyNumberFormat="1" applyFont="1" applyFill="1" applyBorder="1" applyProtection="1"/>
    <xf numFmtId="0" fontId="107" fillId="3" borderId="7" xfId="0" applyFont="1" applyFill="1" applyBorder="1" applyProtection="1"/>
    <xf numFmtId="0" fontId="107" fillId="3" borderId="7" xfId="0" applyNumberFormat="1" applyFont="1" applyFill="1" applyBorder="1" applyAlignment="1" applyProtection="1"/>
    <xf numFmtId="174" fontId="107" fillId="3" borderId="7" xfId="0" applyNumberFormat="1" applyFont="1" applyFill="1" applyBorder="1" applyProtection="1"/>
    <xf numFmtId="0" fontId="107" fillId="3" borderId="26" xfId="0" applyFont="1" applyFill="1" applyBorder="1" applyAlignment="1" applyProtection="1">
      <alignment horizontal="left"/>
    </xf>
    <xf numFmtId="0" fontId="107" fillId="3" borderId="26" xfId="0" applyFont="1" applyFill="1" applyBorder="1" applyAlignment="1" applyProtection="1">
      <alignment horizontal="center"/>
    </xf>
    <xf numFmtId="0" fontId="107" fillId="3" borderId="26" xfId="0" applyFont="1" applyFill="1" applyBorder="1" applyProtection="1"/>
    <xf numFmtId="177" fontId="15" fillId="9" borderId="6" xfId="0" applyNumberFormat="1" applyFont="1" applyFill="1" applyBorder="1" applyAlignment="1" applyProtection="1">
      <alignment horizontal="center"/>
    </xf>
    <xf numFmtId="3" fontId="15" fillId="9" borderId="6" xfId="0" applyNumberFormat="1" applyFont="1" applyFill="1" applyBorder="1" applyAlignment="1" applyProtection="1">
      <alignment horizontal="center"/>
    </xf>
    <xf numFmtId="174" fontId="15" fillId="9" borderId="6" xfId="0" applyNumberFormat="1" applyFont="1" applyFill="1" applyBorder="1" applyProtection="1"/>
    <xf numFmtId="178" fontId="15" fillId="9" borderId="6" xfId="0" applyNumberFormat="1" applyFont="1" applyFill="1" applyBorder="1" applyProtection="1"/>
    <xf numFmtId="0" fontId="15" fillId="2" borderId="2" xfId="0" applyFont="1" applyFill="1" applyBorder="1" applyProtection="1"/>
    <xf numFmtId="0" fontId="37" fillId="2" borderId="0" xfId="0" applyFont="1" applyFill="1" applyBorder="1" applyProtection="1"/>
    <xf numFmtId="178" fontId="108" fillId="3" borderId="6" xfId="0" applyNumberFormat="1" applyFont="1" applyFill="1" applyBorder="1" applyAlignment="1" applyProtection="1">
      <alignment horizontal="center"/>
    </xf>
    <xf numFmtId="178" fontId="102" fillId="3" borderId="6" xfId="0" applyNumberFormat="1" applyFont="1" applyFill="1" applyBorder="1" applyAlignment="1" applyProtection="1">
      <alignment horizontal="center"/>
    </xf>
    <xf numFmtId="178" fontId="15" fillId="6" borderId="6" xfId="1" applyNumberFormat="1" applyFont="1" applyFill="1" applyBorder="1" applyProtection="1"/>
    <xf numFmtId="178" fontId="15" fillId="2" borderId="10" xfId="1" applyNumberFormat="1" applyFont="1" applyFill="1" applyBorder="1" applyProtection="1"/>
    <xf numFmtId="178" fontId="15" fillId="3" borderId="0" xfId="1" applyNumberFormat="1" applyFont="1" applyFill="1" applyBorder="1" applyProtection="1"/>
    <xf numFmtId="0" fontId="15" fillId="2" borderId="2" xfId="0" applyNumberFormat="1" applyFont="1" applyFill="1" applyBorder="1" applyAlignment="1" applyProtection="1"/>
    <xf numFmtId="0" fontId="15" fillId="2" borderId="0" xfId="0" applyNumberFormat="1" applyFont="1" applyFill="1" applyBorder="1" applyAlignment="1" applyProtection="1"/>
    <xf numFmtId="0" fontId="37" fillId="2" borderId="0" xfId="0" applyNumberFormat="1" applyFont="1" applyFill="1" applyBorder="1" applyAlignment="1" applyProtection="1"/>
    <xf numFmtId="0" fontId="23" fillId="2" borderId="0" xfId="0" applyNumberFormat="1" applyFont="1" applyFill="1" applyBorder="1" applyAlignment="1" applyProtection="1"/>
    <xf numFmtId="0" fontId="15" fillId="3" borderId="7" xfId="0" applyNumberFormat="1" applyFont="1" applyFill="1" applyBorder="1" applyAlignment="1" applyProtection="1"/>
    <xf numFmtId="178" fontId="35" fillId="3" borderId="6" xfId="0" applyNumberFormat="1" applyFont="1" applyFill="1" applyBorder="1" applyAlignment="1" applyProtection="1">
      <alignment horizontal="left"/>
    </xf>
    <xf numFmtId="178" fontId="104" fillId="6" borderId="6" xfId="1" applyNumberFormat="1" applyFont="1" applyFill="1" applyBorder="1" applyAlignment="1" applyProtection="1"/>
    <xf numFmtId="0" fontId="15" fillId="3" borderId="8" xfId="0" applyNumberFormat="1" applyFont="1" applyFill="1" applyBorder="1" applyAlignment="1" applyProtection="1">
      <alignment horizontal="center"/>
    </xf>
    <xf numFmtId="178" fontId="15" fillId="2" borderId="10" xfId="1" applyNumberFormat="1" applyFont="1" applyFill="1" applyBorder="1" applyAlignment="1" applyProtection="1"/>
    <xf numFmtId="178" fontId="15" fillId="2" borderId="2" xfId="1" applyNumberFormat="1" applyFont="1" applyFill="1" applyBorder="1" applyAlignment="1" applyProtection="1"/>
    <xf numFmtId="178" fontId="15" fillId="2" borderId="0" xfId="1" applyNumberFormat="1" applyFont="1" applyFill="1" applyBorder="1" applyAlignment="1" applyProtection="1"/>
    <xf numFmtId="178" fontId="108" fillId="3" borderId="6" xfId="0" applyNumberFormat="1" applyFont="1" applyFill="1" applyBorder="1" applyAlignment="1" applyProtection="1">
      <alignment horizontal="left"/>
    </xf>
    <xf numFmtId="178" fontId="15" fillId="6" borderId="6" xfId="1" applyNumberFormat="1" applyFont="1" applyFill="1" applyBorder="1" applyAlignment="1" applyProtection="1"/>
    <xf numFmtId="0" fontId="15" fillId="2" borderId="10" xfId="0" applyNumberFormat="1" applyFont="1" applyFill="1" applyBorder="1" applyAlignment="1" applyProtection="1">
      <alignment horizontal="center"/>
    </xf>
    <xf numFmtId="0" fontId="15" fillId="3" borderId="0" xfId="0" applyNumberFormat="1" applyFont="1" applyFill="1" applyBorder="1" applyAlignment="1" applyProtection="1"/>
    <xf numFmtId="178" fontId="15" fillId="2" borderId="2" xfId="0" applyNumberFormat="1" applyFont="1" applyFill="1" applyBorder="1" applyProtection="1"/>
    <xf numFmtId="178" fontId="37" fillId="2" borderId="0" xfId="0" applyNumberFormat="1" applyFont="1" applyFill="1" applyBorder="1" applyProtection="1"/>
    <xf numFmtId="178" fontId="23" fillId="2" borderId="0" xfId="0" applyNumberFormat="1" applyFont="1" applyFill="1" applyBorder="1" applyProtection="1"/>
    <xf numFmtId="178" fontId="102" fillId="3" borderId="7" xfId="0" applyNumberFormat="1" applyFont="1" applyFill="1" applyBorder="1" applyProtection="1"/>
    <xf numFmtId="178" fontId="15" fillId="2" borderId="10" xfId="1" applyNumberFormat="1" applyFont="1" applyFill="1" applyBorder="1" applyAlignment="1" applyProtection="1">
      <alignment horizontal="left"/>
    </xf>
    <xf numFmtId="178" fontId="15" fillId="2" borderId="2" xfId="1" applyNumberFormat="1" applyFont="1" applyFill="1" applyBorder="1" applyAlignment="1" applyProtection="1">
      <alignment horizontal="left"/>
    </xf>
    <xf numFmtId="178" fontId="15" fillId="2" borderId="0" xfId="1" applyNumberFormat="1" applyFont="1" applyFill="1" applyBorder="1" applyAlignment="1" applyProtection="1">
      <alignment horizontal="left"/>
    </xf>
    <xf numFmtId="178" fontId="15" fillId="3" borderId="0" xfId="1" applyNumberFormat="1" applyFont="1" applyFill="1" applyBorder="1" applyAlignment="1" applyProtection="1">
      <alignment horizontal="left"/>
    </xf>
    <xf numFmtId="0" fontId="112" fillId="2" borderId="0" xfId="0" applyFont="1" applyFill="1" applyBorder="1" applyAlignment="1" applyProtection="1">
      <alignment horizontal="center"/>
    </xf>
    <xf numFmtId="0" fontId="111" fillId="2" borderId="0" xfId="0" applyFont="1" applyFill="1" applyBorder="1" applyProtection="1"/>
    <xf numFmtId="0" fontId="108" fillId="2" borderId="0" xfId="0" applyFont="1" applyFill="1" applyBorder="1" applyAlignment="1" applyProtection="1">
      <alignment horizontal="center"/>
    </xf>
    <xf numFmtId="0" fontId="107" fillId="2" borderId="0" xfId="0" applyFont="1" applyFill="1" applyBorder="1" applyProtection="1"/>
    <xf numFmtId="174" fontId="6" fillId="6" borderId="6" xfId="0" applyNumberFormat="1" applyFont="1" applyFill="1" applyBorder="1" applyAlignment="1" applyProtection="1"/>
    <xf numFmtId="174" fontId="6" fillId="6" borderId="26" xfId="0" applyNumberFormat="1" applyFont="1" applyFill="1" applyBorder="1" applyProtection="1"/>
    <xf numFmtId="174" fontId="15" fillId="9" borderId="26" xfId="0" applyNumberFormat="1" applyFont="1" applyFill="1" applyBorder="1" applyAlignment="1" applyProtection="1"/>
    <xf numFmtId="174" fontId="15" fillId="9" borderId="6" xfId="0" applyNumberFormat="1" applyFont="1" applyFill="1" applyBorder="1" applyAlignment="1" applyProtection="1"/>
    <xf numFmtId="0" fontId="46" fillId="9" borderId="7" xfId="0" applyFont="1" applyFill="1" applyBorder="1" applyAlignment="1" applyProtection="1">
      <alignment horizontal="center"/>
    </xf>
    <xf numFmtId="174" fontId="6" fillId="6" borderId="6" xfId="0" applyNumberFormat="1" applyFont="1" applyFill="1" applyBorder="1" applyAlignment="1" applyProtection="1">
      <alignment horizontal="center"/>
    </xf>
    <xf numFmtId="0" fontId="106" fillId="2" borderId="0" xfId="0" applyFont="1" applyFill="1" applyBorder="1" applyAlignment="1" applyProtection="1">
      <alignment horizontal="left"/>
    </xf>
    <xf numFmtId="0" fontId="106" fillId="2" borderId="0" xfId="0" applyFont="1" applyFill="1" applyBorder="1" applyAlignment="1" applyProtection="1">
      <alignment horizontal="center"/>
    </xf>
    <xf numFmtId="0" fontId="106" fillId="2" borderId="0" xfId="0" applyNumberFormat="1" applyFont="1" applyFill="1" applyBorder="1" applyAlignment="1" applyProtection="1">
      <alignment horizontal="center"/>
    </xf>
    <xf numFmtId="1" fontId="106" fillId="2" borderId="0" xfId="0" quotePrefix="1" applyNumberFormat="1" applyFont="1" applyFill="1" applyBorder="1" applyAlignment="1" applyProtection="1">
      <alignment horizontal="center"/>
    </xf>
    <xf numFmtId="1" fontId="106" fillId="2" borderId="0" xfId="0" applyNumberFormat="1" applyFont="1" applyFill="1" applyBorder="1" applyAlignment="1" applyProtection="1">
      <alignment horizontal="center"/>
    </xf>
    <xf numFmtId="174" fontId="6" fillId="6" borderId="6" xfId="0" applyNumberFormat="1" applyFont="1" applyFill="1" applyBorder="1" applyProtection="1"/>
    <xf numFmtId="174" fontId="15" fillId="9" borderId="6" xfId="0" applyNumberFormat="1" applyFont="1" applyFill="1" applyBorder="1" applyAlignment="1" applyProtection="1">
      <alignment horizontal="center"/>
    </xf>
    <xf numFmtId="174" fontId="46" fillId="9" borderId="6" xfId="0" applyNumberFormat="1" applyFont="1" applyFill="1" applyBorder="1" applyAlignment="1" applyProtection="1">
      <alignment horizontal="center"/>
    </xf>
    <xf numFmtId="174" fontId="35" fillId="9" borderId="6" xfId="0" applyNumberFormat="1" applyFont="1" applyFill="1" applyBorder="1" applyAlignment="1" applyProtection="1">
      <alignment horizontal="left"/>
    </xf>
    <xf numFmtId="174" fontId="15" fillId="9" borderId="6" xfId="0" applyNumberFormat="1" applyFont="1" applyFill="1" applyBorder="1" applyAlignment="1" applyProtection="1">
      <alignment horizontal="left"/>
    </xf>
    <xf numFmtId="174" fontId="6" fillId="6" borderId="6" xfId="0" applyNumberFormat="1" applyFont="1" applyFill="1" applyBorder="1" applyAlignment="1" applyProtection="1">
      <alignment horizontal="left"/>
    </xf>
    <xf numFmtId="174" fontId="6" fillId="6" borderId="6" xfId="1" applyNumberFormat="1" applyFont="1" applyFill="1" applyBorder="1" applyAlignment="1" applyProtection="1">
      <alignment horizontal="left"/>
    </xf>
    <xf numFmtId="174" fontId="6" fillId="6" borderId="23" xfId="0" applyNumberFormat="1" applyFont="1" applyFill="1" applyBorder="1" applyAlignment="1" applyProtection="1">
      <alignment horizontal="left"/>
    </xf>
    <xf numFmtId="49" fontId="108" fillId="2" borderId="0" xfId="0" applyNumberFormat="1" applyFont="1" applyFill="1" applyBorder="1" applyAlignment="1" applyProtection="1">
      <alignment horizontal="center"/>
    </xf>
    <xf numFmtId="0" fontId="6" fillId="6" borderId="6" xfId="0" applyFont="1" applyFill="1" applyBorder="1" applyAlignment="1" applyProtection="1">
      <alignment horizontal="left"/>
    </xf>
    <xf numFmtId="0" fontId="6" fillId="6" borderId="6" xfId="0" applyFont="1" applyFill="1" applyBorder="1" applyProtection="1"/>
    <xf numFmtId="179" fontId="6" fillId="6" borderId="6" xfId="0" applyNumberFormat="1" applyFont="1" applyFill="1" applyBorder="1" applyAlignment="1" applyProtection="1">
      <alignment horizontal="left"/>
    </xf>
    <xf numFmtId="0" fontId="46" fillId="6" borderId="6" xfId="0" applyFont="1" applyFill="1" applyBorder="1" applyAlignment="1" applyProtection="1">
      <alignment horizontal="center"/>
    </xf>
    <xf numFmtId="0" fontId="6" fillId="6" borderId="6" xfId="0" applyFont="1" applyFill="1" applyBorder="1" applyAlignment="1" applyProtection="1">
      <alignment horizontal="center"/>
    </xf>
    <xf numFmtId="170" fontId="6" fillId="6" borderId="6" xfId="0" applyNumberFormat="1" applyFont="1" applyFill="1" applyBorder="1" applyAlignment="1" applyProtection="1">
      <alignment horizontal="center"/>
    </xf>
    <xf numFmtId="1" fontId="6" fillId="6" borderId="6" xfId="0" applyNumberFormat="1" applyFont="1" applyFill="1" applyBorder="1" applyAlignment="1" applyProtection="1">
      <alignment horizontal="center"/>
    </xf>
    <xf numFmtId="177" fontId="6" fillId="6" borderId="6" xfId="0" applyNumberFormat="1" applyFont="1" applyFill="1" applyBorder="1" applyAlignment="1" applyProtection="1">
      <alignment horizontal="center"/>
    </xf>
    <xf numFmtId="0" fontId="102" fillId="2" borderId="0" xfId="0" applyFont="1" applyFill="1" applyBorder="1" applyProtection="1"/>
    <xf numFmtId="0" fontId="103" fillId="2" borderId="0" xfId="0" applyFont="1" applyFill="1" applyBorder="1" applyProtection="1"/>
    <xf numFmtId="0" fontId="103" fillId="2" borderId="0" xfId="0" applyFont="1" applyFill="1" applyBorder="1" applyAlignment="1" applyProtection="1"/>
    <xf numFmtId="0" fontId="103" fillId="2" borderId="0" xfId="0" applyFont="1" applyFill="1" applyBorder="1" applyAlignment="1" applyProtection="1">
      <alignment horizontal="right"/>
    </xf>
    <xf numFmtId="0" fontId="107" fillId="2" borderId="0" xfId="0" quotePrefix="1" applyFont="1" applyFill="1" applyBorder="1" applyProtection="1"/>
    <xf numFmtId="0" fontId="108" fillId="2" borderId="0" xfId="0" applyFont="1" applyFill="1" applyBorder="1" applyAlignment="1" applyProtection="1">
      <alignment horizontal="right"/>
    </xf>
    <xf numFmtId="0" fontId="103" fillId="2" borderId="0" xfId="0" applyNumberFormat="1" applyFont="1" applyFill="1" applyBorder="1" applyAlignment="1" applyProtection="1">
      <alignment horizontal="right"/>
    </xf>
    <xf numFmtId="174" fontId="6" fillId="9" borderId="6" xfId="0" applyNumberFormat="1" applyFont="1" applyFill="1" applyBorder="1" applyAlignment="1" applyProtection="1">
      <alignment horizontal="center"/>
    </xf>
    <xf numFmtId="174" fontId="103" fillId="3" borderId="6" xfId="0" applyNumberFormat="1" applyFont="1" applyFill="1" applyBorder="1" applyAlignment="1" applyProtection="1">
      <alignment horizontal="center"/>
    </xf>
    <xf numFmtId="184" fontId="103" fillId="3" borderId="6" xfId="0" applyNumberFormat="1" applyFont="1" applyFill="1" applyBorder="1" applyAlignment="1" applyProtection="1">
      <alignment horizontal="center"/>
    </xf>
    <xf numFmtId="0" fontId="22" fillId="2" borderId="0" xfId="0" applyFont="1" applyFill="1" applyBorder="1" applyAlignment="1" applyProtection="1"/>
    <xf numFmtId="0" fontId="46" fillId="3" borderId="6" xfId="0" applyNumberFormat="1" applyFont="1" applyFill="1" applyBorder="1" applyAlignment="1" applyProtection="1"/>
    <xf numFmtId="174" fontId="46" fillId="3" borderId="6" xfId="0" applyNumberFormat="1" applyFont="1" applyFill="1" applyBorder="1" applyAlignment="1" applyProtection="1"/>
    <xf numFmtId="9" fontId="6" fillId="6" borderId="6" xfId="0" applyNumberFormat="1" applyFont="1" applyFill="1" applyBorder="1" applyAlignment="1" applyProtection="1">
      <alignment horizontal="center"/>
    </xf>
    <xf numFmtId="178" fontId="6" fillId="6" borderId="6" xfId="0" applyNumberFormat="1" applyFont="1" applyFill="1" applyBorder="1" applyAlignment="1" applyProtection="1">
      <alignment horizontal="center"/>
    </xf>
    <xf numFmtId="2" fontId="6" fillId="6" borderId="6" xfId="0" applyNumberFormat="1" applyFont="1" applyFill="1" applyBorder="1" applyAlignment="1" applyProtection="1">
      <alignment horizontal="center"/>
    </xf>
    <xf numFmtId="185" fontId="6" fillId="6" borderId="6" xfId="0" applyNumberFormat="1" applyFont="1" applyFill="1" applyBorder="1" applyAlignment="1" applyProtection="1">
      <alignment horizontal="center"/>
    </xf>
    <xf numFmtId="9" fontId="6" fillId="6" borderId="6" xfId="2" applyFont="1" applyFill="1" applyBorder="1" applyAlignment="1" applyProtection="1">
      <alignment horizontal="center"/>
    </xf>
    <xf numFmtId="9" fontId="6" fillId="6" borderId="8" xfId="0" applyNumberFormat="1" applyFont="1" applyFill="1" applyBorder="1" applyAlignment="1" applyProtection="1">
      <alignment horizontal="center"/>
    </xf>
    <xf numFmtId="2" fontId="15" fillId="9" borderId="6" xfId="0" applyNumberFormat="1" applyFont="1" applyFill="1" applyBorder="1" applyAlignment="1" applyProtection="1">
      <alignment horizontal="center"/>
    </xf>
    <xf numFmtId="9" fontId="15" fillId="9" borderId="6" xfId="2" applyFont="1" applyFill="1" applyBorder="1" applyAlignment="1" applyProtection="1">
      <alignment horizontal="center"/>
    </xf>
    <xf numFmtId="10" fontId="15" fillId="9" borderId="6" xfId="0" applyNumberFormat="1" applyFont="1" applyFill="1" applyBorder="1" applyAlignment="1" applyProtection="1">
      <alignment horizontal="center"/>
    </xf>
    <xf numFmtId="186" fontId="15" fillId="9" borderId="6" xfId="0" applyNumberFormat="1" applyFont="1" applyFill="1" applyBorder="1" applyAlignment="1" applyProtection="1">
      <alignment horizontal="center"/>
    </xf>
    <xf numFmtId="9" fontId="15" fillId="9" borderId="6" xfId="0" applyNumberFormat="1" applyFont="1" applyFill="1" applyBorder="1" applyAlignment="1" applyProtection="1">
      <alignment horizontal="center"/>
    </xf>
    <xf numFmtId="185" fontId="15" fillId="9" borderId="6" xfId="0" applyNumberFormat="1" applyFont="1" applyFill="1" applyBorder="1" applyAlignment="1" applyProtection="1">
      <alignment horizontal="center"/>
    </xf>
    <xf numFmtId="174" fontId="107" fillId="2" borderId="0" xfId="0" applyNumberFormat="1" applyFont="1" applyFill="1" applyBorder="1" applyAlignment="1" applyProtection="1">
      <alignment horizontal="center"/>
    </xf>
    <xf numFmtId="0" fontId="108" fillId="2" borderId="0" xfId="1" applyNumberFormat="1" applyFont="1" applyFill="1" applyBorder="1" applyAlignment="1" applyProtection="1">
      <alignment horizontal="center"/>
    </xf>
    <xf numFmtId="49" fontId="108" fillId="3" borderId="6" xfId="0" applyNumberFormat="1" applyFont="1" applyFill="1" applyBorder="1" applyAlignment="1" applyProtection="1">
      <alignment horizontal="center"/>
    </xf>
    <xf numFmtId="0" fontId="118" fillId="3" borderId="0" xfId="0" applyFont="1" applyFill="1" applyBorder="1" applyProtection="1"/>
    <xf numFmtId="0" fontId="98" fillId="3" borderId="0" xfId="0" applyFont="1" applyFill="1" applyBorder="1" applyProtection="1"/>
    <xf numFmtId="0" fontId="98" fillId="3" borderId="0" xfId="0" applyFont="1" applyFill="1" applyProtection="1"/>
    <xf numFmtId="0" fontId="98" fillId="3" borderId="0" xfId="0" applyFont="1" applyFill="1" applyBorder="1" applyAlignment="1" applyProtection="1">
      <alignment horizontal="center"/>
    </xf>
    <xf numFmtId="167" fontId="98" fillId="3" borderId="0" xfId="0" applyNumberFormat="1" applyFont="1" applyFill="1" applyBorder="1" applyProtection="1"/>
    <xf numFmtId="167" fontId="98" fillId="3" borderId="0" xfId="0" applyNumberFormat="1" applyFont="1" applyFill="1" applyBorder="1" applyAlignment="1" applyProtection="1">
      <alignment horizontal="center"/>
    </xf>
    <xf numFmtId="49" fontId="98" fillId="3" borderId="0" xfId="0" applyNumberFormat="1" applyFont="1" applyFill="1" applyBorder="1" applyAlignment="1" applyProtection="1">
      <alignment horizontal="center"/>
    </xf>
    <xf numFmtId="0" fontId="98" fillId="3" borderId="0" xfId="0" applyFont="1" applyFill="1" applyAlignment="1" applyProtection="1">
      <alignment horizontal="center"/>
    </xf>
    <xf numFmtId="0" fontId="107" fillId="3" borderId="0" xfId="0" applyNumberFormat="1" applyFont="1" applyFill="1" applyBorder="1" applyAlignment="1" applyProtection="1">
      <alignment horizontal="justify" vertical="top" wrapText="1"/>
    </xf>
    <xf numFmtId="3" fontId="35" fillId="9" borderId="6" xfId="0" applyNumberFormat="1" applyFont="1" applyFill="1" applyBorder="1" applyAlignment="1" applyProtection="1">
      <alignment horizontal="center"/>
    </xf>
    <xf numFmtId="174" fontId="35" fillId="9" borderId="6" xfId="0" applyNumberFormat="1" applyFont="1" applyFill="1" applyBorder="1" applyAlignment="1" applyProtection="1">
      <alignment horizontal="center"/>
    </xf>
    <xf numFmtId="187" fontId="6" fillId="6" borderId="6" xfId="0" applyNumberFormat="1" applyFont="1" applyFill="1" applyBorder="1" applyAlignment="1" applyProtection="1">
      <alignment horizontal="center"/>
    </xf>
    <xf numFmtId="0" fontId="108" fillId="3" borderId="6" xfId="0" applyFont="1" applyFill="1" applyBorder="1" applyAlignment="1" applyProtection="1">
      <alignment horizontal="left"/>
    </xf>
    <xf numFmtId="0" fontId="108" fillId="3" borderId="6" xfId="0" applyFont="1" applyFill="1" applyBorder="1" applyProtection="1"/>
    <xf numFmtId="49" fontId="108" fillId="3" borderId="6" xfId="0" applyNumberFormat="1" applyFont="1" applyFill="1" applyBorder="1" applyAlignment="1" applyProtection="1">
      <alignment horizontal="left"/>
    </xf>
    <xf numFmtId="172" fontId="108" fillId="3" borderId="6" xfId="0" applyNumberFormat="1" applyFont="1" applyFill="1" applyBorder="1" applyAlignment="1" applyProtection="1">
      <alignment horizontal="center"/>
    </xf>
    <xf numFmtId="173" fontId="108" fillId="3" borderId="6" xfId="0" applyNumberFormat="1" applyFont="1" applyFill="1" applyBorder="1" applyAlignment="1" applyProtection="1">
      <alignment horizontal="center"/>
    </xf>
    <xf numFmtId="0" fontId="18" fillId="2" borderId="0" xfId="0" applyFont="1" applyFill="1" applyBorder="1" applyAlignment="1" applyProtection="1">
      <alignment horizontal="left"/>
    </xf>
    <xf numFmtId="0" fontId="88" fillId="2" borderId="0" xfId="0" applyFont="1" applyFill="1" applyBorder="1" applyAlignment="1" applyProtection="1">
      <alignment horizontal="left"/>
    </xf>
    <xf numFmtId="0" fontId="6" fillId="0" borderId="6" xfId="0" applyFont="1" applyFill="1" applyBorder="1" applyAlignment="1" applyProtection="1">
      <alignment horizontal="left"/>
      <protection locked="0"/>
    </xf>
    <xf numFmtId="0" fontId="6" fillId="3" borderId="0" xfId="0" applyFont="1" applyFill="1" applyAlignment="1" applyProtection="1">
      <alignment horizontal="center"/>
    </xf>
    <xf numFmtId="0" fontId="15" fillId="3" borderId="7" xfId="0" applyFont="1" applyFill="1" applyBorder="1" applyAlignment="1" applyProtection="1">
      <alignment horizontal="center"/>
    </xf>
    <xf numFmtId="0" fontId="15" fillId="2" borderId="0" xfId="0" applyFont="1" applyFill="1" applyBorder="1" applyAlignment="1" applyProtection="1">
      <alignment horizontal="center"/>
    </xf>
    <xf numFmtId="174" fontId="15" fillId="9" borderId="7" xfId="0" applyNumberFormat="1" applyFont="1" applyFill="1" applyBorder="1" applyAlignment="1" applyProtection="1">
      <alignment horizontal="center"/>
    </xf>
    <xf numFmtId="174" fontId="6" fillId="6" borderId="26" xfId="0" applyNumberFormat="1" applyFont="1" applyFill="1" applyBorder="1" applyAlignment="1" applyProtection="1">
      <alignment horizontal="center"/>
    </xf>
    <xf numFmtId="0" fontId="98" fillId="3" borderId="0" xfId="0" applyFont="1" applyFill="1" applyAlignment="1" applyProtection="1"/>
    <xf numFmtId="0" fontId="99" fillId="3" borderId="0" xfId="0" applyFont="1" applyFill="1" applyAlignment="1" applyProtection="1">
      <alignment horizontal="center"/>
    </xf>
    <xf numFmtId="0" fontId="100" fillId="3" borderId="0" xfId="0" applyFont="1" applyFill="1" applyProtection="1"/>
    <xf numFmtId="0" fontId="98" fillId="3" borderId="0" xfId="0" applyFont="1" applyFill="1" applyBorder="1" applyAlignment="1" applyProtection="1"/>
    <xf numFmtId="174" fontId="98" fillId="3" borderId="0" xfId="0" applyNumberFormat="1" applyFont="1" applyFill="1" applyAlignment="1" applyProtection="1">
      <alignment horizontal="center"/>
    </xf>
    <xf numFmtId="178" fontId="98" fillId="3" borderId="0" xfId="0" applyNumberFormat="1" applyFont="1" applyFill="1" applyBorder="1" applyProtection="1"/>
    <xf numFmtId="42" fontId="98" fillId="3" borderId="0" xfId="0" applyNumberFormat="1" applyFont="1" applyFill="1" applyAlignment="1" applyProtection="1">
      <alignment horizontal="center"/>
    </xf>
    <xf numFmtId="42" fontId="98" fillId="3" borderId="0" xfId="0" applyNumberFormat="1" applyFont="1" applyFill="1" applyBorder="1" applyProtection="1"/>
    <xf numFmtId="174" fontId="98" fillId="3" borderId="0" xfId="0" applyNumberFormat="1" applyFont="1" applyFill="1" applyBorder="1" applyProtection="1"/>
    <xf numFmtId="0" fontId="99" fillId="3" borderId="0" xfId="0" applyFont="1" applyFill="1" applyAlignment="1" applyProtection="1">
      <alignment horizontal="right"/>
    </xf>
    <xf numFmtId="49" fontId="99" fillId="3" borderId="0" xfId="0" applyNumberFormat="1" applyFont="1" applyFill="1" applyBorder="1" applyAlignment="1" applyProtection="1">
      <alignment horizontal="center"/>
    </xf>
    <xf numFmtId="0" fontId="108" fillId="3" borderId="6" xfId="0" applyFont="1" applyFill="1" applyBorder="1" applyAlignment="1" applyProtection="1"/>
    <xf numFmtId="0" fontId="119" fillId="2" borderId="0" xfId="0" applyFont="1" applyFill="1" applyAlignment="1">
      <alignment wrapText="1"/>
    </xf>
    <xf numFmtId="0" fontId="102" fillId="3" borderId="6" xfId="0" applyFont="1" applyFill="1" applyBorder="1" applyAlignment="1" applyProtection="1">
      <alignment horizontal="left"/>
    </xf>
    <xf numFmtId="0" fontId="107" fillId="3" borderId="6" xfId="0" applyFont="1" applyFill="1" applyBorder="1" applyAlignment="1" applyProtection="1">
      <alignment horizontal="left"/>
    </xf>
    <xf numFmtId="0" fontId="109" fillId="3" borderId="6" xfId="0" applyFont="1" applyFill="1" applyBorder="1" applyAlignment="1" applyProtection="1">
      <alignment horizontal="left"/>
    </xf>
    <xf numFmtId="49" fontId="85" fillId="2" borderId="0" xfId="0" applyNumberFormat="1" applyFont="1" applyFill="1" applyBorder="1" applyAlignment="1" applyProtection="1">
      <alignment horizontal="center"/>
    </xf>
    <xf numFmtId="14" fontId="85" fillId="2" borderId="0" xfId="0" applyNumberFormat="1" applyFont="1" applyFill="1" applyBorder="1" applyAlignment="1" applyProtection="1">
      <alignment horizontal="center"/>
    </xf>
    <xf numFmtId="14" fontId="85" fillId="2" borderId="0" xfId="1" applyNumberFormat="1" applyFont="1" applyFill="1" applyBorder="1" applyAlignment="1" applyProtection="1">
      <alignment horizontal="center"/>
    </xf>
    <xf numFmtId="0" fontId="86" fillId="2" borderId="0" xfId="0" applyFont="1" applyFill="1" applyBorder="1" applyAlignment="1" applyProtection="1">
      <alignment horizontal="center"/>
    </xf>
    <xf numFmtId="0" fontId="86" fillId="3" borderId="6" xfId="0" applyFont="1" applyFill="1" applyBorder="1" applyAlignment="1" applyProtection="1">
      <alignment horizontal="center"/>
    </xf>
    <xf numFmtId="167" fontId="86" fillId="6" borderId="6" xfId="1" applyNumberFormat="1" applyFont="1" applyFill="1" applyBorder="1" applyAlignment="1" applyProtection="1">
      <alignment horizontal="center"/>
    </xf>
    <xf numFmtId="167" fontId="86" fillId="9" borderId="6" xfId="1" applyNumberFormat="1" applyFont="1" applyFill="1" applyBorder="1" applyAlignment="1" applyProtection="1">
      <alignment horizontal="center"/>
    </xf>
    <xf numFmtId="0" fontId="86" fillId="3" borderId="6" xfId="0" applyFont="1" applyFill="1" applyBorder="1" applyProtection="1"/>
    <xf numFmtId="167" fontId="86" fillId="3" borderId="6" xfId="1" applyNumberFormat="1" applyFont="1" applyFill="1" applyBorder="1" applyAlignment="1" applyProtection="1">
      <alignment horizontal="center"/>
    </xf>
    <xf numFmtId="167" fontId="122" fillId="9" borderId="6" xfId="1" applyNumberFormat="1" applyFont="1" applyFill="1" applyBorder="1" applyAlignment="1" applyProtection="1">
      <alignment horizontal="center"/>
    </xf>
    <xf numFmtId="167" fontId="86" fillId="0" borderId="6" xfId="1" applyNumberFormat="1" applyFont="1" applyFill="1" applyBorder="1" applyAlignment="1" applyProtection="1">
      <alignment horizontal="center"/>
      <protection locked="0"/>
    </xf>
    <xf numFmtId="167" fontId="123" fillId="9" borderId="6" xfId="1" applyNumberFormat="1" applyFont="1" applyFill="1" applyBorder="1" applyAlignment="1" applyProtection="1">
      <alignment horizontal="center"/>
    </xf>
    <xf numFmtId="167" fontId="122" fillId="9" borderId="6" xfId="0" applyNumberFormat="1" applyFont="1" applyFill="1" applyBorder="1" applyProtection="1"/>
    <xf numFmtId="0" fontId="86" fillId="3" borderId="8" xfId="0" applyFont="1" applyFill="1" applyBorder="1" applyProtection="1"/>
    <xf numFmtId="167" fontId="86" fillId="2" borderId="0" xfId="1" applyNumberFormat="1" applyFont="1" applyFill="1" applyBorder="1" applyAlignment="1" applyProtection="1">
      <alignment horizontal="center"/>
    </xf>
    <xf numFmtId="167" fontId="86" fillId="3" borderId="19" xfId="1" applyNumberFormat="1" applyFont="1" applyFill="1" applyBorder="1" applyAlignment="1" applyProtection="1">
      <alignment horizontal="center"/>
    </xf>
    <xf numFmtId="0" fontId="108" fillId="3" borderId="6" xfId="0" applyNumberFormat="1" applyFont="1" applyFill="1" applyBorder="1" applyAlignment="1" applyProtection="1">
      <alignment horizontal="left"/>
    </xf>
    <xf numFmtId="0" fontId="6" fillId="2" borderId="0" xfId="0" applyFont="1" applyFill="1" applyAlignment="1" applyProtection="1">
      <alignment horizontal="left"/>
    </xf>
    <xf numFmtId="0" fontId="103" fillId="3" borderId="6" xfId="0" applyNumberFormat="1" applyFont="1" applyFill="1" applyBorder="1" applyAlignment="1" applyProtection="1">
      <alignment horizontal="center"/>
    </xf>
    <xf numFmtId="176" fontId="103" fillId="3" borderId="6" xfId="0" applyNumberFormat="1" applyFont="1" applyFill="1" applyBorder="1" applyAlignment="1" applyProtection="1">
      <alignment horizontal="center"/>
    </xf>
    <xf numFmtId="176" fontId="6" fillId="3" borderId="0" xfId="0" applyNumberFormat="1" applyFont="1" applyFill="1" applyBorder="1" applyAlignment="1" applyProtection="1">
      <alignment horizontal="center"/>
    </xf>
    <xf numFmtId="176" fontId="6" fillId="2" borderId="2" xfId="0" applyNumberFormat="1" applyFont="1" applyFill="1" applyBorder="1" applyAlignment="1" applyProtection="1">
      <alignment horizontal="center"/>
    </xf>
    <xf numFmtId="176" fontId="6" fillId="2" borderId="0" xfId="0" applyNumberFormat="1" applyFont="1" applyFill="1" applyBorder="1" applyAlignment="1" applyProtection="1">
      <alignment horizontal="center"/>
    </xf>
    <xf numFmtId="0" fontId="38" fillId="2" borderId="0" xfId="0"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40" fillId="2" borderId="0" xfId="0" applyFont="1" applyFill="1" applyBorder="1" applyAlignment="1" applyProtection="1">
      <alignment horizontal="center"/>
    </xf>
    <xf numFmtId="176" fontId="40" fillId="2" borderId="0" xfId="0" applyNumberFormat="1" applyFont="1" applyFill="1" applyBorder="1" applyAlignment="1" applyProtection="1">
      <alignment horizontal="center"/>
    </xf>
    <xf numFmtId="176" fontId="35" fillId="2" borderId="0" xfId="0" applyNumberFormat="1" applyFont="1" applyFill="1" applyBorder="1" applyAlignment="1" applyProtection="1">
      <alignment horizontal="center"/>
    </xf>
    <xf numFmtId="176" fontId="107" fillId="3" borderId="6" xfId="0" applyNumberFormat="1" applyFont="1" applyFill="1" applyBorder="1" applyAlignment="1" applyProtection="1">
      <alignment horizontal="center"/>
    </xf>
    <xf numFmtId="176" fontId="15" fillId="3" borderId="6" xfId="0" applyNumberFormat="1" applyFont="1" applyFill="1" applyBorder="1" applyAlignment="1" applyProtection="1">
      <alignment horizontal="center"/>
    </xf>
    <xf numFmtId="176" fontId="6" fillId="3" borderId="8" xfId="0" applyNumberFormat="1" applyFont="1" applyFill="1" applyBorder="1" applyAlignment="1" applyProtection="1">
      <alignment horizontal="center"/>
    </xf>
    <xf numFmtId="176" fontId="6" fillId="2" borderId="10" xfId="0" applyNumberFormat="1" applyFont="1" applyFill="1" applyBorder="1" applyAlignment="1" applyProtection="1">
      <alignment horizontal="center"/>
    </xf>
    <xf numFmtId="0" fontId="109" fillId="3" borderId="6" xfId="0" applyFont="1" applyFill="1" applyBorder="1" applyAlignment="1" applyProtection="1">
      <alignment horizontal="center"/>
    </xf>
    <xf numFmtId="176" fontId="6" fillId="3" borderId="6" xfId="0" applyNumberFormat="1" applyFont="1" applyFill="1" applyBorder="1" applyAlignment="1" applyProtection="1">
      <alignment horizontal="center"/>
    </xf>
    <xf numFmtId="182" fontId="6" fillId="2" borderId="6" xfId="0" applyNumberFormat="1" applyFont="1" applyFill="1" applyBorder="1" applyAlignment="1" applyProtection="1">
      <alignment horizontal="center"/>
      <protection locked="0"/>
    </xf>
    <xf numFmtId="177" fontId="6" fillId="2" borderId="6" xfId="0" applyNumberFormat="1" applyFont="1" applyFill="1" applyBorder="1" applyAlignment="1" applyProtection="1">
      <alignment horizontal="center"/>
      <protection locked="0"/>
    </xf>
    <xf numFmtId="176" fontId="15" fillId="3" borderId="0" xfId="0" applyNumberFormat="1" applyFont="1" applyFill="1" applyBorder="1" applyAlignment="1" applyProtection="1">
      <alignment horizontal="center"/>
    </xf>
    <xf numFmtId="181" fontId="15" fillId="3" borderId="0" xfId="0" applyNumberFormat="1" applyFont="1" applyFill="1" applyBorder="1" applyAlignment="1" applyProtection="1">
      <alignment horizontal="center"/>
    </xf>
    <xf numFmtId="14" fontId="6" fillId="2" borderId="10" xfId="0" applyNumberFormat="1" applyFont="1" applyFill="1" applyBorder="1" applyAlignment="1" applyProtection="1">
      <alignment horizontal="center"/>
    </xf>
    <xf numFmtId="14" fontId="6" fillId="2" borderId="2" xfId="0" applyNumberFormat="1" applyFont="1" applyFill="1" applyBorder="1" applyAlignment="1" applyProtection="1">
      <alignment horizontal="center"/>
    </xf>
    <xf numFmtId="14" fontId="6" fillId="2" borderId="0" xfId="0" applyNumberFormat="1" applyFont="1" applyFill="1" applyBorder="1" applyAlignment="1" applyProtection="1">
      <alignment horizontal="center"/>
    </xf>
    <xf numFmtId="14" fontId="6" fillId="3" borderId="0" xfId="0" applyNumberFormat="1" applyFont="1" applyFill="1" applyBorder="1" applyAlignment="1" applyProtection="1">
      <alignment horizontal="center"/>
    </xf>
    <xf numFmtId="164" fontId="2" fillId="6" borderId="0" xfId="0" applyNumberFormat="1" applyFont="1" applyFill="1" applyAlignment="1" applyProtection="1">
      <alignment horizontal="left"/>
    </xf>
    <xf numFmtId="44" fontId="29" fillId="6" borderId="11" xfId="0" applyNumberFormat="1" applyFont="1" applyFill="1" applyBorder="1" applyProtection="1"/>
    <xf numFmtId="44" fontId="29" fillId="6" borderId="0" xfId="0" applyNumberFormat="1" applyFont="1" applyFill="1" applyBorder="1" applyProtection="1"/>
    <xf numFmtId="44" fontId="29" fillId="6" borderId="10" xfId="0" applyNumberFormat="1" applyFont="1" applyFill="1" applyBorder="1" applyProtection="1"/>
    <xf numFmtId="44" fontId="29" fillId="6" borderId="4" xfId="0" applyNumberFormat="1" applyFont="1" applyFill="1" applyBorder="1" applyProtection="1"/>
    <xf numFmtId="44" fontId="29" fillId="6" borderId="5" xfId="0" applyNumberFormat="1" applyFont="1" applyFill="1" applyBorder="1" applyProtection="1"/>
    <xf numFmtId="44" fontId="29" fillId="6" borderId="9" xfId="0" applyNumberFormat="1" applyFont="1" applyFill="1" applyBorder="1" applyProtection="1"/>
    <xf numFmtId="168" fontId="29" fillId="6" borderId="0" xfId="0" applyNumberFormat="1" applyFont="1" applyFill="1" applyBorder="1" applyProtection="1"/>
    <xf numFmtId="168" fontId="29" fillId="6" borderId="10" xfId="0" applyNumberFormat="1" applyFont="1" applyFill="1" applyBorder="1" applyProtection="1"/>
    <xf numFmtId="168" fontId="29" fillId="6" borderId="4" xfId="0" applyNumberFormat="1" applyFont="1" applyFill="1" applyBorder="1" applyProtection="1"/>
    <xf numFmtId="168" fontId="29" fillId="6" borderId="5" xfId="0" applyNumberFormat="1" applyFont="1" applyFill="1" applyBorder="1" applyProtection="1"/>
    <xf numFmtId="168" fontId="29" fillId="6" borderId="9" xfId="0" applyNumberFormat="1" applyFont="1" applyFill="1" applyBorder="1" applyProtection="1"/>
    <xf numFmtId="168" fontId="29" fillId="6" borderId="11" xfId="0" applyNumberFormat="1" applyFont="1" applyFill="1" applyBorder="1" applyProtection="1"/>
    <xf numFmtId="168" fontId="29" fillId="6" borderId="2" xfId="0" applyNumberFormat="1" applyFont="1" applyFill="1" applyBorder="1" applyProtection="1"/>
    <xf numFmtId="168" fontId="29" fillId="0" borderId="3" xfId="0" applyNumberFormat="1" applyFont="1" applyFill="1" applyBorder="1" applyProtection="1"/>
    <xf numFmtId="168" fontId="29" fillId="0" borderId="5" xfId="0" applyNumberFormat="1" applyFont="1" applyFill="1" applyBorder="1" applyProtection="1"/>
    <xf numFmtId="44" fontId="2" fillId="6" borderId="0" xfId="0" applyNumberFormat="1" applyFont="1" applyFill="1" applyBorder="1" applyProtection="1"/>
    <xf numFmtId="44" fontId="2" fillId="6" borderId="5" xfId="0" applyNumberFormat="1" applyFont="1" applyFill="1" applyBorder="1" applyProtection="1"/>
    <xf numFmtId="44" fontId="124" fillId="0" borderId="5" xfId="0" applyNumberFormat="1" applyFont="1" applyBorder="1" applyProtection="1"/>
    <xf numFmtId="44" fontId="124" fillId="0" borderId="18" xfId="0" applyNumberFormat="1" applyFont="1" applyBorder="1" applyAlignment="1" applyProtection="1">
      <alignment horizontal="left"/>
    </xf>
    <xf numFmtId="2" fontId="29" fillId="6" borderId="0" xfId="0" applyNumberFormat="1" applyFont="1" applyFill="1" applyBorder="1" applyProtection="1"/>
    <xf numFmtId="2" fontId="29" fillId="6" borderId="5" xfId="0" applyNumberFormat="1" applyFont="1" applyFill="1" applyBorder="1" applyProtection="1"/>
    <xf numFmtId="49" fontId="2" fillId="0" borderId="0" xfId="0" applyNumberFormat="1" applyFont="1" applyAlignment="1" applyProtection="1">
      <alignment horizontal="center"/>
    </xf>
    <xf numFmtId="44" fontId="71" fillId="0" borderId="0" xfId="0" applyNumberFormat="1" applyFont="1" applyAlignment="1" applyProtection="1">
      <alignment horizontal="left"/>
    </xf>
    <xf numFmtId="44" fontId="71" fillId="0" borderId="0" xfId="0" quotePrefix="1" applyNumberFormat="1" applyFont="1" applyFill="1" applyBorder="1" applyAlignment="1" applyProtection="1">
      <alignment horizontal="left" vertical="center"/>
    </xf>
    <xf numFmtId="0" fontId="2" fillId="0" borderId="6" xfId="0" applyFont="1" applyFill="1" applyBorder="1" applyAlignment="1" applyProtection="1">
      <protection locked="0"/>
    </xf>
    <xf numFmtId="0" fontId="102" fillId="3" borderId="6" xfId="0" applyFont="1" applyFill="1" applyBorder="1" applyAlignment="1" applyProtection="1">
      <alignment horizontal="left"/>
    </xf>
    <xf numFmtId="0" fontId="107" fillId="3" borderId="6" xfId="0" applyFont="1" applyFill="1" applyBorder="1" applyAlignment="1" applyProtection="1">
      <alignment horizontal="left"/>
    </xf>
    <xf numFmtId="0" fontId="109" fillId="3" borderId="6" xfId="0" applyFont="1" applyFill="1" applyBorder="1" applyAlignment="1" applyProtection="1">
      <alignment horizontal="left"/>
    </xf>
    <xf numFmtId="0" fontId="102" fillId="3" borderId="23" xfId="0" applyFont="1" applyFill="1" applyBorder="1" applyAlignment="1" applyProtection="1">
      <alignment horizontal="left"/>
    </xf>
    <xf numFmtId="0" fontId="102" fillId="3" borderId="29" xfId="0" applyFont="1" applyFill="1" applyBorder="1" applyAlignment="1" applyProtection="1">
      <alignment horizontal="left"/>
    </xf>
    <xf numFmtId="0" fontId="102" fillId="3" borderId="26" xfId="0" applyFont="1" applyFill="1" applyBorder="1" applyAlignment="1" applyProtection="1">
      <alignment horizontal="left"/>
    </xf>
    <xf numFmtId="0" fontId="103" fillId="2" borderId="0" xfId="0" applyFont="1" applyFill="1" applyBorder="1" applyAlignment="1" applyProtection="1">
      <alignment horizontal="right"/>
    </xf>
    <xf numFmtId="0" fontId="29" fillId="0" borderId="12" xfId="0" applyFont="1" applyBorder="1" applyAlignment="1" applyProtection="1">
      <alignment horizontal="center"/>
    </xf>
    <xf numFmtId="0" fontId="29" fillId="0" borderId="13" xfId="0" applyFont="1" applyBorder="1" applyAlignment="1" applyProtection="1">
      <alignment horizontal="center"/>
    </xf>
    <xf numFmtId="0" fontId="29" fillId="0" borderId="12" xfId="0" quotePrefix="1" applyFont="1" applyBorder="1" applyAlignment="1" applyProtection="1">
      <alignment horizontal="center"/>
    </xf>
    <xf numFmtId="0" fontId="29" fillId="0" borderId="14" xfId="0" quotePrefix="1" applyFont="1" applyBorder="1" applyAlignment="1" applyProtection="1">
      <alignment horizontal="center"/>
    </xf>
    <xf numFmtId="165" fontId="81" fillId="2" borderId="0" xfId="0" applyNumberFormat="1" applyFont="1" applyFill="1" applyBorder="1" applyAlignment="1" applyProtection="1">
      <alignment horizontal="left"/>
    </xf>
    <xf numFmtId="0" fontId="2" fillId="3" borderId="6" xfId="0" applyFont="1" applyFill="1" applyBorder="1" applyAlignment="1" applyProtection="1"/>
    <xf numFmtId="0" fontId="64" fillId="3" borderId="27" xfId="0" applyFont="1" applyFill="1" applyBorder="1" applyProtection="1"/>
    <xf numFmtId="0" fontId="64" fillId="3" borderId="8" xfId="0" applyFont="1" applyFill="1" applyBorder="1" applyProtection="1"/>
    <xf numFmtId="174" fontId="6" fillId="6" borderId="8" xfId="0" applyNumberFormat="1" applyFont="1" applyFill="1" applyBorder="1" applyAlignment="1" applyProtection="1">
      <alignment horizontal="left"/>
    </xf>
    <xf numFmtId="0" fontId="64" fillId="3" borderId="28" xfId="0" applyFont="1" applyFill="1" applyBorder="1" applyProtection="1"/>
  </cellXfs>
  <cellStyles count="4">
    <cellStyle name="Hyperlink" xfId="3" builtinId="8"/>
    <cellStyle name="Procent" xfId="2" builtinId="5"/>
    <cellStyle name="Standaard" xfId="0" builtinId="0"/>
    <cellStyle name="Valuta" xfId="1" builtinId="4"/>
  </cellStyles>
  <dxfs count="0"/>
  <tableStyles count="0" defaultTableStyle="TableStyleMedium2" defaultPivotStyle="PivotStyleLight16"/>
  <colors>
    <mruColors>
      <color rgb="FFFFFF99"/>
      <color rgb="FFFF3300"/>
      <color rgb="FFFFFF66"/>
      <color rgb="FFFF9933"/>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3741185.7600000012</c:v>
              </c:pt>
              <c:pt idx="1">
                <c:v>7482371.5200000005</c:v>
              </c:pt>
              <c:pt idx="2">
                <c:v>11223557.280000001</c:v>
              </c:pt>
              <c:pt idx="3">
                <c:v>14964743.040000003</c:v>
              </c:pt>
            </c:numLit>
          </c:val>
        </c:ser>
        <c:dLbls>
          <c:showLegendKey val="0"/>
          <c:showVal val="1"/>
          <c:showCatName val="0"/>
          <c:showSerName val="0"/>
          <c:showPercent val="0"/>
          <c:showBubbleSize val="0"/>
        </c:dLbls>
        <c:gapWidth val="150"/>
        <c:axId val="-1597737600"/>
        <c:axId val="-1597752832"/>
      </c:barChart>
      <c:catAx>
        <c:axId val="-159773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597752832"/>
        <c:crosses val="autoZero"/>
        <c:auto val="1"/>
        <c:lblAlgn val="ctr"/>
        <c:lblOffset val="100"/>
        <c:tickLblSkip val="1"/>
        <c:tickMarkSkip val="1"/>
        <c:noMultiLvlLbl val="0"/>
      </c:catAx>
      <c:valAx>
        <c:axId val="-1597752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5977376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42"/>
          <c:w val="0.8094170403587444"/>
          <c:h val="0.67155425219942244"/>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General</c:formatCode>
                <c:ptCount val="4"/>
                <c:pt idx="0">
                  <c:v>2015</c:v>
                </c:pt>
                <c:pt idx="1">
                  <c:v>2016</c:v>
                </c:pt>
                <c:pt idx="2">
                  <c:v>2017</c:v>
                </c:pt>
                <c:pt idx="3">
                  <c:v>2018</c:v>
                </c:pt>
              </c:numCache>
            </c:numRef>
          </c:cat>
          <c:val>
            <c:numRef>
              <c:f>ken!$F$128:$I$128</c:f>
              <c:numCache>
                <c:formatCode>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1320161504"/>
        <c:axId val="-1320159328"/>
      </c:barChart>
      <c:catAx>
        <c:axId val="-132016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59328"/>
        <c:crosses val="autoZero"/>
        <c:auto val="1"/>
        <c:lblAlgn val="ctr"/>
        <c:lblOffset val="100"/>
        <c:tickLblSkip val="1"/>
        <c:tickMarkSkip val="1"/>
        <c:noMultiLvlLbl val="0"/>
      </c:catAx>
      <c:valAx>
        <c:axId val="-132015932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615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a:t>
            </a:r>
          </a:p>
        </c:rich>
      </c:tx>
      <c:layout>
        <c:manualLayout>
          <c:xMode val="edge"/>
          <c:yMode val="edge"/>
          <c:x val="0.32142902519350863"/>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spPr>
            <a:solidFill>
              <a:srgbClr val="FF99CC"/>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ken!$F$133:$I$133</c:f>
              <c:numCache>
                <c:formatCode>0.00%</c:formatCode>
                <c:ptCount val="4"/>
                <c:pt idx="0">
                  <c:v>0.44624978473340204</c:v>
                </c:pt>
                <c:pt idx="1">
                  <c:v>0.92894692336543649</c:v>
                </c:pt>
                <c:pt idx="2">
                  <c:v>1.6091364526388279</c:v>
                </c:pt>
                <c:pt idx="3">
                  <c:v>2.2775748061100947</c:v>
                </c:pt>
              </c:numCache>
            </c:numRef>
          </c:val>
        </c:ser>
        <c:dLbls>
          <c:showLegendKey val="0"/>
          <c:showVal val="1"/>
          <c:showCatName val="0"/>
          <c:showSerName val="0"/>
          <c:showPercent val="0"/>
          <c:showBubbleSize val="0"/>
        </c:dLbls>
        <c:gapWidth val="150"/>
        <c:axId val="-1319526672"/>
        <c:axId val="-1319527760"/>
      </c:barChart>
      <c:catAx>
        <c:axId val="-131952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9527760"/>
        <c:crosses val="autoZero"/>
        <c:auto val="1"/>
        <c:lblAlgn val="ctr"/>
        <c:lblOffset val="100"/>
        <c:tickLblSkip val="1"/>
        <c:tickMarkSkip val="1"/>
        <c:noMultiLvlLbl val="0"/>
      </c:catAx>
      <c:valAx>
        <c:axId val="-1319527760"/>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95266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3810248.1600000006</c:v>
              </c:pt>
              <c:pt idx="1">
                <c:v>3810248.1600000006</c:v>
              </c:pt>
              <c:pt idx="2">
                <c:v>3810248.1600000006</c:v>
              </c:pt>
              <c:pt idx="3">
                <c:v>3810248.1600000006</c:v>
              </c:pt>
            </c:numLit>
          </c:val>
        </c:ser>
        <c:dLbls>
          <c:showLegendKey val="0"/>
          <c:showVal val="1"/>
          <c:showCatName val="0"/>
          <c:showSerName val="0"/>
          <c:showPercent val="0"/>
          <c:showBubbleSize val="0"/>
        </c:dLbls>
        <c:gapWidth val="150"/>
        <c:axId val="-1319529392"/>
        <c:axId val="-1319534288"/>
      </c:barChart>
      <c:catAx>
        <c:axId val="-131952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34288"/>
        <c:crosses val="autoZero"/>
        <c:auto val="1"/>
        <c:lblAlgn val="ctr"/>
        <c:lblOffset val="100"/>
        <c:tickLblSkip val="1"/>
        <c:tickMarkSkip val="1"/>
        <c:noMultiLvlLbl val="0"/>
      </c:catAx>
      <c:valAx>
        <c:axId val="-13195342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939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69062.399999999994</c:v>
              </c:pt>
              <c:pt idx="1">
                <c:v>69062.399999999994</c:v>
              </c:pt>
              <c:pt idx="2">
                <c:v>69062.399999999994</c:v>
              </c:pt>
              <c:pt idx="3">
                <c:v>69062.399999999994</c:v>
              </c:pt>
            </c:numLit>
          </c:val>
        </c:ser>
        <c:dLbls>
          <c:showLegendKey val="0"/>
          <c:showVal val="1"/>
          <c:showCatName val="0"/>
          <c:showSerName val="0"/>
          <c:showPercent val="0"/>
          <c:showBubbleSize val="0"/>
        </c:dLbls>
        <c:gapWidth val="150"/>
        <c:axId val="-1319526128"/>
        <c:axId val="-1319525584"/>
      </c:barChart>
      <c:catAx>
        <c:axId val="-131952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5584"/>
        <c:crosses val="autoZero"/>
        <c:auto val="1"/>
        <c:lblAlgn val="ctr"/>
        <c:lblOffset val="100"/>
        <c:tickLblSkip val="1"/>
        <c:tickMarkSkip val="1"/>
        <c:noMultiLvlLbl val="0"/>
      </c:catAx>
      <c:valAx>
        <c:axId val="-13195255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61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1319535920"/>
        <c:axId val="-1319535376"/>
      </c:barChart>
      <c:catAx>
        <c:axId val="-131953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35376"/>
        <c:crosses val="autoZero"/>
        <c:auto val="1"/>
        <c:lblAlgn val="ctr"/>
        <c:lblOffset val="100"/>
        <c:tickLblSkip val="1"/>
        <c:tickMarkSkip val="1"/>
        <c:noMultiLvlLbl val="0"/>
      </c:catAx>
      <c:valAx>
        <c:axId val="-1319535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359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1319522864"/>
        <c:axId val="-1319531568"/>
      </c:barChart>
      <c:catAx>
        <c:axId val="-1319522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31568"/>
        <c:crosses val="autoZero"/>
        <c:auto val="1"/>
        <c:lblAlgn val="ctr"/>
        <c:lblOffset val="100"/>
        <c:tickLblSkip val="1"/>
        <c:tickMarkSkip val="1"/>
        <c:noMultiLvlLbl val="0"/>
      </c:catAx>
      <c:valAx>
        <c:axId val="-13195315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28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319524496"/>
        <c:axId val="-1319523952"/>
      </c:barChart>
      <c:catAx>
        <c:axId val="-131952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3952"/>
        <c:crosses val="autoZero"/>
        <c:auto val="1"/>
        <c:lblAlgn val="ctr"/>
        <c:lblOffset val="100"/>
        <c:tickLblSkip val="1"/>
        <c:tickMarkSkip val="1"/>
        <c:noMultiLvlLbl val="0"/>
      </c:catAx>
      <c:valAx>
        <c:axId val="-13195239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44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1319532656"/>
        <c:axId val="-1319522320"/>
      </c:barChart>
      <c:catAx>
        <c:axId val="-1319532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22320"/>
        <c:crosses val="autoZero"/>
        <c:auto val="1"/>
        <c:lblAlgn val="ctr"/>
        <c:lblOffset val="100"/>
        <c:tickLblSkip val="1"/>
        <c:tickMarkSkip val="1"/>
        <c:noMultiLvlLbl val="0"/>
      </c:catAx>
      <c:valAx>
        <c:axId val="-131952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95326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63"/>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72"/>
        </c:manualLayout>
      </c:layout>
      <c:barChart>
        <c:barDir val="col"/>
        <c:grouping val="clustered"/>
        <c:varyColors val="0"/>
        <c:ser>
          <c:idx val="0"/>
          <c:order val="0"/>
          <c:spPr>
            <a:solidFill>
              <a:srgbClr val="9999FF"/>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begr!$F$40:$L$40</c:f>
              <c:numCache>
                <c:formatCode>_("€"* #,##0_);_("€"* \(#,##0\);_("€"* "-"_);_(@_)</c:formatCode>
                <c:ptCount val="7"/>
                <c:pt idx="0">
                  <c:v>89680.481605416644</c:v>
                </c:pt>
                <c:pt idx="1">
                  <c:v>267913.40768633329</c:v>
                </c:pt>
                <c:pt idx="2">
                  <c:v>264662.77768633334</c:v>
                </c:pt>
                <c:pt idx="3">
                  <c:v>262487.82768633339</c:v>
                </c:pt>
                <c:pt idx="4">
                  <c:v>260481.35768633324</c:v>
                </c:pt>
                <c:pt idx="5">
                  <c:v>259365.8876863333</c:v>
                </c:pt>
                <c:pt idx="6">
                  <c:v>313930.7276863333</c:v>
                </c:pt>
              </c:numCache>
            </c:numRef>
          </c:val>
        </c:ser>
        <c:dLbls>
          <c:showLegendKey val="0"/>
          <c:showVal val="1"/>
          <c:showCatName val="0"/>
          <c:showSerName val="0"/>
          <c:showPercent val="0"/>
          <c:showBubbleSize val="0"/>
        </c:dLbls>
        <c:gapWidth val="150"/>
        <c:axId val="-1319531024"/>
        <c:axId val="-1317755200"/>
      </c:barChart>
      <c:catAx>
        <c:axId val="-131953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755200"/>
        <c:crosses val="autoZero"/>
        <c:auto val="1"/>
        <c:lblAlgn val="ctr"/>
        <c:lblOffset val="100"/>
        <c:tickLblSkip val="1"/>
        <c:tickMarkSkip val="1"/>
        <c:noMultiLvlLbl val="0"/>
      </c:catAx>
      <c:valAx>
        <c:axId val="-131775520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95310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Leerlingenverloop 1 okt. T-1</a:t>
            </a:r>
          </a:p>
        </c:rich>
      </c:tx>
      <c:layout>
        <c:manualLayout>
          <c:xMode val="edge"/>
          <c:yMode val="edge"/>
          <c:x val="0.34821456141511731"/>
          <c:y val="3.5294117647058851E-2"/>
        </c:manualLayout>
      </c:layout>
      <c:overlay val="0"/>
      <c:spPr>
        <a:noFill/>
        <a:ln w="25400">
          <a:noFill/>
        </a:ln>
      </c:spPr>
    </c:title>
    <c:autoTitleDeleted val="0"/>
    <c:plotArea>
      <c:layout>
        <c:manualLayout>
          <c:layoutTarget val="inner"/>
          <c:xMode val="edge"/>
          <c:yMode val="edge"/>
          <c:x val="9.1517956889514251E-2"/>
          <c:y val="0.19705910653019793"/>
          <c:w val="0.87723309896534396"/>
          <c:h val="0.58823613889610316"/>
        </c:manualLayout>
      </c:layout>
      <c:barChart>
        <c:barDir val="col"/>
        <c:grouping val="clustered"/>
        <c:varyColors val="0"/>
        <c:ser>
          <c:idx val="0"/>
          <c:order val="0"/>
          <c:tx>
            <c:v>totaal</c:v>
          </c:tx>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geg!$G$17:$M$17</c:f>
              <c:strCache>
                <c:ptCount val="7"/>
                <c:pt idx="0">
                  <c:v>2014/15</c:v>
                </c:pt>
                <c:pt idx="1">
                  <c:v>2015/16</c:v>
                </c:pt>
                <c:pt idx="2">
                  <c:v>2016/17</c:v>
                </c:pt>
                <c:pt idx="3">
                  <c:v>2017/18</c:v>
                </c:pt>
                <c:pt idx="4">
                  <c:v>2018/19</c:v>
                </c:pt>
                <c:pt idx="5">
                  <c:v>2019/20</c:v>
                </c:pt>
                <c:pt idx="6">
                  <c:v>2020/21</c:v>
                </c:pt>
              </c:strCache>
            </c:strRef>
          </c:cat>
          <c:val>
            <c:numRef>
              <c:f>geg!$G$41:$M$41</c:f>
              <c:numCache>
                <c:formatCode>General</c:formatCode>
                <c:ptCount val="7"/>
                <c:pt idx="0">
                  <c:v>9</c:v>
                </c:pt>
                <c:pt idx="1">
                  <c:v>9</c:v>
                </c:pt>
                <c:pt idx="2">
                  <c:v>9</c:v>
                </c:pt>
                <c:pt idx="3">
                  <c:v>9</c:v>
                </c:pt>
                <c:pt idx="4">
                  <c:v>9</c:v>
                </c:pt>
                <c:pt idx="5">
                  <c:v>9</c:v>
                </c:pt>
                <c:pt idx="6">
                  <c:v>9</c:v>
                </c:pt>
              </c:numCache>
            </c:numRef>
          </c:val>
        </c:ser>
        <c:ser>
          <c:idx val="2"/>
          <c:order val="1"/>
          <c:tx>
            <c:v>SO jonger dan 8 jaar</c:v>
          </c:tx>
          <c:spPr>
            <a:solidFill>
              <a:srgbClr val="FFFFCC"/>
            </a:solidFill>
            <a:ln w="12700">
              <a:solidFill>
                <a:srgbClr val="000000"/>
              </a:solidFill>
              <a:prstDash val="solid"/>
            </a:ln>
          </c:spPr>
          <c:invertIfNegative val="0"/>
          <c:dLbls>
            <c:delete val="1"/>
          </c:dLbls>
          <c:cat>
            <c:strRef>
              <c:f>geg!$G$17:$M$17</c:f>
              <c:strCache>
                <c:ptCount val="7"/>
                <c:pt idx="0">
                  <c:v>2014/15</c:v>
                </c:pt>
                <c:pt idx="1">
                  <c:v>2015/16</c:v>
                </c:pt>
                <c:pt idx="2">
                  <c:v>2016/17</c:v>
                </c:pt>
                <c:pt idx="3">
                  <c:v>2017/18</c:v>
                </c:pt>
                <c:pt idx="4">
                  <c:v>2018/19</c:v>
                </c:pt>
                <c:pt idx="5">
                  <c:v>2019/20</c:v>
                </c:pt>
                <c:pt idx="6">
                  <c:v>2020/21</c:v>
                </c:pt>
              </c:strCache>
            </c:strRef>
          </c:cat>
          <c:val>
            <c:numRef>
              <c:f>geg!$G$27:$M$27</c:f>
              <c:numCache>
                <c:formatCode>General</c:formatCode>
                <c:ptCount val="7"/>
                <c:pt idx="0">
                  <c:v>3</c:v>
                </c:pt>
                <c:pt idx="1">
                  <c:v>3</c:v>
                </c:pt>
                <c:pt idx="2">
                  <c:v>3</c:v>
                </c:pt>
                <c:pt idx="3">
                  <c:v>3</c:v>
                </c:pt>
                <c:pt idx="4">
                  <c:v>3</c:v>
                </c:pt>
                <c:pt idx="5">
                  <c:v>3</c:v>
                </c:pt>
                <c:pt idx="6">
                  <c:v>3</c:v>
                </c:pt>
              </c:numCache>
            </c:numRef>
          </c:val>
        </c:ser>
        <c:ser>
          <c:idx val="1"/>
          <c:order val="2"/>
          <c:tx>
            <c:v>SO ouder/ gelijk aan 8 jaar</c:v>
          </c:tx>
          <c:spPr>
            <a:solidFill>
              <a:srgbClr val="993366"/>
            </a:solidFill>
            <a:ln w="12700">
              <a:solidFill>
                <a:srgbClr val="000000"/>
              </a:solidFill>
              <a:prstDash val="solid"/>
            </a:ln>
          </c:spPr>
          <c:invertIfNegative val="0"/>
          <c:dLbls>
            <c:delete val="1"/>
          </c:dLbls>
          <c:cat>
            <c:strRef>
              <c:f>geg!$G$17:$M$17</c:f>
              <c:strCache>
                <c:ptCount val="7"/>
                <c:pt idx="0">
                  <c:v>2014/15</c:v>
                </c:pt>
                <c:pt idx="1">
                  <c:v>2015/16</c:v>
                </c:pt>
                <c:pt idx="2">
                  <c:v>2016/17</c:v>
                </c:pt>
                <c:pt idx="3">
                  <c:v>2017/18</c:v>
                </c:pt>
                <c:pt idx="4">
                  <c:v>2018/19</c:v>
                </c:pt>
                <c:pt idx="5">
                  <c:v>2019/20</c:v>
                </c:pt>
                <c:pt idx="6">
                  <c:v>2020/21</c:v>
                </c:pt>
              </c:strCache>
            </c:strRef>
          </c:cat>
          <c:val>
            <c:numRef>
              <c:f>geg!$G$32:$M$32</c:f>
              <c:numCache>
                <c:formatCode>General</c:formatCode>
                <c:ptCount val="7"/>
                <c:pt idx="0">
                  <c:v>3</c:v>
                </c:pt>
                <c:pt idx="1">
                  <c:v>3</c:v>
                </c:pt>
                <c:pt idx="2">
                  <c:v>3</c:v>
                </c:pt>
                <c:pt idx="3">
                  <c:v>3</c:v>
                </c:pt>
                <c:pt idx="4">
                  <c:v>3</c:v>
                </c:pt>
                <c:pt idx="5">
                  <c:v>3</c:v>
                </c:pt>
                <c:pt idx="6">
                  <c:v>3</c:v>
                </c:pt>
              </c:numCache>
            </c:numRef>
          </c:val>
        </c:ser>
        <c:ser>
          <c:idx val="3"/>
          <c:order val="3"/>
          <c:tx>
            <c:v>VSO</c:v>
          </c:tx>
          <c:invertIfNegative val="0"/>
          <c:dLbls>
            <c:delete val="1"/>
          </c:dLbls>
          <c:val>
            <c:numRef>
              <c:f>geg!$G$37:$M$37</c:f>
              <c:numCache>
                <c:formatCode>General</c:formatCode>
                <c:ptCount val="7"/>
                <c:pt idx="0">
                  <c:v>3</c:v>
                </c:pt>
                <c:pt idx="1">
                  <c:v>3</c:v>
                </c:pt>
                <c:pt idx="2">
                  <c:v>3</c:v>
                </c:pt>
                <c:pt idx="3">
                  <c:v>3</c:v>
                </c:pt>
                <c:pt idx="4">
                  <c:v>3</c:v>
                </c:pt>
                <c:pt idx="5">
                  <c:v>3</c:v>
                </c:pt>
                <c:pt idx="6">
                  <c:v>3</c:v>
                </c:pt>
              </c:numCache>
            </c:numRef>
          </c:val>
        </c:ser>
        <c:dLbls>
          <c:showLegendKey val="0"/>
          <c:showVal val="1"/>
          <c:showCatName val="0"/>
          <c:showSerName val="0"/>
          <c:showPercent val="0"/>
          <c:showBubbleSize val="0"/>
        </c:dLbls>
        <c:gapWidth val="150"/>
        <c:axId val="-1317756288"/>
        <c:axId val="-1317761184"/>
      </c:barChart>
      <c:catAx>
        <c:axId val="-1317756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761184"/>
        <c:crosses val="autoZero"/>
        <c:auto val="1"/>
        <c:lblAlgn val="ctr"/>
        <c:lblOffset val="100"/>
        <c:tickLblSkip val="1"/>
        <c:tickMarkSkip val="1"/>
        <c:noMultiLvlLbl val="0"/>
      </c:catAx>
      <c:valAx>
        <c:axId val="-1317761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7562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42"/>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ken!$F$8:$I$8</c:f>
              <c:numCache>
                <c:formatCode>General</c:formatCode>
                <c:ptCount val="4"/>
                <c:pt idx="0">
                  <c:v>2015</c:v>
                </c:pt>
                <c:pt idx="1">
                  <c:v>2016</c:v>
                </c:pt>
                <c:pt idx="2">
                  <c:v>2017</c:v>
                </c:pt>
                <c:pt idx="3">
                  <c:v>2018</c:v>
                </c:pt>
              </c:numCache>
            </c:numRef>
          </c:cat>
          <c:val>
            <c:numRef>
              <c:f>baten!$G$197:$M$197</c:f>
              <c:numCache>
                <c:formatCode>_("€"* #,##0_);_("€"* \(#,##0\);_("€"* "-"??_);_(@_)</c:formatCode>
                <c:ptCount val="7"/>
                <c:pt idx="0">
                  <c:v>135476.58160541666</c:v>
                </c:pt>
                <c:pt idx="1">
                  <c:v>319457.26768633333</c:v>
                </c:pt>
                <c:pt idx="2">
                  <c:v>321214.05768633337</c:v>
                </c:pt>
                <c:pt idx="3">
                  <c:v>322970.84768633341</c:v>
                </c:pt>
                <c:pt idx="4">
                  <c:v>324727.63768633327</c:v>
                </c:pt>
                <c:pt idx="5">
                  <c:v>326484.42768633331</c:v>
                </c:pt>
                <c:pt idx="6">
                  <c:v>326484.42768633331</c:v>
                </c:pt>
              </c:numCache>
            </c:numRef>
          </c:val>
        </c:ser>
        <c:ser>
          <c:idx val="1"/>
          <c:order val="1"/>
          <c:tx>
            <c:v>lasten</c:v>
          </c:tx>
          <c:spPr>
            <a:solidFill>
              <a:srgbClr val="FFCC99"/>
            </a:solidFill>
            <a:ln w="12700">
              <a:solidFill>
                <a:srgbClr val="000000"/>
              </a:solidFill>
              <a:prstDash val="solid"/>
            </a:ln>
          </c:spPr>
          <c:invertIfNegative val="0"/>
          <c:cat>
            <c:numRef>
              <c:f>ken!$F$8:$I$8</c:f>
              <c:numCache>
                <c:formatCode>General</c:formatCode>
                <c:ptCount val="4"/>
                <c:pt idx="0">
                  <c:v>2015</c:v>
                </c:pt>
                <c:pt idx="1">
                  <c:v>2016</c:v>
                </c:pt>
                <c:pt idx="2">
                  <c:v>2017</c:v>
                </c:pt>
                <c:pt idx="3">
                  <c:v>2018</c:v>
                </c:pt>
              </c:numCache>
            </c:numRef>
          </c:cat>
          <c:val>
            <c:numRef>
              <c:f>lasten!$I$154:$O$154</c:f>
              <c:numCache>
                <c:formatCode>_("€"* #,##0_);_("€"* \(#,##0\);_("€"* "-"_);_(@_)</c:formatCode>
                <c:ptCount val="7"/>
                <c:pt idx="0">
                  <c:v>111284.28000000001</c:v>
                </c:pt>
                <c:pt idx="1">
                  <c:v>117032.04000000002</c:v>
                </c:pt>
                <c:pt idx="2">
                  <c:v>122039.46000000002</c:v>
                </c:pt>
                <c:pt idx="3">
                  <c:v>125971.20000000001</c:v>
                </c:pt>
                <c:pt idx="4">
                  <c:v>129734.46</c:v>
                </c:pt>
                <c:pt idx="5">
                  <c:v>132606.72</c:v>
                </c:pt>
                <c:pt idx="6">
                  <c:v>78041.88</c:v>
                </c:pt>
              </c:numCache>
            </c:numRef>
          </c:val>
        </c:ser>
        <c:dLbls>
          <c:showLegendKey val="0"/>
          <c:showVal val="0"/>
          <c:showCatName val="0"/>
          <c:showSerName val="0"/>
          <c:showPercent val="0"/>
          <c:showBubbleSize val="0"/>
        </c:dLbls>
        <c:gapWidth val="150"/>
        <c:axId val="-1597749024"/>
        <c:axId val="-1597744128"/>
      </c:barChart>
      <c:catAx>
        <c:axId val="-159774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97744128"/>
        <c:crosses val="autoZero"/>
        <c:auto val="1"/>
        <c:lblAlgn val="ctr"/>
        <c:lblOffset val="100"/>
        <c:tickLblSkip val="1"/>
        <c:tickMarkSkip val="1"/>
        <c:noMultiLvlLbl val="0"/>
      </c:catAx>
      <c:valAx>
        <c:axId val="-159774412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977490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74"/>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Verloop Gem. Gewogen Leeftijd</a:t>
            </a:r>
          </a:p>
        </c:rich>
      </c:tx>
      <c:layout>
        <c:manualLayout>
          <c:xMode val="edge"/>
          <c:yMode val="edge"/>
          <c:x val="0.24330375016682337"/>
          <c:y val="3.5190615835777136E-2"/>
        </c:manualLayout>
      </c:layout>
      <c:overlay val="0"/>
      <c:spPr>
        <a:noFill/>
        <a:ln w="25400">
          <a:noFill/>
        </a:ln>
      </c:spPr>
    </c:title>
    <c:autoTitleDeleted val="0"/>
    <c:plotArea>
      <c:layout>
        <c:manualLayout>
          <c:layoutTarget val="inner"/>
          <c:xMode val="edge"/>
          <c:yMode val="edge"/>
          <c:x val="0.131696572109301"/>
          <c:y val="0.19648093841642442"/>
          <c:w val="0.83705448374555724"/>
          <c:h val="0.67155425219942244"/>
        </c:manualLayout>
      </c:layout>
      <c:barChart>
        <c:barDir val="col"/>
        <c:grouping val="clustered"/>
        <c:varyColors val="0"/>
        <c:ser>
          <c:idx val="0"/>
          <c:order val="0"/>
          <c:tx>
            <c:v>GGL</c:v>
          </c:tx>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geg!$G$17:$M$17</c:f>
              <c:strCache>
                <c:ptCount val="7"/>
                <c:pt idx="0">
                  <c:v>2014/15</c:v>
                </c:pt>
                <c:pt idx="1">
                  <c:v>2015/16</c:v>
                </c:pt>
                <c:pt idx="2">
                  <c:v>2016/17</c:v>
                </c:pt>
                <c:pt idx="3">
                  <c:v>2017/18</c:v>
                </c:pt>
                <c:pt idx="4">
                  <c:v>2018/19</c:v>
                </c:pt>
                <c:pt idx="5">
                  <c:v>2019/20</c:v>
                </c:pt>
                <c:pt idx="6">
                  <c:v>2020/21</c:v>
                </c:pt>
              </c:strCache>
            </c:strRef>
          </c:cat>
          <c:val>
            <c:numRef>
              <c:f>geg!$G$22:$M$22</c:f>
              <c:numCache>
                <c:formatCode>0.00</c:formatCode>
                <c:ptCount val="7"/>
                <c:pt idx="0" formatCode="General">
                  <c:v>41.18</c:v>
                </c:pt>
                <c:pt idx="1">
                  <c:v>41</c:v>
                </c:pt>
                <c:pt idx="2">
                  <c:v>42</c:v>
                </c:pt>
                <c:pt idx="3">
                  <c:v>43</c:v>
                </c:pt>
                <c:pt idx="4">
                  <c:v>44</c:v>
                </c:pt>
                <c:pt idx="5">
                  <c:v>45</c:v>
                </c:pt>
                <c:pt idx="6">
                  <c:v>46</c:v>
                </c:pt>
              </c:numCache>
            </c:numRef>
          </c:val>
        </c:ser>
        <c:dLbls>
          <c:showLegendKey val="0"/>
          <c:showVal val="1"/>
          <c:showCatName val="0"/>
          <c:showSerName val="0"/>
          <c:showPercent val="0"/>
          <c:showBubbleSize val="0"/>
        </c:dLbls>
        <c:gapWidth val="150"/>
        <c:axId val="-1317757920"/>
        <c:axId val="-1317760640"/>
      </c:barChart>
      <c:catAx>
        <c:axId val="-1317757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760640"/>
        <c:crosses val="autoZero"/>
        <c:auto val="1"/>
        <c:lblAlgn val="ctr"/>
        <c:lblOffset val="100"/>
        <c:tickLblSkip val="1"/>
        <c:tickMarkSkip val="1"/>
        <c:noMultiLvlLbl val="0"/>
      </c:catAx>
      <c:valAx>
        <c:axId val="-13177606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7579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1317760096"/>
        <c:axId val="-1317758464"/>
      </c:barChart>
      <c:catAx>
        <c:axId val="-1317760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7758464"/>
        <c:crosses val="autoZero"/>
        <c:auto val="1"/>
        <c:lblAlgn val="ctr"/>
        <c:lblOffset val="100"/>
        <c:tickLblSkip val="1"/>
        <c:tickMarkSkip val="1"/>
        <c:noMultiLvlLbl val="0"/>
      </c:catAx>
      <c:valAx>
        <c:axId val="-13177584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77600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3741185.7600000012</c:v>
              </c:pt>
              <c:pt idx="1">
                <c:v>7482371.5200000005</c:v>
              </c:pt>
              <c:pt idx="2">
                <c:v>11223557.280000001</c:v>
              </c:pt>
              <c:pt idx="3">
                <c:v>14964743.040000003</c:v>
              </c:pt>
            </c:numLit>
          </c:val>
        </c:ser>
        <c:dLbls>
          <c:showLegendKey val="0"/>
          <c:showVal val="1"/>
          <c:showCatName val="0"/>
          <c:showSerName val="0"/>
          <c:showPercent val="0"/>
          <c:showBubbleSize val="0"/>
        </c:dLbls>
        <c:gapWidth val="150"/>
        <c:axId val="-1317870992"/>
        <c:axId val="-1317870448"/>
      </c:barChart>
      <c:catAx>
        <c:axId val="-131787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7870448"/>
        <c:crosses val="autoZero"/>
        <c:auto val="1"/>
        <c:lblAlgn val="ctr"/>
        <c:lblOffset val="100"/>
        <c:tickLblSkip val="1"/>
        <c:tickMarkSkip val="1"/>
        <c:noMultiLvlLbl val="0"/>
      </c:catAx>
      <c:valAx>
        <c:axId val="-13178704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1787099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per leerling</a:t>
            </a:r>
          </a:p>
        </c:rich>
      </c:tx>
      <c:layout>
        <c:manualLayout>
          <c:xMode val="edge"/>
          <c:yMode val="edge"/>
          <c:x val="0.30133968548049295"/>
          <c:y val="3.5502958579881658E-2"/>
        </c:manualLayout>
      </c:layout>
      <c:overlay val="0"/>
      <c:spPr>
        <a:noFill/>
        <a:ln w="25400">
          <a:noFill/>
        </a:ln>
      </c:spPr>
    </c:title>
    <c:autoTitleDeleted val="0"/>
    <c:plotArea>
      <c:layout>
        <c:manualLayout>
          <c:layoutTarget val="inner"/>
          <c:xMode val="edge"/>
          <c:yMode val="edge"/>
          <c:x val="0.1808037684890404"/>
          <c:y val="0.19822485207100593"/>
          <c:w val="0.78794728736581865"/>
          <c:h val="0.66863905325444872"/>
        </c:manualLayout>
      </c:layout>
      <c:barChart>
        <c:barDir val="col"/>
        <c:grouping val="clustered"/>
        <c:varyColors val="0"/>
        <c:ser>
          <c:idx val="0"/>
          <c:order val="0"/>
          <c:spPr>
            <a:solidFill>
              <a:srgbClr val="9999FF"/>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ken!$F$17:$I$17</c:f>
              <c:numCache>
                <c:formatCode>_("€"* #,##0_);_("€"* \(#,##0\);_("€"* "-"_);_(@_)</c:formatCode>
                <c:ptCount val="4"/>
                <c:pt idx="0">
                  <c:v>22329.417956157406</c:v>
                </c:pt>
                <c:pt idx="1">
                  <c:v>42771.716409592591</c:v>
                </c:pt>
                <c:pt idx="2">
                  <c:v>42966.915298481486</c:v>
                </c:pt>
                <c:pt idx="3">
                  <c:v>43162.114187370375</c:v>
                </c:pt>
              </c:numCache>
            </c:numRef>
          </c:val>
        </c:ser>
        <c:dLbls>
          <c:showLegendKey val="0"/>
          <c:showVal val="1"/>
          <c:showCatName val="0"/>
          <c:showSerName val="0"/>
          <c:showPercent val="0"/>
          <c:showBubbleSize val="0"/>
        </c:dLbls>
        <c:gapWidth val="150"/>
        <c:axId val="-1317872080"/>
        <c:axId val="-1317874256"/>
      </c:barChart>
      <c:catAx>
        <c:axId val="-131787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874256"/>
        <c:crosses val="autoZero"/>
        <c:auto val="1"/>
        <c:lblAlgn val="ctr"/>
        <c:lblOffset val="100"/>
        <c:tickLblSkip val="1"/>
        <c:tickMarkSkip val="1"/>
        <c:noMultiLvlLbl val="0"/>
      </c:catAx>
      <c:valAx>
        <c:axId val="-131787425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8720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lasten per leerling
</a:t>
            </a:r>
          </a:p>
        </c:rich>
      </c:tx>
      <c:layout>
        <c:manualLayout>
          <c:xMode val="edge"/>
          <c:yMode val="edge"/>
          <c:x val="0.29596406218453675"/>
          <c:y val="3.5714285714285712E-2"/>
        </c:manualLayout>
      </c:layout>
      <c:overlay val="0"/>
      <c:spPr>
        <a:noFill/>
        <a:ln w="25400">
          <a:noFill/>
        </a:ln>
      </c:spPr>
    </c:title>
    <c:autoTitleDeleted val="0"/>
    <c:plotArea>
      <c:layout>
        <c:manualLayout>
          <c:layoutTarget val="inner"/>
          <c:xMode val="edge"/>
          <c:yMode val="edge"/>
          <c:x val="0.18161434977578494"/>
          <c:y val="0.25892932399008561"/>
          <c:w val="0.78699551569506765"/>
          <c:h val="0.60714462176985062"/>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General</c:formatCode>
                <c:ptCount val="4"/>
                <c:pt idx="0">
                  <c:v>2015</c:v>
                </c:pt>
                <c:pt idx="1">
                  <c:v>2016</c:v>
                </c:pt>
                <c:pt idx="2">
                  <c:v>2017</c:v>
                </c:pt>
                <c:pt idx="3">
                  <c:v>2018</c:v>
                </c:pt>
              </c:numCache>
            </c:numRef>
          </c:cat>
          <c:val>
            <c:numRef>
              <c:f>ken!$F$29:$I$29</c:f>
              <c:numCache>
                <c:formatCode>_("€"* #,##0_);_("€"* \(#,##0\);_("€"* "-"_);_(@_)</c:formatCode>
                <c:ptCount val="4"/>
                <c:pt idx="0">
                  <c:v>12364.920000000002</c:v>
                </c:pt>
                <c:pt idx="1">
                  <c:v>13003.560000000003</c:v>
                </c:pt>
                <c:pt idx="2">
                  <c:v>13559.940000000002</c:v>
                </c:pt>
                <c:pt idx="3">
                  <c:v>13996.800000000001</c:v>
                </c:pt>
              </c:numCache>
            </c:numRef>
          </c:val>
        </c:ser>
        <c:dLbls>
          <c:showLegendKey val="0"/>
          <c:showVal val="1"/>
          <c:showCatName val="0"/>
          <c:showSerName val="0"/>
          <c:showPercent val="0"/>
          <c:showBubbleSize val="0"/>
        </c:dLbls>
        <c:gapWidth val="150"/>
        <c:axId val="-1317873712"/>
        <c:axId val="-1317874800"/>
      </c:barChart>
      <c:catAx>
        <c:axId val="-1317873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874800"/>
        <c:crosses val="autoZero"/>
        <c:auto val="1"/>
        <c:lblAlgn val="ctr"/>
        <c:lblOffset val="100"/>
        <c:tickLblSkip val="1"/>
        <c:tickMarkSkip val="1"/>
        <c:noMultiLvlLbl val="0"/>
      </c:catAx>
      <c:valAx>
        <c:axId val="-131787480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8737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5"/>
          <c:y val="3.5608308605341282E-2"/>
        </c:manualLayout>
      </c:layout>
      <c:overlay val="0"/>
      <c:spPr>
        <a:noFill/>
        <a:ln w="25400">
          <a:noFill/>
        </a:ln>
      </c:spPr>
    </c:title>
    <c:autoTitleDeleted val="0"/>
    <c:plotArea>
      <c:layout>
        <c:manualLayout>
          <c:layoutTarget val="inner"/>
          <c:xMode val="edge"/>
          <c:yMode val="edge"/>
          <c:x val="0.10961992628794019"/>
          <c:y val="0.19881334444162874"/>
          <c:w val="0.85906227948100067"/>
          <c:h val="0.66765675372188771"/>
        </c:manualLayout>
      </c:layout>
      <c:barChart>
        <c:barDir val="col"/>
        <c:grouping val="clustered"/>
        <c:varyColors val="0"/>
        <c:ser>
          <c:idx val="0"/>
          <c:order val="0"/>
          <c:spPr>
            <a:solidFill>
              <a:srgbClr val="9999FF"/>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act!$G$29:$M$29</c:f>
              <c:numCache>
                <c:formatCode>_("€"* #,##0_);_("€"* \(#,##0\);_("€"* "-"_);_(@_)</c:formatCode>
                <c:ptCount val="7"/>
                <c:pt idx="0">
                  <c:v>0</c:v>
                </c:pt>
                <c:pt idx="1">
                  <c:v>0</c:v>
                </c:pt>
                <c:pt idx="2">
                  <c:v>0</c:v>
                </c:pt>
                <c:pt idx="3">
                  <c:v>0</c:v>
                </c:pt>
                <c:pt idx="4">
                  <c:v>0</c:v>
                </c:pt>
                <c:pt idx="5">
                  <c:v>0</c:v>
                </c:pt>
                <c:pt idx="6">
                  <c:v>0</c:v>
                </c:pt>
              </c:numCache>
            </c:numRef>
          </c:val>
        </c:ser>
        <c:dLbls>
          <c:showLegendKey val="0"/>
          <c:showVal val="1"/>
          <c:showCatName val="0"/>
          <c:showSerName val="0"/>
          <c:showPercent val="0"/>
          <c:showBubbleSize val="0"/>
        </c:dLbls>
        <c:gapWidth val="150"/>
        <c:axId val="-1317872624"/>
        <c:axId val="-1317699968"/>
      </c:barChart>
      <c:catAx>
        <c:axId val="-1317872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699968"/>
        <c:crosses val="autoZero"/>
        <c:auto val="1"/>
        <c:lblAlgn val="ctr"/>
        <c:lblOffset val="100"/>
        <c:tickLblSkip val="1"/>
        <c:tickMarkSkip val="2"/>
        <c:noMultiLvlLbl val="0"/>
      </c:catAx>
      <c:valAx>
        <c:axId val="-131769996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8726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32142902519350863"/>
          <c:y val="3.5502958579881658E-2"/>
        </c:manualLayout>
      </c:layout>
      <c:overlay val="0"/>
      <c:spPr>
        <a:noFill/>
        <a:ln w="25400">
          <a:noFill/>
        </a:ln>
      </c:spPr>
    </c:title>
    <c:autoTitleDeleted val="0"/>
    <c:plotArea>
      <c:layout>
        <c:manualLayout>
          <c:layoutTarget val="inner"/>
          <c:xMode val="edge"/>
          <c:yMode val="edge"/>
          <c:x val="0.15848231558916057"/>
          <c:y val="0.19822485207100593"/>
          <c:w val="0.81026874026569939"/>
          <c:h val="0.66863905325444917"/>
        </c:manualLayout>
      </c:layout>
      <c:barChart>
        <c:barDir val="col"/>
        <c:grouping val="clustered"/>
        <c:varyColors val="0"/>
        <c:ser>
          <c:idx val="0"/>
          <c:order val="0"/>
          <c:invertIfNegative val="0"/>
          <c:dLbls>
            <c:spPr>
              <a:noFill/>
              <a:ln w="25400">
                <a:noFill/>
              </a:ln>
            </c:spPr>
            <c:txPr>
              <a:bodyPr/>
              <a:lstStyle/>
              <a:p>
                <a:pPr>
                  <a:defRPr sz="1000"/>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General</c:formatCode>
                <c:ptCount val="4"/>
                <c:pt idx="0">
                  <c:v>2015</c:v>
                </c:pt>
                <c:pt idx="1">
                  <c:v>2016</c:v>
                </c:pt>
                <c:pt idx="2">
                  <c:v>2017</c:v>
                </c:pt>
                <c:pt idx="3">
                  <c:v>2018</c:v>
                </c:pt>
              </c:numCache>
            </c:numRef>
          </c:cat>
          <c:val>
            <c:numRef>
              <c:f>ken!$F$137:$I$137</c:f>
              <c:numCache>
                <c:formatCode>0%</c:formatCode>
                <c:ptCount val="4"/>
                <c:pt idx="0">
                  <c:v>0.44624978473340204</c:v>
                </c:pt>
                <c:pt idx="1">
                  <c:v>0.92717063271409939</c:v>
                </c:pt>
                <c:pt idx="2">
                  <c:v>1.6011002695057976</c:v>
                </c:pt>
                <c:pt idx="3">
                  <c:v>2.2642895440047504</c:v>
                </c:pt>
              </c:numCache>
            </c:numRef>
          </c:val>
        </c:ser>
        <c:dLbls>
          <c:showLegendKey val="0"/>
          <c:showVal val="1"/>
          <c:showCatName val="0"/>
          <c:showSerName val="0"/>
          <c:showPercent val="0"/>
          <c:showBubbleSize val="0"/>
        </c:dLbls>
        <c:gapWidth val="150"/>
        <c:axId val="-1317704864"/>
        <c:axId val="-1317698336"/>
      </c:barChart>
      <c:catAx>
        <c:axId val="-131770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698336"/>
        <c:crosses val="autoZero"/>
        <c:auto val="1"/>
        <c:lblAlgn val="ctr"/>
        <c:lblOffset val="100"/>
        <c:tickLblSkip val="1"/>
        <c:tickMarkSkip val="1"/>
        <c:noMultiLvlLbl val="0"/>
      </c:catAx>
      <c:valAx>
        <c:axId val="-13176983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177048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55" r="0.7500000000000045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97"/>
          <c:y val="3.5294117647058851E-2"/>
        </c:manualLayout>
      </c:layout>
      <c:overlay val="0"/>
      <c:spPr>
        <a:noFill/>
        <a:ln w="25400">
          <a:noFill/>
        </a:ln>
      </c:spPr>
    </c:title>
    <c:autoTitleDeleted val="0"/>
    <c:plotArea>
      <c:layout>
        <c:manualLayout>
          <c:layoutTarget val="inner"/>
          <c:xMode val="edge"/>
          <c:yMode val="edge"/>
          <c:x val="0.20581700445898976"/>
          <c:y val="0.19705910653019793"/>
          <c:w val="0.76286520130995161"/>
          <c:h val="0.5882361388961031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ken!$F$8:$I$8</c:f>
              <c:numCache>
                <c:formatCode>General</c:formatCode>
                <c:ptCount val="4"/>
                <c:pt idx="0">
                  <c:v>2015</c:v>
                </c:pt>
                <c:pt idx="1">
                  <c:v>2016</c:v>
                </c:pt>
                <c:pt idx="2">
                  <c:v>2017</c:v>
                </c:pt>
                <c:pt idx="3">
                  <c:v>2018</c:v>
                </c:pt>
              </c:numCache>
            </c:numRef>
          </c:cat>
          <c:val>
            <c:numRef>
              <c:f>baten!$G$210:$M$210</c:f>
              <c:numCache>
                <c:formatCode>_("€"* #,##0_);_("€"* \(#,##0\);_("€"* "-"??_);_(@_)</c:formatCode>
                <c:ptCount val="7"/>
                <c:pt idx="0">
                  <c:v>65488.18</c:v>
                </c:pt>
                <c:pt idx="1">
                  <c:v>65488.18</c:v>
                </c:pt>
                <c:pt idx="2">
                  <c:v>65488.18</c:v>
                </c:pt>
                <c:pt idx="3">
                  <c:v>65488.18</c:v>
                </c:pt>
                <c:pt idx="4">
                  <c:v>65488.18</c:v>
                </c:pt>
                <c:pt idx="5">
                  <c:v>65488.18</c:v>
                </c:pt>
                <c:pt idx="6">
                  <c:v>65488.18</c:v>
                </c:pt>
              </c:numCache>
            </c:numRef>
          </c:val>
        </c:ser>
        <c:ser>
          <c:idx val="1"/>
          <c:order val="1"/>
          <c:tx>
            <c:v>lasten</c:v>
          </c:tx>
          <c:spPr>
            <a:solidFill>
              <a:srgbClr val="FFCC99"/>
            </a:solidFill>
            <a:ln w="12700">
              <a:solidFill>
                <a:srgbClr val="000000"/>
              </a:solidFill>
              <a:prstDash val="solid"/>
            </a:ln>
          </c:spPr>
          <c:invertIfNegative val="0"/>
          <c:cat>
            <c:numRef>
              <c:f>ken!$F$8:$I$8</c:f>
              <c:numCache>
                <c:formatCode>General</c:formatCode>
                <c:ptCount val="4"/>
                <c:pt idx="0">
                  <c:v>2015</c:v>
                </c:pt>
                <c:pt idx="1">
                  <c:v>2016</c:v>
                </c:pt>
                <c:pt idx="2">
                  <c:v>2017</c:v>
                </c:pt>
                <c:pt idx="3">
                  <c:v>2018</c:v>
                </c:pt>
              </c:numCache>
            </c:numRef>
          </c:cat>
          <c:val>
            <c:numRef>
              <c:f>lasten!$I$155:$O$155</c:f>
              <c:numCache>
                <c:formatCode>_-"€"\ * #,##0_-;_-"€"\ * #,##0\-;_-"€"\ *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97948560"/>
        <c:axId val="-1597948016"/>
      </c:barChart>
      <c:catAx>
        <c:axId val="-159794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97948016"/>
        <c:crosses val="autoZero"/>
        <c:auto val="1"/>
        <c:lblAlgn val="ctr"/>
        <c:lblOffset val="100"/>
        <c:tickLblSkip val="1"/>
        <c:tickMarkSkip val="1"/>
        <c:noMultiLvlLbl val="0"/>
      </c:catAx>
      <c:valAx>
        <c:axId val="-159794801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979485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59"/>
          <c:y val="0.9088248345944957"/>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29"/>
          <c:y val="3.5294117647058851E-2"/>
        </c:manualLayout>
      </c:layout>
      <c:overlay val="0"/>
      <c:spPr>
        <a:noFill/>
        <a:ln w="25400">
          <a:noFill/>
        </a:ln>
      </c:spPr>
    </c:title>
    <c:autoTitleDeleted val="0"/>
    <c:plotArea>
      <c:layout>
        <c:manualLayout>
          <c:layoutTarget val="inner"/>
          <c:xMode val="edge"/>
          <c:yMode val="edge"/>
          <c:x val="0.22098238370882825"/>
          <c:y val="0.19705910653019793"/>
          <c:w val="0.74776867214603671"/>
          <c:h val="0.5882361388961031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ken!$F$8:$I$8</c:f>
              <c:numCache>
                <c:formatCode>General</c:formatCode>
                <c:ptCount val="4"/>
                <c:pt idx="0">
                  <c:v>2015</c:v>
                </c:pt>
                <c:pt idx="1">
                  <c:v>2016</c:v>
                </c:pt>
                <c:pt idx="2">
                  <c:v>2017</c:v>
                </c:pt>
                <c:pt idx="3">
                  <c:v>2018</c:v>
                </c:pt>
              </c:numCache>
            </c:numRef>
          </c:cat>
          <c:val>
            <c:numRef>
              <c:f>ken!$F$16:$I$16</c:f>
              <c:numCache>
                <c:formatCode>_("€"* #,##0_);_("€"* \(#,##0\);_("€"* "-"_);_(@_)</c:formatCode>
                <c:ptCount val="4"/>
                <c:pt idx="0">
                  <c:v>200964.76160541666</c:v>
                </c:pt>
                <c:pt idx="1">
                  <c:v>384945.44768633333</c:v>
                </c:pt>
                <c:pt idx="2">
                  <c:v>386702.23768633336</c:v>
                </c:pt>
                <c:pt idx="3">
                  <c:v>388459.0276863334</c:v>
                </c:pt>
              </c:numCache>
            </c:numRef>
          </c:val>
        </c:ser>
        <c:ser>
          <c:idx val="1"/>
          <c:order val="1"/>
          <c:tx>
            <c:v>lasten</c:v>
          </c:tx>
          <c:spPr>
            <a:solidFill>
              <a:srgbClr val="FFCC99"/>
            </a:solidFill>
            <a:ln w="12700">
              <a:solidFill>
                <a:srgbClr val="000000"/>
              </a:solidFill>
              <a:prstDash val="solid"/>
            </a:ln>
          </c:spPr>
          <c:invertIfNegative val="0"/>
          <c:cat>
            <c:numRef>
              <c:f>ken!$F$8:$I$8</c:f>
              <c:numCache>
                <c:formatCode>General</c:formatCode>
                <c:ptCount val="4"/>
                <c:pt idx="0">
                  <c:v>2015</c:v>
                </c:pt>
                <c:pt idx="1">
                  <c:v>2016</c:v>
                </c:pt>
                <c:pt idx="2">
                  <c:v>2017</c:v>
                </c:pt>
                <c:pt idx="3">
                  <c:v>2018</c:v>
                </c:pt>
              </c:numCache>
            </c:numRef>
          </c:cat>
          <c:val>
            <c:numRef>
              <c:f>ken!$F$28:$I$28</c:f>
              <c:numCache>
                <c:formatCode>_("€"* #,##0_);_("€"* \(#,##0\);_("€"* "-"_);_(@_)</c:formatCode>
                <c:ptCount val="4"/>
                <c:pt idx="0">
                  <c:v>111284.28000000001</c:v>
                </c:pt>
                <c:pt idx="1">
                  <c:v>117032.04000000002</c:v>
                </c:pt>
                <c:pt idx="2">
                  <c:v>122039.46000000002</c:v>
                </c:pt>
                <c:pt idx="3">
                  <c:v>125971.20000000001</c:v>
                </c:pt>
              </c:numCache>
            </c:numRef>
          </c:val>
        </c:ser>
        <c:dLbls>
          <c:showLegendKey val="0"/>
          <c:showVal val="0"/>
          <c:showCatName val="0"/>
          <c:showSerName val="0"/>
          <c:showPercent val="0"/>
          <c:showBubbleSize val="0"/>
        </c:dLbls>
        <c:gapWidth val="150"/>
        <c:axId val="-1320171840"/>
        <c:axId val="-1320170208"/>
      </c:barChart>
      <c:catAx>
        <c:axId val="-132017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70208"/>
        <c:crosses val="autoZero"/>
        <c:auto val="1"/>
        <c:lblAlgn val="ctr"/>
        <c:lblOffset val="100"/>
        <c:tickLblSkip val="1"/>
        <c:tickMarkSkip val="1"/>
        <c:noMultiLvlLbl val="0"/>
      </c:catAx>
      <c:valAx>
        <c:axId val="-132017020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7184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7"/>
          <c:w val="0.23516973480714506"/>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1320159872"/>
        <c:axId val="-1320160416"/>
      </c:barChart>
      <c:catAx>
        <c:axId val="-132015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20160416"/>
        <c:crosses val="autoZero"/>
        <c:auto val="1"/>
        <c:lblAlgn val="ctr"/>
        <c:lblOffset val="100"/>
        <c:tickLblSkip val="1"/>
        <c:tickMarkSkip val="1"/>
        <c:noMultiLvlLbl val="0"/>
      </c:catAx>
      <c:valAx>
        <c:axId val="-1320160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201598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33" r="0.75000000000000433"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Opbouw totale loonkosten </a:t>
            </a:r>
          </a:p>
        </c:rich>
      </c:tx>
      <c:layout>
        <c:manualLayout>
          <c:xMode val="edge"/>
          <c:yMode val="edge"/>
          <c:x val="0.28794680076755308"/>
          <c:y val="3.5294117647058851E-2"/>
        </c:manualLayout>
      </c:layout>
      <c:overlay val="0"/>
      <c:spPr>
        <a:noFill/>
        <a:ln w="25400">
          <a:noFill/>
        </a:ln>
      </c:spPr>
    </c:title>
    <c:autoTitleDeleted val="0"/>
    <c:plotArea>
      <c:layout>
        <c:manualLayout>
          <c:layoutTarget val="inner"/>
          <c:xMode val="edge"/>
          <c:yMode val="edge"/>
          <c:x val="0.16517875145912331"/>
          <c:y val="0.19705910653019793"/>
          <c:w val="0.80357230439573457"/>
          <c:h val="0.58823613889610316"/>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ken!$F$33:$I$33</c:f>
              <c:numCache>
                <c:formatCode>_("€"* #,##0_);_("€"* \(#,##0\);_("€"* "-"_);_(@_)</c:formatCode>
                <c:ptCount val="4"/>
                <c:pt idx="0">
                  <c:v>56353.320000000007</c:v>
                </c:pt>
                <c:pt idx="1">
                  <c:v>58057.560000000005</c:v>
                </c:pt>
                <c:pt idx="2">
                  <c:v>59863.86</c:v>
                </c:pt>
                <c:pt idx="3">
                  <c:v>61773.840000000004</c:v>
                </c:pt>
              </c:numCache>
            </c:numRef>
          </c:val>
        </c:ser>
        <c:ser>
          <c:idx val="2"/>
          <c:order val="1"/>
          <c:tx>
            <c:v>OOP</c:v>
          </c:tx>
          <c:spPr>
            <a:solidFill>
              <a:srgbClr val="CCFFCC"/>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ken!$F$34:$I$34</c:f>
              <c:numCache>
                <c:formatCode>_("€"* #,##0_);_("€"* \(#,##0\);_("€"* "-"_);_(@_)</c:formatCode>
                <c:ptCount val="4"/>
                <c:pt idx="0">
                  <c:v>0</c:v>
                </c:pt>
                <c:pt idx="1">
                  <c:v>0</c:v>
                </c:pt>
                <c:pt idx="2">
                  <c:v>0</c:v>
                </c:pt>
                <c:pt idx="3">
                  <c:v>0</c:v>
                </c:pt>
              </c:numCache>
            </c:numRef>
          </c:val>
        </c:ser>
        <c:ser>
          <c:idx val="0"/>
          <c:order val="2"/>
          <c:tx>
            <c:v>DIR</c:v>
          </c:tx>
          <c:spPr>
            <a:solidFill>
              <a:srgbClr val="FFFFCC"/>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ken!$F$32:$I$32</c:f>
              <c:numCache>
                <c:formatCode>_("€"* #,##0_);_("€"* \(#,##0\);_("€"* "-"_);_(@_)</c:formatCode>
                <c:ptCount val="4"/>
                <c:pt idx="0">
                  <c:v>54930.960000000006</c:v>
                </c:pt>
                <c:pt idx="1">
                  <c:v>58974.48000000001</c:v>
                </c:pt>
                <c:pt idx="2">
                  <c:v>62175.600000000006</c:v>
                </c:pt>
                <c:pt idx="3">
                  <c:v>64197.360000000015</c:v>
                </c:pt>
              </c:numCache>
            </c:numRef>
          </c:val>
        </c:ser>
        <c:dLbls>
          <c:showLegendKey val="0"/>
          <c:showVal val="1"/>
          <c:showCatName val="0"/>
          <c:showSerName val="0"/>
          <c:showPercent val="0"/>
          <c:showBubbleSize val="0"/>
        </c:dLbls>
        <c:gapWidth val="150"/>
        <c:overlap val="100"/>
        <c:axId val="-1320171296"/>
        <c:axId val="-1320164224"/>
      </c:barChart>
      <c:catAx>
        <c:axId val="-1320171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64224"/>
        <c:crosses val="autoZero"/>
        <c:auto val="1"/>
        <c:lblAlgn val="ctr"/>
        <c:lblOffset val="100"/>
        <c:tickLblSkip val="1"/>
        <c:tickMarkSkip val="1"/>
        <c:noMultiLvlLbl val="0"/>
      </c:catAx>
      <c:valAx>
        <c:axId val="-132016422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71296"/>
        <c:crosses val="autoZero"/>
        <c:crossBetween val="between"/>
        <c:majorUnit val="0.2"/>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2226890756302532"/>
          <c:y val="0.9088248345944957"/>
          <c:w val="0.27731092436975113"/>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320166400"/>
        <c:axId val="-1320168576"/>
      </c:barChart>
      <c:catAx>
        <c:axId val="-1320166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20168576"/>
        <c:crosses val="autoZero"/>
        <c:auto val="1"/>
        <c:lblAlgn val="ctr"/>
        <c:lblOffset val="100"/>
        <c:tickLblSkip val="1"/>
        <c:tickMarkSkip val="1"/>
        <c:noMultiLvlLbl val="0"/>
      </c:catAx>
      <c:valAx>
        <c:axId val="-13201685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3201664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178610026687983"/>
          <c:y val="3.5294117647058851E-2"/>
        </c:manualLayout>
      </c:layout>
      <c:overlay val="0"/>
      <c:spPr>
        <a:noFill/>
        <a:ln w="25400">
          <a:noFill/>
        </a:ln>
      </c:spPr>
    </c:title>
    <c:autoTitleDeleted val="0"/>
    <c:plotArea>
      <c:layout>
        <c:manualLayout>
          <c:layoutTarget val="inner"/>
          <c:xMode val="edge"/>
          <c:yMode val="edge"/>
          <c:x val="0.11607155507938396"/>
          <c:y val="0.19705910653019793"/>
          <c:w val="0.85267950077547983"/>
          <c:h val="0.67058919834156472"/>
        </c:manualLayout>
      </c:layout>
      <c:barChart>
        <c:barDir val="col"/>
        <c:grouping val="clustered"/>
        <c:varyColors val="0"/>
        <c:ser>
          <c:idx val="0"/>
          <c:order val="0"/>
          <c:spPr>
            <a:solidFill>
              <a:srgbClr val="FF99CC"/>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ken!$F$120:$I$120</c:f>
              <c:numCache>
                <c:formatCode>0.00</c:formatCode>
                <c:ptCount val="4"/>
                <c:pt idx="0">
                  <c:v>1</c:v>
                </c:pt>
                <c:pt idx="1">
                  <c:v>1.0019158185005681</c:v>
                </c:pt>
                <c:pt idx="2">
                  <c:v>1.0050191629381904</c:v>
                </c:pt>
                <c:pt idx="3">
                  <c:v>1.0058672982616204</c:v>
                </c:pt>
              </c:numCache>
            </c:numRef>
          </c:val>
        </c:ser>
        <c:dLbls>
          <c:showLegendKey val="0"/>
          <c:showVal val="1"/>
          <c:showCatName val="0"/>
          <c:showSerName val="0"/>
          <c:showPercent val="0"/>
          <c:showBubbleSize val="0"/>
        </c:dLbls>
        <c:gapWidth val="150"/>
        <c:axId val="-1320166944"/>
        <c:axId val="-1320157696"/>
      </c:barChart>
      <c:catAx>
        <c:axId val="-132016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57696"/>
        <c:crosses val="autoZero"/>
        <c:auto val="1"/>
        <c:lblAlgn val="ctr"/>
        <c:lblOffset val="100"/>
        <c:tickLblSkip val="1"/>
        <c:tickMarkSkip val="1"/>
        <c:noMultiLvlLbl val="0"/>
      </c:catAx>
      <c:valAx>
        <c:axId val="-1320157696"/>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669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44653804946685"/>
          <c:y val="0.19764068734065987"/>
          <c:w val="0.86830451780539164"/>
          <c:h val="0.66961844815418592"/>
        </c:manualLayout>
      </c:layout>
      <c:barChart>
        <c:barDir val="col"/>
        <c:grouping val="clustered"/>
        <c:varyColors val="0"/>
        <c:ser>
          <c:idx val="0"/>
          <c:order val="0"/>
          <c:spPr>
            <a:solidFill>
              <a:srgbClr val="FF99CC"/>
            </a:solidFill>
            <a:ln w="12700">
              <a:solidFill>
                <a:srgbClr val="000000"/>
              </a:solidFill>
              <a:prstDash val="solid"/>
            </a:ln>
          </c:spPr>
          <c:invertIfNegative val="0"/>
          <c:dLbls>
            <c:delete val="1"/>
          </c:dLbls>
          <c:cat>
            <c:numRef>
              <c:f>ken!$F$8:$I$8</c:f>
              <c:numCache>
                <c:formatCode>General</c:formatCode>
                <c:ptCount val="4"/>
                <c:pt idx="0">
                  <c:v>2015</c:v>
                </c:pt>
                <c:pt idx="1">
                  <c:v>2016</c:v>
                </c:pt>
                <c:pt idx="2">
                  <c:v>2017</c:v>
                </c:pt>
                <c:pt idx="3">
                  <c:v>2018</c:v>
                </c:pt>
              </c:numCache>
            </c:numRef>
          </c:cat>
          <c:val>
            <c:numRef>
              <c:f>ken!$F$124:$I$124</c:f>
              <c:numCache>
                <c:formatCode>0.0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320172928"/>
        <c:axId val="-1320165856"/>
      </c:barChart>
      <c:catAx>
        <c:axId val="-132017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65856"/>
        <c:crosses val="autoZero"/>
        <c:auto val="1"/>
        <c:lblAlgn val="ctr"/>
        <c:lblOffset val="100"/>
        <c:tickLblSkip val="1"/>
        <c:tickMarkSkip val="1"/>
        <c:noMultiLvlLbl val="0"/>
      </c:catAx>
      <c:valAx>
        <c:axId val="-1320165856"/>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3201729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image" Target="../media/image2.png"/><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2</xdr:col>
      <xdr:colOff>7334000</xdr:colOff>
      <xdr:row>5</xdr:row>
      <xdr:rowOff>87905</xdr:rowOff>
    </xdr:from>
    <xdr:to>
      <xdr:col>2</xdr:col>
      <xdr:colOff>8727296</xdr:colOff>
      <xdr:row>7</xdr:row>
      <xdr:rowOff>118068</xdr:rowOff>
    </xdr:to>
    <xdr:pic>
      <xdr:nvPicPr>
        <xdr:cNvPr id="2" name="Picture 9"/>
        <xdr:cNvPicPr>
          <a:picLocks noChangeAspect="1" noChangeArrowheads="1"/>
        </xdr:cNvPicPr>
      </xdr:nvPicPr>
      <xdr:blipFill>
        <a:blip xmlns:r="http://schemas.openxmlformats.org/officeDocument/2006/relationships" r:embed="rId1"/>
        <a:srcRect/>
        <a:stretch>
          <a:fillRect/>
        </a:stretch>
      </xdr:blipFill>
      <xdr:spPr bwMode="auto">
        <a:xfrm>
          <a:off x="7764306" y="984376"/>
          <a:ext cx="1393296" cy="3887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1000125</xdr:colOff>
      <xdr:row>60</xdr:row>
      <xdr:rowOff>0</xdr:rowOff>
    </xdr:from>
    <xdr:to>
      <xdr:col>11</xdr:col>
      <xdr:colOff>152400</xdr:colOff>
      <xdr:row>60</xdr:row>
      <xdr:rowOff>0</xdr:rowOff>
    </xdr:to>
    <xdr:pic>
      <xdr:nvPicPr>
        <xdr:cNvPr id="2" name="Picture 3" descr="vosabblogo"/>
        <xdr:cNvPicPr>
          <a:picLocks noChangeAspect="1" noChangeArrowheads="1"/>
        </xdr:cNvPicPr>
      </xdr:nvPicPr>
      <xdr:blipFill>
        <a:blip xmlns:r="http://schemas.openxmlformats.org/officeDocument/2006/relationships" r:embed="rId1"/>
        <a:srcRect/>
        <a:stretch>
          <a:fillRect/>
        </a:stretch>
      </xdr:blipFill>
      <xdr:spPr bwMode="auto">
        <a:xfrm>
          <a:off x="7800975" y="9734550"/>
          <a:ext cx="1323975" cy="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119</xdr:row>
      <xdr:rowOff>0</xdr:rowOff>
    </xdr:from>
    <xdr:to>
      <xdr:col>17</xdr:col>
      <xdr:colOff>9525</xdr:colOff>
      <xdr:row>119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29</xdr:row>
      <xdr:rowOff>9525</xdr:rowOff>
    </xdr:from>
    <xdr:to>
      <xdr:col>16</xdr:col>
      <xdr:colOff>561975</xdr:colOff>
      <xdr:row>49</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29</xdr:row>
      <xdr:rowOff>9525</xdr:rowOff>
    </xdr:from>
    <xdr:to>
      <xdr:col>9</xdr:col>
      <xdr:colOff>0</xdr:colOff>
      <xdr:row>49</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152400</xdr:colOff>
      <xdr:row>6</xdr:row>
      <xdr:rowOff>133350</xdr:rowOff>
    </xdr:from>
    <xdr:to>
      <xdr:col>8</xdr:col>
      <xdr:colOff>581025</xdr:colOff>
      <xdr:row>26</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119</xdr:row>
      <xdr:rowOff>0</xdr:rowOff>
    </xdr:from>
    <xdr:to>
      <xdr:col>8</xdr:col>
      <xdr:colOff>600075</xdr:colOff>
      <xdr:row>119</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xdr:row>
      <xdr:rowOff>0</xdr:rowOff>
    </xdr:from>
    <xdr:to>
      <xdr:col>17</xdr:col>
      <xdr:colOff>0</xdr:colOff>
      <xdr:row>27</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119</xdr:row>
      <xdr:rowOff>0</xdr:rowOff>
    </xdr:from>
    <xdr:to>
      <xdr:col>16</xdr:col>
      <xdr:colOff>600075</xdr:colOff>
      <xdr:row>119</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119</xdr:row>
      <xdr:rowOff>0</xdr:rowOff>
    </xdr:from>
    <xdr:to>
      <xdr:col>9</xdr:col>
      <xdr:colOff>0</xdr:colOff>
      <xdr:row>139</xdr:row>
      <xdr:rowOff>0</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0</xdr:rowOff>
    </xdr:from>
    <xdr:to>
      <xdr:col>16</xdr:col>
      <xdr:colOff>600075</xdr:colOff>
      <xdr:row>138</xdr:row>
      <xdr:rowOff>152400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141</xdr:row>
      <xdr:rowOff>0</xdr:rowOff>
    </xdr:from>
    <xdr:to>
      <xdr:col>8</xdr:col>
      <xdr:colOff>590550</xdr:colOff>
      <xdr:row>161</xdr:row>
      <xdr:rowOff>9525</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141</xdr:row>
      <xdr:rowOff>0</xdr:rowOff>
    </xdr:from>
    <xdr:to>
      <xdr:col>16</xdr:col>
      <xdr:colOff>600075</xdr:colOff>
      <xdr:row>160</xdr:row>
      <xdr:rowOff>142875</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95</xdr:row>
      <xdr:rowOff>0</xdr:rowOff>
    </xdr:from>
    <xdr:to>
      <xdr:col>9</xdr:col>
      <xdr:colOff>0</xdr:colOff>
      <xdr:row>95</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119</xdr:row>
      <xdr:rowOff>0</xdr:rowOff>
    </xdr:from>
    <xdr:to>
      <xdr:col>17</xdr:col>
      <xdr:colOff>9525</xdr:colOff>
      <xdr:row>119</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171450</xdr:colOff>
      <xdr:row>119</xdr:row>
      <xdr:rowOff>0</xdr:rowOff>
    </xdr:from>
    <xdr:to>
      <xdr:col>8</xdr:col>
      <xdr:colOff>600075</xdr:colOff>
      <xdr:row>119</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119</xdr:row>
      <xdr:rowOff>0</xdr:rowOff>
    </xdr:from>
    <xdr:to>
      <xdr:col>17</xdr:col>
      <xdr:colOff>9525</xdr:colOff>
      <xdr:row>119</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171450</xdr:colOff>
      <xdr:row>119</xdr:row>
      <xdr:rowOff>0</xdr:rowOff>
    </xdr:from>
    <xdr:to>
      <xdr:col>9</xdr:col>
      <xdr:colOff>0</xdr:colOff>
      <xdr:row>119</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119</xdr:row>
      <xdr:rowOff>0</xdr:rowOff>
    </xdr:from>
    <xdr:to>
      <xdr:col>17</xdr:col>
      <xdr:colOff>9525</xdr:colOff>
      <xdr:row>119</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97</xdr:row>
      <xdr:rowOff>9525</xdr:rowOff>
    </xdr:from>
    <xdr:to>
      <xdr:col>17</xdr:col>
      <xdr:colOff>9525</xdr:colOff>
      <xdr:row>116</xdr:row>
      <xdr:rowOff>152400</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51</xdr:row>
      <xdr:rowOff>9525</xdr:rowOff>
    </xdr:from>
    <xdr:to>
      <xdr:col>17</xdr:col>
      <xdr:colOff>0</xdr:colOff>
      <xdr:row>71</xdr:row>
      <xdr:rowOff>9525</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171450</xdr:colOff>
      <xdr:row>51</xdr:row>
      <xdr:rowOff>0</xdr:rowOff>
    </xdr:from>
    <xdr:to>
      <xdr:col>8</xdr:col>
      <xdr:colOff>600075</xdr:colOff>
      <xdr:row>71</xdr:row>
      <xdr:rowOff>9525</xdr:rowOff>
    </xdr:to>
    <xdr:graphicFrame macro="">
      <xdr:nvGraphicFramePr>
        <xdr:cNvPr id="21"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95</xdr:row>
      <xdr:rowOff>0</xdr:rowOff>
    </xdr:from>
    <xdr:to>
      <xdr:col>17</xdr:col>
      <xdr:colOff>9525</xdr:colOff>
      <xdr:row>95</xdr:row>
      <xdr:rowOff>0</xdr:rowOff>
    </xdr:to>
    <xdr:graphicFrame macro="">
      <xdr:nvGraphicFramePr>
        <xdr:cNvPr id="22"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152400</xdr:colOff>
      <xdr:row>119</xdr:row>
      <xdr:rowOff>0</xdr:rowOff>
    </xdr:from>
    <xdr:to>
      <xdr:col>8</xdr:col>
      <xdr:colOff>581025</xdr:colOff>
      <xdr:row>119</xdr:row>
      <xdr:rowOff>0</xdr:rowOff>
    </xdr:to>
    <xdr:graphicFrame macro="">
      <xdr:nvGraphicFramePr>
        <xdr:cNvPr id="23"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9525</xdr:colOff>
      <xdr:row>72</xdr:row>
      <xdr:rowOff>133350</xdr:rowOff>
    </xdr:from>
    <xdr:to>
      <xdr:col>9</xdr:col>
      <xdr:colOff>9525</xdr:colOff>
      <xdr:row>92</xdr:row>
      <xdr:rowOff>114300</xdr:rowOff>
    </xdr:to>
    <xdr:graphicFrame macro="">
      <xdr:nvGraphicFramePr>
        <xdr:cNvPr id="2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72</xdr:row>
      <xdr:rowOff>123825</xdr:rowOff>
    </xdr:from>
    <xdr:to>
      <xdr:col>16</xdr:col>
      <xdr:colOff>571500</xdr:colOff>
      <xdr:row>92</xdr:row>
      <xdr:rowOff>85725</xdr:rowOff>
    </xdr:to>
    <xdr:graphicFrame macro="">
      <xdr:nvGraphicFramePr>
        <xdr:cNvPr id="2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19050</xdr:colOff>
      <xdr:row>97</xdr:row>
      <xdr:rowOff>19050</xdr:rowOff>
    </xdr:from>
    <xdr:to>
      <xdr:col>9</xdr:col>
      <xdr:colOff>9525</xdr:colOff>
      <xdr:row>116</xdr:row>
      <xdr:rowOff>152400</xdr:rowOff>
    </xdr:to>
    <xdr:graphicFrame macro="">
      <xdr:nvGraphicFramePr>
        <xdr:cNvPr id="26"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485775</xdr:colOff>
      <xdr:row>72</xdr:row>
      <xdr:rowOff>0</xdr:rowOff>
    </xdr:from>
    <xdr:to>
      <xdr:col>17</xdr:col>
      <xdr:colOff>161925</xdr:colOff>
      <xdr:row>72</xdr:row>
      <xdr:rowOff>0</xdr:rowOff>
    </xdr:to>
    <xdr:pic>
      <xdr:nvPicPr>
        <xdr:cNvPr id="27" name="Picture 29" descr="vosabblogo"/>
        <xdr:cNvPicPr>
          <a:picLocks noChangeAspect="1" noChangeArrowheads="1"/>
        </xdr:cNvPicPr>
      </xdr:nvPicPr>
      <xdr:blipFill>
        <a:blip xmlns:r="http://schemas.openxmlformats.org/officeDocument/2006/relationships" r:embed="rId26"/>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119</xdr:row>
      <xdr:rowOff>0</xdr:rowOff>
    </xdr:from>
    <xdr:to>
      <xdr:col>17</xdr:col>
      <xdr:colOff>161925</xdr:colOff>
      <xdr:row>119</xdr:row>
      <xdr:rowOff>0</xdr:rowOff>
    </xdr:to>
    <xdr:pic>
      <xdr:nvPicPr>
        <xdr:cNvPr id="28" name="Picture 31" descr="vosabblogo"/>
        <xdr:cNvPicPr>
          <a:picLocks noChangeAspect="1" noChangeArrowheads="1"/>
        </xdr:cNvPicPr>
      </xdr:nvPicPr>
      <xdr:blipFill>
        <a:blip xmlns:r="http://schemas.openxmlformats.org/officeDocument/2006/relationships" r:embed="rId26"/>
        <a:srcRect/>
        <a:stretch>
          <a:fillRect/>
        </a:stretch>
      </xdr:blipFill>
      <xdr:spPr bwMode="auto">
        <a:xfrm>
          <a:off x="8220075" y="19450050"/>
          <a:ext cx="1619250" cy="0"/>
        </a:xfrm>
        <a:prstGeom prst="rect">
          <a:avLst/>
        </a:prstGeom>
        <a:noFill/>
        <a:ln w="9525">
          <a:noFill/>
          <a:miter lim="800000"/>
          <a:headEnd/>
          <a:tailEnd/>
        </a:ln>
      </xdr:spPr>
    </xdr:pic>
    <xdr:clientData/>
  </xdr:twoCellAnchor>
  <xdr:twoCellAnchor>
    <xdr:from>
      <xdr:col>2</xdr:col>
      <xdr:colOff>0</xdr:colOff>
      <xdr:row>163</xdr:row>
      <xdr:rowOff>0</xdr:rowOff>
    </xdr:from>
    <xdr:to>
      <xdr:col>8</xdr:col>
      <xdr:colOff>600075</xdr:colOff>
      <xdr:row>182</xdr:row>
      <xdr:rowOff>142875</xdr:rowOff>
    </xdr:to>
    <xdr:graphicFrame macro="">
      <xdr:nvGraphicFramePr>
        <xdr:cNvPr id="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116"/>
  <sheetViews>
    <sheetView zoomScale="85" zoomScaleNormal="85" workbookViewId="0">
      <selection activeCell="C3" sqref="C3"/>
    </sheetView>
  </sheetViews>
  <sheetFormatPr defaultColWidth="9.140625" defaultRowHeight="15" x14ac:dyDescent="0.25"/>
  <cols>
    <col min="1" max="1" width="3.7109375" style="617" customWidth="1"/>
    <col min="2" max="2" width="2.7109375" style="617" customWidth="1"/>
    <col min="3" max="3" width="135.7109375" style="619" customWidth="1"/>
    <col min="4" max="4" width="3" style="617" customWidth="1"/>
    <col min="5" max="16384" width="9.140625" style="617"/>
  </cols>
  <sheetData>
    <row r="3" spans="3:5" s="614" customFormat="1" x14ac:dyDescent="0.25">
      <c r="C3" s="613" t="s">
        <v>726</v>
      </c>
      <c r="E3" s="615"/>
    </row>
    <row r="4" spans="3:5" x14ac:dyDescent="0.25">
      <c r="C4" s="616"/>
      <c r="E4" s="618"/>
    </row>
    <row r="5" spans="3:5" x14ac:dyDescent="0.25">
      <c r="C5" s="620"/>
    </row>
    <row r="6" spans="3:5" x14ac:dyDescent="0.25">
      <c r="C6" s="620" t="s">
        <v>540</v>
      </c>
    </row>
    <row r="7" spans="3:5" x14ac:dyDescent="0.25">
      <c r="C7" s="620"/>
    </row>
    <row r="8" spans="3:5" x14ac:dyDescent="0.25">
      <c r="C8" s="619" t="s">
        <v>577</v>
      </c>
    </row>
    <row r="9" spans="3:5" x14ac:dyDescent="0.25">
      <c r="C9" s="619" t="s">
        <v>541</v>
      </c>
    </row>
    <row r="10" spans="3:5" ht="90" customHeight="1" x14ac:dyDescent="0.25">
      <c r="C10" s="619" t="s">
        <v>727</v>
      </c>
    </row>
    <row r="11" spans="3:5" ht="23.25" customHeight="1" x14ac:dyDescent="0.25">
      <c r="C11" s="619" t="s">
        <v>697</v>
      </c>
    </row>
    <row r="12" spans="3:5" ht="13.5" customHeight="1" x14ac:dyDescent="0.25"/>
    <row r="13" spans="3:5" ht="30" x14ac:dyDescent="0.25">
      <c r="C13" s="619" t="s">
        <v>542</v>
      </c>
    </row>
    <row r="14" spans="3:5" ht="66" customHeight="1" x14ac:dyDescent="0.25">
      <c r="C14" s="1256" t="s">
        <v>705</v>
      </c>
    </row>
    <row r="15" spans="3:5" ht="126" customHeight="1" x14ac:dyDescent="0.25">
      <c r="C15" s="1256" t="s">
        <v>641</v>
      </c>
    </row>
    <row r="16" spans="3:5" ht="27.75" customHeight="1" x14ac:dyDescent="0.25">
      <c r="C16" s="936" t="s">
        <v>652</v>
      </c>
    </row>
    <row r="17" spans="3:3" ht="141.75" customHeight="1" x14ac:dyDescent="0.25">
      <c r="C17" s="619" t="s">
        <v>653</v>
      </c>
    </row>
    <row r="18" spans="3:3" ht="27.75" customHeight="1" x14ac:dyDescent="0.25">
      <c r="C18" s="620" t="s">
        <v>543</v>
      </c>
    </row>
    <row r="19" spans="3:3" ht="17.25" customHeight="1" x14ac:dyDescent="0.25">
      <c r="C19" s="619" t="s">
        <v>582</v>
      </c>
    </row>
    <row r="20" spans="3:3" x14ac:dyDescent="0.25">
      <c r="C20" s="619" t="s">
        <v>544</v>
      </c>
    </row>
    <row r="21" spans="3:3" ht="48.75" customHeight="1" x14ac:dyDescent="0.25">
      <c r="C21" s="619" t="s">
        <v>624</v>
      </c>
    </row>
    <row r="22" spans="3:3" ht="34.5" customHeight="1" x14ac:dyDescent="0.25">
      <c r="C22" s="619" t="s">
        <v>585</v>
      </c>
    </row>
    <row r="23" spans="3:3" ht="36" customHeight="1" x14ac:dyDescent="0.25">
      <c r="C23" s="619" t="s">
        <v>655</v>
      </c>
    </row>
    <row r="24" spans="3:3" ht="67.5" customHeight="1" x14ac:dyDescent="0.25">
      <c r="C24" s="619" t="s">
        <v>654</v>
      </c>
    </row>
    <row r="25" spans="3:3" ht="34.5" customHeight="1" x14ac:dyDescent="0.25">
      <c r="C25" s="619" t="s">
        <v>636</v>
      </c>
    </row>
    <row r="26" spans="3:3" ht="35.25" customHeight="1" x14ac:dyDescent="0.25">
      <c r="C26" s="619" t="s">
        <v>583</v>
      </c>
    </row>
    <row r="27" spans="3:3" ht="70.5" customHeight="1" x14ac:dyDescent="0.25">
      <c r="C27" s="619" t="s">
        <v>728</v>
      </c>
    </row>
    <row r="28" spans="3:3" ht="26.25" customHeight="1" x14ac:dyDescent="0.25">
      <c r="C28" s="620" t="s">
        <v>584</v>
      </c>
    </row>
    <row r="29" spans="3:3" ht="75" x14ac:dyDescent="0.25">
      <c r="C29" s="619" t="s">
        <v>612</v>
      </c>
    </row>
    <row r="30" spans="3:3" ht="37.5" customHeight="1" x14ac:dyDescent="0.25">
      <c r="C30" s="619" t="s">
        <v>586</v>
      </c>
    </row>
    <row r="31" spans="3:3" ht="108.75" customHeight="1" x14ac:dyDescent="0.25">
      <c r="C31" s="619" t="s">
        <v>694</v>
      </c>
    </row>
    <row r="32" spans="3:3" ht="33.75" customHeight="1" x14ac:dyDescent="0.25">
      <c r="C32" s="620" t="s">
        <v>656</v>
      </c>
    </row>
    <row r="33" spans="3:3" ht="93.75" customHeight="1" x14ac:dyDescent="0.25">
      <c r="C33" s="619" t="s">
        <v>657</v>
      </c>
    </row>
    <row r="34" spans="3:3" ht="99" customHeight="1" x14ac:dyDescent="0.25">
      <c r="C34" s="619" t="s">
        <v>658</v>
      </c>
    </row>
    <row r="35" spans="3:3" ht="51.75" customHeight="1" x14ac:dyDescent="0.25">
      <c r="C35" s="619" t="s">
        <v>695</v>
      </c>
    </row>
    <row r="36" spans="3:3" ht="52.5" customHeight="1" x14ac:dyDescent="0.25">
      <c r="C36" s="619" t="s">
        <v>659</v>
      </c>
    </row>
    <row r="37" spans="3:3" ht="41.25" customHeight="1" x14ac:dyDescent="0.25">
      <c r="C37" s="619" t="s">
        <v>660</v>
      </c>
    </row>
    <row r="38" spans="3:3" ht="56.25" customHeight="1" x14ac:dyDescent="0.25">
      <c r="C38" s="619" t="s">
        <v>661</v>
      </c>
    </row>
    <row r="39" spans="3:3" ht="29.25" customHeight="1" x14ac:dyDescent="0.25">
      <c r="C39" s="619" t="s">
        <v>662</v>
      </c>
    </row>
    <row r="40" spans="3:3" ht="9" customHeight="1" x14ac:dyDescent="0.25"/>
    <row r="41" spans="3:3" ht="18.75" customHeight="1" x14ac:dyDescent="0.25">
      <c r="C41" s="625" t="s">
        <v>578</v>
      </c>
    </row>
    <row r="42" spans="3:3" ht="16.5" customHeight="1" x14ac:dyDescent="0.25">
      <c r="C42" s="621" t="s">
        <v>335</v>
      </c>
    </row>
    <row r="43" spans="3:3" ht="35.25" customHeight="1" x14ac:dyDescent="0.25">
      <c r="C43" s="619" t="s">
        <v>590</v>
      </c>
    </row>
    <row r="44" spans="3:3" ht="18.75" customHeight="1" x14ac:dyDescent="0.25">
      <c r="C44" s="619" t="s">
        <v>545</v>
      </c>
    </row>
    <row r="45" spans="3:3" ht="52.5" customHeight="1" x14ac:dyDescent="0.25">
      <c r="C45" s="619" t="s">
        <v>591</v>
      </c>
    </row>
    <row r="46" spans="3:3" ht="26.25" customHeight="1" x14ac:dyDescent="0.25">
      <c r="C46" s="630" t="s">
        <v>592</v>
      </c>
    </row>
    <row r="47" spans="3:3" ht="36.75" customHeight="1" x14ac:dyDescent="0.25">
      <c r="C47" s="619" t="s">
        <v>553</v>
      </c>
    </row>
    <row r="48" spans="3:3" ht="33.75" customHeight="1" x14ac:dyDescent="0.25">
      <c r="C48" s="624" t="s">
        <v>593</v>
      </c>
    </row>
    <row r="49" spans="3:3" ht="25.5" customHeight="1" x14ac:dyDescent="0.25">
      <c r="C49" s="626" t="s">
        <v>594</v>
      </c>
    </row>
    <row r="50" spans="3:3" ht="23.25" customHeight="1" x14ac:dyDescent="0.25">
      <c r="C50" s="620" t="s">
        <v>546</v>
      </c>
    </row>
    <row r="51" spans="3:3" ht="64.5" customHeight="1" x14ac:dyDescent="0.25">
      <c r="C51" s="619" t="s">
        <v>637</v>
      </c>
    </row>
    <row r="52" spans="3:3" ht="53.25" customHeight="1" x14ac:dyDescent="0.25">
      <c r="C52" s="619" t="s">
        <v>696</v>
      </c>
    </row>
    <row r="53" spans="3:3" ht="50.25" customHeight="1" x14ac:dyDescent="0.25">
      <c r="C53" s="619" t="s">
        <v>547</v>
      </c>
    </row>
    <row r="54" spans="3:3" ht="19.5" customHeight="1" x14ac:dyDescent="0.25">
      <c r="C54" s="619" t="s">
        <v>729</v>
      </c>
    </row>
    <row r="55" spans="3:3" ht="48" customHeight="1" x14ac:dyDescent="0.25">
      <c r="C55" s="619" t="s">
        <v>625</v>
      </c>
    </row>
    <row r="56" spans="3:3" ht="26.25" customHeight="1" x14ac:dyDescent="0.25">
      <c r="C56" s="620" t="s">
        <v>548</v>
      </c>
    </row>
    <row r="57" spans="3:3" ht="19.5" customHeight="1" x14ac:dyDescent="0.25">
      <c r="C57" s="619" t="s">
        <v>549</v>
      </c>
    </row>
    <row r="58" spans="3:3" ht="34.5" customHeight="1" x14ac:dyDescent="0.25">
      <c r="C58" s="619" t="s">
        <v>550</v>
      </c>
    </row>
    <row r="59" spans="3:3" ht="17.25" customHeight="1" x14ac:dyDescent="0.25">
      <c r="C59" s="619" t="s">
        <v>551</v>
      </c>
    </row>
    <row r="60" spans="3:3" ht="47.25" customHeight="1" x14ac:dyDescent="0.25">
      <c r="C60" s="619" t="s">
        <v>711</v>
      </c>
    </row>
    <row r="61" spans="3:3" ht="8.25" customHeight="1" x14ac:dyDescent="0.25"/>
    <row r="62" spans="3:3" x14ac:dyDescent="0.25">
      <c r="C62" s="620" t="s">
        <v>587</v>
      </c>
    </row>
    <row r="63" spans="3:3" x14ac:dyDescent="0.25">
      <c r="C63" s="619" t="s">
        <v>552</v>
      </c>
    </row>
    <row r="64" spans="3:3" ht="19.5" customHeight="1" x14ac:dyDescent="0.25">
      <c r="C64" s="620" t="s">
        <v>554</v>
      </c>
    </row>
    <row r="65" spans="3:3" ht="32.25" customHeight="1" x14ac:dyDescent="0.25">
      <c r="C65" s="619" t="s">
        <v>555</v>
      </c>
    </row>
    <row r="66" spans="3:3" ht="24.75" customHeight="1" x14ac:dyDescent="0.25">
      <c r="C66" s="620" t="s">
        <v>556</v>
      </c>
    </row>
    <row r="67" spans="3:3" ht="48.75" customHeight="1" x14ac:dyDescent="0.25">
      <c r="C67" s="619" t="s">
        <v>588</v>
      </c>
    </row>
    <row r="68" spans="3:3" ht="24.75" customHeight="1" x14ac:dyDescent="0.25">
      <c r="C68" s="619" t="s">
        <v>557</v>
      </c>
    </row>
    <row r="69" spans="3:3" ht="16.5" customHeight="1" x14ac:dyDescent="0.25">
      <c r="C69" s="623" t="s">
        <v>238</v>
      </c>
    </row>
    <row r="70" spans="3:3" ht="15.75" customHeight="1" x14ac:dyDescent="0.25">
      <c r="C70" s="623" t="s">
        <v>239</v>
      </c>
    </row>
    <row r="71" spans="3:3" x14ac:dyDescent="0.25">
      <c r="C71" s="623" t="s">
        <v>242</v>
      </c>
    </row>
    <row r="72" spans="3:3" x14ac:dyDescent="0.25">
      <c r="C72" s="623" t="s">
        <v>243</v>
      </c>
    </row>
    <row r="73" spans="3:3" ht="15.75" customHeight="1" x14ac:dyDescent="0.25">
      <c r="C73" s="619" t="s">
        <v>558</v>
      </c>
    </row>
    <row r="74" spans="3:3" ht="34.5" customHeight="1" x14ac:dyDescent="0.25">
      <c r="C74" s="619" t="s">
        <v>559</v>
      </c>
    </row>
    <row r="75" spans="3:3" ht="21.75" customHeight="1" x14ac:dyDescent="0.25">
      <c r="C75" s="620" t="s">
        <v>560</v>
      </c>
    </row>
    <row r="76" spans="3:3" ht="47.25" customHeight="1" x14ac:dyDescent="0.25">
      <c r="C76" s="619" t="s">
        <v>589</v>
      </c>
    </row>
    <row r="77" spans="3:3" ht="24" customHeight="1" x14ac:dyDescent="0.25">
      <c r="C77" s="627" t="s">
        <v>561</v>
      </c>
    </row>
    <row r="78" spans="3:3" ht="36" customHeight="1" x14ac:dyDescent="0.25">
      <c r="C78" s="619" t="s">
        <v>595</v>
      </c>
    </row>
    <row r="79" spans="3:3" ht="21.75" customHeight="1" x14ac:dyDescent="0.25">
      <c r="C79" s="619" t="s">
        <v>562</v>
      </c>
    </row>
    <row r="80" spans="3:3" ht="20.25" customHeight="1" x14ac:dyDescent="0.25">
      <c r="C80" s="619" t="s">
        <v>563</v>
      </c>
    </row>
    <row r="81" spans="3:5" ht="21.75" customHeight="1" x14ac:dyDescent="0.25">
      <c r="C81" s="620" t="s">
        <v>564</v>
      </c>
    </row>
    <row r="82" spans="3:5" ht="81" customHeight="1" x14ac:dyDescent="0.25">
      <c r="C82" s="619" t="s">
        <v>698</v>
      </c>
    </row>
    <row r="83" spans="3:5" ht="23.25" customHeight="1" x14ac:dyDescent="0.25">
      <c r="C83" s="620" t="s">
        <v>565</v>
      </c>
    </row>
    <row r="84" spans="3:5" ht="21" customHeight="1" x14ac:dyDescent="0.25">
      <c r="C84" s="619" t="s">
        <v>597</v>
      </c>
      <c r="E84" s="622"/>
    </row>
    <row r="85" spans="3:5" ht="22.5" customHeight="1" x14ac:dyDescent="0.25">
      <c r="C85" s="620" t="s">
        <v>566</v>
      </c>
    </row>
    <row r="86" spans="3:5" ht="33" customHeight="1" x14ac:dyDescent="0.25">
      <c r="C86" s="619" t="s">
        <v>567</v>
      </c>
    </row>
    <row r="87" spans="3:5" ht="24" customHeight="1" x14ac:dyDescent="0.25">
      <c r="C87" s="619" t="s">
        <v>568</v>
      </c>
    </row>
    <row r="88" spans="3:5" ht="24.75" customHeight="1" x14ac:dyDescent="0.25">
      <c r="C88" s="619" t="s">
        <v>569</v>
      </c>
    </row>
    <row r="89" spans="3:5" ht="33" customHeight="1" x14ac:dyDescent="0.25">
      <c r="C89" s="619" t="s">
        <v>596</v>
      </c>
    </row>
    <row r="90" spans="3:5" ht="21.75" customHeight="1" x14ac:dyDescent="0.25">
      <c r="C90" s="620" t="s">
        <v>607</v>
      </c>
    </row>
    <row r="91" spans="3:5" ht="33.75" customHeight="1" x14ac:dyDescent="0.25">
      <c r="C91" s="619" t="s">
        <v>663</v>
      </c>
    </row>
    <row r="92" spans="3:5" ht="22.5" customHeight="1" x14ac:dyDescent="0.25">
      <c r="C92" s="620" t="s">
        <v>608</v>
      </c>
    </row>
    <row r="93" spans="3:5" ht="48.75" customHeight="1" x14ac:dyDescent="0.25">
      <c r="C93" s="619" t="s">
        <v>570</v>
      </c>
    </row>
    <row r="94" spans="3:5" ht="35.25" customHeight="1" x14ac:dyDescent="0.25">
      <c r="C94" s="619" t="s">
        <v>613</v>
      </c>
    </row>
    <row r="95" spans="3:5" ht="21.75" customHeight="1" x14ac:dyDescent="0.25">
      <c r="C95" s="620" t="s">
        <v>609</v>
      </c>
    </row>
    <row r="96" spans="3:5" ht="84" customHeight="1" x14ac:dyDescent="0.25">
      <c r="C96" s="619" t="s">
        <v>730</v>
      </c>
    </row>
    <row r="97" spans="3:3" ht="45" customHeight="1" x14ac:dyDescent="0.25">
      <c r="C97" s="619" t="s">
        <v>699</v>
      </c>
    </row>
    <row r="98" spans="3:3" ht="24" customHeight="1" x14ac:dyDescent="0.25">
      <c r="C98" s="619" t="s">
        <v>700</v>
      </c>
    </row>
    <row r="99" spans="3:3" ht="24.75" customHeight="1" x14ac:dyDescent="0.25">
      <c r="C99" s="619" t="s">
        <v>712</v>
      </c>
    </row>
    <row r="100" spans="3:3" ht="22.5" customHeight="1" x14ac:dyDescent="0.25">
      <c r="C100" s="620" t="s">
        <v>571</v>
      </c>
    </row>
    <row r="101" spans="3:3" x14ac:dyDescent="0.25">
      <c r="C101" s="619" t="s">
        <v>572</v>
      </c>
    </row>
    <row r="103" spans="3:3" x14ac:dyDescent="0.25">
      <c r="C103" s="620" t="s">
        <v>573</v>
      </c>
    </row>
    <row r="104" spans="3:3" x14ac:dyDescent="0.25">
      <c r="C104" s="619" t="s">
        <v>574</v>
      </c>
    </row>
    <row r="105" spans="3:3" x14ac:dyDescent="0.25">
      <c r="C105" s="631" t="s">
        <v>575</v>
      </c>
    </row>
    <row r="106" spans="3:3" x14ac:dyDescent="0.25">
      <c r="C106" s="631" t="s">
        <v>579</v>
      </c>
    </row>
    <row r="114" spans="3:3" ht="15.75" x14ac:dyDescent="0.25">
      <c r="C114" s="810" t="s">
        <v>45</v>
      </c>
    </row>
    <row r="115" spans="3:3" ht="15.75" x14ac:dyDescent="0.25">
      <c r="C115" s="810"/>
    </row>
    <row r="116" spans="3:3" ht="15.75" x14ac:dyDescent="0.25">
      <c r="C116" s="810"/>
    </row>
  </sheetData>
  <sheetProtection algorithmName="SHA-512" hashValue="aefeil3w+aFOFTzMY15XZQLsT3GFmBiHJhEI+eKBgl3vSLHYfvPlqhQRdVnM4gtrw/PIFxrbY/Q4a6h0X/og1g==" saltValue="6IhFGzlpRbj9Ajiw7EPTPg==" spinCount="100000" sheet="1" objects="1" scenarios="1"/>
  <hyperlinks>
    <hyperlink ref="C105" r:id="rId1" display="Reinier Goedhart, tel.: 06-25341033 of e-mail: r.goedhart@poraad.nl "/>
    <hyperlink ref="C106" r:id="rId2" display="be.keizer@wxs.nl "/>
  </hyperlinks>
  <pageMargins left="0.70866141732283472" right="0.70866141732283472" top="0.74803149606299213" bottom="0.74803149606299213" header="0.31496062992125984" footer="0.31496062992125984"/>
  <pageSetup paperSize="9" scale="58" orientation="portrait" r:id="rId3"/>
  <headerFooter>
    <oddHeader>&amp;L&amp;"Arial,Vet"&amp;F&amp;R&amp;"Arial,Vet"&amp;A</oddHeader>
    <oddFooter>&amp;L&amp;"Arial,Vet"keizer / goedhart&amp;C&amp;"Arial,Vet"pagina &amp;P&amp;R&amp;"Arial,Vet"&amp;D</oddFooter>
  </headerFooter>
  <rowBreaks count="2" manualBreakCount="2">
    <brk id="31" min="2" max="2" man="1"/>
    <brk id="61" min="2" max="2" man="1"/>
  </rowBreaks>
  <colBreaks count="1" manualBreakCount="1">
    <brk id="2" min="1" max="164" man="1"/>
  </col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J144"/>
  <sheetViews>
    <sheetView zoomScale="80" zoomScaleNormal="80" workbookViewId="0">
      <selection activeCell="B2" sqref="B2"/>
    </sheetView>
  </sheetViews>
  <sheetFormatPr defaultColWidth="9.140625" defaultRowHeight="12.75" x14ac:dyDescent="0.2"/>
  <cols>
    <col min="1" max="1" width="3.7109375" style="51" customWidth="1"/>
    <col min="2" max="3" width="2.7109375" style="51" customWidth="1"/>
    <col min="4" max="5" width="25.7109375" style="105" customWidth="1"/>
    <col min="6" max="10" width="10.7109375" style="9" customWidth="1"/>
    <col min="11" max="11" width="2.7109375" style="51" customWidth="1"/>
    <col min="12" max="12" width="12.7109375" style="51" hidden="1" customWidth="1"/>
    <col min="13" max="16" width="10.7109375" style="51" customWidth="1"/>
    <col min="17" max="17" width="1.7109375" style="51" customWidth="1"/>
    <col min="18" max="25" width="10.7109375" style="51" customWidth="1"/>
    <col min="26" max="26" width="0.85546875" style="51" customWidth="1"/>
    <col min="27" max="34" width="10.7109375" style="51" customWidth="1"/>
    <col min="35" max="36" width="2.7109375" style="51" customWidth="1"/>
    <col min="37" max="16384" width="9.140625" style="51"/>
  </cols>
  <sheetData>
    <row r="2" spans="2:36" x14ac:dyDescent="0.2">
      <c r="B2" s="10"/>
      <c r="C2" s="11"/>
      <c r="D2" s="86"/>
      <c r="E2" s="86"/>
      <c r="F2" s="12"/>
      <c r="G2" s="12"/>
      <c r="H2" s="12"/>
      <c r="I2" s="12"/>
      <c r="J2" s="12"/>
      <c r="K2" s="11"/>
      <c r="L2" s="11"/>
      <c r="M2" s="11"/>
      <c r="N2" s="11"/>
      <c r="O2" s="11"/>
      <c r="P2" s="11"/>
      <c r="Q2" s="11"/>
      <c r="R2" s="11"/>
      <c r="S2" s="11"/>
      <c r="T2" s="11"/>
      <c r="U2" s="11"/>
      <c r="V2" s="11"/>
      <c r="W2" s="11"/>
      <c r="X2" s="11"/>
      <c r="Y2" s="11"/>
      <c r="Z2" s="11"/>
      <c r="AA2" s="11"/>
      <c r="AB2" s="11"/>
      <c r="AC2" s="11"/>
      <c r="AD2" s="11"/>
      <c r="AE2" s="11"/>
      <c r="AF2" s="11"/>
      <c r="AG2" s="11"/>
      <c r="AH2" s="11"/>
      <c r="AI2" s="11"/>
      <c r="AJ2" s="13"/>
    </row>
    <row r="3" spans="2:36" x14ac:dyDescent="0.2">
      <c r="B3" s="21"/>
      <c r="C3" s="23"/>
      <c r="D3" s="88"/>
      <c r="E3" s="88"/>
      <c r="F3" s="24"/>
      <c r="G3" s="24"/>
      <c r="H3" s="24"/>
      <c r="I3" s="24"/>
      <c r="J3" s="24"/>
      <c r="K3" s="23"/>
      <c r="L3" s="23"/>
      <c r="M3" s="23"/>
      <c r="N3" s="23"/>
      <c r="O3" s="23"/>
      <c r="P3" s="23"/>
      <c r="Q3" s="23"/>
      <c r="R3" s="23"/>
      <c r="S3" s="23"/>
      <c r="T3" s="23"/>
      <c r="U3" s="23"/>
      <c r="V3" s="23"/>
      <c r="W3" s="23"/>
      <c r="X3" s="23"/>
      <c r="Y3" s="23"/>
      <c r="Z3" s="23"/>
      <c r="AA3" s="23"/>
      <c r="AB3" s="23"/>
      <c r="AC3" s="23"/>
      <c r="AD3" s="23"/>
      <c r="AE3" s="23"/>
      <c r="AF3" s="23"/>
      <c r="AG3" s="23"/>
      <c r="AH3" s="23"/>
      <c r="AI3" s="23"/>
      <c r="AJ3" s="26"/>
    </row>
    <row r="4" spans="2:36" s="325" customFormat="1" ht="18" customHeight="1" x14ac:dyDescent="0.3">
      <c r="B4" s="297"/>
      <c r="C4" s="632" t="s">
        <v>214</v>
      </c>
      <c r="D4" s="298"/>
      <c r="E4" s="323"/>
      <c r="F4" s="324"/>
      <c r="G4" s="324"/>
      <c r="H4" s="324"/>
      <c r="I4" s="324"/>
      <c r="J4" s="324"/>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811"/>
    </row>
    <row r="5" spans="2:36" s="145" customFormat="1" ht="18" customHeight="1" x14ac:dyDescent="0.25">
      <c r="B5" s="146"/>
      <c r="C5" s="151" t="str">
        <f>geg!G9</f>
        <v>De speciale school</v>
      </c>
      <c r="D5" s="22"/>
      <c r="E5" s="327"/>
      <c r="F5" s="153"/>
      <c r="G5" s="153"/>
      <c r="H5" s="153"/>
      <c r="I5" s="153"/>
      <c r="J5" s="153"/>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6"/>
    </row>
    <row r="6" spans="2:36" ht="12" customHeight="1" x14ac:dyDescent="0.25">
      <c r="B6" s="21"/>
      <c r="C6" s="328"/>
      <c r="D6" s="88"/>
      <c r="E6" s="88"/>
      <c r="F6" s="24"/>
      <c r="G6" s="24"/>
      <c r="H6" s="24"/>
      <c r="I6" s="24"/>
      <c r="J6" s="24"/>
      <c r="K6" s="23"/>
      <c r="L6" s="23"/>
      <c r="M6" s="23"/>
      <c r="N6" s="23"/>
      <c r="O6" s="23"/>
      <c r="P6" s="23"/>
      <c r="Q6" s="23"/>
      <c r="R6" s="23"/>
      <c r="S6" s="23"/>
      <c r="T6" s="23"/>
      <c r="U6" s="23"/>
      <c r="V6" s="23"/>
      <c r="W6" s="23"/>
      <c r="X6" s="23"/>
      <c r="Y6" s="23"/>
      <c r="Z6" s="23"/>
      <c r="AA6" s="23"/>
      <c r="AB6" s="23"/>
      <c r="AC6" s="23"/>
      <c r="AD6" s="23"/>
      <c r="AE6" s="23"/>
      <c r="AF6" s="23"/>
      <c r="AG6" s="23"/>
      <c r="AH6" s="23"/>
      <c r="AI6" s="23"/>
      <c r="AJ6" s="26"/>
    </row>
    <row r="7" spans="2:36" ht="12" customHeight="1" x14ac:dyDescent="0.25">
      <c r="B7" s="21"/>
      <c r="C7" s="328"/>
      <c r="D7" s="88"/>
      <c r="E7" s="88"/>
      <c r="F7" s="24"/>
      <c r="G7" s="24"/>
      <c r="H7" s="24"/>
      <c r="I7" s="24"/>
      <c r="J7" s="24"/>
      <c r="K7" s="23"/>
      <c r="L7" s="23"/>
      <c r="M7" s="23"/>
      <c r="N7" s="23"/>
      <c r="O7" s="23"/>
      <c r="P7" s="23"/>
      <c r="Q7" s="23"/>
      <c r="R7" s="23"/>
      <c r="S7" s="23"/>
      <c r="T7" s="23"/>
      <c r="U7" s="23"/>
      <c r="V7" s="23"/>
      <c r="W7" s="23"/>
      <c r="X7" s="23"/>
      <c r="Y7" s="23"/>
      <c r="Z7" s="23"/>
      <c r="AA7" s="23"/>
      <c r="AB7" s="23"/>
      <c r="AC7" s="23"/>
      <c r="AD7" s="23"/>
      <c r="AE7" s="23"/>
      <c r="AF7" s="23"/>
      <c r="AG7" s="23"/>
      <c r="AH7" s="23"/>
      <c r="AI7" s="23"/>
      <c r="AJ7" s="26"/>
    </row>
    <row r="8" spans="2:36" s="182" customFormat="1" x14ac:dyDescent="0.2">
      <c r="B8" s="812"/>
      <c r="C8" s="329"/>
      <c r="D8" s="1169" t="s">
        <v>215</v>
      </c>
      <c r="E8" s="1169" t="s">
        <v>216</v>
      </c>
      <c r="F8" s="1170" t="s">
        <v>217</v>
      </c>
      <c r="G8" s="1170" t="s">
        <v>218</v>
      </c>
      <c r="H8" s="1170" t="s">
        <v>219</v>
      </c>
      <c r="I8" s="1170" t="s">
        <v>220</v>
      </c>
      <c r="J8" s="1170" t="s">
        <v>221</v>
      </c>
      <c r="K8" s="1170"/>
      <c r="L8" s="1170" t="s">
        <v>222</v>
      </c>
      <c r="M8" s="1170" t="s">
        <v>223</v>
      </c>
      <c r="N8" s="1170" t="s">
        <v>224</v>
      </c>
      <c r="O8" s="1171" t="s">
        <v>225</v>
      </c>
      <c r="P8" s="1170" t="s">
        <v>226</v>
      </c>
      <c r="Q8" s="1170"/>
      <c r="R8" s="1170">
        <f>tab!C4</f>
        <v>2014</v>
      </c>
      <c r="S8" s="1172">
        <f t="shared" ref="S8:Y8" si="0">R8+1</f>
        <v>2015</v>
      </c>
      <c r="T8" s="1172">
        <f t="shared" si="0"/>
        <v>2016</v>
      </c>
      <c r="U8" s="1173">
        <f t="shared" si="0"/>
        <v>2017</v>
      </c>
      <c r="V8" s="1173">
        <f t="shared" si="0"/>
        <v>2018</v>
      </c>
      <c r="W8" s="1173">
        <f t="shared" si="0"/>
        <v>2019</v>
      </c>
      <c r="X8" s="1173">
        <f t="shared" si="0"/>
        <v>2020</v>
      </c>
      <c r="Y8" s="1173">
        <f t="shared" si="0"/>
        <v>2021</v>
      </c>
      <c r="Z8" s="1170"/>
      <c r="AA8" s="1170">
        <f t="shared" ref="AA8:AH8" si="1">R8</f>
        <v>2014</v>
      </c>
      <c r="AB8" s="1170">
        <f t="shared" si="1"/>
        <v>2015</v>
      </c>
      <c r="AC8" s="1170">
        <f t="shared" si="1"/>
        <v>2016</v>
      </c>
      <c r="AD8" s="1170">
        <f t="shared" si="1"/>
        <v>2017</v>
      </c>
      <c r="AE8" s="1170">
        <f t="shared" si="1"/>
        <v>2018</v>
      </c>
      <c r="AF8" s="1170">
        <f t="shared" si="1"/>
        <v>2019</v>
      </c>
      <c r="AG8" s="1170">
        <f t="shared" si="1"/>
        <v>2020</v>
      </c>
      <c r="AH8" s="1170">
        <f t="shared" si="1"/>
        <v>2021</v>
      </c>
      <c r="AI8" s="329"/>
      <c r="AJ8" s="813"/>
    </row>
    <row r="9" spans="2:36" s="182" customFormat="1" x14ac:dyDescent="0.2">
      <c r="B9" s="812"/>
      <c r="C9" s="329"/>
      <c r="D9" s="1169"/>
      <c r="E9" s="1169"/>
      <c r="F9" s="1170" t="s">
        <v>227</v>
      </c>
      <c r="G9" s="1170" t="s">
        <v>228</v>
      </c>
      <c r="H9" s="1170" t="s">
        <v>229</v>
      </c>
      <c r="I9" s="1170" t="s">
        <v>230</v>
      </c>
      <c r="J9" s="1170" t="s">
        <v>231</v>
      </c>
      <c r="K9" s="1170"/>
      <c r="L9" s="1170"/>
      <c r="M9" s="1170" t="s">
        <v>232</v>
      </c>
      <c r="N9" s="1170" t="s">
        <v>233</v>
      </c>
      <c r="O9" s="1171" t="s">
        <v>224</v>
      </c>
      <c r="P9" s="1171">
        <f>R8</f>
        <v>2014</v>
      </c>
      <c r="Q9" s="1170"/>
      <c r="R9" s="1170" t="s">
        <v>224</v>
      </c>
      <c r="S9" s="1170" t="s">
        <v>224</v>
      </c>
      <c r="T9" s="1170" t="s">
        <v>224</v>
      </c>
      <c r="U9" s="1170" t="s">
        <v>224</v>
      </c>
      <c r="V9" s="1170" t="s">
        <v>224</v>
      </c>
      <c r="W9" s="1170" t="s">
        <v>224</v>
      </c>
      <c r="X9" s="1170" t="s">
        <v>224</v>
      </c>
      <c r="Y9" s="1170" t="s">
        <v>224</v>
      </c>
      <c r="Z9" s="1170"/>
      <c r="AA9" s="1170" t="s">
        <v>234</v>
      </c>
      <c r="AB9" s="1170" t="s">
        <v>234</v>
      </c>
      <c r="AC9" s="1170" t="s">
        <v>234</v>
      </c>
      <c r="AD9" s="1170" t="s">
        <v>234</v>
      </c>
      <c r="AE9" s="1170" t="s">
        <v>234</v>
      </c>
      <c r="AF9" s="1170" t="s">
        <v>234</v>
      </c>
      <c r="AG9" s="1170" t="s">
        <v>234</v>
      </c>
      <c r="AH9" s="1170" t="s">
        <v>234</v>
      </c>
      <c r="AI9" s="329"/>
      <c r="AJ9" s="813"/>
    </row>
    <row r="10" spans="2:36" s="278" customFormat="1" x14ac:dyDescent="0.2">
      <c r="B10" s="814"/>
      <c r="C10" s="330"/>
      <c r="D10" s="331"/>
      <c r="E10" s="331"/>
      <c r="F10" s="330"/>
      <c r="G10" s="330"/>
      <c r="H10" s="330"/>
      <c r="I10" s="330"/>
      <c r="J10" s="330"/>
      <c r="K10" s="330"/>
      <c r="L10" s="330"/>
      <c r="M10" s="330"/>
      <c r="N10" s="330"/>
      <c r="O10" s="332"/>
      <c r="P10" s="332"/>
      <c r="Q10" s="330"/>
      <c r="R10" s="330"/>
      <c r="S10" s="330"/>
      <c r="T10" s="330"/>
      <c r="U10" s="330"/>
      <c r="V10" s="330"/>
      <c r="W10" s="330"/>
      <c r="X10" s="330"/>
      <c r="Y10" s="330"/>
      <c r="Z10" s="330"/>
      <c r="AA10" s="330"/>
      <c r="AB10" s="330"/>
      <c r="AC10" s="330"/>
      <c r="AD10" s="330"/>
      <c r="AE10" s="330"/>
      <c r="AF10" s="330"/>
      <c r="AG10" s="330"/>
      <c r="AH10" s="330"/>
      <c r="AI10" s="330"/>
      <c r="AJ10" s="815"/>
    </row>
    <row r="11" spans="2:36" s="278" customFormat="1" x14ac:dyDescent="0.2">
      <c r="B11" s="814"/>
      <c r="C11" s="333"/>
      <c r="D11" s="334"/>
      <c r="E11" s="334"/>
      <c r="F11" s="335"/>
      <c r="G11" s="335"/>
      <c r="H11" s="335"/>
      <c r="I11" s="335"/>
      <c r="J11" s="335"/>
      <c r="K11" s="335"/>
      <c r="L11" s="335"/>
      <c r="M11" s="335"/>
      <c r="N11" s="335"/>
      <c r="O11" s="336"/>
      <c r="P11" s="336"/>
      <c r="Q11" s="335"/>
      <c r="R11" s="335"/>
      <c r="S11" s="335"/>
      <c r="T11" s="335"/>
      <c r="U11" s="335"/>
      <c r="V11" s="335"/>
      <c r="W11" s="335"/>
      <c r="X11" s="335"/>
      <c r="Y11" s="335"/>
      <c r="Z11" s="335"/>
      <c r="AA11" s="335"/>
      <c r="AB11" s="335"/>
      <c r="AC11" s="335"/>
      <c r="AD11" s="335"/>
      <c r="AE11" s="335"/>
      <c r="AF11" s="337"/>
      <c r="AG11" s="337"/>
      <c r="AH11" s="337"/>
      <c r="AI11" s="337"/>
      <c r="AJ11" s="815"/>
    </row>
    <row r="12" spans="2:36" s="343" customFormat="1" collapsed="1" x14ac:dyDescent="0.2">
      <c r="B12" s="816"/>
      <c r="C12" s="338"/>
      <c r="D12" s="339"/>
      <c r="E12" s="339"/>
      <c r="F12" s="340"/>
      <c r="G12" s="340"/>
      <c r="H12" s="340"/>
      <c r="I12" s="340"/>
      <c r="J12" s="340"/>
      <c r="K12" s="341"/>
      <c r="L12" s="341"/>
      <c r="M12" s="341"/>
      <c r="N12" s="341"/>
      <c r="O12" s="341"/>
      <c r="P12" s="1127">
        <f>SUM(P14:P141)</f>
        <v>0</v>
      </c>
      <c r="Q12" s="341"/>
      <c r="R12" s="1127">
        <f t="shared" ref="R12:Y12" si="2">SUM(R14:R141)</f>
        <v>0</v>
      </c>
      <c r="S12" s="1127">
        <f t="shared" si="2"/>
        <v>0</v>
      </c>
      <c r="T12" s="1127">
        <f t="shared" si="2"/>
        <v>0</v>
      </c>
      <c r="U12" s="1127">
        <f t="shared" si="2"/>
        <v>0</v>
      </c>
      <c r="V12" s="1127">
        <f t="shared" si="2"/>
        <v>0</v>
      </c>
      <c r="W12" s="1127">
        <f t="shared" si="2"/>
        <v>0</v>
      </c>
      <c r="X12" s="1127">
        <f t="shared" si="2"/>
        <v>0</v>
      </c>
      <c r="Y12" s="1127">
        <f t="shared" si="2"/>
        <v>0</v>
      </c>
      <c r="Z12" s="1167"/>
      <c r="AA12" s="1127">
        <f t="shared" ref="AA12:AH12" si="3">SUM(AA14:AA141)</f>
        <v>0</v>
      </c>
      <c r="AB12" s="1127">
        <f t="shared" si="3"/>
        <v>0</v>
      </c>
      <c r="AC12" s="1127">
        <f t="shared" si="3"/>
        <v>0</v>
      </c>
      <c r="AD12" s="1127">
        <f t="shared" si="3"/>
        <v>0</v>
      </c>
      <c r="AE12" s="1127">
        <f t="shared" si="3"/>
        <v>0</v>
      </c>
      <c r="AF12" s="1127">
        <f t="shared" si="3"/>
        <v>0</v>
      </c>
      <c r="AG12" s="1127">
        <f t="shared" si="3"/>
        <v>0</v>
      </c>
      <c r="AH12" s="1127">
        <f t="shared" si="3"/>
        <v>0</v>
      </c>
      <c r="AI12" s="342"/>
      <c r="AJ12" s="817"/>
    </row>
    <row r="13" spans="2:36" s="278" customFormat="1" x14ac:dyDescent="0.2">
      <c r="B13" s="814"/>
      <c r="C13" s="344"/>
      <c r="D13" s="345"/>
      <c r="E13" s="345"/>
      <c r="F13" s="346"/>
      <c r="G13" s="346"/>
      <c r="H13" s="346"/>
      <c r="I13" s="346"/>
      <c r="J13" s="346"/>
      <c r="K13" s="346"/>
      <c r="L13" s="346"/>
      <c r="M13" s="346"/>
      <c r="N13" s="346"/>
      <c r="O13" s="347"/>
      <c r="P13" s="347"/>
      <c r="Q13" s="346"/>
      <c r="R13" s="346"/>
      <c r="S13" s="346"/>
      <c r="T13" s="346"/>
      <c r="U13" s="346"/>
      <c r="V13" s="346"/>
      <c r="W13" s="346"/>
      <c r="X13" s="346"/>
      <c r="Y13" s="346"/>
      <c r="Z13" s="346"/>
      <c r="AA13" s="46"/>
      <c r="AB13" s="46"/>
      <c r="AC13" s="46"/>
      <c r="AD13" s="46"/>
      <c r="AE13" s="46"/>
      <c r="AF13" s="261"/>
      <c r="AG13" s="261"/>
      <c r="AH13" s="261"/>
      <c r="AI13" s="348"/>
      <c r="AJ13" s="815"/>
    </row>
    <row r="14" spans="2:36" x14ac:dyDescent="0.2">
      <c r="B14" s="21"/>
      <c r="C14" s="45"/>
      <c r="D14" s="196"/>
      <c r="E14" s="196"/>
      <c r="F14" s="198"/>
      <c r="G14" s="48"/>
      <c r="H14" s="349"/>
      <c r="I14" s="48"/>
      <c r="J14" s="48"/>
      <c r="K14" s="3"/>
      <c r="L14" s="46">
        <f>IF(J14="geen",9999999999,J14)</f>
        <v>0</v>
      </c>
      <c r="M14" s="1168">
        <f t="shared" ref="M14:M77" si="4">G14*H14</f>
        <v>0</v>
      </c>
      <c r="N14" s="1168">
        <f t="shared" ref="N14:N77" si="5">IF(G14=0,0,(G14*H14)/L14)</f>
        <v>0</v>
      </c>
      <c r="O14" s="1026" t="str">
        <f t="shared" ref="O14:O77" si="6">IF(L14=0,"-",(IF(L14&gt;3000,"-",I14+L14-1)))</f>
        <v>-</v>
      </c>
      <c r="P14" s="1168">
        <f t="shared" ref="P14:P77" si="7">IF(J14="geen",IF(I14&lt;$R$8,G14*H14,0),IF(I14&gt;=$R$8,0,IF((H14*G14-(R$8-I14)*N14)&lt;0,0,H14*G14-(R$8-I14)*N14)))</f>
        <v>0</v>
      </c>
      <c r="Q14" s="3"/>
      <c r="R14" s="1168">
        <f t="shared" ref="R14:Y29" si="8">(IF(R$8&lt;$I14,0,IF($O14&lt;=R$8-1,0,$N14)))</f>
        <v>0</v>
      </c>
      <c r="S14" s="1168">
        <f t="shared" si="8"/>
        <v>0</v>
      </c>
      <c r="T14" s="1168">
        <f t="shared" si="8"/>
        <v>0</v>
      </c>
      <c r="U14" s="1168">
        <f t="shared" si="8"/>
        <v>0</v>
      </c>
      <c r="V14" s="1168">
        <f t="shared" si="8"/>
        <v>0</v>
      </c>
      <c r="W14" s="1168">
        <f t="shared" si="8"/>
        <v>0</v>
      </c>
      <c r="X14" s="1168">
        <f t="shared" si="8"/>
        <v>0</v>
      </c>
      <c r="Y14" s="1168">
        <f t="shared" si="8"/>
        <v>0</v>
      </c>
      <c r="Z14" s="3"/>
      <c r="AA14" s="1168">
        <f t="shared" ref="AA14:AH29" si="9">IF(AA$8=$I14,($G14*$H14),0)</f>
        <v>0</v>
      </c>
      <c r="AB14" s="1168">
        <f t="shared" si="9"/>
        <v>0</v>
      </c>
      <c r="AC14" s="1168">
        <f t="shared" si="9"/>
        <v>0</v>
      </c>
      <c r="AD14" s="1168">
        <f t="shared" si="9"/>
        <v>0</v>
      </c>
      <c r="AE14" s="1168">
        <f t="shared" si="9"/>
        <v>0</v>
      </c>
      <c r="AF14" s="1168">
        <f t="shared" si="9"/>
        <v>0</v>
      </c>
      <c r="AG14" s="1168">
        <f t="shared" si="9"/>
        <v>0</v>
      </c>
      <c r="AH14" s="1168">
        <f t="shared" si="9"/>
        <v>0</v>
      </c>
      <c r="AI14" s="6"/>
      <c r="AJ14" s="26"/>
    </row>
    <row r="15" spans="2:36" x14ac:dyDescent="0.2">
      <c r="B15" s="21"/>
      <c r="C15" s="45"/>
      <c r="D15" s="196"/>
      <c r="E15" s="196"/>
      <c r="F15" s="198"/>
      <c r="G15" s="48"/>
      <c r="H15" s="349"/>
      <c r="I15" s="48"/>
      <c r="J15" s="48"/>
      <c r="K15" s="3"/>
      <c r="L15" s="46">
        <f t="shared" ref="L15:L78" si="10">IF(J15="geen",9999999999,J15)</f>
        <v>0</v>
      </c>
      <c r="M15" s="1168">
        <f t="shared" si="4"/>
        <v>0</v>
      </c>
      <c r="N15" s="1168">
        <f t="shared" si="5"/>
        <v>0</v>
      </c>
      <c r="O15" s="1026" t="str">
        <f t="shared" si="6"/>
        <v>-</v>
      </c>
      <c r="P15" s="1168">
        <f t="shared" si="7"/>
        <v>0</v>
      </c>
      <c r="Q15" s="3"/>
      <c r="R15" s="1168">
        <f t="shared" si="8"/>
        <v>0</v>
      </c>
      <c r="S15" s="1168">
        <f t="shared" si="8"/>
        <v>0</v>
      </c>
      <c r="T15" s="1168">
        <f t="shared" si="8"/>
        <v>0</v>
      </c>
      <c r="U15" s="1168">
        <f t="shared" si="8"/>
        <v>0</v>
      </c>
      <c r="V15" s="1168">
        <f t="shared" si="8"/>
        <v>0</v>
      </c>
      <c r="W15" s="1168">
        <f t="shared" si="8"/>
        <v>0</v>
      </c>
      <c r="X15" s="1168">
        <f t="shared" si="8"/>
        <v>0</v>
      </c>
      <c r="Y15" s="1168">
        <f t="shared" si="8"/>
        <v>0</v>
      </c>
      <c r="Z15" s="3"/>
      <c r="AA15" s="1168">
        <f t="shared" si="9"/>
        <v>0</v>
      </c>
      <c r="AB15" s="1168">
        <f t="shared" si="9"/>
        <v>0</v>
      </c>
      <c r="AC15" s="1168">
        <f t="shared" si="9"/>
        <v>0</v>
      </c>
      <c r="AD15" s="1168">
        <f t="shared" si="9"/>
        <v>0</v>
      </c>
      <c r="AE15" s="1168">
        <f t="shared" si="9"/>
        <v>0</v>
      </c>
      <c r="AF15" s="1168">
        <f t="shared" si="9"/>
        <v>0</v>
      </c>
      <c r="AG15" s="1168">
        <f t="shared" si="9"/>
        <v>0</v>
      </c>
      <c r="AH15" s="1168">
        <f t="shared" si="9"/>
        <v>0</v>
      </c>
      <c r="AI15" s="6"/>
      <c r="AJ15" s="26"/>
    </row>
    <row r="16" spans="2:36" x14ac:dyDescent="0.2">
      <c r="B16" s="21"/>
      <c r="C16" s="45"/>
      <c r="D16" s="196"/>
      <c r="E16" s="196"/>
      <c r="F16" s="198"/>
      <c r="G16" s="48"/>
      <c r="H16" s="349"/>
      <c r="I16" s="48"/>
      <c r="J16" s="48"/>
      <c r="K16" s="3"/>
      <c r="L16" s="46">
        <f t="shared" si="10"/>
        <v>0</v>
      </c>
      <c r="M16" s="1168">
        <f t="shared" si="4"/>
        <v>0</v>
      </c>
      <c r="N16" s="1168">
        <f t="shared" si="5"/>
        <v>0</v>
      </c>
      <c r="O16" s="1026" t="str">
        <f t="shared" si="6"/>
        <v>-</v>
      </c>
      <c r="P16" s="1168">
        <f t="shared" si="7"/>
        <v>0</v>
      </c>
      <c r="Q16" s="3"/>
      <c r="R16" s="1168">
        <f t="shared" si="8"/>
        <v>0</v>
      </c>
      <c r="S16" s="1168">
        <f t="shared" si="8"/>
        <v>0</v>
      </c>
      <c r="T16" s="1168">
        <f t="shared" si="8"/>
        <v>0</v>
      </c>
      <c r="U16" s="1168">
        <f t="shared" si="8"/>
        <v>0</v>
      </c>
      <c r="V16" s="1168">
        <f t="shared" si="8"/>
        <v>0</v>
      </c>
      <c r="W16" s="1168">
        <f t="shared" si="8"/>
        <v>0</v>
      </c>
      <c r="X16" s="1168">
        <f t="shared" si="8"/>
        <v>0</v>
      </c>
      <c r="Y16" s="1168">
        <f t="shared" si="8"/>
        <v>0</v>
      </c>
      <c r="Z16" s="3"/>
      <c r="AA16" s="1168">
        <f t="shared" si="9"/>
        <v>0</v>
      </c>
      <c r="AB16" s="1168">
        <f t="shared" si="9"/>
        <v>0</v>
      </c>
      <c r="AC16" s="1168">
        <f t="shared" si="9"/>
        <v>0</v>
      </c>
      <c r="AD16" s="1168">
        <f t="shared" si="9"/>
        <v>0</v>
      </c>
      <c r="AE16" s="1168">
        <f t="shared" si="9"/>
        <v>0</v>
      </c>
      <c r="AF16" s="1168">
        <f t="shared" si="9"/>
        <v>0</v>
      </c>
      <c r="AG16" s="1168">
        <f t="shared" si="9"/>
        <v>0</v>
      </c>
      <c r="AH16" s="1168">
        <f t="shared" si="9"/>
        <v>0</v>
      </c>
      <c r="AI16" s="6"/>
      <c r="AJ16" s="26"/>
    </row>
    <row r="17" spans="2:36" x14ac:dyDescent="0.2">
      <c r="B17" s="21"/>
      <c r="C17" s="45"/>
      <c r="D17" s="196"/>
      <c r="E17" s="196"/>
      <c r="F17" s="198"/>
      <c r="G17" s="48"/>
      <c r="H17" s="349"/>
      <c r="I17" s="48"/>
      <c r="J17" s="48"/>
      <c r="K17" s="3"/>
      <c r="L17" s="46">
        <f t="shared" si="10"/>
        <v>0</v>
      </c>
      <c r="M17" s="1168">
        <f t="shared" si="4"/>
        <v>0</v>
      </c>
      <c r="N17" s="1168">
        <f t="shared" si="5"/>
        <v>0</v>
      </c>
      <c r="O17" s="1026" t="str">
        <f t="shared" si="6"/>
        <v>-</v>
      </c>
      <c r="P17" s="1168">
        <f t="shared" si="7"/>
        <v>0</v>
      </c>
      <c r="Q17" s="3"/>
      <c r="R17" s="1168">
        <f t="shared" si="8"/>
        <v>0</v>
      </c>
      <c r="S17" s="1168">
        <f t="shared" si="8"/>
        <v>0</v>
      </c>
      <c r="T17" s="1168">
        <f t="shared" si="8"/>
        <v>0</v>
      </c>
      <c r="U17" s="1168">
        <f t="shared" si="8"/>
        <v>0</v>
      </c>
      <c r="V17" s="1168">
        <f t="shared" si="8"/>
        <v>0</v>
      </c>
      <c r="W17" s="1168">
        <f t="shared" si="8"/>
        <v>0</v>
      </c>
      <c r="X17" s="1168">
        <f t="shared" si="8"/>
        <v>0</v>
      </c>
      <c r="Y17" s="1168">
        <f t="shared" si="8"/>
        <v>0</v>
      </c>
      <c r="Z17" s="3"/>
      <c r="AA17" s="1168">
        <f t="shared" si="9"/>
        <v>0</v>
      </c>
      <c r="AB17" s="1168">
        <f t="shared" si="9"/>
        <v>0</v>
      </c>
      <c r="AC17" s="1168">
        <f t="shared" si="9"/>
        <v>0</v>
      </c>
      <c r="AD17" s="1168">
        <f t="shared" si="9"/>
        <v>0</v>
      </c>
      <c r="AE17" s="1168">
        <f t="shared" si="9"/>
        <v>0</v>
      </c>
      <c r="AF17" s="1168">
        <f t="shared" si="9"/>
        <v>0</v>
      </c>
      <c r="AG17" s="1168">
        <f t="shared" si="9"/>
        <v>0</v>
      </c>
      <c r="AH17" s="1168">
        <f t="shared" si="9"/>
        <v>0</v>
      </c>
      <c r="AI17" s="6"/>
      <c r="AJ17" s="26"/>
    </row>
    <row r="18" spans="2:36" x14ac:dyDescent="0.2">
      <c r="B18" s="21"/>
      <c r="C18" s="45"/>
      <c r="D18" s="196"/>
      <c r="E18" s="196"/>
      <c r="F18" s="198"/>
      <c r="G18" s="48"/>
      <c r="H18" s="349"/>
      <c r="I18" s="48"/>
      <c r="J18" s="48"/>
      <c r="K18" s="3"/>
      <c r="L18" s="46">
        <f t="shared" si="10"/>
        <v>0</v>
      </c>
      <c r="M18" s="1168">
        <f t="shared" si="4"/>
        <v>0</v>
      </c>
      <c r="N18" s="1168">
        <f t="shared" si="5"/>
        <v>0</v>
      </c>
      <c r="O18" s="1026" t="str">
        <f t="shared" si="6"/>
        <v>-</v>
      </c>
      <c r="P18" s="1168">
        <f t="shared" si="7"/>
        <v>0</v>
      </c>
      <c r="Q18" s="3"/>
      <c r="R18" s="1168">
        <f t="shared" si="8"/>
        <v>0</v>
      </c>
      <c r="S18" s="1168">
        <f t="shared" si="8"/>
        <v>0</v>
      </c>
      <c r="T18" s="1168">
        <f t="shared" si="8"/>
        <v>0</v>
      </c>
      <c r="U18" s="1168">
        <f t="shared" si="8"/>
        <v>0</v>
      </c>
      <c r="V18" s="1168">
        <f t="shared" si="8"/>
        <v>0</v>
      </c>
      <c r="W18" s="1168">
        <f t="shared" si="8"/>
        <v>0</v>
      </c>
      <c r="X18" s="1168">
        <f t="shared" si="8"/>
        <v>0</v>
      </c>
      <c r="Y18" s="1168">
        <f t="shared" si="8"/>
        <v>0</v>
      </c>
      <c r="Z18" s="3"/>
      <c r="AA18" s="1168">
        <f t="shared" si="9"/>
        <v>0</v>
      </c>
      <c r="AB18" s="1168">
        <f t="shared" si="9"/>
        <v>0</v>
      </c>
      <c r="AC18" s="1168">
        <f t="shared" si="9"/>
        <v>0</v>
      </c>
      <c r="AD18" s="1168">
        <f t="shared" si="9"/>
        <v>0</v>
      </c>
      <c r="AE18" s="1168">
        <f t="shared" si="9"/>
        <v>0</v>
      </c>
      <c r="AF18" s="1168">
        <f t="shared" si="9"/>
        <v>0</v>
      </c>
      <c r="AG18" s="1168">
        <f t="shared" si="9"/>
        <v>0</v>
      </c>
      <c r="AH18" s="1168">
        <f t="shared" si="9"/>
        <v>0</v>
      </c>
      <c r="AI18" s="6"/>
      <c r="AJ18" s="26"/>
    </row>
    <row r="19" spans="2:36" x14ac:dyDescent="0.2">
      <c r="B19" s="21"/>
      <c r="C19" s="45"/>
      <c r="D19" s="196"/>
      <c r="E19" s="196"/>
      <c r="F19" s="198"/>
      <c r="G19" s="48"/>
      <c r="H19" s="349"/>
      <c r="I19" s="48"/>
      <c r="J19" s="48"/>
      <c r="K19" s="3"/>
      <c r="L19" s="46">
        <f t="shared" si="10"/>
        <v>0</v>
      </c>
      <c r="M19" s="1168">
        <f t="shared" si="4"/>
        <v>0</v>
      </c>
      <c r="N19" s="1168">
        <f t="shared" si="5"/>
        <v>0</v>
      </c>
      <c r="O19" s="1026" t="str">
        <f t="shared" si="6"/>
        <v>-</v>
      </c>
      <c r="P19" s="1168">
        <f t="shared" si="7"/>
        <v>0</v>
      </c>
      <c r="Q19" s="3"/>
      <c r="R19" s="1168">
        <f t="shared" si="8"/>
        <v>0</v>
      </c>
      <c r="S19" s="1168">
        <f t="shared" si="8"/>
        <v>0</v>
      </c>
      <c r="T19" s="1168">
        <f t="shared" si="8"/>
        <v>0</v>
      </c>
      <c r="U19" s="1168">
        <f t="shared" si="8"/>
        <v>0</v>
      </c>
      <c r="V19" s="1168">
        <f t="shared" si="8"/>
        <v>0</v>
      </c>
      <c r="W19" s="1168">
        <f t="shared" si="8"/>
        <v>0</v>
      </c>
      <c r="X19" s="1168">
        <f t="shared" si="8"/>
        <v>0</v>
      </c>
      <c r="Y19" s="1168">
        <f t="shared" si="8"/>
        <v>0</v>
      </c>
      <c r="Z19" s="3"/>
      <c r="AA19" s="1168">
        <f t="shared" si="9"/>
        <v>0</v>
      </c>
      <c r="AB19" s="1168">
        <f t="shared" si="9"/>
        <v>0</v>
      </c>
      <c r="AC19" s="1168">
        <f t="shared" si="9"/>
        <v>0</v>
      </c>
      <c r="AD19" s="1168">
        <f t="shared" si="9"/>
        <v>0</v>
      </c>
      <c r="AE19" s="1168">
        <f t="shared" si="9"/>
        <v>0</v>
      </c>
      <c r="AF19" s="1168">
        <f t="shared" si="9"/>
        <v>0</v>
      </c>
      <c r="AG19" s="1168">
        <f t="shared" si="9"/>
        <v>0</v>
      </c>
      <c r="AH19" s="1168">
        <f t="shared" si="9"/>
        <v>0</v>
      </c>
      <c r="AI19" s="6"/>
      <c r="AJ19" s="26"/>
    </row>
    <row r="20" spans="2:36" x14ac:dyDescent="0.2">
      <c r="B20" s="21"/>
      <c r="C20" s="45"/>
      <c r="D20" s="196"/>
      <c r="E20" s="196"/>
      <c r="F20" s="198"/>
      <c r="G20" s="48"/>
      <c r="H20" s="349"/>
      <c r="I20" s="48"/>
      <c r="J20" s="48"/>
      <c r="K20" s="3"/>
      <c r="L20" s="46">
        <f t="shared" si="10"/>
        <v>0</v>
      </c>
      <c r="M20" s="1168">
        <f t="shared" si="4"/>
        <v>0</v>
      </c>
      <c r="N20" s="1168">
        <f t="shared" si="5"/>
        <v>0</v>
      </c>
      <c r="O20" s="1026" t="str">
        <f t="shared" si="6"/>
        <v>-</v>
      </c>
      <c r="P20" s="1168">
        <f t="shared" si="7"/>
        <v>0</v>
      </c>
      <c r="Q20" s="3"/>
      <c r="R20" s="1168">
        <f t="shared" si="8"/>
        <v>0</v>
      </c>
      <c r="S20" s="1168">
        <f t="shared" si="8"/>
        <v>0</v>
      </c>
      <c r="T20" s="1168">
        <f t="shared" si="8"/>
        <v>0</v>
      </c>
      <c r="U20" s="1168">
        <f t="shared" si="8"/>
        <v>0</v>
      </c>
      <c r="V20" s="1168">
        <f t="shared" si="8"/>
        <v>0</v>
      </c>
      <c r="W20" s="1168">
        <f t="shared" si="8"/>
        <v>0</v>
      </c>
      <c r="X20" s="1168">
        <f t="shared" si="8"/>
        <v>0</v>
      </c>
      <c r="Y20" s="1168">
        <f t="shared" si="8"/>
        <v>0</v>
      </c>
      <c r="Z20" s="3"/>
      <c r="AA20" s="1168">
        <f t="shared" si="9"/>
        <v>0</v>
      </c>
      <c r="AB20" s="1168">
        <f t="shared" si="9"/>
        <v>0</v>
      </c>
      <c r="AC20" s="1168">
        <f t="shared" si="9"/>
        <v>0</v>
      </c>
      <c r="AD20" s="1168">
        <f t="shared" si="9"/>
        <v>0</v>
      </c>
      <c r="AE20" s="1168">
        <f t="shared" si="9"/>
        <v>0</v>
      </c>
      <c r="AF20" s="1168">
        <f t="shared" si="9"/>
        <v>0</v>
      </c>
      <c r="AG20" s="1168">
        <f t="shared" si="9"/>
        <v>0</v>
      </c>
      <c r="AH20" s="1168">
        <f t="shared" si="9"/>
        <v>0</v>
      </c>
      <c r="AI20" s="6"/>
      <c r="AJ20" s="26"/>
    </row>
    <row r="21" spans="2:36" x14ac:dyDescent="0.2">
      <c r="B21" s="21"/>
      <c r="C21" s="45"/>
      <c r="D21" s="196"/>
      <c r="E21" s="196"/>
      <c r="F21" s="198"/>
      <c r="G21" s="48"/>
      <c r="H21" s="349"/>
      <c r="I21" s="48"/>
      <c r="J21" s="48"/>
      <c r="K21" s="3"/>
      <c r="L21" s="46">
        <f t="shared" si="10"/>
        <v>0</v>
      </c>
      <c r="M21" s="1168">
        <f t="shared" si="4"/>
        <v>0</v>
      </c>
      <c r="N21" s="1168">
        <f t="shared" si="5"/>
        <v>0</v>
      </c>
      <c r="O21" s="1026" t="str">
        <f t="shared" si="6"/>
        <v>-</v>
      </c>
      <c r="P21" s="1168">
        <f t="shared" si="7"/>
        <v>0</v>
      </c>
      <c r="Q21" s="3"/>
      <c r="R21" s="1168">
        <f t="shared" si="8"/>
        <v>0</v>
      </c>
      <c r="S21" s="1168">
        <f t="shared" si="8"/>
        <v>0</v>
      </c>
      <c r="T21" s="1168">
        <f t="shared" si="8"/>
        <v>0</v>
      </c>
      <c r="U21" s="1168">
        <f t="shared" si="8"/>
        <v>0</v>
      </c>
      <c r="V21" s="1168">
        <f t="shared" si="8"/>
        <v>0</v>
      </c>
      <c r="W21" s="1168">
        <f t="shared" si="8"/>
        <v>0</v>
      </c>
      <c r="X21" s="1168">
        <f t="shared" si="8"/>
        <v>0</v>
      </c>
      <c r="Y21" s="1168">
        <f t="shared" si="8"/>
        <v>0</v>
      </c>
      <c r="Z21" s="3"/>
      <c r="AA21" s="1168">
        <f t="shared" si="9"/>
        <v>0</v>
      </c>
      <c r="AB21" s="1168">
        <f t="shared" si="9"/>
        <v>0</v>
      </c>
      <c r="AC21" s="1168">
        <f t="shared" si="9"/>
        <v>0</v>
      </c>
      <c r="AD21" s="1168">
        <f t="shared" si="9"/>
        <v>0</v>
      </c>
      <c r="AE21" s="1168">
        <f t="shared" si="9"/>
        <v>0</v>
      </c>
      <c r="AF21" s="1168">
        <f t="shared" si="9"/>
        <v>0</v>
      </c>
      <c r="AG21" s="1168">
        <f t="shared" si="9"/>
        <v>0</v>
      </c>
      <c r="AH21" s="1168">
        <f t="shared" si="9"/>
        <v>0</v>
      </c>
      <c r="AI21" s="6"/>
      <c r="AJ21" s="26"/>
    </row>
    <row r="22" spans="2:36" x14ac:dyDescent="0.2">
      <c r="B22" s="21"/>
      <c r="C22" s="45"/>
      <c r="D22" s="196"/>
      <c r="E22" s="196"/>
      <c r="F22" s="198"/>
      <c r="G22" s="48"/>
      <c r="H22" s="349"/>
      <c r="I22" s="48"/>
      <c r="J22" s="48"/>
      <c r="K22" s="3"/>
      <c r="L22" s="46">
        <f t="shared" si="10"/>
        <v>0</v>
      </c>
      <c r="M22" s="1168">
        <f t="shared" si="4"/>
        <v>0</v>
      </c>
      <c r="N22" s="1168">
        <f t="shared" si="5"/>
        <v>0</v>
      </c>
      <c r="O22" s="1026" t="str">
        <f t="shared" si="6"/>
        <v>-</v>
      </c>
      <c r="P22" s="1168">
        <f t="shared" si="7"/>
        <v>0</v>
      </c>
      <c r="Q22" s="3"/>
      <c r="R22" s="1168">
        <f t="shared" si="8"/>
        <v>0</v>
      </c>
      <c r="S22" s="1168">
        <f t="shared" si="8"/>
        <v>0</v>
      </c>
      <c r="T22" s="1168">
        <f t="shared" si="8"/>
        <v>0</v>
      </c>
      <c r="U22" s="1168">
        <f t="shared" si="8"/>
        <v>0</v>
      </c>
      <c r="V22" s="1168">
        <f t="shared" si="8"/>
        <v>0</v>
      </c>
      <c r="W22" s="1168">
        <f t="shared" si="8"/>
        <v>0</v>
      </c>
      <c r="X22" s="1168">
        <f t="shared" si="8"/>
        <v>0</v>
      </c>
      <c r="Y22" s="1168">
        <f t="shared" si="8"/>
        <v>0</v>
      </c>
      <c r="Z22" s="3"/>
      <c r="AA22" s="1168">
        <f t="shared" si="9"/>
        <v>0</v>
      </c>
      <c r="AB22" s="1168">
        <f t="shared" si="9"/>
        <v>0</v>
      </c>
      <c r="AC22" s="1168">
        <f t="shared" si="9"/>
        <v>0</v>
      </c>
      <c r="AD22" s="1168">
        <f t="shared" si="9"/>
        <v>0</v>
      </c>
      <c r="AE22" s="1168">
        <f t="shared" si="9"/>
        <v>0</v>
      </c>
      <c r="AF22" s="1168">
        <f t="shared" si="9"/>
        <v>0</v>
      </c>
      <c r="AG22" s="1168">
        <f t="shared" si="9"/>
        <v>0</v>
      </c>
      <c r="AH22" s="1168">
        <f t="shared" si="9"/>
        <v>0</v>
      </c>
      <c r="AI22" s="6"/>
      <c r="AJ22" s="26"/>
    </row>
    <row r="23" spans="2:36" x14ac:dyDescent="0.2">
      <c r="B23" s="21"/>
      <c r="C23" s="45"/>
      <c r="D23" s="196"/>
      <c r="E23" s="196"/>
      <c r="F23" s="198"/>
      <c r="G23" s="48"/>
      <c r="H23" s="349"/>
      <c r="I23" s="48"/>
      <c r="J23" s="48"/>
      <c r="K23" s="3"/>
      <c r="L23" s="46">
        <f t="shared" si="10"/>
        <v>0</v>
      </c>
      <c r="M23" s="1168">
        <f t="shared" si="4"/>
        <v>0</v>
      </c>
      <c r="N23" s="1168">
        <f t="shared" si="5"/>
        <v>0</v>
      </c>
      <c r="O23" s="1026" t="str">
        <f t="shared" si="6"/>
        <v>-</v>
      </c>
      <c r="P23" s="1168">
        <f t="shared" si="7"/>
        <v>0</v>
      </c>
      <c r="Q23" s="3"/>
      <c r="R23" s="1168">
        <f t="shared" si="8"/>
        <v>0</v>
      </c>
      <c r="S23" s="1168">
        <f t="shared" si="8"/>
        <v>0</v>
      </c>
      <c r="T23" s="1168">
        <f t="shared" si="8"/>
        <v>0</v>
      </c>
      <c r="U23" s="1168">
        <f t="shared" si="8"/>
        <v>0</v>
      </c>
      <c r="V23" s="1168">
        <f t="shared" si="8"/>
        <v>0</v>
      </c>
      <c r="W23" s="1168">
        <f t="shared" si="8"/>
        <v>0</v>
      </c>
      <c r="X23" s="1168">
        <f t="shared" si="8"/>
        <v>0</v>
      </c>
      <c r="Y23" s="1168">
        <f t="shared" si="8"/>
        <v>0</v>
      </c>
      <c r="Z23" s="3"/>
      <c r="AA23" s="1168">
        <f t="shared" si="9"/>
        <v>0</v>
      </c>
      <c r="AB23" s="1168">
        <f t="shared" si="9"/>
        <v>0</v>
      </c>
      <c r="AC23" s="1168">
        <f t="shared" si="9"/>
        <v>0</v>
      </c>
      <c r="AD23" s="1168">
        <f t="shared" si="9"/>
        <v>0</v>
      </c>
      <c r="AE23" s="1168">
        <f t="shared" si="9"/>
        <v>0</v>
      </c>
      <c r="AF23" s="1168">
        <f t="shared" si="9"/>
        <v>0</v>
      </c>
      <c r="AG23" s="1168">
        <f t="shared" si="9"/>
        <v>0</v>
      </c>
      <c r="AH23" s="1168">
        <f t="shared" si="9"/>
        <v>0</v>
      </c>
      <c r="AI23" s="6"/>
      <c r="AJ23" s="26"/>
    </row>
    <row r="24" spans="2:36" x14ac:dyDescent="0.2">
      <c r="B24" s="21"/>
      <c r="C24" s="45"/>
      <c r="D24" s="196"/>
      <c r="E24" s="196"/>
      <c r="F24" s="198"/>
      <c r="G24" s="48"/>
      <c r="H24" s="349"/>
      <c r="I24" s="48"/>
      <c r="J24" s="48"/>
      <c r="K24" s="3"/>
      <c r="L24" s="46">
        <f t="shared" si="10"/>
        <v>0</v>
      </c>
      <c r="M24" s="1168">
        <f t="shared" si="4"/>
        <v>0</v>
      </c>
      <c r="N24" s="1168">
        <f t="shared" si="5"/>
        <v>0</v>
      </c>
      <c r="O24" s="1026" t="str">
        <f t="shared" si="6"/>
        <v>-</v>
      </c>
      <c r="P24" s="1168">
        <f t="shared" si="7"/>
        <v>0</v>
      </c>
      <c r="Q24" s="3"/>
      <c r="R24" s="1168">
        <f t="shared" si="8"/>
        <v>0</v>
      </c>
      <c r="S24" s="1168">
        <f t="shared" si="8"/>
        <v>0</v>
      </c>
      <c r="T24" s="1168">
        <f t="shared" si="8"/>
        <v>0</v>
      </c>
      <c r="U24" s="1168">
        <f t="shared" si="8"/>
        <v>0</v>
      </c>
      <c r="V24" s="1168">
        <f t="shared" si="8"/>
        <v>0</v>
      </c>
      <c r="W24" s="1168">
        <f t="shared" si="8"/>
        <v>0</v>
      </c>
      <c r="X24" s="1168">
        <f t="shared" si="8"/>
        <v>0</v>
      </c>
      <c r="Y24" s="1168">
        <f t="shared" si="8"/>
        <v>0</v>
      </c>
      <c r="Z24" s="3"/>
      <c r="AA24" s="1168">
        <f t="shared" si="9"/>
        <v>0</v>
      </c>
      <c r="AB24" s="1168">
        <f t="shared" si="9"/>
        <v>0</v>
      </c>
      <c r="AC24" s="1168">
        <f t="shared" si="9"/>
        <v>0</v>
      </c>
      <c r="AD24" s="1168">
        <f t="shared" si="9"/>
        <v>0</v>
      </c>
      <c r="AE24" s="1168">
        <f t="shared" si="9"/>
        <v>0</v>
      </c>
      <c r="AF24" s="1168">
        <f t="shared" si="9"/>
        <v>0</v>
      </c>
      <c r="AG24" s="1168">
        <f t="shared" si="9"/>
        <v>0</v>
      </c>
      <c r="AH24" s="1168">
        <f t="shared" si="9"/>
        <v>0</v>
      </c>
      <c r="AI24" s="6"/>
      <c r="AJ24" s="26"/>
    </row>
    <row r="25" spans="2:36" x14ac:dyDescent="0.2">
      <c r="B25" s="21"/>
      <c r="C25" s="45"/>
      <c r="D25" s="196"/>
      <c r="E25" s="196"/>
      <c r="F25" s="198"/>
      <c r="G25" s="48"/>
      <c r="H25" s="349"/>
      <c r="I25" s="48"/>
      <c r="J25" s="48"/>
      <c r="K25" s="3"/>
      <c r="L25" s="46">
        <f t="shared" si="10"/>
        <v>0</v>
      </c>
      <c r="M25" s="1168">
        <f t="shared" si="4"/>
        <v>0</v>
      </c>
      <c r="N25" s="1168">
        <f t="shared" si="5"/>
        <v>0</v>
      </c>
      <c r="O25" s="1026" t="str">
        <f t="shared" si="6"/>
        <v>-</v>
      </c>
      <c r="P25" s="1168">
        <f t="shared" si="7"/>
        <v>0</v>
      </c>
      <c r="Q25" s="3"/>
      <c r="R25" s="1168">
        <f t="shared" si="8"/>
        <v>0</v>
      </c>
      <c r="S25" s="1168">
        <f t="shared" si="8"/>
        <v>0</v>
      </c>
      <c r="T25" s="1168">
        <f t="shared" si="8"/>
        <v>0</v>
      </c>
      <c r="U25" s="1168">
        <f t="shared" si="8"/>
        <v>0</v>
      </c>
      <c r="V25" s="1168">
        <f t="shared" si="8"/>
        <v>0</v>
      </c>
      <c r="W25" s="1168">
        <f t="shared" si="8"/>
        <v>0</v>
      </c>
      <c r="X25" s="1168">
        <f t="shared" si="8"/>
        <v>0</v>
      </c>
      <c r="Y25" s="1168">
        <f t="shared" si="8"/>
        <v>0</v>
      </c>
      <c r="Z25" s="3"/>
      <c r="AA25" s="1168">
        <f t="shared" si="9"/>
        <v>0</v>
      </c>
      <c r="AB25" s="1168">
        <f t="shared" si="9"/>
        <v>0</v>
      </c>
      <c r="AC25" s="1168">
        <f t="shared" si="9"/>
        <v>0</v>
      </c>
      <c r="AD25" s="1168">
        <f t="shared" si="9"/>
        <v>0</v>
      </c>
      <c r="AE25" s="1168">
        <f t="shared" si="9"/>
        <v>0</v>
      </c>
      <c r="AF25" s="1168">
        <f t="shared" si="9"/>
        <v>0</v>
      </c>
      <c r="AG25" s="1168">
        <f t="shared" si="9"/>
        <v>0</v>
      </c>
      <c r="AH25" s="1168">
        <f t="shared" si="9"/>
        <v>0</v>
      </c>
      <c r="AI25" s="6"/>
      <c r="AJ25" s="26"/>
    </row>
    <row r="26" spans="2:36" x14ac:dyDescent="0.2">
      <c r="B26" s="21"/>
      <c r="C26" s="45"/>
      <c r="D26" s="196"/>
      <c r="E26" s="196"/>
      <c r="F26" s="198"/>
      <c r="G26" s="48"/>
      <c r="H26" s="349"/>
      <c r="I26" s="48"/>
      <c r="J26" s="48"/>
      <c r="K26" s="3"/>
      <c r="L26" s="46">
        <f t="shared" si="10"/>
        <v>0</v>
      </c>
      <c r="M26" s="1168">
        <f t="shared" si="4"/>
        <v>0</v>
      </c>
      <c r="N26" s="1168">
        <f t="shared" si="5"/>
        <v>0</v>
      </c>
      <c r="O26" s="1026" t="str">
        <f t="shared" si="6"/>
        <v>-</v>
      </c>
      <c r="P26" s="1168">
        <f t="shared" si="7"/>
        <v>0</v>
      </c>
      <c r="Q26" s="3"/>
      <c r="R26" s="1168">
        <f t="shared" si="8"/>
        <v>0</v>
      </c>
      <c r="S26" s="1168">
        <f t="shared" si="8"/>
        <v>0</v>
      </c>
      <c r="T26" s="1168">
        <f t="shared" si="8"/>
        <v>0</v>
      </c>
      <c r="U26" s="1168">
        <f t="shared" si="8"/>
        <v>0</v>
      </c>
      <c r="V26" s="1168">
        <f t="shared" si="8"/>
        <v>0</v>
      </c>
      <c r="W26" s="1168">
        <f t="shared" si="8"/>
        <v>0</v>
      </c>
      <c r="X26" s="1168">
        <f t="shared" si="8"/>
        <v>0</v>
      </c>
      <c r="Y26" s="1168">
        <f t="shared" si="8"/>
        <v>0</v>
      </c>
      <c r="Z26" s="3"/>
      <c r="AA26" s="1168">
        <f t="shared" si="9"/>
        <v>0</v>
      </c>
      <c r="AB26" s="1168">
        <f t="shared" si="9"/>
        <v>0</v>
      </c>
      <c r="AC26" s="1168">
        <f t="shared" si="9"/>
        <v>0</v>
      </c>
      <c r="AD26" s="1168">
        <f t="shared" si="9"/>
        <v>0</v>
      </c>
      <c r="AE26" s="1168">
        <f t="shared" si="9"/>
        <v>0</v>
      </c>
      <c r="AF26" s="1168">
        <f t="shared" si="9"/>
        <v>0</v>
      </c>
      <c r="AG26" s="1168">
        <f t="shared" si="9"/>
        <v>0</v>
      </c>
      <c r="AH26" s="1168">
        <f t="shared" si="9"/>
        <v>0</v>
      </c>
      <c r="AI26" s="6"/>
      <c r="AJ26" s="26"/>
    </row>
    <row r="27" spans="2:36" x14ac:dyDescent="0.2">
      <c r="B27" s="21"/>
      <c r="C27" s="45"/>
      <c r="D27" s="196"/>
      <c r="E27" s="196"/>
      <c r="F27" s="198"/>
      <c r="G27" s="48"/>
      <c r="H27" s="349"/>
      <c r="I27" s="48"/>
      <c r="J27" s="48"/>
      <c r="K27" s="3"/>
      <c r="L27" s="46">
        <f t="shared" si="10"/>
        <v>0</v>
      </c>
      <c r="M27" s="1168">
        <f t="shared" si="4"/>
        <v>0</v>
      </c>
      <c r="N27" s="1168">
        <f t="shared" si="5"/>
        <v>0</v>
      </c>
      <c r="O27" s="1026" t="str">
        <f t="shared" si="6"/>
        <v>-</v>
      </c>
      <c r="P27" s="1168">
        <f t="shared" si="7"/>
        <v>0</v>
      </c>
      <c r="Q27" s="3"/>
      <c r="R27" s="1168">
        <f t="shared" si="8"/>
        <v>0</v>
      </c>
      <c r="S27" s="1168">
        <f t="shared" si="8"/>
        <v>0</v>
      </c>
      <c r="T27" s="1168">
        <f t="shared" si="8"/>
        <v>0</v>
      </c>
      <c r="U27" s="1168">
        <f t="shared" si="8"/>
        <v>0</v>
      </c>
      <c r="V27" s="1168">
        <f t="shared" si="8"/>
        <v>0</v>
      </c>
      <c r="W27" s="1168">
        <f t="shared" si="8"/>
        <v>0</v>
      </c>
      <c r="X27" s="1168">
        <f t="shared" si="8"/>
        <v>0</v>
      </c>
      <c r="Y27" s="1168">
        <f t="shared" si="8"/>
        <v>0</v>
      </c>
      <c r="Z27" s="3"/>
      <c r="AA27" s="1168">
        <f t="shared" si="9"/>
        <v>0</v>
      </c>
      <c r="AB27" s="1168">
        <f t="shared" si="9"/>
        <v>0</v>
      </c>
      <c r="AC27" s="1168">
        <f t="shared" si="9"/>
        <v>0</v>
      </c>
      <c r="AD27" s="1168">
        <f t="shared" si="9"/>
        <v>0</v>
      </c>
      <c r="AE27" s="1168">
        <f t="shared" si="9"/>
        <v>0</v>
      </c>
      <c r="AF27" s="1168">
        <f t="shared" si="9"/>
        <v>0</v>
      </c>
      <c r="AG27" s="1168">
        <f t="shared" si="9"/>
        <v>0</v>
      </c>
      <c r="AH27" s="1168">
        <f t="shared" si="9"/>
        <v>0</v>
      </c>
      <c r="AI27" s="6"/>
      <c r="AJ27" s="26"/>
    </row>
    <row r="28" spans="2:36" x14ac:dyDescent="0.2">
      <c r="B28" s="21"/>
      <c r="C28" s="45"/>
      <c r="D28" s="196"/>
      <c r="E28" s="196"/>
      <c r="F28" s="198"/>
      <c r="G28" s="48"/>
      <c r="H28" s="349"/>
      <c r="I28" s="48"/>
      <c r="J28" s="48"/>
      <c r="K28" s="3"/>
      <c r="L28" s="46">
        <f t="shared" si="10"/>
        <v>0</v>
      </c>
      <c r="M28" s="1168">
        <f t="shared" si="4"/>
        <v>0</v>
      </c>
      <c r="N28" s="1168">
        <f t="shared" si="5"/>
        <v>0</v>
      </c>
      <c r="O28" s="1026" t="str">
        <f t="shared" si="6"/>
        <v>-</v>
      </c>
      <c r="P28" s="1168">
        <f t="shared" si="7"/>
        <v>0</v>
      </c>
      <c r="Q28" s="3"/>
      <c r="R28" s="1168">
        <f t="shared" si="8"/>
        <v>0</v>
      </c>
      <c r="S28" s="1168">
        <f t="shared" si="8"/>
        <v>0</v>
      </c>
      <c r="T28" s="1168">
        <f t="shared" si="8"/>
        <v>0</v>
      </c>
      <c r="U28" s="1168">
        <f t="shared" si="8"/>
        <v>0</v>
      </c>
      <c r="V28" s="1168">
        <f t="shared" si="8"/>
        <v>0</v>
      </c>
      <c r="W28" s="1168">
        <f t="shared" si="8"/>
        <v>0</v>
      </c>
      <c r="X28" s="1168">
        <f t="shared" si="8"/>
        <v>0</v>
      </c>
      <c r="Y28" s="1168">
        <f t="shared" si="8"/>
        <v>0</v>
      </c>
      <c r="Z28" s="3"/>
      <c r="AA28" s="1168">
        <f t="shared" si="9"/>
        <v>0</v>
      </c>
      <c r="AB28" s="1168">
        <f t="shared" si="9"/>
        <v>0</v>
      </c>
      <c r="AC28" s="1168">
        <f t="shared" si="9"/>
        <v>0</v>
      </c>
      <c r="AD28" s="1168">
        <f t="shared" si="9"/>
        <v>0</v>
      </c>
      <c r="AE28" s="1168">
        <f t="shared" si="9"/>
        <v>0</v>
      </c>
      <c r="AF28" s="1168">
        <f t="shared" si="9"/>
        <v>0</v>
      </c>
      <c r="AG28" s="1168">
        <f t="shared" si="9"/>
        <v>0</v>
      </c>
      <c r="AH28" s="1168">
        <f t="shared" si="9"/>
        <v>0</v>
      </c>
      <c r="AI28" s="6"/>
      <c r="AJ28" s="26"/>
    </row>
    <row r="29" spans="2:36" x14ac:dyDescent="0.2">
      <c r="B29" s="21"/>
      <c r="C29" s="45"/>
      <c r="D29" s="196"/>
      <c r="E29" s="196"/>
      <c r="F29" s="198"/>
      <c r="G29" s="48"/>
      <c r="H29" s="349"/>
      <c r="I29" s="48"/>
      <c r="J29" s="48"/>
      <c r="K29" s="3"/>
      <c r="L29" s="46">
        <f t="shared" si="10"/>
        <v>0</v>
      </c>
      <c r="M29" s="1168">
        <f t="shared" si="4"/>
        <v>0</v>
      </c>
      <c r="N29" s="1168">
        <f t="shared" si="5"/>
        <v>0</v>
      </c>
      <c r="O29" s="1026" t="str">
        <f t="shared" si="6"/>
        <v>-</v>
      </c>
      <c r="P29" s="1168">
        <f t="shared" si="7"/>
        <v>0</v>
      </c>
      <c r="Q29" s="3"/>
      <c r="R29" s="1168">
        <f t="shared" si="8"/>
        <v>0</v>
      </c>
      <c r="S29" s="1168">
        <f t="shared" si="8"/>
        <v>0</v>
      </c>
      <c r="T29" s="1168">
        <f t="shared" si="8"/>
        <v>0</v>
      </c>
      <c r="U29" s="1168">
        <f t="shared" si="8"/>
        <v>0</v>
      </c>
      <c r="V29" s="1168">
        <f t="shared" si="8"/>
        <v>0</v>
      </c>
      <c r="W29" s="1168">
        <f t="shared" si="8"/>
        <v>0</v>
      </c>
      <c r="X29" s="1168">
        <f t="shared" si="8"/>
        <v>0</v>
      </c>
      <c r="Y29" s="1168">
        <f t="shared" si="8"/>
        <v>0</v>
      </c>
      <c r="Z29" s="3"/>
      <c r="AA29" s="1168">
        <f t="shared" si="9"/>
        <v>0</v>
      </c>
      <c r="AB29" s="1168">
        <f t="shared" si="9"/>
        <v>0</v>
      </c>
      <c r="AC29" s="1168">
        <f t="shared" si="9"/>
        <v>0</v>
      </c>
      <c r="AD29" s="1168">
        <f t="shared" si="9"/>
        <v>0</v>
      </c>
      <c r="AE29" s="1168">
        <f t="shared" si="9"/>
        <v>0</v>
      </c>
      <c r="AF29" s="1168">
        <f t="shared" si="9"/>
        <v>0</v>
      </c>
      <c r="AG29" s="1168">
        <f t="shared" si="9"/>
        <v>0</v>
      </c>
      <c r="AH29" s="1168">
        <f t="shared" si="9"/>
        <v>0</v>
      </c>
      <c r="AI29" s="6"/>
      <c r="AJ29" s="26"/>
    </row>
    <row r="30" spans="2:36" x14ac:dyDescent="0.2">
      <c r="B30" s="21"/>
      <c r="C30" s="45"/>
      <c r="D30" s="196"/>
      <c r="E30" s="196"/>
      <c r="F30" s="198"/>
      <c r="G30" s="48"/>
      <c r="H30" s="349"/>
      <c r="I30" s="48"/>
      <c r="J30" s="48"/>
      <c r="K30" s="3"/>
      <c r="L30" s="46">
        <f t="shared" si="10"/>
        <v>0</v>
      </c>
      <c r="M30" s="1168">
        <f t="shared" si="4"/>
        <v>0</v>
      </c>
      <c r="N30" s="1168">
        <f t="shared" si="5"/>
        <v>0</v>
      </c>
      <c r="O30" s="1026" t="str">
        <f t="shared" si="6"/>
        <v>-</v>
      </c>
      <c r="P30" s="1168">
        <f t="shared" si="7"/>
        <v>0</v>
      </c>
      <c r="Q30" s="3"/>
      <c r="R30" s="1168">
        <f t="shared" ref="R30:Y45" si="11">(IF(R$8&lt;$I30,0,IF($O30&lt;=R$8-1,0,$N30)))</f>
        <v>0</v>
      </c>
      <c r="S30" s="1168">
        <f t="shared" si="11"/>
        <v>0</v>
      </c>
      <c r="T30" s="1168">
        <f t="shared" si="11"/>
        <v>0</v>
      </c>
      <c r="U30" s="1168">
        <f t="shared" si="11"/>
        <v>0</v>
      </c>
      <c r="V30" s="1168">
        <f t="shared" si="11"/>
        <v>0</v>
      </c>
      <c r="W30" s="1168">
        <f t="shared" si="11"/>
        <v>0</v>
      </c>
      <c r="X30" s="1168">
        <f t="shared" si="11"/>
        <v>0</v>
      </c>
      <c r="Y30" s="1168">
        <f t="shared" si="11"/>
        <v>0</v>
      </c>
      <c r="Z30" s="3"/>
      <c r="AA30" s="1168">
        <f t="shared" ref="AA30:AH45" si="12">IF(AA$8=$I30,($G30*$H30),0)</f>
        <v>0</v>
      </c>
      <c r="AB30" s="1168">
        <f t="shared" si="12"/>
        <v>0</v>
      </c>
      <c r="AC30" s="1168">
        <f t="shared" si="12"/>
        <v>0</v>
      </c>
      <c r="AD30" s="1168">
        <f t="shared" si="12"/>
        <v>0</v>
      </c>
      <c r="AE30" s="1168">
        <f t="shared" si="12"/>
        <v>0</v>
      </c>
      <c r="AF30" s="1168">
        <f t="shared" si="12"/>
        <v>0</v>
      </c>
      <c r="AG30" s="1168">
        <f t="shared" si="12"/>
        <v>0</v>
      </c>
      <c r="AH30" s="1168">
        <f t="shared" si="12"/>
        <v>0</v>
      </c>
      <c r="AI30" s="6"/>
      <c r="AJ30" s="26"/>
    </row>
    <row r="31" spans="2:36" x14ac:dyDescent="0.2">
      <c r="B31" s="21"/>
      <c r="C31" s="45"/>
      <c r="D31" s="196"/>
      <c r="E31" s="196"/>
      <c r="F31" s="198"/>
      <c r="G31" s="48"/>
      <c r="H31" s="349"/>
      <c r="I31" s="48"/>
      <c r="J31" s="48"/>
      <c r="K31" s="3"/>
      <c r="L31" s="46">
        <f t="shared" si="10"/>
        <v>0</v>
      </c>
      <c r="M31" s="1168">
        <f t="shared" si="4"/>
        <v>0</v>
      </c>
      <c r="N31" s="1168">
        <f t="shared" si="5"/>
        <v>0</v>
      </c>
      <c r="O31" s="1026" t="str">
        <f t="shared" si="6"/>
        <v>-</v>
      </c>
      <c r="P31" s="1168">
        <f t="shared" si="7"/>
        <v>0</v>
      </c>
      <c r="Q31" s="3"/>
      <c r="R31" s="1168">
        <f t="shared" si="11"/>
        <v>0</v>
      </c>
      <c r="S31" s="1168">
        <f t="shared" si="11"/>
        <v>0</v>
      </c>
      <c r="T31" s="1168">
        <f t="shared" si="11"/>
        <v>0</v>
      </c>
      <c r="U31" s="1168">
        <f t="shared" si="11"/>
        <v>0</v>
      </c>
      <c r="V31" s="1168">
        <f t="shared" si="11"/>
        <v>0</v>
      </c>
      <c r="W31" s="1168">
        <f t="shared" si="11"/>
        <v>0</v>
      </c>
      <c r="X31" s="1168">
        <f t="shared" si="11"/>
        <v>0</v>
      </c>
      <c r="Y31" s="1168">
        <f t="shared" si="11"/>
        <v>0</v>
      </c>
      <c r="Z31" s="3"/>
      <c r="AA31" s="1168">
        <f t="shared" si="12"/>
        <v>0</v>
      </c>
      <c r="AB31" s="1168">
        <f t="shared" si="12"/>
        <v>0</v>
      </c>
      <c r="AC31" s="1168">
        <f t="shared" si="12"/>
        <v>0</v>
      </c>
      <c r="AD31" s="1168">
        <f t="shared" si="12"/>
        <v>0</v>
      </c>
      <c r="AE31" s="1168">
        <f t="shared" si="12"/>
        <v>0</v>
      </c>
      <c r="AF31" s="1168">
        <f t="shared" si="12"/>
        <v>0</v>
      </c>
      <c r="AG31" s="1168">
        <f t="shared" si="12"/>
        <v>0</v>
      </c>
      <c r="AH31" s="1168">
        <f t="shared" si="12"/>
        <v>0</v>
      </c>
      <c r="AI31" s="6"/>
      <c r="AJ31" s="26"/>
    </row>
    <row r="32" spans="2:36" x14ac:dyDescent="0.2">
      <c r="B32" s="21"/>
      <c r="C32" s="45"/>
      <c r="D32" s="196"/>
      <c r="E32" s="196"/>
      <c r="F32" s="198"/>
      <c r="G32" s="48"/>
      <c r="H32" s="349"/>
      <c r="I32" s="48"/>
      <c r="J32" s="48"/>
      <c r="K32" s="3"/>
      <c r="L32" s="46">
        <f t="shared" si="10"/>
        <v>0</v>
      </c>
      <c r="M32" s="1168">
        <f t="shared" si="4"/>
        <v>0</v>
      </c>
      <c r="N32" s="1168">
        <f t="shared" si="5"/>
        <v>0</v>
      </c>
      <c r="O32" s="1026" t="str">
        <f t="shared" si="6"/>
        <v>-</v>
      </c>
      <c r="P32" s="1168">
        <f t="shared" si="7"/>
        <v>0</v>
      </c>
      <c r="Q32" s="3"/>
      <c r="R32" s="1168">
        <f t="shared" si="11"/>
        <v>0</v>
      </c>
      <c r="S32" s="1168">
        <f t="shared" si="11"/>
        <v>0</v>
      </c>
      <c r="T32" s="1168">
        <f t="shared" si="11"/>
        <v>0</v>
      </c>
      <c r="U32" s="1168">
        <f t="shared" si="11"/>
        <v>0</v>
      </c>
      <c r="V32" s="1168">
        <f t="shared" si="11"/>
        <v>0</v>
      </c>
      <c r="W32" s="1168">
        <f t="shared" si="11"/>
        <v>0</v>
      </c>
      <c r="X32" s="1168">
        <f t="shared" si="11"/>
        <v>0</v>
      </c>
      <c r="Y32" s="1168">
        <f t="shared" si="11"/>
        <v>0</v>
      </c>
      <c r="Z32" s="3"/>
      <c r="AA32" s="1168">
        <f t="shared" si="12"/>
        <v>0</v>
      </c>
      <c r="AB32" s="1168">
        <f t="shared" si="12"/>
        <v>0</v>
      </c>
      <c r="AC32" s="1168">
        <f t="shared" si="12"/>
        <v>0</v>
      </c>
      <c r="AD32" s="1168">
        <f t="shared" si="12"/>
        <v>0</v>
      </c>
      <c r="AE32" s="1168">
        <f t="shared" si="12"/>
        <v>0</v>
      </c>
      <c r="AF32" s="1168">
        <f t="shared" si="12"/>
        <v>0</v>
      </c>
      <c r="AG32" s="1168">
        <f t="shared" si="12"/>
        <v>0</v>
      </c>
      <c r="AH32" s="1168">
        <f t="shared" si="12"/>
        <v>0</v>
      </c>
      <c r="AI32" s="6"/>
      <c r="AJ32" s="26"/>
    </row>
    <row r="33" spans="2:36" x14ac:dyDescent="0.2">
      <c r="B33" s="21"/>
      <c r="C33" s="45"/>
      <c r="D33" s="196"/>
      <c r="E33" s="196"/>
      <c r="F33" s="198"/>
      <c r="G33" s="48"/>
      <c r="H33" s="349"/>
      <c r="I33" s="48"/>
      <c r="J33" s="48"/>
      <c r="K33" s="3"/>
      <c r="L33" s="46">
        <f t="shared" si="10"/>
        <v>0</v>
      </c>
      <c r="M33" s="1168">
        <f t="shared" si="4"/>
        <v>0</v>
      </c>
      <c r="N33" s="1168">
        <f t="shared" si="5"/>
        <v>0</v>
      </c>
      <c r="O33" s="1026" t="str">
        <f t="shared" si="6"/>
        <v>-</v>
      </c>
      <c r="P33" s="1168">
        <f t="shared" si="7"/>
        <v>0</v>
      </c>
      <c r="Q33" s="3"/>
      <c r="R33" s="1168">
        <f t="shared" si="11"/>
        <v>0</v>
      </c>
      <c r="S33" s="1168">
        <f t="shared" si="11"/>
        <v>0</v>
      </c>
      <c r="T33" s="1168">
        <f t="shared" si="11"/>
        <v>0</v>
      </c>
      <c r="U33" s="1168">
        <f t="shared" si="11"/>
        <v>0</v>
      </c>
      <c r="V33" s="1168">
        <f t="shared" si="11"/>
        <v>0</v>
      </c>
      <c r="W33" s="1168">
        <f t="shared" si="11"/>
        <v>0</v>
      </c>
      <c r="X33" s="1168">
        <f t="shared" si="11"/>
        <v>0</v>
      </c>
      <c r="Y33" s="1168">
        <f t="shared" si="11"/>
        <v>0</v>
      </c>
      <c r="Z33" s="3"/>
      <c r="AA33" s="1168">
        <f t="shared" si="12"/>
        <v>0</v>
      </c>
      <c r="AB33" s="1168">
        <f t="shared" si="12"/>
        <v>0</v>
      </c>
      <c r="AC33" s="1168">
        <f t="shared" si="12"/>
        <v>0</v>
      </c>
      <c r="AD33" s="1168">
        <f t="shared" si="12"/>
        <v>0</v>
      </c>
      <c r="AE33" s="1168">
        <f t="shared" si="12"/>
        <v>0</v>
      </c>
      <c r="AF33" s="1168">
        <f t="shared" si="12"/>
        <v>0</v>
      </c>
      <c r="AG33" s="1168">
        <f t="shared" si="12"/>
        <v>0</v>
      </c>
      <c r="AH33" s="1168">
        <f t="shared" si="12"/>
        <v>0</v>
      </c>
      <c r="AI33" s="6"/>
      <c r="AJ33" s="26"/>
    </row>
    <row r="34" spans="2:36" x14ac:dyDescent="0.2">
      <c r="B34" s="21"/>
      <c r="C34" s="45"/>
      <c r="D34" s="196"/>
      <c r="E34" s="196"/>
      <c r="F34" s="198"/>
      <c r="G34" s="48"/>
      <c r="H34" s="349"/>
      <c r="I34" s="48"/>
      <c r="J34" s="48"/>
      <c r="K34" s="3"/>
      <c r="L34" s="46">
        <f t="shared" si="10"/>
        <v>0</v>
      </c>
      <c r="M34" s="1168">
        <f t="shared" si="4"/>
        <v>0</v>
      </c>
      <c r="N34" s="1168">
        <f t="shared" si="5"/>
        <v>0</v>
      </c>
      <c r="O34" s="1026" t="str">
        <f t="shared" si="6"/>
        <v>-</v>
      </c>
      <c r="P34" s="1168">
        <f t="shared" si="7"/>
        <v>0</v>
      </c>
      <c r="Q34" s="3"/>
      <c r="R34" s="1168">
        <f t="shared" si="11"/>
        <v>0</v>
      </c>
      <c r="S34" s="1168">
        <f t="shared" si="11"/>
        <v>0</v>
      </c>
      <c r="T34" s="1168">
        <f t="shared" si="11"/>
        <v>0</v>
      </c>
      <c r="U34" s="1168">
        <f t="shared" si="11"/>
        <v>0</v>
      </c>
      <c r="V34" s="1168">
        <f t="shared" si="11"/>
        <v>0</v>
      </c>
      <c r="W34" s="1168">
        <f t="shared" si="11"/>
        <v>0</v>
      </c>
      <c r="X34" s="1168">
        <f t="shared" si="11"/>
        <v>0</v>
      </c>
      <c r="Y34" s="1168">
        <f t="shared" si="11"/>
        <v>0</v>
      </c>
      <c r="Z34" s="3"/>
      <c r="AA34" s="1168">
        <f t="shared" si="12"/>
        <v>0</v>
      </c>
      <c r="AB34" s="1168">
        <f t="shared" si="12"/>
        <v>0</v>
      </c>
      <c r="AC34" s="1168">
        <f t="shared" si="12"/>
        <v>0</v>
      </c>
      <c r="AD34" s="1168">
        <f t="shared" si="12"/>
        <v>0</v>
      </c>
      <c r="AE34" s="1168">
        <f t="shared" si="12"/>
        <v>0</v>
      </c>
      <c r="AF34" s="1168">
        <f t="shared" si="12"/>
        <v>0</v>
      </c>
      <c r="AG34" s="1168">
        <f t="shared" si="12"/>
        <v>0</v>
      </c>
      <c r="AH34" s="1168">
        <f t="shared" si="12"/>
        <v>0</v>
      </c>
      <c r="AI34" s="6"/>
      <c r="AJ34" s="26"/>
    </row>
    <row r="35" spans="2:36" x14ac:dyDescent="0.2">
      <c r="B35" s="21"/>
      <c r="C35" s="45"/>
      <c r="D35" s="196"/>
      <c r="E35" s="196"/>
      <c r="F35" s="198"/>
      <c r="G35" s="48"/>
      <c r="H35" s="349"/>
      <c r="I35" s="48"/>
      <c r="J35" s="48"/>
      <c r="K35" s="3"/>
      <c r="L35" s="46">
        <f t="shared" si="10"/>
        <v>0</v>
      </c>
      <c r="M35" s="1168">
        <f t="shared" si="4"/>
        <v>0</v>
      </c>
      <c r="N35" s="1168">
        <f t="shared" si="5"/>
        <v>0</v>
      </c>
      <c r="O35" s="1026" t="str">
        <f t="shared" si="6"/>
        <v>-</v>
      </c>
      <c r="P35" s="1168">
        <f t="shared" si="7"/>
        <v>0</v>
      </c>
      <c r="Q35" s="3"/>
      <c r="R35" s="1168">
        <f t="shared" si="11"/>
        <v>0</v>
      </c>
      <c r="S35" s="1168">
        <f t="shared" si="11"/>
        <v>0</v>
      </c>
      <c r="T35" s="1168">
        <f t="shared" si="11"/>
        <v>0</v>
      </c>
      <c r="U35" s="1168">
        <f t="shared" si="11"/>
        <v>0</v>
      </c>
      <c r="V35" s="1168">
        <f t="shared" si="11"/>
        <v>0</v>
      </c>
      <c r="W35" s="1168">
        <f t="shared" si="11"/>
        <v>0</v>
      </c>
      <c r="X35" s="1168">
        <f t="shared" si="11"/>
        <v>0</v>
      </c>
      <c r="Y35" s="1168">
        <f t="shared" si="11"/>
        <v>0</v>
      </c>
      <c r="Z35" s="3"/>
      <c r="AA35" s="1168">
        <f t="shared" si="12"/>
        <v>0</v>
      </c>
      <c r="AB35" s="1168">
        <f t="shared" si="12"/>
        <v>0</v>
      </c>
      <c r="AC35" s="1168">
        <f t="shared" si="12"/>
        <v>0</v>
      </c>
      <c r="AD35" s="1168">
        <f t="shared" si="12"/>
        <v>0</v>
      </c>
      <c r="AE35" s="1168">
        <f t="shared" si="12"/>
        <v>0</v>
      </c>
      <c r="AF35" s="1168">
        <f t="shared" si="12"/>
        <v>0</v>
      </c>
      <c r="AG35" s="1168">
        <f t="shared" si="12"/>
        <v>0</v>
      </c>
      <c r="AH35" s="1168">
        <f t="shared" si="12"/>
        <v>0</v>
      </c>
      <c r="AI35" s="6"/>
      <c r="AJ35" s="26"/>
    </row>
    <row r="36" spans="2:36" x14ac:dyDescent="0.2">
      <c r="B36" s="21"/>
      <c r="C36" s="45"/>
      <c r="D36" s="196"/>
      <c r="E36" s="196"/>
      <c r="F36" s="198"/>
      <c r="G36" s="48"/>
      <c r="H36" s="349"/>
      <c r="I36" s="48"/>
      <c r="J36" s="48"/>
      <c r="K36" s="3"/>
      <c r="L36" s="46">
        <f t="shared" si="10"/>
        <v>0</v>
      </c>
      <c r="M36" s="1168">
        <f t="shared" si="4"/>
        <v>0</v>
      </c>
      <c r="N36" s="1168">
        <f t="shared" si="5"/>
        <v>0</v>
      </c>
      <c r="O36" s="1026" t="str">
        <f t="shared" si="6"/>
        <v>-</v>
      </c>
      <c r="P36" s="1168">
        <f t="shared" si="7"/>
        <v>0</v>
      </c>
      <c r="Q36" s="3"/>
      <c r="R36" s="1168">
        <f t="shared" si="11"/>
        <v>0</v>
      </c>
      <c r="S36" s="1168">
        <f t="shared" si="11"/>
        <v>0</v>
      </c>
      <c r="T36" s="1168">
        <f t="shared" si="11"/>
        <v>0</v>
      </c>
      <c r="U36" s="1168">
        <f t="shared" si="11"/>
        <v>0</v>
      </c>
      <c r="V36" s="1168">
        <f t="shared" si="11"/>
        <v>0</v>
      </c>
      <c r="W36" s="1168">
        <f t="shared" si="11"/>
        <v>0</v>
      </c>
      <c r="X36" s="1168">
        <f t="shared" si="11"/>
        <v>0</v>
      </c>
      <c r="Y36" s="1168">
        <f t="shared" si="11"/>
        <v>0</v>
      </c>
      <c r="Z36" s="3"/>
      <c r="AA36" s="1168">
        <f t="shared" si="12"/>
        <v>0</v>
      </c>
      <c r="AB36" s="1168">
        <f t="shared" si="12"/>
        <v>0</v>
      </c>
      <c r="AC36" s="1168">
        <f t="shared" si="12"/>
        <v>0</v>
      </c>
      <c r="AD36" s="1168">
        <f t="shared" si="12"/>
        <v>0</v>
      </c>
      <c r="AE36" s="1168">
        <f t="shared" si="12"/>
        <v>0</v>
      </c>
      <c r="AF36" s="1168">
        <f t="shared" si="12"/>
        <v>0</v>
      </c>
      <c r="AG36" s="1168">
        <f t="shared" si="12"/>
        <v>0</v>
      </c>
      <c r="AH36" s="1168">
        <f t="shared" si="12"/>
        <v>0</v>
      </c>
      <c r="AI36" s="6"/>
      <c r="AJ36" s="26"/>
    </row>
    <row r="37" spans="2:36" x14ac:dyDescent="0.2">
      <c r="B37" s="21"/>
      <c r="C37" s="45"/>
      <c r="D37" s="196"/>
      <c r="E37" s="196"/>
      <c r="F37" s="198"/>
      <c r="G37" s="48"/>
      <c r="H37" s="349"/>
      <c r="I37" s="48"/>
      <c r="J37" s="48"/>
      <c r="K37" s="3"/>
      <c r="L37" s="46">
        <f t="shared" si="10"/>
        <v>0</v>
      </c>
      <c r="M37" s="1168">
        <f t="shared" si="4"/>
        <v>0</v>
      </c>
      <c r="N37" s="1168">
        <f t="shared" si="5"/>
        <v>0</v>
      </c>
      <c r="O37" s="1026" t="str">
        <f t="shared" si="6"/>
        <v>-</v>
      </c>
      <c r="P37" s="1168">
        <f t="shared" si="7"/>
        <v>0</v>
      </c>
      <c r="Q37" s="3"/>
      <c r="R37" s="1168">
        <f t="shared" si="11"/>
        <v>0</v>
      </c>
      <c r="S37" s="1168">
        <f t="shared" si="11"/>
        <v>0</v>
      </c>
      <c r="T37" s="1168">
        <f t="shared" si="11"/>
        <v>0</v>
      </c>
      <c r="U37" s="1168">
        <f t="shared" si="11"/>
        <v>0</v>
      </c>
      <c r="V37" s="1168">
        <f t="shared" si="11"/>
        <v>0</v>
      </c>
      <c r="W37" s="1168">
        <f t="shared" si="11"/>
        <v>0</v>
      </c>
      <c r="X37" s="1168">
        <f t="shared" si="11"/>
        <v>0</v>
      </c>
      <c r="Y37" s="1168">
        <f t="shared" si="11"/>
        <v>0</v>
      </c>
      <c r="Z37" s="3"/>
      <c r="AA37" s="1168">
        <f t="shared" si="12"/>
        <v>0</v>
      </c>
      <c r="AB37" s="1168">
        <f t="shared" si="12"/>
        <v>0</v>
      </c>
      <c r="AC37" s="1168">
        <f t="shared" si="12"/>
        <v>0</v>
      </c>
      <c r="AD37" s="1168">
        <f t="shared" si="12"/>
        <v>0</v>
      </c>
      <c r="AE37" s="1168">
        <f t="shared" si="12"/>
        <v>0</v>
      </c>
      <c r="AF37" s="1168">
        <f t="shared" si="12"/>
        <v>0</v>
      </c>
      <c r="AG37" s="1168">
        <f t="shared" si="12"/>
        <v>0</v>
      </c>
      <c r="AH37" s="1168">
        <f t="shared" si="12"/>
        <v>0</v>
      </c>
      <c r="AI37" s="6"/>
      <c r="AJ37" s="26"/>
    </row>
    <row r="38" spans="2:36" x14ac:dyDescent="0.2">
      <c r="B38" s="21"/>
      <c r="C38" s="45"/>
      <c r="D38" s="196"/>
      <c r="E38" s="196"/>
      <c r="F38" s="198"/>
      <c r="G38" s="48"/>
      <c r="H38" s="349"/>
      <c r="I38" s="48"/>
      <c r="J38" s="48"/>
      <c r="K38" s="3"/>
      <c r="L38" s="46">
        <f t="shared" si="10"/>
        <v>0</v>
      </c>
      <c r="M38" s="1168">
        <f t="shared" si="4"/>
        <v>0</v>
      </c>
      <c r="N38" s="1168">
        <f t="shared" si="5"/>
        <v>0</v>
      </c>
      <c r="O38" s="1026" t="str">
        <f t="shared" si="6"/>
        <v>-</v>
      </c>
      <c r="P38" s="1168">
        <f t="shared" si="7"/>
        <v>0</v>
      </c>
      <c r="Q38" s="3"/>
      <c r="R38" s="1168">
        <f t="shared" si="11"/>
        <v>0</v>
      </c>
      <c r="S38" s="1168">
        <f t="shared" si="11"/>
        <v>0</v>
      </c>
      <c r="T38" s="1168">
        <f t="shared" si="11"/>
        <v>0</v>
      </c>
      <c r="U38" s="1168">
        <f t="shared" si="11"/>
        <v>0</v>
      </c>
      <c r="V38" s="1168">
        <f t="shared" si="11"/>
        <v>0</v>
      </c>
      <c r="W38" s="1168">
        <f t="shared" si="11"/>
        <v>0</v>
      </c>
      <c r="X38" s="1168">
        <f t="shared" si="11"/>
        <v>0</v>
      </c>
      <c r="Y38" s="1168">
        <f t="shared" si="11"/>
        <v>0</v>
      </c>
      <c r="Z38" s="3"/>
      <c r="AA38" s="1168">
        <f t="shared" si="12"/>
        <v>0</v>
      </c>
      <c r="AB38" s="1168">
        <f t="shared" si="12"/>
        <v>0</v>
      </c>
      <c r="AC38" s="1168">
        <f t="shared" si="12"/>
        <v>0</v>
      </c>
      <c r="AD38" s="1168">
        <f t="shared" si="12"/>
        <v>0</v>
      </c>
      <c r="AE38" s="1168">
        <f t="shared" si="12"/>
        <v>0</v>
      </c>
      <c r="AF38" s="1168">
        <f t="shared" si="12"/>
        <v>0</v>
      </c>
      <c r="AG38" s="1168">
        <f t="shared" si="12"/>
        <v>0</v>
      </c>
      <c r="AH38" s="1168">
        <f t="shared" si="12"/>
        <v>0</v>
      </c>
      <c r="AI38" s="6"/>
      <c r="AJ38" s="26"/>
    </row>
    <row r="39" spans="2:36" x14ac:dyDescent="0.2">
      <c r="B39" s="21"/>
      <c r="C39" s="45"/>
      <c r="D39" s="196"/>
      <c r="E39" s="196"/>
      <c r="F39" s="198"/>
      <c r="G39" s="48"/>
      <c r="H39" s="349"/>
      <c r="I39" s="48"/>
      <c r="J39" s="48"/>
      <c r="K39" s="3"/>
      <c r="L39" s="46">
        <f t="shared" si="10"/>
        <v>0</v>
      </c>
      <c r="M39" s="1168">
        <f t="shared" si="4"/>
        <v>0</v>
      </c>
      <c r="N39" s="1168">
        <f t="shared" si="5"/>
        <v>0</v>
      </c>
      <c r="O39" s="1026" t="str">
        <f t="shared" si="6"/>
        <v>-</v>
      </c>
      <c r="P39" s="1168">
        <f t="shared" si="7"/>
        <v>0</v>
      </c>
      <c r="Q39" s="3"/>
      <c r="R39" s="1168">
        <f t="shared" si="11"/>
        <v>0</v>
      </c>
      <c r="S39" s="1168">
        <f t="shared" si="11"/>
        <v>0</v>
      </c>
      <c r="T39" s="1168">
        <f t="shared" si="11"/>
        <v>0</v>
      </c>
      <c r="U39" s="1168">
        <f t="shared" si="11"/>
        <v>0</v>
      </c>
      <c r="V39" s="1168">
        <f t="shared" si="11"/>
        <v>0</v>
      </c>
      <c r="W39" s="1168">
        <f t="shared" si="11"/>
        <v>0</v>
      </c>
      <c r="X39" s="1168">
        <f t="shared" si="11"/>
        <v>0</v>
      </c>
      <c r="Y39" s="1168">
        <f t="shared" si="11"/>
        <v>0</v>
      </c>
      <c r="Z39" s="3"/>
      <c r="AA39" s="1168">
        <f t="shared" si="12"/>
        <v>0</v>
      </c>
      <c r="AB39" s="1168">
        <f t="shared" si="12"/>
        <v>0</v>
      </c>
      <c r="AC39" s="1168">
        <f t="shared" si="12"/>
        <v>0</v>
      </c>
      <c r="AD39" s="1168">
        <f t="shared" si="12"/>
        <v>0</v>
      </c>
      <c r="AE39" s="1168">
        <f t="shared" si="12"/>
        <v>0</v>
      </c>
      <c r="AF39" s="1168">
        <f t="shared" si="12"/>
        <v>0</v>
      </c>
      <c r="AG39" s="1168">
        <f t="shared" si="12"/>
        <v>0</v>
      </c>
      <c r="AH39" s="1168">
        <f t="shared" si="12"/>
        <v>0</v>
      </c>
      <c r="AI39" s="6"/>
      <c r="AJ39" s="26"/>
    </row>
    <row r="40" spans="2:36" x14ac:dyDescent="0.2">
      <c r="B40" s="21"/>
      <c r="C40" s="45"/>
      <c r="D40" s="196"/>
      <c r="E40" s="196"/>
      <c r="F40" s="198"/>
      <c r="G40" s="48"/>
      <c r="H40" s="349"/>
      <c r="I40" s="48"/>
      <c r="J40" s="48"/>
      <c r="K40" s="3"/>
      <c r="L40" s="46">
        <f t="shared" si="10"/>
        <v>0</v>
      </c>
      <c r="M40" s="1168">
        <f t="shared" si="4"/>
        <v>0</v>
      </c>
      <c r="N40" s="1168">
        <f t="shared" si="5"/>
        <v>0</v>
      </c>
      <c r="O40" s="1026" t="str">
        <f t="shared" si="6"/>
        <v>-</v>
      </c>
      <c r="P40" s="1168">
        <f t="shared" si="7"/>
        <v>0</v>
      </c>
      <c r="Q40" s="3"/>
      <c r="R40" s="1168">
        <f t="shared" si="11"/>
        <v>0</v>
      </c>
      <c r="S40" s="1168">
        <f t="shared" si="11"/>
        <v>0</v>
      </c>
      <c r="T40" s="1168">
        <f t="shared" si="11"/>
        <v>0</v>
      </c>
      <c r="U40" s="1168">
        <f t="shared" si="11"/>
        <v>0</v>
      </c>
      <c r="V40" s="1168">
        <f t="shared" si="11"/>
        <v>0</v>
      </c>
      <c r="W40" s="1168">
        <f t="shared" si="11"/>
        <v>0</v>
      </c>
      <c r="X40" s="1168">
        <f t="shared" si="11"/>
        <v>0</v>
      </c>
      <c r="Y40" s="1168">
        <f t="shared" si="11"/>
        <v>0</v>
      </c>
      <c r="Z40" s="3"/>
      <c r="AA40" s="1168">
        <f t="shared" si="12"/>
        <v>0</v>
      </c>
      <c r="AB40" s="1168">
        <f t="shared" si="12"/>
        <v>0</v>
      </c>
      <c r="AC40" s="1168">
        <f t="shared" si="12"/>
        <v>0</v>
      </c>
      <c r="AD40" s="1168">
        <f t="shared" si="12"/>
        <v>0</v>
      </c>
      <c r="AE40" s="1168">
        <f t="shared" si="12"/>
        <v>0</v>
      </c>
      <c r="AF40" s="1168">
        <f t="shared" si="12"/>
        <v>0</v>
      </c>
      <c r="AG40" s="1168">
        <f t="shared" si="12"/>
        <v>0</v>
      </c>
      <c r="AH40" s="1168">
        <f t="shared" si="12"/>
        <v>0</v>
      </c>
      <c r="AI40" s="6"/>
      <c r="AJ40" s="26"/>
    </row>
    <row r="41" spans="2:36" x14ac:dyDescent="0.2">
      <c r="B41" s="21"/>
      <c r="C41" s="45"/>
      <c r="D41" s="196"/>
      <c r="E41" s="196"/>
      <c r="F41" s="198"/>
      <c r="G41" s="48"/>
      <c r="H41" s="349"/>
      <c r="I41" s="48"/>
      <c r="J41" s="48"/>
      <c r="K41" s="3"/>
      <c r="L41" s="46">
        <f t="shared" si="10"/>
        <v>0</v>
      </c>
      <c r="M41" s="1168">
        <f t="shared" si="4"/>
        <v>0</v>
      </c>
      <c r="N41" s="1168">
        <f t="shared" si="5"/>
        <v>0</v>
      </c>
      <c r="O41" s="1026" t="str">
        <f t="shared" si="6"/>
        <v>-</v>
      </c>
      <c r="P41" s="1168">
        <f t="shared" si="7"/>
        <v>0</v>
      </c>
      <c r="Q41" s="3"/>
      <c r="R41" s="1168">
        <f t="shared" si="11"/>
        <v>0</v>
      </c>
      <c r="S41" s="1168">
        <f t="shared" si="11"/>
        <v>0</v>
      </c>
      <c r="T41" s="1168">
        <f t="shared" si="11"/>
        <v>0</v>
      </c>
      <c r="U41" s="1168">
        <f t="shared" si="11"/>
        <v>0</v>
      </c>
      <c r="V41" s="1168">
        <f t="shared" si="11"/>
        <v>0</v>
      </c>
      <c r="W41" s="1168">
        <f t="shared" si="11"/>
        <v>0</v>
      </c>
      <c r="X41" s="1168">
        <f t="shared" si="11"/>
        <v>0</v>
      </c>
      <c r="Y41" s="1168">
        <f t="shared" si="11"/>
        <v>0</v>
      </c>
      <c r="Z41" s="3"/>
      <c r="AA41" s="1168">
        <f t="shared" si="12"/>
        <v>0</v>
      </c>
      <c r="AB41" s="1168">
        <f t="shared" si="12"/>
        <v>0</v>
      </c>
      <c r="AC41" s="1168">
        <f t="shared" si="12"/>
        <v>0</v>
      </c>
      <c r="AD41" s="1168">
        <f t="shared" si="12"/>
        <v>0</v>
      </c>
      <c r="AE41" s="1168">
        <f t="shared" si="12"/>
        <v>0</v>
      </c>
      <c r="AF41" s="1168">
        <f t="shared" si="12"/>
        <v>0</v>
      </c>
      <c r="AG41" s="1168">
        <f t="shared" si="12"/>
        <v>0</v>
      </c>
      <c r="AH41" s="1168">
        <f t="shared" si="12"/>
        <v>0</v>
      </c>
      <c r="AI41" s="6"/>
      <c r="AJ41" s="26"/>
    </row>
    <row r="42" spans="2:36" x14ac:dyDescent="0.2">
      <c r="B42" s="21"/>
      <c r="C42" s="45"/>
      <c r="D42" s="196"/>
      <c r="E42" s="196"/>
      <c r="F42" s="198"/>
      <c r="G42" s="48"/>
      <c r="H42" s="349"/>
      <c r="I42" s="48"/>
      <c r="J42" s="48"/>
      <c r="K42" s="3"/>
      <c r="L42" s="46">
        <f t="shared" si="10"/>
        <v>0</v>
      </c>
      <c r="M42" s="1168">
        <f t="shared" si="4"/>
        <v>0</v>
      </c>
      <c r="N42" s="1168">
        <f t="shared" si="5"/>
        <v>0</v>
      </c>
      <c r="O42" s="1026" t="str">
        <f t="shared" si="6"/>
        <v>-</v>
      </c>
      <c r="P42" s="1168">
        <f t="shared" si="7"/>
        <v>0</v>
      </c>
      <c r="Q42" s="3"/>
      <c r="R42" s="1168">
        <f t="shared" si="11"/>
        <v>0</v>
      </c>
      <c r="S42" s="1168">
        <f t="shared" si="11"/>
        <v>0</v>
      </c>
      <c r="T42" s="1168">
        <f t="shared" si="11"/>
        <v>0</v>
      </c>
      <c r="U42" s="1168">
        <f t="shared" si="11"/>
        <v>0</v>
      </c>
      <c r="V42" s="1168">
        <f t="shared" si="11"/>
        <v>0</v>
      </c>
      <c r="W42" s="1168">
        <f t="shared" si="11"/>
        <v>0</v>
      </c>
      <c r="X42" s="1168">
        <f t="shared" si="11"/>
        <v>0</v>
      </c>
      <c r="Y42" s="1168">
        <f t="shared" si="11"/>
        <v>0</v>
      </c>
      <c r="Z42" s="3"/>
      <c r="AA42" s="1168">
        <f t="shared" si="12"/>
        <v>0</v>
      </c>
      <c r="AB42" s="1168">
        <f t="shared" si="12"/>
        <v>0</v>
      </c>
      <c r="AC42" s="1168">
        <f t="shared" si="12"/>
        <v>0</v>
      </c>
      <c r="AD42" s="1168">
        <f t="shared" si="12"/>
        <v>0</v>
      </c>
      <c r="AE42" s="1168">
        <f t="shared" si="12"/>
        <v>0</v>
      </c>
      <c r="AF42" s="1168">
        <f t="shared" si="12"/>
        <v>0</v>
      </c>
      <c r="AG42" s="1168">
        <f t="shared" si="12"/>
        <v>0</v>
      </c>
      <c r="AH42" s="1168">
        <f t="shared" si="12"/>
        <v>0</v>
      </c>
      <c r="AI42" s="6"/>
      <c r="AJ42" s="26"/>
    </row>
    <row r="43" spans="2:36" x14ac:dyDescent="0.2">
      <c r="B43" s="21"/>
      <c r="C43" s="45"/>
      <c r="D43" s="196"/>
      <c r="E43" s="196"/>
      <c r="F43" s="198"/>
      <c r="G43" s="48"/>
      <c r="H43" s="349"/>
      <c r="I43" s="48"/>
      <c r="J43" s="48"/>
      <c r="K43" s="3"/>
      <c r="L43" s="46">
        <f t="shared" si="10"/>
        <v>0</v>
      </c>
      <c r="M43" s="1168">
        <f t="shared" si="4"/>
        <v>0</v>
      </c>
      <c r="N43" s="1168">
        <f t="shared" si="5"/>
        <v>0</v>
      </c>
      <c r="O43" s="1026" t="str">
        <f t="shared" si="6"/>
        <v>-</v>
      </c>
      <c r="P43" s="1168">
        <f t="shared" si="7"/>
        <v>0</v>
      </c>
      <c r="Q43" s="3"/>
      <c r="R43" s="1168">
        <f t="shared" si="11"/>
        <v>0</v>
      </c>
      <c r="S43" s="1168">
        <f t="shared" si="11"/>
        <v>0</v>
      </c>
      <c r="T43" s="1168">
        <f t="shared" si="11"/>
        <v>0</v>
      </c>
      <c r="U43" s="1168">
        <f t="shared" si="11"/>
        <v>0</v>
      </c>
      <c r="V43" s="1168">
        <f t="shared" si="11"/>
        <v>0</v>
      </c>
      <c r="W43" s="1168">
        <f t="shared" si="11"/>
        <v>0</v>
      </c>
      <c r="X43" s="1168">
        <f t="shared" si="11"/>
        <v>0</v>
      </c>
      <c r="Y43" s="1168">
        <f t="shared" si="11"/>
        <v>0</v>
      </c>
      <c r="Z43" s="3"/>
      <c r="AA43" s="1168">
        <f t="shared" si="12"/>
        <v>0</v>
      </c>
      <c r="AB43" s="1168">
        <f t="shared" si="12"/>
        <v>0</v>
      </c>
      <c r="AC43" s="1168">
        <f t="shared" si="12"/>
        <v>0</v>
      </c>
      <c r="AD43" s="1168">
        <f t="shared" si="12"/>
        <v>0</v>
      </c>
      <c r="AE43" s="1168">
        <f t="shared" si="12"/>
        <v>0</v>
      </c>
      <c r="AF43" s="1168">
        <f t="shared" si="12"/>
        <v>0</v>
      </c>
      <c r="AG43" s="1168">
        <f t="shared" si="12"/>
        <v>0</v>
      </c>
      <c r="AH43" s="1168">
        <f t="shared" si="12"/>
        <v>0</v>
      </c>
      <c r="AI43" s="6"/>
      <c r="AJ43" s="26"/>
    </row>
    <row r="44" spans="2:36" x14ac:dyDescent="0.2">
      <c r="B44" s="21"/>
      <c r="C44" s="45"/>
      <c r="D44" s="196"/>
      <c r="E44" s="196"/>
      <c r="F44" s="198"/>
      <c r="G44" s="48"/>
      <c r="H44" s="349"/>
      <c r="I44" s="48"/>
      <c r="J44" s="48"/>
      <c r="K44" s="3"/>
      <c r="L44" s="46">
        <f t="shared" si="10"/>
        <v>0</v>
      </c>
      <c r="M44" s="1168">
        <f t="shared" si="4"/>
        <v>0</v>
      </c>
      <c r="N44" s="1168">
        <f t="shared" si="5"/>
        <v>0</v>
      </c>
      <c r="O44" s="1026" t="str">
        <f t="shared" si="6"/>
        <v>-</v>
      </c>
      <c r="P44" s="1168">
        <f t="shared" si="7"/>
        <v>0</v>
      </c>
      <c r="Q44" s="3"/>
      <c r="R44" s="1168">
        <f t="shared" si="11"/>
        <v>0</v>
      </c>
      <c r="S44" s="1168">
        <f t="shared" si="11"/>
        <v>0</v>
      </c>
      <c r="T44" s="1168">
        <f t="shared" si="11"/>
        <v>0</v>
      </c>
      <c r="U44" s="1168">
        <f t="shared" si="11"/>
        <v>0</v>
      </c>
      <c r="V44" s="1168">
        <f t="shared" si="11"/>
        <v>0</v>
      </c>
      <c r="W44" s="1168">
        <f t="shared" si="11"/>
        <v>0</v>
      </c>
      <c r="X44" s="1168">
        <f t="shared" si="11"/>
        <v>0</v>
      </c>
      <c r="Y44" s="1168">
        <f t="shared" si="11"/>
        <v>0</v>
      </c>
      <c r="Z44" s="3"/>
      <c r="AA44" s="1168">
        <f t="shared" si="12"/>
        <v>0</v>
      </c>
      <c r="AB44" s="1168">
        <f t="shared" si="12"/>
        <v>0</v>
      </c>
      <c r="AC44" s="1168">
        <f t="shared" si="12"/>
        <v>0</v>
      </c>
      <c r="AD44" s="1168">
        <f t="shared" si="12"/>
        <v>0</v>
      </c>
      <c r="AE44" s="1168">
        <f t="shared" si="12"/>
        <v>0</v>
      </c>
      <c r="AF44" s="1168">
        <f t="shared" si="12"/>
        <v>0</v>
      </c>
      <c r="AG44" s="1168">
        <f t="shared" si="12"/>
        <v>0</v>
      </c>
      <c r="AH44" s="1168">
        <f t="shared" si="12"/>
        <v>0</v>
      </c>
      <c r="AI44" s="6"/>
      <c r="AJ44" s="26"/>
    </row>
    <row r="45" spans="2:36" x14ac:dyDescent="0.2">
      <c r="B45" s="21"/>
      <c r="C45" s="45"/>
      <c r="D45" s="196"/>
      <c r="E45" s="196"/>
      <c r="F45" s="198"/>
      <c r="G45" s="48"/>
      <c r="H45" s="349"/>
      <c r="I45" s="48"/>
      <c r="J45" s="48"/>
      <c r="K45" s="3"/>
      <c r="L45" s="46">
        <f t="shared" si="10"/>
        <v>0</v>
      </c>
      <c r="M45" s="1168">
        <f t="shared" si="4"/>
        <v>0</v>
      </c>
      <c r="N45" s="1168">
        <f t="shared" si="5"/>
        <v>0</v>
      </c>
      <c r="O45" s="1026" t="str">
        <f t="shared" si="6"/>
        <v>-</v>
      </c>
      <c r="P45" s="1168">
        <f t="shared" si="7"/>
        <v>0</v>
      </c>
      <c r="Q45" s="3"/>
      <c r="R45" s="1168">
        <f t="shared" si="11"/>
        <v>0</v>
      </c>
      <c r="S45" s="1168">
        <f t="shared" si="11"/>
        <v>0</v>
      </c>
      <c r="T45" s="1168">
        <f t="shared" si="11"/>
        <v>0</v>
      </c>
      <c r="U45" s="1168">
        <f t="shared" si="11"/>
        <v>0</v>
      </c>
      <c r="V45" s="1168">
        <f t="shared" si="11"/>
        <v>0</v>
      </c>
      <c r="W45" s="1168">
        <f t="shared" si="11"/>
        <v>0</v>
      </c>
      <c r="X45" s="1168">
        <f t="shared" si="11"/>
        <v>0</v>
      </c>
      <c r="Y45" s="1168">
        <f t="shared" si="11"/>
        <v>0</v>
      </c>
      <c r="Z45" s="3"/>
      <c r="AA45" s="1168">
        <f t="shared" si="12"/>
        <v>0</v>
      </c>
      <c r="AB45" s="1168">
        <f t="shared" si="12"/>
        <v>0</v>
      </c>
      <c r="AC45" s="1168">
        <f t="shared" si="12"/>
        <v>0</v>
      </c>
      <c r="AD45" s="1168">
        <f t="shared" si="12"/>
        <v>0</v>
      </c>
      <c r="AE45" s="1168">
        <f t="shared" si="12"/>
        <v>0</v>
      </c>
      <c r="AF45" s="1168">
        <f t="shared" si="12"/>
        <v>0</v>
      </c>
      <c r="AG45" s="1168">
        <f t="shared" si="12"/>
        <v>0</v>
      </c>
      <c r="AH45" s="1168">
        <f t="shared" si="12"/>
        <v>0</v>
      </c>
      <c r="AI45" s="6"/>
      <c r="AJ45" s="26"/>
    </row>
    <row r="46" spans="2:36" x14ac:dyDescent="0.2">
      <c r="B46" s="21"/>
      <c r="C46" s="45"/>
      <c r="D46" s="196"/>
      <c r="E46" s="196"/>
      <c r="F46" s="198"/>
      <c r="G46" s="48"/>
      <c r="H46" s="349"/>
      <c r="I46" s="48"/>
      <c r="J46" s="48"/>
      <c r="K46" s="3"/>
      <c r="L46" s="46">
        <f t="shared" si="10"/>
        <v>0</v>
      </c>
      <c r="M46" s="1168">
        <f t="shared" si="4"/>
        <v>0</v>
      </c>
      <c r="N46" s="1168">
        <f t="shared" si="5"/>
        <v>0</v>
      </c>
      <c r="O46" s="1026" t="str">
        <f t="shared" si="6"/>
        <v>-</v>
      </c>
      <c r="P46" s="1168">
        <f t="shared" si="7"/>
        <v>0</v>
      </c>
      <c r="Q46" s="3"/>
      <c r="R46" s="1168">
        <f t="shared" ref="R46:Y61" si="13">(IF(R$8&lt;$I46,0,IF($O46&lt;=R$8-1,0,$N46)))</f>
        <v>0</v>
      </c>
      <c r="S46" s="1168">
        <f t="shared" si="13"/>
        <v>0</v>
      </c>
      <c r="T46" s="1168">
        <f t="shared" si="13"/>
        <v>0</v>
      </c>
      <c r="U46" s="1168">
        <f t="shared" si="13"/>
        <v>0</v>
      </c>
      <c r="V46" s="1168">
        <f t="shared" si="13"/>
        <v>0</v>
      </c>
      <c r="W46" s="1168">
        <f t="shared" si="13"/>
        <v>0</v>
      </c>
      <c r="X46" s="1168">
        <f t="shared" si="13"/>
        <v>0</v>
      </c>
      <c r="Y46" s="1168">
        <f t="shared" si="13"/>
        <v>0</v>
      </c>
      <c r="Z46" s="3"/>
      <c r="AA46" s="1168">
        <f t="shared" ref="AA46:AH61" si="14">IF(AA$8=$I46,($G46*$H46),0)</f>
        <v>0</v>
      </c>
      <c r="AB46" s="1168">
        <f t="shared" si="14"/>
        <v>0</v>
      </c>
      <c r="AC46" s="1168">
        <f t="shared" si="14"/>
        <v>0</v>
      </c>
      <c r="AD46" s="1168">
        <f t="shared" si="14"/>
        <v>0</v>
      </c>
      <c r="AE46" s="1168">
        <f t="shared" si="14"/>
        <v>0</v>
      </c>
      <c r="AF46" s="1168">
        <f t="shared" si="14"/>
        <v>0</v>
      </c>
      <c r="AG46" s="1168">
        <f t="shared" si="14"/>
        <v>0</v>
      </c>
      <c r="AH46" s="1168">
        <f t="shared" si="14"/>
        <v>0</v>
      </c>
      <c r="AI46" s="6"/>
      <c r="AJ46" s="26"/>
    </row>
    <row r="47" spans="2:36" x14ac:dyDescent="0.2">
      <c r="B47" s="21"/>
      <c r="C47" s="45"/>
      <c r="D47" s="196"/>
      <c r="E47" s="196"/>
      <c r="F47" s="198"/>
      <c r="G47" s="48"/>
      <c r="H47" s="349"/>
      <c r="I47" s="48"/>
      <c r="J47" s="48"/>
      <c r="K47" s="3"/>
      <c r="L47" s="46">
        <f t="shared" si="10"/>
        <v>0</v>
      </c>
      <c r="M47" s="1168">
        <f t="shared" si="4"/>
        <v>0</v>
      </c>
      <c r="N47" s="1168">
        <f t="shared" si="5"/>
        <v>0</v>
      </c>
      <c r="O47" s="1026" t="str">
        <f t="shared" si="6"/>
        <v>-</v>
      </c>
      <c r="P47" s="1168">
        <f t="shared" si="7"/>
        <v>0</v>
      </c>
      <c r="Q47" s="3"/>
      <c r="R47" s="1168">
        <f t="shared" si="13"/>
        <v>0</v>
      </c>
      <c r="S47" s="1168">
        <f t="shared" si="13"/>
        <v>0</v>
      </c>
      <c r="T47" s="1168">
        <f t="shared" si="13"/>
        <v>0</v>
      </c>
      <c r="U47" s="1168">
        <f t="shared" si="13"/>
        <v>0</v>
      </c>
      <c r="V47" s="1168">
        <f t="shared" si="13"/>
        <v>0</v>
      </c>
      <c r="W47" s="1168">
        <f t="shared" si="13"/>
        <v>0</v>
      </c>
      <c r="X47" s="1168">
        <f t="shared" si="13"/>
        <v>0</v>
      </c>
      <c r="Y47" s="1168">
        <f t="shared" si="13"/>
        <v>0</v>
      </c>
      <c r="Z47" s="3"/>
      <c r="AA47" s="1168">
        <f t="shared" si="14"/>
        <v>0</v>
      </c>
      <c r="AB47" s="1168">
        <f t="shared" si="14"/>
        <v>0</v>
      </c>
      <c r="AC47" s="1168">
        <f t="shared" si="14"/>
        <v>0</v>
      </c>
      <c r="AD47" s="1168">
        <f t="shared" si="14"/>
        <v>0</v>
      </c>
      <c r="AE47" s="1168">
        <f t="shared" si="14"/>
        <v>0</v>
      </c>
      <c r="AF47" s="1168">
        <f t="shared" si="14"/>
        <v>0</v>
      </c>
      <c r="AG47" s="1168">
        <f t="shared" si="14"/>
        <v>0</v>
      </c>
      <c r="AH47" s="1168">
        <f t="shared" si="14"/>
        <v>0</v>
      </c>
      <c r="AI47" s="6"/>
      <c r="AJ47" s="26"/>
    </row>
    <row r="48" spans="2:36" x14ac:dyDescent="0.2">
      <c r="B48" s="21"/>
      <c r="C48" s="45"/>
      <c r="D48" s="196"/>
      <c r="E48" s="196"/>
      <c r="F48" s="198"/>
      <c r="G48" s="48"/>
      <c r="H48" s="349"/>
      <c r="I48" s="48"/>
      <c r="J48" s="48"/>
      <c r="K48" s="3"/>
      <c r="L48" s="46">
        <f t="shared" si="10"/>
        <v>0</v>
      </c>
      <c r="M48" s="1168">
        <f t="shared" si="4"/>
        <v>0</v>
      </c>
      <c r="N48" s="1168">
        <f t="shared" si="5"/>
        <v>0</v>
      </c>
      <c r="O48" s="1026" t="str">
        <f t="shared" si="6"/>
        <v>-</v>
      </c>
      <c r="P48" s="1168">
        <f t="shared" si="7"/>
        <v>0</v>
      </c>
      <c r="Q48" s="3"/>
      <c r="R48" s="1168">
        <f t="shared" si="13"/>
        <v>0</v>
      </c>
      <c r="S48" s="1168">
        <f t="shared" si="13"/>
        <v>0</v>
      </c>
      <c r="T48" s="1168">
        <f t="shared" si="13"/>
        <v>0</v>
      </c>
      <c r="U48" s="1168">
        <f t="shared" si="13"/>
        <v>0</v>
      </c>
      <c r="V48" s="1168">
        <f t="shared" si="13"/>
        <v>0</v>
      </c>
      <c r="W48" s="1168">
        <f t="shared" si="13"/>
        <v>0</v>
      </c>
      <c r="X48" s="1168">
        <f t="shared" si="13"/>
        <v>0</v>
      </c>
      <c r="Y48" s="1168">
        <f t="shared" si="13"/>
        <v>0</v>
      </c>
      <c r="Z48" s="3"/>
      <c r="AA48" s="1168">
        <f t="shared" si="14"/>
        <v>0</v>
      </c>
      <c r="AB48" s="1168">
        <f t="shared" si="14"/>
        <v>0</v>
      </c>
      <c r="AC48" s="1168">
        <f t="shared" si="14"/>
        <v>0</v>
      </c>
      <c r="AD48" s="1168">
        <f t="shared" si="14"/>
        <v>0</v>
      </c>
      <c r="AE48" s="1168">
        <f t="shared" si="14"/>
        <v>0</v>
      </c>
      <c r="AF48" s="1168">
        <f t="shared" si="14"/>
        <v>0</v>
      </c>
      <c r="AG48" s="1168">
        <f t="shared" si="14"/>
        <v>0</v>
      </c>
      <c r="AH48" s="1168">
        <f t="shared" si="14"/>
        <v>0</v>
      </c>
      <c r="AI48" s="6"/>
      <c r="AJ48" s="26"/>
    </row>
    <row r="49" spans="2:36" x14ac:dyDescent="0.2">
      <c r="B49" s="21"/>
      <c r="C49" s="45"/>
      <c r="D49" s="196"/>
      <c r="E49" s="196"/>
      <c r="F49" s="198"/>
      <c r="G49" s="48"/>
      <c r="H49" s="349"/>
      <c r="I49" s="48"/>
      <c r="J49" s="48"/>
      <c r="K49" s="3"/>
      <c r="L49" s="46">
        <f t="shared" si="10"/>
        <v>0</v>
      </c>
      <c r="M49" s="1168">
        <f t="shared" si="4"/>
        <v>0</v>
      </c>
      <c r="N49" s="1168">
        <f t="shared" si="5"/>
        <v>0</v>
      </c>
      <c r="O49" s="1026" t="str">
        <f t="shared" si="6"/>
        <v>-</v>
      </c>
      <c r="P49" s="1168">
        <f t="shared" si="7"/>
        <v>0</v>
      </c>
      <c r="Q49" s="3"/>
      <c r="R49" s="1168">
        <f t="shared" si="13"/>
        <v>0</v>
      </c>
      <c r="S49" s="1168">
        <f t="shared" si="13"/>
        <v>0</v>
      </c>
      <c r="T49" s="1168">
        <f t="shared" si="13"/>
        <v>0</v>
      </c>
      <c r="U49" s="1168">
        <f t="shared" si="13"/>
        <v>0</v>
      </c>
      <c r="V49" s="1168">
        <f t="shared" si="13"/>
        <v>0</v>
      </c>
      <c r="W49" s="1168">
        <f t="shared" si="13"/>
        <v>0</v>
      </c>
      <c r="X49" s="1168">
        <f t="shared" si="13"/>
        <v>0</v>
      </c>
      <c r="Y49" s="1168">
        <f t="shared" si="13"/>
        <v>0</v>
      </c>
      <c r="Z49" s="3"/>
      <c r="AA49" s="1168">
        <f t="shared" si="14"/>
        <v>0</v>
      </c>
      <c r="AB49" s="1168">
        <f t="shared" si="14"/>
        <v>0</v>
      </c>
      <c r="AC49" s="1168">
        <f t="shared" si="14"/>
        <v>0</v>
      </c>
      <c r="AD49" s="1168">
        <f t="shared" si="14"/>
        <v>0</v>
      </c>
      <c r="AE49" s="1168">
        <f t="shared" si="14"/>
        <v>0</v>
      </c>
      <c r="AF49" s="1168">
        <f t="shared" si="14"/>
        <v>0</v>
      </c>
      <c r="AG49" s="1168">
        <f t="shared" si="14"/>
        <v>0</v>
      </c>
      <c r="AH49" s="1168">
        <f t="shared" si="14"/>
        <v>0</v>
      </c>
      <c r="AI49" s="6"/>
      <c r="AJ49" s="26"/>
    </row>
    <row r="50" spans="2:36" x14ac:dyDescent="0.2">
      <c r="B50" s="21"/>
      <c r="C50" s="45"/>
      <c r="D50" s="196"/>
      <c r="E50" s="196"/>
      <c r="F50" s="198"/>
      <c r="G50" s="48"/>
      <c r="H50" s="349"/>
      <c r="I50" s="48"/>
      <c r="J50" s="48"/>
      <c r="K50" s="3"/>
      <c r="L50" s="46">
        <f t="shared" si="10"/>
        <v>0</v>
      </c>
      <c r="M50" s="1168">
        <f t="shared" si="4"/>
        <v>0</v>
      </c>
      <c r="N50" s="1168">
        <f t="shared" si="5"/>
        <v>0</v>
      </c>
      <c r="O50" s="1026" t="str">
        <f t="shared" si="6"/>
        <v>-</v>
      </c>
      <c r="P50" s="1168">
        <f t="shared" si="7"/>
        <v>0</v>
      </c>
      <c r="Q50" s="3"/>
      <c r="R50" s="1168">
        <f t="shared" si="13"/>
        <v>0</v>
      </c>
      <c r="S50" s="1168">
        <f t="shared" si="13"/>
        <v>0</v>
      </c>
      <c r="T50" s="1168">
        <f t="shared" si="13"/>
        <v>0</v>
      </c>
      <c r="U50" s="1168">
        <f t="shared" si="13"/>
        <v>0</v>
      </c>
      <c r="V50" s="1168">
        <f t="shared" si="13"/>
        <v>0</v>
      </c>
      <c r="W50" s="1168">
        <f t="shared" si="13"/>
        <v>0</v>
      </c>
      <c r="X50" s="1168">
        <f t="shared" si="13"/>
        <v>0</v>
      </c>
      <c r="Y50" s="1168">
        <f t="shared" si="13"/>
        <v>0</v>
      </c>
      <c r="Z50" s="3"/>
      <c r="AA50" s="1168">
        <f t="shared" si="14"/>
        <v>0</v>
      </c>
      <c r="AB50" s="1168">
        <f t="shared" si="14"/>
        <v>0</v>
      </c>
      <c r="AC50" s="1168">
        <f t="shared" si="14"/>
        <v>0</v>
      </c>
      <c r="AD50" s="1168">
        <f t="shared" si="14"/>
        <v>0</v>
      </c>
      <c r="AE50" s="1168">
        <f t="shared" si="14"/>
        <v>0</v>
      </c>
      <c r="AF50" s="1168">
        <f t="shared" si="14"/>
        <v>0</v>
      </c>
      <c r="AG50" s="1168">
        <f t="shared" si="14"/>
        <v>0</v>
      </c>
      <c r="AH50" s="1168">
        <f t="shared" si="14"/>
        <v>0</v>
      </c>
      <c r="AI50" s="6"/>
      <c r="AJ50" s="26"/>
    </row>
    <row r="51" spans="2:36" x14ac:dyDescent="0.2">
      <c r="B51" s="21"/>
      <c r="C51" s="45"/>
      <c r="D51" s="196"/>
      <c r="E51" s="196"/>
      <c r="F51" s="198"/>
      <c r="G51" s="48"/>
      <c r="H51" s="349"/>
      <c r="I51" s="48"/>
      <c r="J51" s="48"/>
      <c r="K51" s="3"/>
      <c r="L51" s="46">
        <f t="shared" si="10"/>
        <v>0</v>
      </c>
      <c r="M51" s="1168">
        <f t="shared" si="4"/>
        <v>0</v>
      </c>
      <c r="N51" s="1168">
        <f t="shared" si="5"/>
        <v>0</v>
      </c>
      <c r="O51" s="1026" t="str">
        <f t="shared" si="6"/>
        <v>-</v>
      </c>
      <c r="P51" s="1168">
        <f t="shared" si="7"/>
        <v>0</v>
      </c>
      <c r="Q51" s="3"/>
      <c r="R51" s="1168">
        <f t="shared" si="13"/>
        <v>0</v>
      </c>
      <c r="S51" s="1168">
        <f t="shared" si="13"/>
        <v>0</v>
      </c>
      <c r="T51" s="1168">
        <f t="shared" si="13"/>
        <v>0</v>
      </c>
      <c r="U51" s="1168">
        <f t="shared" si="13"/>
        <v>0</v>
      </c>
      <c r="V51" s="1168">
        <f t="shared" si="13"/>
        <v>0</v>
      </c>
      <c r="W51" s="1168">
        <f t="shared" si="13"/>
        <v>0</v>
      </c>
      <c r="X51" s="1168">
        <f t="shared" si="13"/>
        <v>0</v>
      </c>
      <c r="Y51" s="1168">
        <f t="shared" si="13"/>
        <v>0</v>
      </c>
      <c r="Z51" s="3"/>
      <c r="AA51" s="1168">
        <f t="shared" si="14"/>
        <v>0</v>
      </c>
      <c r="AB51" s="1168">
        <f t="shared" si="14"/>
        <v>0</v>
      </c>
      <c r="AC51" s="1168">
        <f t="shared" si="14"/>
        <v>0</v>
      </c>
      <c r="AD51" s="1168">
        <f t="shared" si="14"/>
        <v>0</v>
      </c>
      <c r="AE51" s="1168">
        <f t="shared" si="14"/>
        <v>0</v>
      </c>
      <c r="AF51" s="1168">
        <f t="shared" si="14"/>
        <v>0</v>
      </c>
      <c r="AG51" s="1168">
        <f t="shared" si="14"/>
        <v>0</v>
      </c>
      <c r="AH51" s="1168">
        <f t="shared" si="14"/>
        <v>0</v>
      </c>
      <c r="AI51" s="6"/>
      <c r="AJ51" s="26"/>
    </row>
    <row r="52" spans="2:36" x14ac:dyDescent="0.2">
      <c r="B52" s="21"/>
      <c r="C52" s="45"/>
      <c r="D52" s="196"/>
      <c r="E52" s="196"/>
      <c r="F52" s="198"/>
      <c r="G52" s="48"/>
      <c r="H52" s="349"/>
      <c r="I52" s="48"/>
      <c r="J52" s="48"/>
      <c r="K52" s="3"/>
      <c r="L52" s="46">
        <f t="shared" si="10"/>
        <v>0</v>
      </c>
      <c r="M52" s="1168">
        <f t="shared" si="4"/>
        <v>0</v>
      </c>
      <c r="N52" s="1168">
        <f t="shared" si="5"/>
        <v>0</v>
      </c>
      <c r="O52" s="1026" t="str">
        <f t="shared" si="6"/>
        <v>-</v>
      </c>
      <c r="P52" s="1168">
        <f t="shared" si="7"/>
        <v>0</v>
      </c>
      <c r="Q52" s="3"/>
      <c r="R52" s="1168">
        <f t="shared" si="13"/>
        <v>0</v>
      </c>
      <c r="S52" s="1168">
        <f t="shared" si="13"/>
        <v>0</v>
      </c>
      <c r="T52" s="1168">
        <f t="shared" si="13"/>
        <v>0</v>
      </c>
      <c r="U52" s="1168">
        <f t="shared" si="13"/>
        <v>0</v>
      </c>
      <c r="V52" s="1168">
        <f t="shared" si="13"/>
        <v>0</v>
      </c>
      <c r="W52" s="1168">
        <f t="shared" si="13"/>
        <v>0</v>
      </c>
      <c r="X52" s="1168">
        <f t="shared" si="13"/>
        <v>0</v>
      </c>
      <c r="Y52" s="1168">
        <f t="shared" si="13"/>
        <v>0</v>
      </c>
      <c r="Z52" s="3"/>
      <c r="AA52" s="1168">
        <f t="shared" si="14"/>
        <v>0</v>
      </c>
      <c r="AB52" s="1168">
        <f t="shared" si="14"/>
        <v>0</v>
      </c>
      <c r="AC52" s="1168">
        <f t="shared" si="14"/>
        <v>0</v>
      </c>
      <c r="AD52" s="1168">
        <f t="shared" si="14"/>
        <v>0</v>
      </c>
      <c r="AE52" s="1168">
        <f t="shared" si="14"/>
        <v>0</v>
      </c>
      <c r="AF52" s="1168">
        <f t="shared" si="14"/>
        <v>0</v>
      </c>
      <c r="AG52" s="1168">
        <f t="shared" si="14"/>
        <v>0</v>
      </c>
      <c r="AH52" s="1168">
        <f t="shared" si="14"/>
        <v>0</v>
      </c>
      <c r="AI52" s="6"/>
      <c r="AJ52" s="26"/>
    </row>
    <row r="53" spans="2:36" x14ac:dyDescent="0.2">
      <c r="B53" s="21"/>
      <c r="C53" s="45"/>
      <c r="D53" s="196"/>
      <c r="E53" s="196"/>
      <c r="F53" s="198"/>
      <c r="G53" s="48"/>
      <c r="H53" s="349"/>
      <c r="I53" s="48"/>
      <c r="J53" s="48"/>
      <c r="K53" s="3"/>
      <c r="L53" s="46">
        <f t="shared" si="10"/>
        <v>0</v>
      </c>
      <c r="M53" s="1168">
        <f t="shared" si="4"/>
        <v>0</v>
      </c>
      <c r="N53" s="1168">
        <f t="shared" si="5"/>
        <v>0</v>
      </c>
      <c r="O53" s="1026" t="str">
        <f t="shared" si="6"/>
        <v>-</v>
      </c>
      <c r="P53" s="1168">
        <f t="shared" si="7"/>
        <v>0</v>
      </c>
      <c r="Q53" s="3"/>
      <c r="R53" s="1168">
        <f t="shared" si="13"/>
        <v>0</v>
      </c>
      <c r="S53" s="1168">
        <f t="shared" si="13"/>
        <v>0</v>
      </c>
      <c r="T53" s="1168">
        <f t="shared" si="13"/>
        <v>0</v>
      </c>
      <c r="U53" s="1168">
        <f t="shared" si="13"/>
        <v>0</v>
      </c>
      <c r="V53" s="1168">
        <f t="shared" si="13"/>
        <v>0</v>
      </c>
      <c r="W53" s="1168">
        <f t="shared" si="13"/>
        <v>0</v>
      </c>
      <c r="X53" s="1168">
        <f t="shared" si="13"/>
        <v>0</v>
      </c>
      <c r="Y53" s="1168">
        <f t="shared" si="13"/>
        <v>0</v>
      </c>
      <c r="Z53" s="3"/>
      <c r="AA53" s="1168">
        <f t="shared" si="14"/>
        <v>0</v>
      </c>
      <c r="AB53" s="1168">
        <f t="shared" si="14"/>
        <v>0</v>
      </c>
      <c r="AC53" s="1168">
        <f t="shared" si="14"/>
        <v>0</v>
      </c>
      <c r="AD53" s="1168">
        <f t="shared" si="14"/>
        <v>0</v>
      </c>
      <c r="AE53" s="1168">
        <f t="shared" si="14"/>
        <v>0</v>
      </c>
      <c r="AF53" s="1168">
        <f t="shared" si="14"/>
        <v>0</v>
      </c>
      <c r="AG53" s="1168">
        <f t="shared" si="14"/>
        <v>0</v>
      </c>
      <c r="AH53" s="1168">
        <f t="shared" si="14"/>
        <v>0</v>
      </c>
      <c r="AI53" s="6"/>
      <c r="AJ53" s="26"/>
    </row>
    <row r="54" spans="2:36" x14ac:dyDescent="0.2">
      <c r="B54" s="21"/>
      <c r="C54" s="45"/>
      <c r="D54" s="196"/>
      <c r="E54" s="196"/>
      <c r="F54" s="198"/>
      <c r="G54" s="48"/>
      <c r="H54" s="349"/>
      <c r="I54" s="48"/>
      <c r="J54" s="48"/>
      <c r="K54" s="3"/>
      <c r="L54" s="46">
        <f t="shared" si="10"/>
        <v>0</v>
      </c>
      <c r="M54" s="1168">
        <f t="shared" si="4"/>
        <v>0</v>
      </c>
      <c r="N54" s="1168">
        <f t="shared" si="5"/>
        <v>0</v>
      </c>
      <c r="O54" s="1026" t="str">
        <f t="shared" si="6"/>
        <v>-</v>
      </c>
      <c r="P54" s="1168">
        <f t="shared" si="7"/>
        <v>0</v>
      </c>
      <c r="Q54" s="3"/>
      <c r="R54" s="1168">
        <f t="shared" si="13"/>
        <v>0</v>
      </c>
      <c r="S54" s="1168">
        <f t="shared" si="13"/>
        <v>0</v>
      </c>
      <c r="T54" s="1168">
        <f t="shared" si="13"/>
        <v>0</v>
      </c>
      <c r="U54" s="1168">
        <f t="shared" si="13"/>
        <v>0</v>
      </c>
      <c r="V54" s="1168">
        <f t="shared" si="13"/>
        <v>0</v>
      </c>
      <c r="W54" s="1168">
        <f t="shared" si="13"/>
        <v>0</v>
      </c>
      <c r="X54" s="1168">
        <f t="shared" si="13"/>
        <v>0</v>
      </c>
      <c r="Y54" s="1168">
        <f t="shared" si="13"/>
        <v>0</v>
      </c>
      <c r="Z54" s="3"/>
      <c r="AA54" s="1168">
        <f t="shared" si="14"/>
        <v>0</v>
      </c>
      <c r="AB54" s="1168">
        <f t="shared" si="14"/>
        <v>0</v>
      </c>
      <c r="AC54" s="1168">
        <f t="shared" si="14"/>
        <v>0</v>
      </c>
      <c r="AD54" s="1168">
        <f t="shared" si="14"/>
        <v>0</v>
      </c>
      <c r="AE54" s="1168">
        <f t="shared" si="14"/>
        <v>0</v>
      </c>
      <c r="AF54" s="1168">
        <f t="shared" si="14"/>
        <v>0</v>
      </c>
      <c r="AG54" s="1168">
        <f t="shared" si="14"/>
        <v>0</v>
      </c>
      <c r="AH54" s="1168">
        <f t="shared" si="14"/>
        <v>0</v>
      </c>
      <c r="AI54" s="6"/>
      <c r="AJ54" s="26"/>
    </row>
    <row r="55" spans="2:36" x14ac:dyDescent="0.2">
      <c r="B55" s="21"/>
      <c r="C55" s="45"/>
      <c r="D55" s="196"/>
      <c r="E55" s="196"/>
      <c r="F55" s="198"/>
      <c r="G55" s="48"/>
      <c r="H55" s="349"/>
      <c r="I55" s="48"/>
      <c r="J55" s="48"/>
      <c r="K55" s="3"/>
      <c r="L55" s="46">
        <f t="shared" si="10"/>
        <v>0</v>
      </c>
      <c r="M55" s="1168">
        <f t="shared" si="4"/>
        <v>0</v>
      </c>
      <c r="N55" s="1168">
        <f t="shared" si="5"/>
        <v>0</v>
      </c>
      <c r="O55" s="1026" t="str">
        <f t="shared" si="6"/>
        <v>-</v>
      </c>
      <c r="P55" s="1168">
        <f t="shared" si="7"/>
        <v>0</v>
      </c>
      <c r="Q55" s="3"/>
      <c r="R55" s="1168">
        <f t="shared" si="13"/>
        <v>0</v>
      </c>
      <c r="S55" s="1168">
        <f t="shared" si="13"/>
        <v>0</v>
      </c>
      <c r="T55" s="1168">
        <f t="shared" si="13"/>
        <v>0</v>
      </c>
      <c r="U55" s="1168">
        <f t="shared" si="13"/>
        <v>0</v>
      </c>
      <c r="V55" s="1168">
        <f t="shared" si="13"/>
        <v>0</v>
      </c>
      <c r="W55" s="1168">
        <f t="shared" si="13"/>
        <v>0</v>
      </c>
      <c r="X55" s="1168">
        <f t="shared" si="13"/>
        <v>0</v>
      </c>
      <c r="Y55" s="1168">
        <f t="shared" si="13"/>
        <v>0</v>
      </c>
      <c r="Z55" s="3"/>
      <c r="AA55" s="1168">
        <f t="shared" si="14"/>
        <v>0</v>
      </c>
      <c r="AB55" s="1168">
        <f t="shared" si="14"/>
        <v>0</v>
      </c>
      <c r="AC55" s="1168">
        <f t="shared" si="14"/>
        <v>0</v>
      </c>
      <c r="AD55" s="1168">
        <f t="shared" si="14"/>
        <v>0</v>
      </c>
      <c r="AE55" s="1168">
        <f t="shared" si="14"/>
        <v>0</v>
      </c>
      <c r="AF55" s="1168">
        <f t="shared" si="14"/>
        <v>0</v>
      </c>
      <c r="AG55" s="1168">
        <f t="shared" si="14"/>
        <v>0</v>
      </c>
      <c r="AH55" s="1168">
        <f t="shared" si="14"/>
        <v>0</v>
      </c>
      <c r="AI55" s="6"/>
      <c r="AJ55" s="26"/>
    </row>
    <row r="56" spans="2:36" x14ac:dyDescent="0.2">
      <c r="B56" s="21"/>
      <c r="C56" s="45"/>
      <c r="D56" s="196"/>
      <c r="E56" s="196"/>
      <c r="F56" s="198"/>
      <c r="G56" s="48"/>
      <c r="H56" s="349"/>
      <c r="I56" s="48"/>
      <c r="J56" s="48"/>
      <c r="K56" s="3"/>
      <c r="L56" s="46">
        <f t="shared" si="10"/>
        <v>0</v>
      </c>
      <c r="M56" s="1168">
        <f t="shared" si="4"/>
        <v>0</v>
      </c>
      <c r="N56" s="1168">
        <f t="shared" si="5"/>
        <v>0</v>
      </c>
      <c r="O56" s="1026" t="str">
        <f t="shared" si="6"/>
        <v>-</v>
      </c>
      <c r="P56" s="1168">
        <f t="shared" si="7"/>
        <v>0</v>
      </c>
      <c r="Q56" s="3"/>
      <c r="R56" s="1168">
        <f t="shared" si="13"/>
        <v>0</v>
      </c>
      <c r="S56" s="1168">
        <f t="shared" si="13"/>
        <v>0</v>
      </c>
      <c r="T56" s="1168">
        <f t="shared" si="13"/>
        <v>0</v>
      </c>
      <c r="U56" s="1168">
        <f t="shared" si="13"/>
        <v>0</v>
      </c>
      <c r="V56" s="1168">
        <f t="shared" si="13"/>
        <v>0</v>
      </c>
      <c r="W56" s="1168">
        <f t="shared" si="13"/>
        <v>0</v>
      </c>
      <c r="X56" s="1168">
        <f t="shared" si="13"/>
        <v>0</v>
      </c>
      <c r="Y56" s="1168">
        <f t="shared" si="13"/>
        <v>0</v>
      </c>
      <c r="Z56" s="3"/>
      <c r="AA56" s="1168">
        <f t="shared" si="14"/>
        <v>0</v>
      </c>
      <c r="AB56" s="1168">
        <f t="shared" si="14"/>
        <v>0</v>
      </c>
      <c r="AC56" s="1168">
        <f t="shared" si="14"/>
        <v>0</v>
      </c>
      <c r="AD56" s="1168">
        <f t="shared" si="14"/>
        <v>0</v>
      </c>
      <c r="AE56" s="1168">
        <f t="shared" si="14"/>
        <v>0</v>
      </c>
      <c r="AF56" s="1168">
        <f t="shared" si="14"/>
        <v>0</v>
      </c>
      <c r="AG56" s="1168">
        <f t="shared" si="14"/>
        <v>0</v>
      </c>
      <c r="AH56" s="1168">
        <f t="shared" si="14"/>
        <v>0</v>
      </c>
      <c r="AI56" s="6"/>
      <c r="AJ56" s="26"/>
    </row>
    <row r="57" spans="2:36" x14ac:dyDescent="0.2">
      <c r="B57" s="21"/>
      <c r="C57" s="45"/>
      <c r="D57" s="196"/>
      <c r="E57" s="196"/>
      <c r="F57" s="198"/>
      <c r="G57" s="48"/>
      <c r="H57" s="349"/>
      <c r="I57" s="48"/>
      <c r="J57" s="48"/>
      <c r="K57" s="3"/>
      <c r="L57" s="46">
        <f t="shared" si="10"/>
        <v>0</v>
      </c>
      <c r="M57" s="1168">
        <f t="shared" si="4"/>
        <v>0</v>
      </c>
      <c r="N57" s="1168">
        <f t="shared" si="5"/>
        <v>0</v>
      </c>
      <c r="O57" s="1026" t="str">
        <f t="shared" si="6"/>
        <v>-</v>
      </c>
      <c r="P57" s="1168">
        <f t="shared" si="7"/>
        <v>0</v>
      </c>
      <c r="Q57" s="3"/>
      <c r="R57" s="1168">
        <f t="shared" si="13"/>
        <v>0</v>
      </c>
      <c r="S57" s="1168">
        <f t="shared" si="13"/>
        <v>0</v>
      </c>
      <c r="T57" s="1168">
        <f t="shared" si="13"/>
        <v>0</v>
      </c>
      <c r="U57" s="1168">
        <f t="shared" si="13"/>
        <v>0</v>
      </c>
      <c r="V57" s="1168">
        <f t="shared" si="13"/>
        <v>0</v>
      </c>
      <c r="W57" s="1168">
        <f t="shared" si="13"/>
        <v>0</v>
      </c>
      <c r="X57" s="1168">
        <f t="shared" si="13"/>
        <v>0</v>
      </c>
      <c r="Y57" s="1168">
        <f t="shared" si="13"/>
        <v>0</v>
      </c>
      <c r="Z57" s="3"/>
      <c r="AA57" s="1168">
        <f t="shared" si="14"/>
        <v>0</v>
      </c>
      <c r="AB57" s="1168">
        <f t="shared" si="14"/>
        <v>0</v>
      </c>
      <c r="AC57" s="1168">
        <f t="shared" si="14"/>
        <v>0</v>
      </c>
      <c r="AD57" s="1168">
        <f t="shared" si="14"/>
        <v>0</v>
      </c>
      <c r="AE57" s="1168">
        <f t="shared" si="14"/>
        <v>0</v>
      </c>
      <c r="AF57" s="1168">
        <f t="shared" si="14"/>
        <v>0</v>
      </c>
      <c r="AG57" s="1168">
        <f t="shared" si="14"/>
        <v>0</v>
      </c>
      <c r="AH57" s="1168">
        <f t="shared" si="14"/>
        <v>0</v>
      </c>
      <c r="AI57" s="6"/>
      <c r="AJ57" s="26"/>
    </row>
    <row r="58" spans="2:36" x14ac:dyDescent="0.2">
      <c r="B58" s="21"/>
      <c r="C58" s="45"/>
      <c r="D58" s="196"/>
      <c r="E58" s="196"/>
      <c r="F58" s="198"/>
      <c r="G58" s="48"/>
      <c r="H58" s="349"/>
      <c r="I58" s="48"/>
      <c r="J58" s="48"/>
      <c r="K58" s="3"/>
      <c r="L58" s="46">
        <f t="shared" si="10"/>
        <v>0</v>
      </c>
      <c r="M58" s="1168">
        <f t="shared" si="4"/>
        <v>0</v>
      </c>
      <c r="N58" s="1168">
        <f t="shared" si="5"/>
        <v>0</v>
      </c>
      <c r="O58" s="1026" t="str">
        <f t="shared" si="6"/>
        <v>-</v>
      </c>
      <c r="P58" s="1168">
        <f t="shared" si="7"/>
        <v>0</v>
      </c>
      <c r="Q58" s="3"/>
      <c r="R58" s="1168">
        <f t="shared" si="13"/>
        <v>0</v>
      </c>
      <c r="S58" s="1168">
        <f t="shared" si="13"/>
        <v>0</v>
      </c>
      <c r="T58" s="1168">
        <f t="shared" si="13"/>
        <v>0</v>
      </c>
      <c r="U58" s="1168">
        <f t="shared" si="13"/>
        <v>0</v>
      </c>
      <c r="V58" s="1168">
        <f t="shared" si="13"/>
        <v>0</v>
      </c>
      <c r="W58" s="1168">
        <f t="shared" si="13"/>
        <v>0</v>
      </c>
      <c r="X58" s="1168">
        <f t="shared" si="13"/>
        <v>0</v>
      </c>
      <c r="Y58" s="1168">
        <f t="shared" si="13"/>
        <v>0</v>
      </c>
      <c r="Z58" s="3"/>
      <c r="AA58" s="1168">
        <f t="shared" si="14"/>
        <v>0</v>
      </c>
      <c r="AB58" s="1168">
        <f t="shared" si="14"/>
        <v>0</v>
      </c>
      <c r="AC58" s="1168">
        <f t="shared" si="14"/>
        <v>0</v>
      </c>
      <c r="AD58" s="1168">
        <f t="shared" si="14"/>
        <v>0</v>
      </c>
      <c r="AE58" s="1168">
        <f t="shared" si="14"/>
        <v>0</v>
      </c>
      <c r="AF58" s="1168">
        <f t="shared" si="14"/>
        <v>0</v>
      </c>
      <c r="AG58" s="1168">
        <f t="shared" si="14"/>
        <v>0</v>
      </c>
      <c r="AH58" s="1168">
        <f t="shared" si="14"/>
        <v>0</v>
      </c>
      <c r="AI58" s="6"/>
      <c r="AJ58" s="26"/>
    </row>
    <row r="59" spans="2:36" x14ac:dyDescent="0.2">
      <c r="B59" s="21"/>
      <c r="C59" s="45"/>
      <c r="D59" s="196"/>
      <c r="E59" s="196"/>
      <c r="F59" s="198"/>
      <c r="G59" s="48"/>
      <c r="H59" s="349"/>
      <c r="I59" s="48"/>
      <c r="J59" s="48"/>
      <c r="K59" s="3"/>
      <c r="L59" s="46">
        <f t="shared" si="10"/>
        <v>0</v>
      </c>
      <c r="M59" s="1168">
        <f t="shared" si="4"/>
        <v>0</v>
      </c>
      <c r="N59" s="1168">
        <f t="shared" si="5"/>
        <v>0</v>
      </c>
      <c r="O59" s="1026" t="str">
        <f t="shared" si="6"/>
        <v>-</v>
      </c>
      <c r="P59" s="1168">
        <f t="shared" si="7"/>
        <v>0</v>
      </c>
      <c r="Q59" s="3"/>
      <c r="R59" s="1168">
        <f t="shared" si="13"/>
        <v>0</v>
      </c>
      <c r="S59" s="1168">
        <f t="shared" si="13"/>
        <v>0</v>
      </c>
      <c r="T59" s="1168">
        <f t="shared" si="13"/>
        <v>0</v>
      </c>
      <c r="U59" s="1168">
        <f t="shared" si="13"/>
        <v>0</v>
      </c>
      <c r="V59" s="1168">
        <f t="shared" si="13"/>
        <v>0</v>
      </c>
      <c r="W59" s="1168">
        <f t="shared" si="13"/>
        <v>0</v>
      </c>
      <c r="X59" s="1168">
        <f t="shared" si="13"/>
        <v>0</v>
      </c>
      <c r="Y59" s="1168">
        <f t="shared" si="13"/>
        <v>0</v>
      </c>
      <c r="Z59" s="3"/>
      <c r="AA59" s="1168">
        <f t="shared" si="14"/>
        <v>0</v>
      </c>
      <c r="AB59" s="1168">
        <f t="shared" si="14"/>
        <v>0</v>
      </c>
      <c r="AC59" s="1168">
        <f t="shared" si="14"/>
        <v>0</v>
      </c>
      <c r="AD59" s="1168">
        <f t="shared" si="14"/>
        <v>0</v>
      </c>
      <c r="AE59" s="1168">
        <f t="shared" si="14"/>
        <v>0</v>
      </c>
      <c r="AF59" s="1168">
        <f t="shared" si="14"/>
        <v>0</v>
      </c>
      <c r="AG59" s="1168">
        <f t="shared" si="14"/>
        <v>0</v>
      </c>
      <c r="AH59" s="1168">
        <f t="shared" si="14"/>
        <v>0</v>
      </c>
      <c r="AI59" s="6"/>
      <c r="AJ59" s="26"/>
    </row>
    <row r="60" spans="2:36" x14ac:dyDescent="0.2">
      <c r="B60" s="21"/>
      <c r="C60" s="45"/>
      <c r="D60" s="196"/>
      <c r="E60" s="196"/>
      <c r="F60" s="198"/>
      <c r="G60" s="48"/>
      <c r="H60" s="349"/>
      <c r="I60" s="48"/>
      <c r="J60" s="48"/>
      <c r="K60" s="3"/>
      <c r="L60" s="46">
        <f t="shared" si="10"/>
        <v>0</v>
      </c>
      <c r="M60" s="1168">
        <f t="shared" si="4"/>
        <v>0</v>
      </c>
      <c r="N60" s="1168">
        <f t="shared" si="5"/>
        <v>0</v>
      </c>
      <c r="O60" s="1026" t="str">
        <f t="shared" si="6"/>
        <v>-</v>
      </c>
      <c r="P60" s="1168">
        <f t="shared" si="7"/>
        <v>0</v>
      </c>
      <c r="Q60" s="3"/>
      <c r="R60" s="1168">
        <f t="shared" si="13"/>
        <v>0</v>
      </c>
      <c r="S60" s="1168">
        <f t="shared" si="13"/>
        <v>0</v>
      </c>
      <c r="T60" s="1168">
        <f t="shared" si="13"/>
        <v>0</v>
      </c>
      <c r="U60" s="1168">
        <f t="shared" si="13"/>
        <v>0</v>
      </c>
      <c r="V60" s="1168">
        <f t="shared" si="13"/>
        <v>0</v>
      </c>
      <c r="W60" s="1168">
        <f t="shared" si="13"/>
        <v>0</v>
      </c>
      <c r="X60" s="1168">
        <f t="shared" si="13"/>
        <v>0</v>
      </c>
      <c r="Y60" s="1168">
        <f t="shared" si="13"/>
        <v>0</v>
      </c>
      <c r="Z60" s="3"/>
      <c r="AA60" s="1168">
        <f t="shared" si="14"/>
        <v>0</v>
      </c>
      <c r="AB60" s="1168">
        <f t="shared" si="14"/>
        <v>0</v>
      </c>
      <c r="AC60" s="1168">
        <f t="shared" si="14"/>
        <v>0</v>
      </c>
      <c r="AD60" s="1168">
        <f t="shared" si="14"/>
        <v>0</v>
      </c>
      <c r="AE60" s="1168">
        <f t="shared" si="14"/>
        <v>0</v>
      </c>
      <c r="AF60" s="1168">
        <f t="shared" si="14"/>
        <v>0</v>
      </c>
      <c r="AG60" s="1168">
        <f t="shared" si="14"/>
        <v>0</v>
      </c>
      <c r="AH60" s="1168">
        <f t="shared" si="14"/>
        <v>0</v>
      </c>
      <c r="AI60" s="6"/>
      <c r="AJ60" s="26"/>
    </row>
    <row r="61" spans="2:36" x14ac:dyDescent="0.2">
      <c r="B61" s="21"/>
      <c r="C61" s="45"/>
      <c r="D61" s="196"/>
      <c r="E61" s="196"/>
      <c r="F61" s="198"/>
      <c r="G61" s="48"/>
      <c r="H61" s="349"/>
      <c r="I61" s="48"/>
      <c r="J61" s="48"/>
      <c r="K61" s="3"/>
      <c r="L61" s="46">
        <f t="shared" si="10"/>
        <v>0</v>
      </c>
      <c r="M61" s="1168">
        <f t="shared" si="4"/>
        <v>0</v>
      </c>
      <c r="N61" s="1168">
        <f t="shared" si="5"/>
        <v>0</v>
      </c>
      <c r="O61" s="1026" t="str">
        <f t="shared" si="6"/>
        <v>-</v>
      </c>
      <c r="P61" s="1168">
        <f t="shared" si="7"/>
        <v>0</v>
      </c>
      <c r="Q61" s="3"/>
      <c r="R61" s="1168">
        <f t="shared" si="13"/>
        <v>0</v>
      </c>
      <c r="S61" s="1168">
        <f t="shared" si="13"/>
        <v>0</v>
      </c>
      <c r="T61" s="1168">
        <f t="shared" si="13"/>
        <v>0</v>
      </c>
      <c r="U61" s="1168">
        <f t="shared" si="13"/>
        <v>0</v>
      </c>
      <c r="V61" s="1168">
        <f t="shared" si="13"/>
        <v>0</v>
      </c>
      <c r="W61" s="1168">
        <f t="shared" si="13"/>
        <v>0</v>
      </c>
      <c r="X61" s="1168">
        <f t="shared" si="13"/>
        <v>0</v>
      </c>
      <c r="Y61" s="1168">
        <f t="shared" si="13"/>
        <v>0</v>
      </c>
      <c r="Z61" s="3"/>
      <c r="AA61" s="1168">
        <f t="shared" si="14"/>
        <v>0</v>
      </c>
      <c r="AB61" s="1168">
        <f t="shared" si="14"/>
        <v>0</v>
      </c>
      <c r="AC61" s="1168">
        <f t="shared" si="14"/>
        <v>0</v>
      </c>
      <c r="AD61" s="1168">
        <f t="shared" si="14"/>
        <v>0</v>
      </c>
      <c r="AE61" s="1168">
        <f t="shared" si="14"/>
        <v>0</v>
      </c>
      <c r="AF61" s="1168">
        <f t="shared" si="14"/>
        <v>0</v>
      </c>
      <c r="AG61" s="1168">
        <f t="shared" si="14"/>
        <v>0</v>
      </c>
      <c r="AH61" s="1168">
        <f t="shared" si="14"/>
        <v>0</v>
      </c>
      <c r="AI61" s="6"/>
      <c r="AJ61" s="26"/>
    </row>
    <row r="62" spans="2:36" x14ac:dyDescent="0.2">
      <c r="B62" s="21"/>
      <c r="C62" s="45"/>
      <c r="D62" s="196"/>
      <c r="E62" s="196"/>
      <c r="F62" s="198"/>
      <c r="G62" s="48"/>
      <c r="H62" s="349"/>
      <c r="I62" s="48"/>
      <c r="J62" s="48"/>
      <c r="K62" s="3"/>
      <c r="L62" s="46">
        <f t="shared" si="10"/>
        <v>0</v>
      </c>
      <c r="M62" s="1168">
        <f t="shared" si="4"/>
        <v>0</v>
      </c>
      <c r="N62" s="1168">
        <f t="shared" si="5"/>
        <v>0</v>
      </c>
      <c r="O62" s="1026" t="str">
        <f t="shared" si="6"/>
        <v>-</v>
      </c>
      <c r="P62" s="1168">
        <f t="shared" si="7"/>
        <v>0</v>
      </c>
      <c r="Q62" s="3"/>
      <c r="R62" s="1168">
        <f t="shared" ref="R62:Y77" si="15">(IF(R$8&lt;$I62,0,IF($O62&lt;=R$8-1,0,$N62)))</f>
        <v>0</v>
      </c>
      <c r="S62" s="1168">
        <f t="shared" si="15"/>
        <v>0</v>
      </c>
      <c r="T62" s="1168">
        <f t="shared" si="15"/>
        <v>0</v>
      </c>
      <c r="U62" s="1168">
        <f t="shared" si="15"/>
        <v>0</v>
      </c>
      <c r="V62" s="1168">
        <f t="shared" si="15"/>
        <v>0</v>
      </c>
      <c r="W62" s="1168">
        <f t="shared" si="15"/>
        <v>0</v>
      </c>
      <c r="X62" s="1168">
        <f t="shared" si="15"/>
        <v>0</v>
      </c>
      <c r="Y62" s="1168">
        <f t="shared" si="15"/>
        <v>0</v>
      </c>
      <c r="Z62" s="3"/>
      <c r="AA62" s="1168">
        <f t="shared" ref="AA62:AH77" si="16">IF(AA$8=$I62,($G62*$H62),0)</f>
        <v>0</v>
      </c>
      <c r="AB62" s="1168">
        <f t="shared" si="16"/>
        <v>0</v>
      </c>
      <c r="AC62" s="1168">
        <f t="shared" si="16"/>
        <v>0</v>
      </c>
      <c r="AD62" s="1168">
        <f t="shared" si="16"/>
        <v>0</v>
      </c>
      <c r="AE62" s="1168">
        <f t="shared" si="16"/>
        <v>0</v>
      </c>
      <c r="AF62" s="1168">
        <f t="shared" si="16"/>
        <v>0</v>
      </c>
      <c r="AG62" s="1168">
        <f t="shared" si="16"/>
        <v>0</v>
      </c>
      <c r="AH62" s="1168">
        <f t="shared" si="16"/>
        <v>0</v>
      </c>
      <c r="AI62" s="6"/>
      <c r="AJ62" s="26"/>
    </row>
    <row r="63" spans="2:36" x14ac:dyDescent="0.2">
      <c r="B63" s="21"/>
      <c r="C63" s="45"/>
      <c r="D63" s="196"/>
      <c r="E63" s="196"/>
      <c r="F63" s="198"/>
      <c r="G63" s="48"/>
      <c r="H63" s="349"/>
      <c r="I63" s="48"/>
      <c r="J63" s="48"/>
      <c r="K63" s="3"/>
      <c r="L63" s="46">
        <f t="shared" si="10"/>
        <v>0</v>
      </c>
      <c r="M63" s="1168">
        <f t="shared" si="4"/>
        <v>0</v>
      </c>
      <c r="N63" s="1168">
        <f t="shared" si="5"/>
        <v>0</v>
      </c>
      <c r="O63" s="1026" t="str">
        <f t="shared" si="6"/>
        <v>-</v>
      </c>
      <c r="P63" s="1168">
        <f t="shared" si="7"/>
        <v>0</v>
      </c>
      <c r="Q63" s="3"/>
      <c r="R63" s="1168">
        <f t="shared" si="15"/>
        <v>0</v>
      </c>
      <c r="S63" s="1168">
        <f t="shared" si="15"/>
        <v>0</v>
      </c>
      <c r="T63" s="1168">
        <f t="shared" si="15"/>
        <v>0</v>
      </c>
      <c r="U63" s="1168">
        <f t="shared" si="15"/>
        <v>0</v>
      </c>
      <c r="V63" s="1168">
        <f t="shared" si="15"/>
        <v>0</v>
      </c>
      <c r="W63" s="1168">
        <f t="shared" si="15"/>
        <v>0</v>
      </c>
      <c r="X63" s="1168">
        <f t="shared" si="15"/>
        <v>0</v>
      </c>
      <c r="Y63" s="1168">
        <f t="shared" si="15"/>
        <v>0</v>
      </c>
      <c r="Z63" s="3"/>
      <c r="AA63" s="1168">
        <f t="shared" si="16"/>
        <v>0</v>
      </c>
      <c r="AB63" s="1168">
        <f t="shared" si="16"/>
        <v>0</v>
      </c>
      <c r="AC63" s="1168">
        <f t="shared" si="16"/>
        <v>0</v>
      </c>
      <c r="AD63" s="1168">
        <f t="shared" si="16"/>
        <v>0</v>
      </c>
      <c r="AE63" s="1168">
        <f t="shared" si="16"/>
        <v>0</v>
      </c>
      <c r="AF63" s="1168">
        <f t="shared" si="16"/>
        <v>0</v>
      </c>
      <c r="AG63" s="1168">
        <f t="shared" si="16"/>
        <v>0</v>
      </c>
      <c r="AH63" s="1168">
        <f t="shared" si="16"/>
        <v>0</v>
      </c>
      <c r="AI63" s="6"/>
      <c r="AJ63" s="26"/>
    </row>
    <row r="64" spans="2:36" x14ac:dyDescent="0.2">
      <c r="B64" s="21"/>
      <c r="C64" s="45"/>
      <c r="D64" s="196"/>
      <c r="E64" s="196"/>
      <c r="F64" s="198"/>
      <c r="G64" s="48"/>
      <c r="H64" s="349"/>
      <c r="I64" s="48"/>
      <c r="J64" s="48"/>
      <c r="K64" s="3"/>
      <c r="L64" s="46">
        <f t="shared" si="10"/>
        <v>0</v>
      </c>
      <c r="M64" s="1168">
        <f t="shared" si="4"/>
        <v>0</v>
      </c>
      <c r="N64" s="1168">
        <f t="shared" si="5"/>
        <v>0</v>
      </c>
      <c r="O64" s="1026" t="str">
        <f t="shared" si="6"/>
        <v>-</v>
      </c>
      <c r="P64" s="1168">
        <f t="shared" si="7"/>
        <v>0</v>
      </c>
      <c r="Q64" s="3"/>
      <c r="R64" s="1168">
        <f t="shared" si="15"/>
        <v>0</v>
      </c>
      <c r="S64" s="1168">
        <f t="shared" si="15"/>
        <v>0</v>
      </c>
      <c r="T64" s="1168">
        <f t="shared" si="15"/>
        <v>0</v>
      </c>
      <c r="U64" s="1168">
        <f t="shared" si="15"/>
        <v>0</v>
      </c>
      <c r="V64" s="1168">
        <f t="shared" si="15"/>
        <v>0</v>
      </c>
      <c r="W64" s="1168">
        <f t="shared" si="15"/>
        <v>0</v>
      </c>
      <c r="X64" s="1168">
        <f t="shared" si="15"/>
        <v>0</v>
      </c>
      <c r="Y64" s="1168">
        <f t="shared" si="15"/>
        <v>0</v>
      </c>
      <c r="Z64" s="3"/>
      <c r="AA64" s="1168">
        <f t="shared" si="16"/>
        <v>0</v>
      </c>
      <c r="AB64" s="1168">
        <f t="shared" si="16"/>
        <v>0</v>
      </c>
      <c r="AC64" s="1168">
        <f t="shared" si="16"/>
        <v>0</v>
      </c>
      <c r="AD64" s="1168">
        <f t="shared" si="16"/>
        <v>0</v>
      </c>
      <c r="AE64" s="1168">
        <f t="shared" si="16"/>
        <v>0</v>
      </c>
      <c r="AF64" s="1168">
        <f t="shared" si="16"/>
        <v>0</v>
      </c>
      <c r="AG64" s="1168">
        <f t="shared" si="16"/>
        <v>0</v>
      </c>
      <c r="AH64" s="1168">
        <f t="shared" si="16"/>
        <v>0</v>
      </c>
      <c r="AI64" s="6"/>
      <c r="AJ64" s="26"/>
    </row>
    <row r="65" spans="2:36" x14ac:dyDescent="0.2">
      <c r="B65" s="21"/>
      <c r="C65" s="45"/>
      <c r="D65" s="196"/>
      <c r="E65" s="196"/>
      <c r="F65" s="198"/>
      <c r="G65" s="48"/>
      <c r="H65" s="349"/>
      <c r="I65" s="48"/>
      <c r="J65" s="48"/>
      <c r="K65" s="3"/>
      <c r="L65" s="46">
        <f t="shared" si="10"/>
        <v>0</v>
      </c>
      <c r="M65" s="1168">
        <f t="shared" si="4"/>
        <v>0</v>
      </c>
      <c r="N65" s="1168">
        <f t="shared" si="5"/>
        <v>0</v>
      </c>
      <c r="O65" s="1026" t="str">
        <f t="shared" si="6"/>
        <v>-</v>
      </c>
      <c r="P65" s="1168">
        <f t="shared" si="7"/>
        <v>0</v>
      </c>
      <c r="Q65" s="3"/>
      <c r="R65" s="1168">
        <f t="shared" si="15"/>
        <v>0</v>
      </c>
      <c r="S65" s="1168">
        <f t="shared" si="15"/>
        <v>0</v>
      </c>
      <c r="T65" s="1168">
        <f t="shared" si="15"/>
        <v>0</v>
      </c>
      <c r="U65" s="1168">
        <f t="shared" si="15"/>
        <v>0</v>
      </c>
      <c r="V65" s="1168">
        <f t="shared" si="15"/>
        <v>0</v>
      </c>
      <c r="W65" s="1168">
        <f t="shared" si="15"/>
        <v>0</v>
      </c>
      <c r="X65" s="1168">
        <f t="shared" si="15"/>
        <v>0</v>
      </c>
      <c r="Y65" s="1168">
        <f t="shared" si="15"/>
        <v>0</v>
      </c>
      <c r="Z65" s="3"/>
      <c r="AA65" s="1168">
        <f t="shared" si="16"/>
        <v>0</v>
      </c>
      <c r="AB65" s="1168">
        <f t="shared" si="16"/>
        <v>0</v>
      </c>
      <c r="AC65" s="1168">
        <f t="shared" si="16"/>
        <v>0</v>
      </c>
      <c r="AD65" s="1168">
        <f t="shared" si="16"/>
        <v>0</v>
      </c>
      <c r="AE65" s="1168">
        <f t="shared" si="16"/>
        <v>0</v>
      </c>
      <c r="AF65" s="1168">
        <f t="shared" si="16"/>
        <v>0</v>
      </c>
      <c r="AG65" s="1168">
        <f t="shared" si="16"/>
        <v>0</v>
      </c>
      <c r="AH65" s="1168">
        <f t="shared" si="16"/>
        <v>0</v>
      </c>
      <c r="AI65" s="6"/>
      <c r="AJ65" s="26"/>
    </row>
    <row r="66" spans="2:36" x14ac:dyDescent="0.2">
      <c r="B66" s="21"/>
      <c r="C66" s="45"/>
      <c r="D66" s="196"/>
      <c r="E66" s="196"/>
      <c r="F66" s="198"/>
      <c r="G66" s="48"/>
      <c r="H66" s="349"/>
      <c r="I66" s="48"/>
      <c r="J66" s="48"/>
      <c r="K66" s="3"/>
      <c r="L66" s="46">
        <f t="shared" si="10"/>
        <v>0</v>
      </c>
      <c r="M66" s="1168">
        <f t="shared" si="4"/>
        <v>0</v>
      </c>
      <c r="N66" s="1168">
        <f t="shared" si="5"/>
        <v>0</v>
      </c>
      <c r="O66" s="1026" t="str">
        <f t="shared" si="6"/>
        <v>-</v>
      </c>
      <c r="P66" s="1168">
        <f t="shared" si="7"/>
        <v>0</v>
      </c>
      <c r="Q66" s="3"/>
      <c r="R66" s="1168">
        <f t="shared" si="15"/>
        <v>0</v>
      </c>
      <c r="S66" s="1168">
        <f t="shared" si="15"/>
        <v>0</v>
      </c>
      <c r="T66" s="1168">
        <f t="shared" si="15"/>
        <v>0</v>
      </c>
      <c r="U66" s="1168">
        <f t="shared" si="15"/>
        <v>0</v>
      </c>
      <c r="V66" s="1168">
        <f t="shared" si="15"/>
        <v>0</v>
      </c>
      <c r="W66" s="1168">
        <f t="shared" si="15"/>
        <v>0</v>
      </c>
      <c r="X66" s="1168">
        <f t="shared" si="15"/>
        <v>0</v>
      </c>
      <c r="Y66" s="1168">
        <f t="shared" si="15"/>
        <v>0</v>
      </c>
      <c r="Z66" s="3"/>
      <c r="AA66" s="1168">
        <f t="shared" si="16"/>
        <v>0</v>
      </c>
      <c r="AB66" s="1168">
        <f t="shared" si="16"/>
        <v>0</v>
      </c>
      <c r="AC66" s="1168">
        <f t="shared" si="16"/>
        <v>0</v>
      </c>
      <c r="AD66" s="1168">
        <f t="shared" si="16"/>
        <v>0</v>
      </c>
      <c r="AE66" s="1168">
        <f t="shared" si="16"/>
        <v>0</v>
      </c>
      <c r="AF66" s="1168">
        <f t="shared" si="16"/>
        <v>0</v>
      </c>
      <c r="AG66" s="1168">
        <f t="shared" si="16"/>
        <v>0</v>
      </c>
      <c r="AH66" s="1168">
        <f t="shared" si="16"/>
        <v>0</v>
      </c>
      <c r="AI66" s="6"/>
      <c r="AJ66" s="26"/>
    </row>
    <row r="67" spans="2:36" x14ac:dyDescent="0.2">
      <c r="B67" s="21"/>
      <c r="C67" s="45"/>
      <c r="D67" s="196"/>
      <c r="E67" s="196"/>
      <c r="F67" s="198"/>
      <c r="G67" s="48"/>
      <c r="H67" s="349"/>
      <c r="I67" s="48"/>
      <c r="J67" s="48"/>
      <c r="K67" s="3"/>
      <c r="L67" s="46">
        <f t="shared" si="10"/>
        <v>0</v>
      </c>
      <c r="M67" s="1168">
        <f t="shared" si="4"/>
        <v>0</v>
      </c>
      <c r="N67" s="1168">
        <f t="shared" si="5"/>
        <v>0</v>
      </c>
      <c r="O67" s="1026" t="str">
        <f t="shared" si="6"/>
        <v>-</v>
      </c>
      <c r="P67" s="1168">
        <f t="shared" si="7"/>
        <v>0</v>
      </c>
      <c r="Q67" s="3"/>
      <c r="R67" s="1168">
        <f t="shared" si="15"/>
        <v>0</v>
      </c>
      <c r="S67" s="1168">
        <f t="shared" si="15"/>
        <v>0</v>
      </c>
      <c r="T67" s="1168">
        <f t="shared" si="15"/>
        <v>0</v>
      </c>
      <c r="U67" s="1168">
        <f t="shared" si="15"/>
        <v>0</v>
      </c>
      <c r="V67" s="1168">
        <f t="shared" si="15"/>
        <v>0</v>
      </c>
      <c r="W67" s="1168">
        <f t="shared" si="15"/>
        <v>0</v>
      </c>
      <c r="X67" s="1168">
        <f t="shared" si="15"/>
        <v>0</v>
      </c>
      <c r="Y67" s="1168">
        <f t="shared" si="15"/>
        <v>0</v>
      </c>
      <c r="Z67" s="3"/>
      <c r="AA67" s="1168">
        <f t="shared" si="16"/>
        <v>0</v>
      </c>
      <c r="AB67" s="1168">
        <f t="shared" si="16"/>
        <v>0</v>
      </c>
      <c r="AC67" s="1168">
        <f t="shared" si="16"/>
        <v>0</v>
      </c>
      <c r="AD67" s="1168">
        <f t="shared" si="16"/>
        <v>0</v>
      </c>
      <c r="AE67" s="1168">
        <f t="shared" si="16"/>
        <v>0</v>
      </c>
      <c r="AF67" s="1168">
        <f t="shared" si="16"/>
        <v>0</v>
      </c>
      <c r="AG67" s="1168">
        <f t="shared" si="16"/>
        <v>0</v>
      </c>
      <c r="AH67" s="1168">
        <f t="shared" si="16"/>
        <v>0</v>
      </c>
      <c r="AI67" s="6"/>
      <c r="AJ67" s="26"/>
    </row>
    <row r="68" spans="2:36" x14ac:dyDescent="0.2">
      <c r="B68" s="21"/>
      <c r="C68" s="45"/>
      <c r="D68" s="196"/>
      <c r="E68" s="196"/>
      <c r="F68" s="198"/>
      <c r="G68" s="48"/>
      <c r="H68" s="349"/>
      <c r="I68" s="48"/>
      <c r="J68" s="48"/>
      <c r="K68" s="3"/>
      <c r="L68" s="46">
        <f t="shared" si="10"/>
        <v>0</v>
      </c>
      <c r="M68" s="1168">
        <f t="shared" si="4"/>
        <v>0</v>
      </c>
      <c r="N68" s="1168">
        <f t="shared" si="5"/>
        <v>0</v>
      </c>
      <c r="O68" s="1026" t="str">
        <f t="shared" si="6"/>
        <v>-</v>
      </c>
      <c r="P68" s="1168">
        <f t="shared" si="7"/>
        <v>0</v>
      </c>
      <c r="Q68" s="3"/>
      <c r="R68" s="1168">
        <f t="shared" si="15"/>
        <v>0</v>
      </c>
      <c r="S68" s="1168">
        <f t="shared" si="15"/>
        <v>0</v>
      </c>
      <c r="T68" s="1168">
        <f t="shared" si="15"/>
        <v>0</v>
      </c>
      <c r="U68" s="1168">
        <f t="shared" si="15"/>
        <v>0</v>
      </c>
      <c r="V68" s="1168">
        <f t="shared" si="15"/>
        <v>0</v>
      </c>
      <c r="W68" s="1168">
        <f t="shared" si="15"/>
        <v>0</v>
      </c>
      <c r="X68" s="1168">
        <f t="shared" si="15"/>
        <v>0</v>
      </c>
      <c r="Y68" s="1168">
        <f t="shared" si="15"/>
        <v>0</v>
      </c>
      <c r="Z68" s="3"/>
      <c r="AA68" s="1168">
        <f t="shared" si="16"/>
        <v>0</v>
      </c>
      <c r="AB68" s="1168">
        <f t="shared" si="16"/>
        <v>0</v>
      </c>
      <c r="AC68" s="1168">
        <f t="shared" si="16"/>
        <v>0</v>
      </c>
      <c r="AD68" s="1168">
        <f t="shared" si="16"/>
        <v>0</v>
      </c>
      <c r="AE68" s="1168">
        <f t="shared" si="16"/>
        <v>0</v>
      </c>
      <c r="AF68" s="1168">
        <f t="shared" si="16"/>
        <v>0</v>
      </c>
      <c r="AG68" s="1168">
        <f t="shared" si="16"/>
        <v>0</v>
      </c>
      <c r="AH68" s="1168">
        <f t="shared" si="16"/>
        <v>0</v>
      </c>
      <c r="AI68" s="6"/>
      <c r="AJ68" s="26"/>
    </row>
    <row r="69" spans="2:36" x14ac:dyDescent="0.2">
      <c r="B69" s="21"/>
      <c r="C69" s="45"/>
      <c r="D69" s="196"/>
      <c r="E69" s="196"/>
      <c r="F69" s="198"/>
      <c r="G69" s="48"/>
      <c r="H69" s="349"/>
      <c r="I69" s="48"/>
      <c r="J69" s="48"/>
      <c r="K69" s="3"/>
      <c r="L69" s="46">
        <f t="shared" si="10"/>
        <v>0</v>
      </c>
      <c r="M69" s="1168">
        <f t="shared" si="4"/>
        <v>0</v>
      </c>
      <c r="N69" s="1168">
        <f t="shared" si="5"/>
        <v>0</v>
      </c>
      <c r="O69" s="1026" t="str">
        <f t="shared" si="6"/>
        <v>-</v>
      </c>
      <c r="P69" s="1168">
        <f t="shared" si="7"/>
        <v>0</v>
      </c>
      <c r="Q69" s="3"/>
      <c r="R69" s="1168">
        <f t="shared" si="15"/>
        <v>0</v>
      </c>
      <c r="S69" s="1168">
        <f t="shared" si="15"/>
        <v>0</v>
      </c>
      <c r="T69" s="1168">
        <f t="shared" si="15"/>
        <v>0</v>
      </c>
      <c r="U69" s="1168">
        <f t="shared" si="15"/>
        <v>0</v>
      </c>
      <c r="V69" s="1168">
        <f t="shared" si="15"/>
        <v>0</v>
      </c>
      <c r="W69" s="1168">
        <f t="shared" si="15"/>
        <v>0</v>
      </c>
      <c r="X69" s="1168">
        <f t="shared" si="15"/>
        <v>0</v>
      </c>
      <c r="Y69" s="1168">
        <f t="shared" si="15"/>
        <v>0</v>
      </c>
      <c r="Z69" s="3"/>
      <c r="AA69" s="1168">
        <f t="shared" si="16"/>
        <v>0</v>
      </c>
      <c r="AB69" s="1168">
        <f t="shared" si="16"/>
        <v>0</v>
      </c>
      <c r="AC69" s="1168">
        <f t="shared" si="16"/>
        <v>0</v>
      </c>
      <c r="AD69" s="1168">
        <f t="shared" si="16"/>
        <v>0</v>
      </c>
      <c r="AE69" s="1168">
        <f t="shared" si="16"/>
        <v>0</v>
      </c>
      <c r="AF69" s="1168">
        <f t="shared" si="16"/>
        <v>0</v>
      </c>
      <c r="AG69" s="1168">
        <f t="shared" si="16"/>
        <v>0</v>
      </c>
      <c r="AH69" s="1168">
        <f t="shared" si="16"/>
        <v>0</v>
      </c>
      <c r="AI69" s="6"/>
      <c r="AJ69" s="26"/>
    </row>
    <row r="70" spans="2:36" x14ac:dyDescent="0.2">
      <c r="B70" s="21"/>
      <c r="C70" s="45"/>
      <c r="D70" s="196"/>
      <c r="E70" s="196"/>
      <c r="F70" s="198"/>
      <c r="G70" s="48"/>
      <c r="H70" s="349"/>
      <c r="I70" s="48"/>
      <c r="J70" s="48"/>
      <c r="K70" s="3"/>
      <c r="L70" s="46">
        <f t="shared" si="10"/>
        <v>0</v>
      </c>
      <c r="M70" s="1168">
        <f t="shared" si="4"/>
        <v>0</v>
      </c>
      <c r="N70" s="1168">
        <f t="shared" si="5"/>
        <v>0</v>
      </c>
      <c r="O70" s="1026" t="str">
        <f t="shared" si="6"/>
        <v>-</v>
      </c>
      <c r="P70" s="1168">
        <f t="shared" si="7"/>
        <v>0</v>
      </c>
      <c r="Q70" s="3"/>
      <c r="R70" s="1168">
        <f t="shared" si="15"/>
        <v>0</v>
      </c>
      <c r="S70" s="1168">
        <f t="shared" si="15"/>
        <v>0</v>
      </c>
      <c r="T70" s="1168">
        <f t="shared" si="15"/>
        <v>0</v>
      </c>
      <c r="U70" s="1168">
        <f t="shared" si="15"/>
        <v>0</v>
      </c>
      <c r="V70" s="1168">
        <f t="shared" si="15"/>
        <v>0</v>
      </c>
      <c r="W70" s="1168">
        <f t="shared" si="15"/>
        <v>0</v>
      </c>
      <c r="X70" s="1168">
        <f t="shared" si="15"/>
        <v>0</v>
      </c>
      <c r="Y70" s="1168">
        <f t="shared" si="15"/>
        <v>0</v>
      </c>
      <c r="Z70" s="3"/>
      <c r="AA70" s="1168">
        <f t="shared" si="16"/>
        <v>0</v>
      </c>
      <c r="AB70" s="1168">
        <f t="shared" si="16"/>
        <v>0</v>
      </c>
      <c r="AC70" s="1168">
        <f t="shared" si="16"/>
        <v>0</v>
      </c>
      <c r="AD70" s="1168">
        <f t="shared" si="16"/>
        <v>0</v>
      </c>
      <c r="AE70" s="1168">
        <f t="shared" si="16"/>
        <v>0</v>
      </c>
      <c r="AF70" s="1168">
        <f t="shared" si="16"/>
        <v>0</v>
      </c>
      <c r="AG70" s="1168">
        <f t="shared" si="16"/>
        <v>0</v>
      </c>
      <c r="AH70" s="1168">
        <f t="shared" si="16"/>
        <v>0</v>
      </c>
      <c r="AI70" s="6"/>
      <c r="AJ70" s="26"/>
    </row>
    <row r="71" spans="2:36" x14ac:dyDescent="0.2">
      <c r="B71" s="21"/>
      <c r="C71" s="45"/>
      <c r="D71" s="196"/>
      <c r="E71" s="196"/>
      <c r="F71" s="198"/>
      <c r="G71" s="48"/>
      <c r="H71" s="349"/>
      <c r="I71" s="48"/>
      <c r="J71" s="48"/>
      <c r="K71" s="3"/>
      <c r="L71" s="46">
        <f t="shared" si="10"/>
        <v>0</v>
      </c>
      <c r="M71" s="1168">
        <f t="shared" si="4"/>
        <v>0</v>
      </c>
      <c r="N71" s="1168">
        <f t="shared" si="5"/>
        <v>0</v>
      </c>
      <c r="O71" s="1026" t="str">
        <f t="shared" si="6"/>
        <v>-</v>
      </c>
      <c r="P71" s="1168">
        <f t="shared" si="7"/>
        <v>0</v>
      </c>
      <c r="Q71" s="3"/>
      <c r="R71" s="1168">
        <f t="shared" si="15"/>
        <v>0</v>
      </c>
      <c r="S71" s="1168">
        <f t="shared" si="15"/>
        <v>0</v>
      </c>
      <c r="T71" s="1168">
        <f t="shared" si="15"/>
        <v>0</v>
      </c>
      <c r="U71" s="1168">
        <f t="shared" si="15"/>
        <v>0</v>
      </c>
      <c r="V71" s="1168">
        <f t="shared" si="15"/>
        <v>0</v>
      </c>
      <c r="W71" s="1168">
        <f t="shared" si="15"/>
        <v>0</v>
      </c>
      <c r="X71" s="1168">
        <f t="shared" si="15"/>
        <v>0</v>
      </c>
      <c r="Y71" s="1168">
        <f t="shared" si="15"/>
        <v>0</v>
      </c>
      <c r="Z71" s="3"/>
      <c r="AA71" s="1168">
        <f t="shared" si="16"/>
        <v>0</v>
      </c>
      <c r="AB71" s="1168">
        <f t="shared" si="16"/>
        <v>0</v>
      </c>
      <c r="AC71" s="1168">
        <f t="shared" si="16"/>
        <v>0</v>
      </c>
      <c r="AD71" s="1168">
        <f t="shared" si="16"/>
        <v>0</v>
      </c>
      <c r="AE71" s="1168">
        <f t="shared" si="16"/>
        <v>0</v>
      </c>
      <c r="AF71" s="1168">
        <f t="shared" si="16"/>
        <v>0</v>
      </c>
      <c r="AG71" s="1168">
        <f t="shared" si="16"/>
        <v>0</v>
      </c>
      <c r="AH71" s="1168">
        <f t="shared" si="16"/>
        <v>0</v>
      </c>
      <c r="AI71" s="6"/>
      <c r="AJ71" s="26"/>
    </row>
    <row r="72" spans="2:36" x14ac:dyDescent="0.2">
      <c r="B72" s="21"/>
      <c r="C72" s="45"/>
      <c r="D72" s="196"/>
      <c r="E72" s="196"/>
      <c r="F72" s="198"/>
      <c r="G72" s="48"/>
      <c r="H72" s="349"/>
      <c r="I72" s="48"/>
      <c r="J72" s="48"/>
      <c r="K72" s="3"/>
      <c r="L72" s="46">
        <f t="shared" si="10"/>
        <v>0</v>
      </c>
      <c r="M72" s="1168">
        <f t="shared" si="4"/>
        <v>0</v>
      </c>
      <c r="N72" s="1168">
        <f t="shared" si="5"/>
        <v>0</v>
      </c>
      <c r="O72" s="1026" t="str">
        <f t="shared" si="6"/>
        <v>-</v>
      </c>
      <c r="P72" s="1168">
        <f t="shared" si="7"/>
        <v>0</v>
      </c>
      <c r="Q72" s="3"/>
      <c r="R72" s="1168">
        <f t="shared" si="15"/>
        <v>0</v>
      </c>
      <c r="S72" s="1168">
        <f t="shared" si="15"/>
        <v>0</v>
      </c>
      <c r="T72" s="1168">
        <f t="shared" si="15"/>
        <v>0</v>
      </c>
      <c r="U72" s="1168">
        <f t="shared" si="15"/>
        <v>0</v>
      </c>
      <c r="V72" s="1168">
        <f t="shared" si="15"/>
        <v>0</v>
      </c>
      <c r="W72" s="1168">
        <f t="shared" si="15"/>
        <v>0</v>
      </c>
      <c r="X72" s="1168">
        <f t="shared" si="15"/>
        <v>0</v>
      </c>
      <c r="Y72" s="1168">
        <f t="shared" si="15"/>
        <v>0</v>
      </c>
      <c r="Z72" s="3"/>
      <c r="AA72" s="1168">
        <f t="shared" si="16"/>
        <v>0</v>
      </c>
      <c r="AB72" s="1168">
        <f t="shared" si="16"/>
        <v>0</v>
      </c>
      <c r="AC72" s="1168">
        <f t="shared" si="16"/>
        <v>0</v>
      </c>
      <c r="AD72" s="1168">
        <f t="shared" si="16"/>
        <v>0</v>
      </c>
      <c r="AE72" s="1168">
        <f t="shared" si="16"/>
        <v>0</v>
      </c>
      <c r="AF72" s="1168">
        <f t="shared" si="16"/>
        <v>0</v>
      </c>
      <c r="AG72" s="1168">
        <f t="shared" si="16"/>
        <v>0</v>
      </c>
      <c r="AH72" s="1168">
        <f t="shared" si="16"/>
        <v>0</v>
      </c>
      <c r="AI72" s="6"/>
      <c r="AJ72" s="26"/>
    </row>
    <row r="73" spans="2:36" x14ac:dyDescent="0.2">
      <c r="B73" s="21"/>
      <c r="C73" s="45"/>
      <c r="D73" s="196"/>
      <c r="E73" s="196"/>
      <c r="F73" s="198"/>
      <c r="G73" s="48"/>
      <c r="H73" s="349"/>
      <c r="I73" s="48"/>
      <c r="J73" s="48"/>
      <c r="K73" s="3"/>
      <c r="L73" s="46">
        <f t="shared" si="10"/>
        <v>0</v>
      </c>
      <c r="M73" s="1168">
        <f t="shared" si="4"/>
        <v>0</v>
      </c>
      <c r="N73" s="1168">
        <f t="shared" si="5"/>
        <v>0</v>
      </c>
      <c r="O73" s="1026" t="str">
        <f t="shared" si="6"/>
        <v>-</v>
      </c>
      <c r="P73" s="1168">
        <f t="shared" si="7"/>
        <v>0</v>
      </c>
      <c r="Q73" s="3"/>
      <c r="R73" s="1168">
        <f t="shared" si="15"/>
        <v>0</v>
      </c>
      <c r="S73" s="1168">
        <f t="shared" si="15"/>
        <v>0</v>
      </c>
      <c r="T73" s="1168">
        <f t="shared" si="15"/>
        <v>0</v>
      </c>
      <c r="U73" s="1168">
        <f t="shared" si="15"/>
        <v>0</v>
      </c>
      <c r="V73" s="1168">
        <f t="shared" si="15"/>
        <v>0</v>
      </c>
      <c r="W73" s="1168">
        <f t="shared" si="15"/>
        <v>0</v>
      </c>
      <c r="X73" s="1168">
        <f t="shared" si="15"/>
        <v>0</v>
      </c>
      <c r="Y73" s="1168">
        <f t="shared" si="15"/>
        <v>0</v>
      </c>
      <c r="Z73" s="3"/>
      <c r="AA73" s="1168">
        <f t="shared" si="16"/>
        <v>0</v>
      </c>
      <c r="AB73" s="1168">
        <f t="shared" si="16"/>
        <v>0</v>
      </c>
      <c r="AC73" s="1168">
        <f t="shared" si="16"/>
        <v>0</v>
      </c>
      <c r="AD73" s="1168">
        <f t="shared" si="16"/>
        <v>0</v>
      </c>
      <c r="AE73" s="1168">
        <f t="shared" si="16"/>
        <v>0</v>
      </c>
      <c r="AF73" s="1168">
        <f t="shared" si="16"/>
        <v>0</v>
      </c>
      <c r="AG73" s="1168">
        <f t="shared" si="16"/>
        <v>0</v>
      </c>
      <c r="AH73" s="1168">
        <f t="shared" si="16"/>
        <v>0</v>
      </c>
      <c r="AI73" s="6"/>
      <c r="AJ73" s="26"/>
    </row>
    <row r="74" spans="2:36" x14ac:dyDescent="0.2">
      <c r="B74" s="21"/>
      <c r="C74" s="45"/>
      <c r="D74" s="196"/>
      <c r="E74" s="196"/>
      <c r="F74" s="198"/>
      <c r="G74" s="48"/>
      <c r="H74" s="349"/>
      <c r="I74" s="48"/>
      <c r="J74" s="48"/>
      <c r="K74" s="3"/>
      <c r="L74" s="46">
        <f t="shared" si="10"/>
        <v>0</v>
      </c>
      <c r="M74" s="1168">
        <f t="shared" si="4"/>
        <v>0</v>
      </c>
      <c r="N74" s="1168">
        <f t="shared" si="5"/>
        <v>0</v>
      </c>
      <c r="O74" s="1026" t="str">
        <f t="shared" si="6"/>
        <v>-</v>
      </c>
      <c r="P74" s="1168">
        <f t="shared" si="7"/>
        <v>0</v>
      </c>
      <c r="Q74" s="3"/>
      <c r="R74" s="1168">
        <f t="shared" si="15"/>
        <v>0</v>
      </c>
      <c r="S74" s="1168">
        <f t="shared" si="15"/>
        <v>0</v>
      </c>
      <c r="T74" s="1168">
        <f t="shared" si="15"/>
        <v>0</v>
      </c>
      <c r="U74" s="1168">
        <f t="shared" si="15"/>
        <v>0</v>
      </c>
      <c r="V74" s="1168">
        <f t="shared" si="15"/>
        <v>0</v>
      </c>
      <c r="W74" s="1168">
        <f t="shared" si="15"/>
        <v>0</v>
      </c>
      <c r="X74" s="1168">
        <f t="shared" si="15"/>
        <v>0</v>
      </c>
      <c r="Y74" s="1168">
        <f t="shared" si="15"/>
        <v>0</v>
      </c>
      <c r="Z74" s="3"/>
      <c r="AA74" s="1168">
        <f t="shared" si="16"/>
        <v>0</v>
      </c>
      <c r="AB74" s="1168">
        <f t="shared" si="16"/>
        <v>0</v>
      </c>
      <c r="AC74" s="1168">
        <f t="shared" si="16"/>
        <v>0</v>
      </c>
      <c r="AD74" s="1168">
        <f t="shared" si="16"/>
        <v>0</v>
      </c>
      <c r="AE74" s="1168">
        <f t="shared" si="16"/>
        <v>0</v>
      </c>
      <c r="AF74" s="1168">
        <f t="shared" si="16"/>
        <v>0</v>
      </c>
      <c r="AG74" s="1168">
        <f t="shared" si="16"/>
        <v>0</v>
      </c>
      <c r="AH74" s="1168">
        <f t="shared" si="16"/>
        <v>0</v>
      </c>
      <c r="AI74" s="6"/>
      <c r="AJ74" s="26"/>
    </row>
    <row r="75" spans="2:36" x14ac:dyDescent="0.2">
      <c r="B75" s="21"/>
      <c r="C75" s="45"/>
      <c r="D75" s="196"/>
      <c r="E75" s="196"/>
      <c r="F75" s="198"/>
      <c r="G75" s="48"/>
      <c r="H75" s="349"/>
      <c r="I75" s="48"/>
      <c r="J75" s="48"/>
      <c r="K75" s="3"/>
      <c r="L75" s="46">
        <f t="shared" si="10"/>
        <v>0</v>
      </c>
      <c r="M75" s="1168">
        <f t="shared" si="4"/>
        <v>0</v>
      </c>
      <c r="N75" s="1168">
        <f t="shared" si="5"/>
        <v>0</v>
      </c>
      <c r="O75" s="1026" t="str">
        <f t="shared" si="6"/>
        <v>-</v>
      </c>
      <c r="P75" s="1168">
        <f t="shared" si="7"/>
        <v>0</v>
      </c>
      <c r="Q75" s="3"/>
      <c r="R75" s="1168">
        <f t="shared" si="15"/>
        <v>0</v>
      </c>
      <c r="S75" s="1168">
        <f t="shared" si="15"/>
        <v>0</v>
      </c>
      <c r="T75" s="1168">
        <f t="shared" si="15"/>
        <v>0</v>
      </c>
      <c r="U75" s="1168">
        <f t="shared" si="15"/>
        <v>0</v>
      </c>
      <c r="V75" s="1168">
        <f t="shared" si="15"/>
        <v>0</v>
      </c>
      <c r="W75" s="1168">
        <f t="shared" si="15"/>
        <v>0</v>
      </c>
      <c r="X75" s="1168">
        <f t="shared" si="15"/>
        <v>0</v>
      </c>
      <c r="Y75" s="1168">
        <f t="shared" si="15"/>
        <v>0</v>
      </c>
      <c r="Z75" s="3"/>
      <c r="AA75" s="1168">
        <f t="shared" si="16"/>
        <v>0</v>
      </c>
      <c r="AB75" s="1168">
        <f t="shared" si="16"/>
        <v>0</v>
      </c>
      <c r="AC75" s="1168">
        <f t="shared" si="16"/>
        <v>0</v>
      </c>
      <c r="AD75" s="1168">
        <f t="shared" si="16"/>
        <v>0</v>
      </c>
      <c r="AE75" s="1168">
        <f t="shared" si="16"/>
        <v>0</v>
      </c>
      <c r="AF75" s="1168">
        <f t="shared" si="16"/>
        <v>0</v>
      </c>
      <c r="AG75" s="1168">
        <f t="shared" si="16"/>
        <v>0</v>
      </c>
      <c r="AH75" s="1168">
        <f t="shared" si="16"/>
        <v>0</v>
      </c>
      <c r="AI75" s="6"/>
      <c r="AJ75" s="26"/>
    </row>
    <row r="76" spans="2:36" x14ac:dyDescent="0.2">
      <c r="B76" s="21"/>
      <c r="C76" s="45"/>
      <c r="D76" s="196"/>
      <c r="E76" s="196"/>
      <c r="F76" s="198"/>
      <c r="G76" s="48"/>
      <c r="H76" s="349"/>
      <c r="I76" s="48"/>
      <c r="J76" s="48"/>
      <c r="K76" s="3"/>
      <c r="L76" s="46">
        <f t="shared" si="10"/>
        <v>0</v>
      </c>
      <c r="M76" s="1168">
        <f t="shared" si="4"/>
        <v>0</v>
      </c>
      <c r="N76" s="1168">
        <f t="shared" si="5"/>
        <v>0</v>
      </c>
      <c r="O76" s="1026" t="str">
        <f t="shared" si="6"/>
        <v>-</v>
      </c>
      <c r="P76" s="1168">
        <f t="shared" si="7"/>
        <v>0</v>
      </c>
      <c r="Q76" s="3"/>
      <c r="R76" s="1168">
        <f t="shared" si="15"/>
        <v>0</v>
      </c>
      <c r="S76" s="1168">
        <f t="shared" si="15"/>
        <v>0</v>
      </c>
      <c r="T76" s="1168">
        <f t="shared" si="15"/>
        <v>0</v>
      </c>
      <c r="U76" s="1168">
        <f t="shared" si="15"/>
        <v>0</v>
      </c>
      <c r="V76" s="1168">
        <f t="shared" si="15"/>
        <v>0</v>
      </c>
      <c r="W76" s="1168">
        <f t="shared" si="15"/>
        <v>0</v>
      </c>
      <c r="X76" s="1168">
        <f t="shared" si="15"/>
        <v>0</v>
      </c>
      <c r="Y76" s="1168">
        <f t="shared" si="15"/>
        <v>0</v>
      </c>
      <c r="Z76" s="3"/>
      <c r="AA76" s="1168">
        <f t="shared" si="16"/>
        <v>0</v>
      </c>
      <c r="AB76" s="1168">
        <f t="shared" si="16"/>
        <v>0</v>
      </c>
      <c r="AC76" s="1168">
        <f t="shared" si="16"/>
        <v>0</v>
      </c>
      <c r="AD76" s="1168">
        <f t="shared" si="16"/>
        <v>0</v>
      </c>
      <c r="AE76" s="1168">
        <f t="shared" si="16"/>
        <v>0</v>
      </c>
      <c r="AF76" s="1168">
        <f t="shared" si="16"/>
        <v>0</v>
      </c>
      <c r="AG76" s="1168">
        <f t="shared" si="16"/>
        <v>0</v>
      </c>
      <c r="AH76" s="1168">
        <f t="shared" si="16"/>
        <v>0</v>
      </c>
      <c r="AI76" s="6"/>
      <c r="AJ76" s="26"/>
    </row>
    <row r="77" spans="2:36" x14ac:dyDescent="0.2">
      <c r="B77" s="21"/>
      <c r="C77" s="45"/>
      <c r="D77" s="196"/>
      <c r="E77" s="196"/>
      <c r="F77" s="198"/>
      <c r="G77" s="48"/>
      <c r="H77" s="349"/>
      <c r="I77" s="48"/>
      <c r="J77" s="48"/>
      <c r="K77" s="3"/>
      <c r="L77" s="46">
        <f t="shared" si="10"/>
        <v>0</v>
      </c>
      <c r="M77" s="1168">
        <f t="shared" si="4"/>
        <v>0</v>
      </c>
      <c r="N77" s="1168">
        <f t="shared" si="5"/>
        <v>0</v>
      </c>
      <c r="O77" s="1026" t="str">
        <f t="shared" si="6"/>
        <v>-</v>
      </c>
      <c r="P77" s="1168">
        <f t="shared" si="7"/>
        <v>0</v>
      </c>
      <c r="Q77" s="3"/>
      <c r="R77" s="1168">
        <f t="shared" si="15"/>
        <v>0</v>
      </c>
      <c r="S77" s="1168">
        <f t="shared" si="15"/>
        <v>0</v>
      </c>
      <c r="T77" s="1168">
        <f t="shared" si="15"/>
        <v>0</v>
      </c>
      <c r="U77" s="1168">
        <f t="shared" si="15"/>
        <v>0</v>
      </c>
      <c r="V77" s="1168">
        <f t="shared" si="15"/>
        <v>0</v>
      </c>
      <c r="W77" s="1168">
        <f t="shared" si="15"/>
        <v>0</v>
      </c>
      <c r="X77" s="1168">
        <f t="shared" si="15"/>
        <v>0</v>
      </c>
      <c r="Y77" s="1168">
        <f t="shared" si="15"/>
        <v>0</v>
      </c>
      <c r="Z77" s="3"/>
      <c r="AA77" s="1168">
        <f t="shared" si="16"/>
        <v>0</v>
      </c>
      <c r="AB77" s="1168">
        <f t="shared" si="16"/>
        <v>0</v>
      </c>
      <c r="AC77" s="1168">
        <f t="shared" si="16"/>
        <v>0</v>
      </c>
      <c r="AD77" s="1168">
        <f t="shared" si="16"/>
        <v>0</v>
      </c>
      <c r="AE77" s="1168">
        <f t="shared" si="16"/>
        <v>0</v>
      </c>
      <c r="AF77" s="1168">
        <f t="shared" si="16"/>
        <v>0</v>
      </c>
      <c r="AG77" s="1168">
        <f t="shared" si="16"/>
        <v>0</v>
      </c>
      <c r="AH77" s="1168">
        <f t="shared" si="16"/>
        <v>0</v>
      </c>
      <c r="AI77" s="6"/>
      <c r="AJ77" s="26"/>
    </row>
    <row r="78" spans="2:36" x14ac:dyDescent="0.2">
      <c r="B78" s="21"/>
      <c r="C78" s="45"/>
      <c r="D78" s="196"/>
      <c r="E78" s="196"/>
      <c r="F78" s="198"/>
      <c r="G78" s="48"/>
      <c r="H78" s="349"/>
      <c r="I78" s="48"/>
      <c r="J78" s="48"/>
      <c r="K78" s="3"/>
      <c r="L78" s="46">
        <f t="shared" si="10"/>
        <v>0</v>
      </c>
      <c r="M78" s="1168">
        <f t="shared" ref="M78:M140" si="17">G78*H78</f>
        <v>0</v>
      </c>
      <c r="N78" s="1168">
        <f t="shared" ref="N78:N140" si="18">IF(G78=0,0,(G78*H78)/L78)</f>
        <v>0</v>
      </c>
      <c r="O78" s="1026" t="str">
        <f t="shared" ref="O78:O140" si="19">IF(L78=0,"-",(IF(L78&gt;3000,"-",I78+L78-1)))</f>
        <v>-</v>
      </c>
      <c r="P78" s="1168">
        <f t="shared" ref="P78:P140" si="20">IF(J78="geen",IF(I78&lt;$R$8,G78*H78,0),IF(I78&gt;=$R$8,0,IF((H78*G78-(R$8-I78)*N78)&lt;0,0,H78*G78-(R$8-I78)*N78)))</f>
        <v>0</v>
      </c>
      <c r="Q78" s="3"/>
      <c r="R78" s="1168">
        <f t="shared" ref="R78:Y93" si="21">(IF(R$8&lt;$I78,0,IF($O78&lt;=R$8-1,0,$N78)))</f>
        <v>0</v>
      </c>
      <c r="S78" s="1168">
        <f t="shared" si="21"/>
        <v>0</v>
      </c>
      <c r="T78" s="1168">
        <f t="shared" si="21"/>
        <v>0</v>
      </c>
      <c r="U78" s="1168">
        <f t="shared" si="21"/>
        <v>0</v>
      </c>
      <c r="V78" s="1168">
        <f t="shared" si="21"/>
        <v>0</v>
      </c>
      <c r="W78" s="1168">
        <f t="shared" si="21"/>
        <v>0</v>
      </c>
      <c r="X78" s="1168">
        <f t="shared" si="21"/>
        <v>0</v>
      </c>
      <c r="Y78" s="1168">
        <f t="shared" si="21"/>
        <v>0</v>
      </c>
      <c r="Z78" s="3"/>
      <c r="AA78" s="1168">
        <f t="shared" ref="AA78:AH93" si="22">IF(AA$8=$I78,($G78*$H78),0)</f>
        <v>0</v>
      </c>
      <c r="AB78" s="1168">
        <f t="shared" si="22"/>
        <v>0</v>
      </c>
      <c r="AC78" s="1168">
        <f t="shared" si="22"/>
        <v>0</v>
      </c>
      <c r="AD78" s="1168">
        <f t="shared" si="22"/>
        <v>0</v>
      </c>
      <c r="AE78" s="1168">
        <f t="shared" si="22"/>
        <v>0</v>
      </c>
      <c r="AF78" s="1168">
        <f t="shared" si="22"/>
        <v>0</v>
      </c>
      <c r="AG78" s="1168">
        <f t="shared" si="22"/>
        <v>0</v>
      </c>
      <c r="AH78" s="1168">
        <f t="shared" si="22"/>
        <v>0</v>
      </c>
      <c r="AI78" s="6"/>
      <c r="AJ78" s="26"/>
    </row>
    <row r="79" spans="2:36" x14ac:dyDescent="0.2">
      <c r="B79" s="21"/>
      <c r="C79" s="45"/>
      <c r="D79" s="196"/>
      <c r="E79" s="196"/>
      <c r="F79" s="198"/>
      <c r="G79" s="48"/>
      <c r="H79" s="349"/>
      <c r="I79" s="48"/>
      <c r="J79" s="48"/>
      <c r="K79" s="3"/>
      <c r="L79" s="46">
        <f t="shared" ref="L79:L141" si="23">IF(J79="geen",9999999999,J79)</f>
        <v>0</v>
      </c>
      <c r="M79" s="1168">
        <f t="shared" si="17"/>
        <v>0</v>
      </c>
      <c r="N79" s="1168">
        <f t="shared" si="18"/>
        <v>0</v>
      </c>
      <c r="O79" s="1026" t="str">
        <f t="shared" si="19"/>
        <v>-</v>
      </c>
      <c r="P79" s="1168">
        <f t="shared" si="20"/>
        <v>0</v>
      </c>
      <c r="Q79" s="3"/>
      <c r="R79" s="1168">
        <f t="shared" si="21"/>
        <v>0</v>
      </c>
      <c r="S79" s="1168">
        <f t="shared" si="21"/>
        <v>0</v>
      </c>
      <c r="T79" s="1168">
        <f t="shared" si="21"/>
        <v>0</v>
      </c>
      <c r="U79" s="1168">
        <f t="shared" si="21"/>
        <v>0</v>
      </c>
      <c r="V79" s="1168">
        <f t="shared" si="21"/>
        <v>0</v>
      </c>
      <c r="W79" s="1168">
        <f t="shared" si="21"/>
        <v>0</v>
      </c>
      <c r="X79" s="1168">
        <f t="shared" si="21"/>
        <v>0</v>
      </c>
      <c r="Y79" s="1168">
        <f t="shared" si="21"/>
        <v>0</v>
      </c>
      <c r="Z79" s="3"/>
      <c r="AA79" s="1168">
        <f t="shared" si="22"/>
        <v>0</v>
      </c>
      <c r="AB79" s="1168">
        <f t="shared" si="22"/>
        <v>0</v>
      </c>
      <c r="AC79" s="1168">
        <f t="shared" si="22"/>
        <v>0</v>
      </c>
      <c r="AD79" s="1168">
        <f t="shared" si="22"/>
        <v>0</v>
      </c>
      <c r="AE79" s="1168">
        <f t="shared" si="22"/>
        <v>0</v>
      </c>
      <c r="AF79" s="1168">
        <f t="shared" si="22"/>
        <v>0</v>
      </c>
      <c r="AG79" s="1168">
        <f t="shared" si="22"/>
        <v>0</v>
      </c>
      <c r="AH79" s="1168">
        <f t="shared" si="22"/>
        <v>0</v>
      </c>
      <c r="AI79" s="6"/>
      <c r="AJ79" s="26"/>
    </row>
    <row r="80" spans="2:36" x14ac:dyDescent="0.2">
      <c r="B80" s="21"/>
      <c r="C80" s="45"/>
      <c r="D80" s="196"/>
      <c r="E80" s="196"/>
      <c r="F80" s="198"/>
      <c r="G80" s="48"/>
      <c r="H80" s="349"/>
      <c r="I80" s="48"/>
      <c r="J80" s="48"/>
      <c r="K80" s="3"/>
      <c r="L80" s="46">
        <f t="shared" si="23"/>
        <v>0</v>
      </c>
      <c r="M80" s="1168">
        <f t="shared" si="17"/>
        <v>0</v>
      </c>
      <c r="N80" s="1168">
        <f t="shared" si="18"/>
        <v>0</v>
      </c>
      <c r="O80" s="1026" t="str">
        <f t="shared" si="19"/>
        <v>-</v>
      </c>
      <c r="P80" s="1168">
        <f t="shared" si="20"/>
        <v>0</v>
      </c>
      <c r="Q80" s="3"/>
      <c r="R80" s="1168">
        <f t="shared" si="21"/>
        <v>0</v>
      </c>
      <c r="S80" s="1168">
        <f t="shared" si="21"/>
        <v>0</v>
      </c>
      <c r="T80" s="1168">
        <f t="shared" si="21"/>
        <v>0</v>
      </c>
      <c r="U80" s="1168">
        <f t="shared" si="21"/>
        <v>0</v>
      </c>
      <c r="V80" s="1168">
        <f t="shared" si="21"/>
        <v>0</v>
      </c>
      <c r="W80" s="1168">
        <f t="shared" si="21"/>
        <v>0</v>
      </c>
      <c r="X80" s="1168">
        <f t="shared" si="21"/>
        <v>0</v>
      </c>
      <c r="Y80" s="1168">
        <f t="shared" si="21"/>
        <v>0</v>
      </c>
      <c r="Z80" s="3"/>
      <c r="AA80" s="1168">
        <f t="shared" si="22"/>
        <v>0</v>
      </c>
      <c r="AB80" s="1168">
        <f t="shared" si="22"/>
        <v>0</v>
      </c>
      <c r="AC80" s="1168">
        <f t="shared" si="22"/>
        <v>0</v>
      </c>
      <c r="AD80" s="1168">
        <f t="shared" si="22"/>
        <v>0</v>
      </c>
      <c r="AE80" s="1168">
        <f t="shared" si="22"/>
        <v>0</v>
      </c>
      <c r="AF80" s="1168">
        <f t="shared" si="22"/>
        <v>0</v>
      </c>
      <c r="AG80" s="1168">
        <f t="shared" si="22"/>
        <v>0</v>
      </c>
      <c r="AH80" s="1168">
        <f t="shared" si="22"/>
        <v>0</v>
      </c>
      <c r="AI80" s="6"/>
      <c r="AJ80" s="26"/>
    </row>
    <row r="81" spans="2:36" x14ac:dyDescent="0.2">
      <c r="B81" s="21"/>
      <c r="C81" s="45"/>
      <c r="D81" s="196"/>
      <c r="E81" s="196"/>
      <c r="F81" s="198"/>
      <c r="G81" s="48"/>
      <c r="H81" s="349"/>
      <c r="I81" s="48"/>
      <c r="J81" s="48"/>
      <c r="K81" s="3"/>
      <c r="L81" s="46">
        <f t="shared" si="23"/>
        <v>0</v>
      </c>
      <c r="M81" s="1168">
        <f t="shared" si="17"/>
        <v>0</v>
      </c>
      <c r="N81" s="1168">
        <f t="shared" si="18"/>
        <v>0</v>
      </c>
      <c r="O81" s="1026" t="str">
        <f t="shared" si="19"/>
        <v>-</v>
      </c>
      <c r="P81" s="1168">
        <f t="shared" si="20"/>
        <v>0</v>
      </c>
      <c r="Q81" s="3"/>
      <c r="R81" s="1168">
        <f t="shared" si="21"/>
        <v>0</v>
      </c>
      <c r="S81" s="1168">
        <f t="shared" si="21"/>
        <v>0</v>
      </c>
      <c r="T81" s="1168">
        <f t="shared" si="21"/>
        <v>0</v>
      </c>
      <c r="U81" s="1168">
        <f t="shared" si="21"/>
        <v>0</v>
      </c>
      <c r="V81" s="1168">
        <f t="shared" si="21"/>
        <v>0</v>
      </c>
      <c r="W81" s="1168">
        <f t="shared" si="21"/>
        <v>0</v>
      </c>
      <c r="X81" s="1168">
        <f t="shared" si="21"/>
        <v>0</v>
      </c>
      <c r="Y81" s="1168">
        <f t="shared" si="21"/>
        <v>0</v>
      </c>
      <c r="Z81" s="3"/>
      <c r="AA81" s="1168">
        <f t="shared" si="22"/>
        <v>0</v>
      </c>
      <c r="AB81" s="1168">
        <f t="shared" si="22"/>
        <v>0</v>
      </c>
      <c r="AC81" s="1168">
        <f t="shared" si="22"/>
        <v>0</v>
      </c>
      <c r="AD81" s="1168">
        <f t="shared" si="22"/>
        <v>0</v>
      </c>
      <c r="AE81" s="1168">
        <f t="shared" si="22"/>
        <v>0</v>
      </c>
      <c r="AF81" s="1168">
        <f t="shared" si="22"/>
        <v>0</v>
      </c>
      <c r="AG81" s="1168">
        <f t="shared" si="22"/>
        <v>0</v>
      </c>
      <c r="AH81" s="1168">
        <f t="shared" si="22"/>
        <v>0</v>
      </c>
      <c r="AI81" s="6"/>
      <c r="AJ81" s="26"/>
    </row>
    <row r="82" spans="2:36" x14ac:dyDescent="0.2">
      <c r="B82" s="21"/>
      <c r="C82" s="45"/>
      <c r="D82" s="196"/>
      <c r="E82" s="196"/>
      <c r="F82" s="198"/>
      <c r="G82" s="48"/>
      <c r="H82" s="349"/>
      <c r="I82" s="48"/>
      <c r="J82" s="48"/>
      <c r="K82" s="3"/>
      <c r="L82" s="46">
        <f t="shared" si="23"/>
        <v>0</v>
      </c>
      <c r="M82" s="1168">
        <f t="shared" si="17"/>
        <v>0</v>
      </c>
      <c r="N82" s="1168">
        <f t="shared" si="18"/>
        <v>0</v>
      </c>
      <c r="O82" s="1026" t="str">
        <f t="shared" si="19"/>
        <v>-</v>
      </c>
      <c r="P82" s="1168">
        <f t="shared" si="20"/>
        <v>0</v>
      </c>
      <c r="Q82" s="3"/>
      <c r="R82" s="1168">
        <f t="shared" si="21"/>
        <v>0</v>
      </c>
      <c r="S82" s="1168">
        <f t="shared" si="21"/>
        <v>0</v>
      </c>
      <c r="T82" s="1168">
        <f t="shared" si="21"/>
        <v>0</v>
      </c>
      <c r="U82" s="1168">
        <f t="shared" si="21"/>
        <v>0</v>
      </c>
      <c r="V82" s="1168">
        <f t="shared" si="21"/>
        <v>0</v>
      </c>
      <c r="W82" s="1168">
        <f t="shared" si="21"/>
        <v>0</v>
      </c>
      <c r="X82" s="1168">
        <f t="shared" si="21"/>
        <v>0</v>
      </c>
      <c r="Y82" s="1168">
        <f t="shared" si="21"/>
        <v>0</v>
      </c>
      <c r="Z82" s="3"/>
      <c r="AA82" s="1168">
        <f t="shared" si="22"/>
        <v>0</v>
      </c>
      <c r="AB82" s="1168">
        <f t="shared" si="22"/>
        <v>0</v>
      </c>
      <c r="AC82" s="1168">
        <f t="shared" si="22"/>
        <v>0</v>
      </c>
      <c r="AD82" s="1168">
        <f t="shared" si="22"/>
        <v>0</v>
      </c>
      <c r="AE82" s="1168">
        <f t="shared" si="22"/>
        <v>0</v>
      </c>
      <c r="AF82" s="1168">
        <f t="shared" si="22"/>
        <v>0</v>
      </c>
      <c r="AG82" s="1168">
        <f t="shared" si="22"/>
        <v>0</v>
      </c>
      <c r="AH82" s="1168">
        <f t="shared" si="22"/>
        <v>0</v>
      </c>
      <c r="AI82" s="6"/>
      <c r="AJ82" s="26"/>
    </row>
    <row r="83" spans="2:36" x14ac:dyDescent="0.2">
      <c r="B83" s="21"/>
      <c r="C83" s="45"/>
      <c r="D83" s="196"/>
      <c r="E83" s="196"/>
      <c r="F83" s="198"/>
      <c r="G83" s="48"/>
      <c r="H83" s="349"/>
      <c r="I83" s="48"/>
      <c r="J83" s="48"/>
      <c r="K83" s="3"/>
      <c r="L83" s="46">
        <f t="shared" si="23"/>
        <v>0</v>
      </c>
      <c r="M83" s="1168">
        <f t="shared" si="17"/>
        <v>0</v>
      </c>
      <c r="N83" s="1168">
        <f t="shared" si="18"/>
        <v>0</v>
      </c>
      <c r="O83" s="1026" t="str">
        <f t="shared" si="19"/>
        <v>-</v>
      </c>
      <c r="P83" s="1168">
        <f t="shared" si="20"/>
        <v>0</v>
      </c>
      <c r="Q83" s="3"/>
      <c r="R83" s="1168">
        <f t="shared" si="21"/>
        <v>0</v>
      </c>
      <c r="S83" s="1168">
        <f t="shared" si="21"/>
        <v>0</v>
      </c>
      <c r="T83" s="1168">
        <f t="shared" si="21"/>
        <v>0</v>
      </c>
      <c r="U83" s="1168">
        <f t="shared" si="21"/>
        <v>0</v>
      </c>
      <c r="V83" s="1168">
        <f t="shared" si="21"/>
        <v>0</v>
      </c>
      <c r="W83" s="1168">
        <f t="shared" si="21"/>
        <v>0</v>
      </c>
      <c r="X83" s="1168">
        <f t="shared" si="21"/>
        <v>0</v>
      </c>
      <c r="Y83" s="1168">
        <f t="shared" si="21"/>
        <v>0</v>
      </c>
      <c r="Z83" s="3"/>
      <c r="AA83" s="1168">
        <f t="shared" si="22"/>
        <v>0</v>
      </c>
      <c r="AB83" s="1168">
        <f t="shared" si="22"/>
        <v>0</v>
      </c>
      <c r="AC83" s="1168">
        <f t="shared" si="22"/>
        <v>0</v>
      </c>
      <c r="AD83" s="1168">
        <f t="shared" si="22"/>
        <v>0</v>
      </c>
      <c r="AE83" s="1168">
        <f t="shared" si="22"/>
        <v>0</v>
      </c>
      <c r="AF83" s="1168">
        <f t="shared" si="22"/>
        <v>0</v>
      </c>
      <c r="AG83" s="1168">
        <f t="shared" si="22"/>
        <v>0</v>
      </c>
      <c r="AH83" s="1168">
        <f t="shared" si="22"/>
        <v>0</v>
      </c>
      <c r="AI83" s="6"/>
      <c r="AJ83" s="26"/>
    </row>
    <row r="84" spans="2:36" x14ac:dyDescent="0.2">
      <c r="B84" s="21"/>
      <c r="C84" s="45"/>
      <c r="D84" s="196"/>
      <c r="E84" s="196"/>
      <c r="F84" s="198"/>
      <c r="G84" s="48"/>
      <c r="H84" s="349"/>
      <c r="I84" s="48"/>
      <c r="J84" s="48"/>
      <c r="K84" s="3"/>
      <c r="L84" s="46">
        <f t="shared" si="23"/>
        <v>0</v>
      </c>
      <c r="M84" s="1168">
        <f t="shared" si="17"/>
        <v>0</v>
      </c>
      <c r="N84" s="1168">
        <f t="shared" si="18"/>
        <v>0</v>
      </c>
      <c r="O84" s="1026" t="str">
        <f t="shared" si="19"/>
        <v>-</v>
      </c>
      <c r="P84" s="1168">
        <f t="shared" si="20"/>
        <v>0</v>
      </c>
      <c r="Q84" s="3"/>
      <c r="R84" s="1168">
        <f t="shared" si="21"/>
        <v>0</v>
      </c>
      <c r="S84" s="1168">
        <f t="shared" si="21"/>
        <v>0</v>
      </c>
      <c r="T84" s="1168">
        <f t="shared" si="21"/>
        <v>0</v>
      </c>
      <c r="U84" s="1168">
        <f t="shared" si="21"/>
        <v>0</v>
      </c>
      <c r="V84" s="1168">
        <f t="shared" si="21"/>
        <v>0</v>
      </c>
      <c r="W84" s="1168">
        <f t="shared" si="21"/>
        <v>0</v>
      </c>
      <c r="X84" s="1168">
        <f t="shared" si="21"/>
        <v>0</v>
      </c>
      <c r="Y84" s="1168">
        <f t="shared" si="21"/>
        <v>0</v>
      </c>
      <c r="Z84" s="3"/>
      <c r="AA84" s="1168">
        <f t="shared" si="22"/>
        <v>0</v>
      </c>
      <c r="AB84" s="1168">
        <f t="shared" si="22"/>
        <v>0</v>
      </c>
      <c r="AC84" s="1168">
        <f t="shared" si="22"/>
        <v>0</v>
      </c>
      <c r="AD84" s="1168">
        <f t="shared" si="22"/>
        <v>0</v>
      </c>
      <c r="AE84" s="1168">
        <f t="shared" si="22"/>
        <v>0</v>
      </c>
      <c r="AF84" s="1168">
        <f t="shared" si="22"/>
        <v>0</v>
      </c>
      <c r="AG84" s="1168">
        <f t="shared" si="22"/>
        <v>0</v>
      </c>
      <c r="AH84" s="1168">
        <f t="shared" si="22"/>
        <v>0</v>
      </c>
      <c r="AI84" s="6"/>
      <c r="AJ84" s="26"/>
    </row>
    <row r="85" spans="2:36" x14ac:dyDescent="0.2">
      <c r="B85" s="21"/>
      <c r="C85" s="45"/>
      <c r="D85" s="196"/>
      <c r="E85" s="196"/>
      <c r="F85" s="198"/>
      <c r="G85" s="48"/>
      <c r="H85" s="349"/>
      <c r="I85" s="48"/>
      <c r="J85" s="48"/>
      <c r="K85" s="3"/>
      <c r="L85" s="46">
        <f t="shared" si="23"/>
        <v>0</v>
      </c>
      <c r="M85" s="1168">
        <f t="shared" si="17"/>
        <v>0</v>
      </c>
      <c r="N85" s="1168">
        <f t="shared" si="18"/>
        <v>0</v>
      </c>
      <c r="O85" s="1026" t="str">
        <f t="shared" si="19"/>
        <v>-</v>
      </c>
      <c r="P85" s="1168">
        <f t="shared" si="20"/>
        <v>0</v>
      </c>
      <c r="Q85" s="3"/>
      <c r="R85" s="1168">
        <f t="shared" si="21"/>
        <v>0</v>
      </c>
      <c r="S85" s="1168">
        <f t="shared" si="21"/>
        <v>0</v>
      </c>
      <c r="T85" s="1168">
        <f t="shared" si="21"/>
        <v>0</v>
      </c>
      <c r="U85" s="1168">
        <f t="shared" si="21"/>
        <v>0</v>
      </c>
      <c r="V85" s="1168">
        <f t="shared" si="21"/>
        <v>0</v>
      </c>
      <c r="W85" s="1168">
        <f t="shared" si="21"/>
        <v>0</v>
      </c>
      <c r="X85" s="1168">
        <f t="shared" si="21"/>
        <v>0</v>
      </c>
      <c r="Y85" s="1168">
        <f t="shared" si="21"/>
        <v>0</v>
      </c>
      <c r="Z85" s="3"/>
      <c r="AA85" s="1168">
        <f t="shared" si="22"/>
        <v>0</v>
      </c>
      <c r="AB85" s="1168">
        <f t="shared" si="22"/>
        <v>0</v>
      </c>
      <c r="AC85" s="1168">
        <f t="shared" si="22"/>
        <v>0</v>
      </c>
      <c r="AD85" s="1168">
        <f t="shared" si="22"/>
        <v>0</v>
      </c>
      <c r="AE85" s="1168">
        <f t="shared" si="22"/>
        <v>0</v>
      </c>
      <c r="AF85" s="1168">
        <f t="shared" si="22"/>
        <v>0</v>
      </c>
      <c r="AG85" s="1168">
        <f t="shared" si="22"/>
        <v>0</v>
      </c>
      <c r="AH85" s="1168">
        <f t="shared" si="22"/>
        <v>0</v>
      </c>
      <c r="AI85" s="6"/>
      <c r="AJ85" s="26"/>
    </row>
    <row r="86" spans="2:36" x14ac:dyDescent="0.2">
      <c r="B86" s="21"/>
      <c r="C86" s="45"/>
      <c r="D86" s="196"/>
      <c r="E86" s="196"/>
      <c r="F86" s="198"/>
      <c r="G86" s="48"/>
      <c r="H86" s="349"/>
      <c r="I86" s="48"/>
      <c r="J86" s="48"/>
      <c r="K86" s="3"/>
      <c r="L86" s="46">
        <f t="shared" si="23"/>
        <v>0</v>
      </c>
      <c r="M86" s="1168">
        <f t="shared" si="17"/>
        <v>0</v>
      </c>
      <c r="N86" s="1168">
        <f t="shared" si="18"/>
        <v>0</v>
      </c>
      <c r="O86" s="1026" t="str">
        <f t="shared" si="19"/>
        <v>-</v>
      </c>
      <c r="P86" s="1168">
        <f t="shared" si="20"/>
        <v>0</v>
      </c>
      <c r="Q86" s="3"/>
      <c r="R86" s="1168">
        <f t="shared" si="21"/>
        <v>0</v>
      </c>
      <c r="S86" s="1168">
        <f t="shared" si="21"/>
        <v>0</v>
      </c>
      <c r="T86" s="1168">
        <f t="shared" si="21"/>
        <v>0</v>
      </c>
      <c r="U86" s="1168">
        <f t="shared" si="21"/>
        <v>0</v>
      </c>
      <c r="V86" s="1168">
        <f t="shared" si="21"/>
        <v>0</v>
      </c>
      <c r="W86" s="1168">
        <f t="shared" si="21"/>
        <v>0</v>
      </c>
      <c r="X86" s="1168">
        <f t="shared" si="21"/>
        <v>0</v>
      </c>
      <c r="Y86" s="1168">
        <f t="shared" si="21"/>
        <v>0</v>
      </c>
      <c r="Z86" s="3"/>
      <c r="AA86" s="1168">
        <f t="shared" si="22"/>
        <v>0</v>
      </c>
      <c r="AB86" s="1168">
        <f t="shared" si="22"/>
        <v>0</v>
      </c>
      <c r="AC86" s="1168">
        <f t="shared" si="22"/>
        <v>0</v>
      </c>
      <c r="AD86" s="1168">
        <f t="shared" si="22"/>
        <v>0</v>
      </c>
      <c r="AE86" s="1168">
        <f t="shared" si="22"/>
        <v>0</v>
      </c>
      <c r="AF86" s="1168">
        <f t="shared" si="22"/>
        <v>0</v>
      </c>
      <c r="AG86" s="1168">
        <f t="shared" si="22"/>
        <v>0</v>
      </c>
      <c r="AH86" s="1168">
        <f t="shared" si="22"/>
        <v>0</v>
      </c>
      <c r="AI86" s="6"/>
      <c r="AJ86" s="26"/>
    </row>
    <row r="87" spans="2:36" x14ac:dyDescent="0.2">
      <c r="B87" s="21"/>
      <c r="C87" s="45"/>
      <c r="D87" s="196"/>
      <c r="E87" s="196"/>
      <c r="F87" s="198"/>
      <c r="G87" s="48"/>
      <c r="H87" s="349"/>
      <c r="I87" s="48"/>
      <c r="J87" s="48"/>
      <c r="K87" s="3"/>
      <c r="L87" s="46">
        <f t="shared" si="23"/>
        <v>0</v>
      </c>
      <c r="M87" s="1168">
        <f t="shared" si="17"/>
        <v>0</v>
      </c>
      <c r="N87" s="1168">
        <f t="shared" si="18"/>
        <v>0</v>
      </c>
      <c r="O87" s="1026" t="str">
        <f t="shared" si="19"/>
        <v>-</v>
      </c>
      <c r="P87" s="1168">
        <f t="shared" si="20"/>
        <v>0</v>
      </c>
      <c r="Q87" s="3"/>
      <c r="R87" s="1168">
        <f t="shared" si="21"/>
        <v>0</v>
      </c>
      <c r="S87" s="1168">
        <f t="shared" si="21"/>
        <v>0</v>
      </c>
      <c r="T87" s="1168">
        <f t="shared" si="21"/>
        <v>0</v>
      </c>
      <c r="U87" s="1168">
        <f t="shared" si="21"/>
        <v>0</v>
      </c>
      <c r="V87" s="1168">
        <f t="shared" si="21"/>
        <v>0</v>
      </c>
      <c r="W87" s="1168">
        <f t="shared" si="21"/>
        <v>0</v>
      </c>
      <c r="X87" s="1168">
        <f t="shared" si="21"/>
        <v>0</v>
      </c>
      <c r="Y87" s="1168">
        <f t="shared" si="21"/>
        <v>0</v>
      </c>
      <c r="Z87" s="3"/>
      <c r="AA87" s="1168">
        <f t="shared" si="22"/>
        <v>0</v>
      </c>
      <c r="AB87" s="1168">
        <f t="shared" si="22"/>
        <v>0</v>
      </c>
      <c r="AC87" s="1168">
        <f t="shared" si="22"/>
        <v>0</v>
      </c>
      <c r="AD87" s="1168">
        <f t="shared" si="22"/>
        <v>0</v>
      </c>
      <c r="AE87" s="1168">
        <f t="shared" si="22"/>
        <v>0</v>
      </c>
      <c r="AF87" s="1168">
        <f t="shared" si="22"/>
        <v>0</v>
      </c>
      <c r="AG87" s="1168">
        <f t="shared" si="22"/>
        <v>0</v>
      </c>
      <c r="AH87" s="1168">
        <f t="shared" si="22"/>
        <v>0</v>
      </c>
      <c r="AI87" s="6"/>
      <c r="AJ87" s="26"/>
    </row>
    <row r="88" spans="2:36" ht="12.75" customHeight="1" x14ac:dyDescent="0.2">
      <c r="B88" s="21"/>
      <c r="C88" s="45"/>
      <c r="D88" s="196"/>
      <c r="E88" s="196"/>
      <c r="F88" s="198"/>
      <c r="G88" s="48"/>
      <c r="H88" s="349"/>
      <c r="I88" s="48"/>
      <c r="J88" s="48"/>
      <c r="K88" s="3"/>
      <c r="L88" s="46">
        <f t="shared" si="23"/>
        <v>0</v>
      </c>
      <c r="M88" s="1168">
        <f t="shared" si="17"/>
        <v>0</v>
      </c>
      <c r="N88" s="1168">
        <f t="shared" si="18"/>
        <v>0</v>
      </c>
      <c r="O88" s="1026" t="str">
        <f t="shared" si="19"/>
        <v>-</v>
      </c>
      <c r="P88" s="1168">
        <f t="shared" si="20"/>
        <v>0</v>
      </c>
      <c r="Q88" s="3"/>
      <c r="R88" s="1168">
        <f t="shared" si="21"/>
        <v>0</v>
      </c>
      <c r="S88" s="1168">
        <f t="shared" si="21"/>
        <v>0</v>
      </c>
      <c r="T88" s="1168">
        <f t="shared" si="21"/>
        <v>0</v>
      </c>
      <c r="U88" s="1168">
        <f t="shared" si="21"/>
        <v>0</v>
      </c>
      <c r="V88" s="1168">
        <f t="shared" si="21"/>
        <v>0</v>
      </c>
      <c r="W88" s="1168">
        <f t="shared" si="21"/>
        <v>0</v>
      </c>
      <c r="X88" s="1168">
        <f t="shared" si="21"/>
        <v>0</v>
      </c>
      <c r="Y88" s="1168">
        <f t="shared" si="21"/>
        <v>0</v>
      </c>
      <c r="Z88" s="3"/>
      <c r="AA88" s="1168">
        <f t="shared" si="22"/>
        <v>0</v>
      </c>
      <c r="AB88" s="1168">
        <f t="shared" si="22"/>
        <v>0</v>
      </c>
      <c r="AC88" s="1168">
        <f t="shared" si="22"/>
        <v>0</v>
      </c>
      <c r="AD88" s="1168">
        <f t="shared" si="22"/>
        <v>0</v>
      </c>
      <c r="AE88" s="1168">
        <f t="shared" si="22"/>
        <v>0</v>
      </c>
      <c r="AF88" s="1168">
        <f t="shared" si="22"/>
        <v>0</v>
      </c>
      <c r="AG88" s="1168">
        <f t="shared" si="22"/>
        <v>0</v>
      </c>
      <c r="AH88" s="1168">
        <f t="shared" si="22"/>
        <v>0</v>
      </c>
      <c r="AI88" s="6"/>
      <c r="AJ88" s="26"/>
    </row>
    <row r="89" spans="2:36" ht="12.75" customHeight="1" x14ac:dyDescent="0.2">
      <c r="B89" s="21"/>
      <c r="C89" s="45"/>
      <c r="D89" s="196"/>
      <c r="E89" s="196"/>
      <c r="F89" s="198"/>
      <c r="G89" s="48"/>
      <c r="H89" s="349"/>
      <c r="I89" s="48"/>
      <c r="J89" s="48"/>
      <c r="K89" s="3"/>
      <c r="L89" s="46">
        <f t="shared" si="23"/>
        <v>0</v>
      </c>
      <c r="M89" s="1168">
        <f t="shared" si="17"/>
        <v>0</v>
      </c>
      <c r="N89" s="1168">
        <f t="shared" si="18"/>
        <v>0</v>
      </c>
      <c r="O89" s="1026" t="str">
        <f t="shared" si="19"/>
        <v>-</v>
      </c>
      <c r="P89" s="1168">
        <f t="shared" si="20"/>
        <v>0</v>
      </c>
      <c r="Q89" s="3"/>
      <c r="R89" s="1168">
        <f t="shared" si="21"/>
        <v>0</v>
      </c>
      <c r="S89" s="1168">
        <f t="shared" si="21"/>
        <v>0</v>
      </c>
      <c r="T89" s="1168">
        <f t="shared" si="21"/>
        <v>0</v>
      </c>
      <c r="U89" s="1168">
        <f t="shared" si="21"/>
        <v>0</v>
      </c>
      <c r="V89" s="1168">
        <f t="shared" si="21"/>
        <v>0</v>
      </c>
      <c r="W89" s="1168">
        <f t="shared" si="21"/>
        <v>0</v>
      </c>
      <c r="X89" s="1168">
        <f t="shared" si="21"/>
        <v>0</v>
      </c>
      <c r="Y89" s="1168">
        <f t="shared" si="21"/>
        <v>0</v>
      </c>
      <c r="Z89" s="3"/>
      <c r="AA89" s="1168">
        <f t="shared" si="22"/>
        <v>0</v>
      </c>
      <c r="AB89" s="1168">
        <f t="shared" si="22"/>
        <v>0</v>
      </c>
      <c r="AC89" s="1168">
        <f t="shared" si="22"/>
        <v>0</v>
      </c>
      <c r="AD89" s="1168">
        <f t="shared" si="22"/>
        <v>0</v>
      </c>
      <c r="AE89" s="1168">
        <f t="shared" si="22"/>
        <v>0</v>
      </c>
      <c r="AF89" s="1168">
        <f t="shared" si="22"/>
        <v>0</v>
      </c>
      <c r="AG89" s="1168">
        <f t="shared" si="22"/>
        <v>0</v>
      </c>
      <c r="AH89" s="1168">
        <f t="shared" si="22"/>
        <v>0</v>
      </c>
      <c r="AI89" s="6"/>
      <c r="AJ89" s="26"/>
    </row>
    <row r="90" spans="2:36" ht="12.75" customHeight="1" x14ac:dyDescent="0.2">
      <c r="B90" s="21"/>
      <c r="C90" s="45"/>
      <c r="D90" s="196"/>
      <c r="E90" s="196"/>
      <c r="F90" s="198"/>
      <c r="G90" s="48"/>
      <c r="H90" s="349"/>
      <c r="I90" s="48"/>
      <c r="J90" s="48"/>
      <c r="K90" s="3"/>
      <c r="L90" s="46">
        <f t="shared" si="23"/>
        <v>0</v>
      </c>
      <c r="M90" s="1168">
        <f t="shared" si="17"/>
        <v>0</v>
      </c>
      <c r="N90" s="1168">
        <f t="shared" si="18"/>
        <v>0</v>
      </c>
      <c r="O90" s="1026" t="str">
        <f t="shared" si="19"/>
        <v>-</v>
      </c>
      <c r="P90" s="1168">
        <f t="shared" si="20"/>
        <v>0</v>
      </c>
      <c r="Q90" s="3"/>
      <c r="R90" s="1168">
        <f t="shared" si="21"/>
        <v>0</v>
      </c>
      <c r="S90" s="1168">
        <f t="shared" si="21"/>
        <v>0</v>
      </c>
      <c r="T90" s="1168">
        <f t="shared" si="21"/>
        <v>0</v>
      </c>
      <c r="U90" s="1168">
        <f t="shared" si="21"/>
        <v>0</v>
      </c>
      <c r="V90" s="1168">
        <f t="shared" si="21"/>
        <v>0</v>
      </c>
      <c r="W90" s="1168">
        <f t="shared" si="21"/>
        <v>0</v>
      </c>
      <c r="X90" s="1168">
        <f t="shared" si="21"/>
        <v>0</v>
      </c>
      <c r="Y90" s="1168">
        <f t="shared" si="21"/>
        <v>0</v>
      </c>
      <c r="Z90" s="3"/>
      <c r="AA90" s="1168">
        <f t="shared" si="22"/>
        <v>0</v>
      </c>
      <c r="AB90" s="1168">
        <f t="shared" si="22"/>
        <v>0</v>
      </c>
      <c r="AC90" s="1168">
        <f t="shared" si="22"/>
        <v>0</v>
      </c>
      <c r="AD90" s="1168">
        <f t="shared" si="22"/>
        <v>0</v>
      </c>
      <c r="AE90" s="1168">
        <f t="shared" si="22"/>
        <v>0</v>
      </c>
      <c r="AF90" s="1168">
        <f t="shared" si="22"/>
        <v>0</v>
      </c>
      <c r="AG90" s="1168">
        <f t="shared" si="22"/>
        <v>0</v>
      </c>
      <c r="AH90" s="1168">
        <f t="shared" si="22"/>
        <v>0</v>
      </c>
      <c r="AI90" s="6"/>
      <c r="AJ90" s="26"/>
    </row>
    <row r="91" spans="2:36" ht="12.75" customHeight="1" x14ac:dyDescent="0.2">
      <c r="B91" s="21"/>
      <c r="C91" s="45"/>
      <c r="D91" s="196"/>
      <c r="E91" s="196"/>
      <c r="F91" s="198"/>
      <c r="G91" s="48"/>
      <c r="H91" s="349"/>
      <c r="I91" s="48"/>
      <c r="J91" s="48"/>
      <c r="K91" s="3"/>
      <c r="L91" s="46">
        <f>IF(J91="geen",9999999999,J91)</f>
        <v>0</v>
      </c>
      <c r="M91" s="1168">
        <f>G91*H91</f>
        <v>0</v>
      </c>
      <c r="N91" s="1168">
        <f>IF(G91=0,0,(G91*H91)/L91)</f>
        <v>0</v>
      </c>
      <c r="O91" s="1026" t="str">
        <f>IF(L91=0,"-",(IF(L91&gt;3000,"-",I91+L91-1)))</f>
        <v>-</v>
      </c>
      <c r="P91" s="1168">
        <f t="shared" si="20"/>
        <v>0</v>
      </c>
      <c r="Q91" s="3"/>
      <c r="R91" s="1168">
        <f t="shared" si="21"/>
        <v>0</v>
      </c>
      <c r="S91" s="1168">
        <f t="shared" si="21"/>
        <v>0</v>
      </c>
      <c r="T91" s="1168">
        <f t="shared" si="21"/>
        <v>0</v>
      </c>
      <c r="U91" s="1168">
        <f t="shared" si="21"/>
        <v>0</v>
      </c>
      <c r="V91" s="1168">
        <f t="shared" si="21"/>
        <v>0</v>
      </c>
      <c r="W91" s="1168">
        <f t="shared" si="21"/>
        <v>0</v>
      </c>
      <c r="X91" s="1168">
        <f t="shared" si="21"/>
        <v>0</v>
      </c>
      <c r="Y91" s="1168">
        <f t="shared" si="21"/>
        <v>0</v>
      </c>
      <c r="Z91" s="3"/>
      <c r="AA91" s="1168">
        <f t="shared" si="22"/>
        <v>0</v>
      </c>
      <c r="AB91" s="1168">
        <f t="shared" si="22"/>
        <v>0</v>
      </c>
      <c r="AC91" s="1168">
        <f t="shared" si="22"/>
        <v>0</v>
      </c>
      <c r="AD91" s="1168">
        <f t="shared" si="22"/>
        <v>0</v>
      </c>
      <c r="AE91" s="1168">
        <f t="shared" si="22"/>
        <v>0</v>
      </c>
      <c r="AF91" s="1168">
        <f t="shared" si="22"/>
        <v>0</v>
      </c>
      <c r="AG91" s="1168">
        <f t="shared" si="22"/>
        <v>0</v>
      </c>
      <c r="AH91" s="1168">
        <f t="shared" si="22"/>
        <v>0</v>
      </c>
      <c r="AI91" s="6"/>
      <c r="AJ91" s="26"/>
    </row>
    <row r="92" spans="2:36" ht="12.75" customHeight="1" x14ac:dyDescent="0.2">
      <c r="B92" s="21"/>
      <c r="C92" s="45"/>
      <c r="D92" s="196"/>
      <c r="E92" s="196"/>
      <c r="F92" s="198"/>
      <c r="G92" s="48"/>
      <c r="H92" s="349"/>
      <c r="I92" s="48"/>
      <c r="J92" s="48"/>
      <c r="K92" s="3"/>
      <c r="L92" s="46">
        <f t="shared" si="23"/>
        <v>0</v>
      </c>
      <c r="M92" s="1168">
        <f t="shared" si="17"/>
        <v>0</v>
      </c>
      <c r="N92" s="1168">
        <f t="shared" si="18"/>
        <v>0</v>
      </c>
      <c r="O92" s="1026" t="str">
        <f t="shared" si="19"/>
        <v>-</v>
      </c>
      <c r="P92" s="1168">
        <f t="shared" si="20"/>
        <v>0</v>
      </c>
      <c r="Q92" s="3"/>
      <c r="R92" s="1168">
        <f t="shared" si="21"/>
        <v>0</v>
      </c>
      <c r="S92" s="1168">
        <f t="shared" si="21"/>
        <v>0</v>
      </c>
      <c r="T92" s="1168">
        <f t="shared" si="21"/>
        <v>0</v>
      </c>
      <c r="U92" s="1168">
        <f t="shared" si="21"/>
        <v>0</v>
      </c>
      <c r="V92" s="1168">
        <f t="shared" si="21"/>
        <v>0</v>
      </c>
      <c r="W92" s="1168">
        <f t="shared" si="21"/>
        <v>0</v>
      </c>
      <c r="X92" s="1168">
        <f t="shared" si="21"/>
        <v>0</v>
      </c>
      <c r="Y92" s="1168">
        <f t="shared" si="21"/>
        <v>0</v>
      </c>
      <c r="Z92" s="3"/>
      <c r="AA92" s="1168">
        <f t="shared" si="22"/>
        <v>0</v>
      </c>
      <c r="AB92" s="1168">
        <f t="shared" si="22"/>
        <v>0</v>
      </c>
      <c r="AC92" s="1168">
        <f t="shared" si="22"/>
        <v>0</v>
      </c>
      <c r="AD92" s="1168">
        <f t="shared" si="22"/>
        <v>0</v>
      </c>
      <c r="AE92" s="1168">
        <f t="shared" si="22"/>
        <v>0</v>
      </c>
      <c r="AF92" s="1168">
        <f t="shared" si="22"/>
        <v>0</v>
      </c>
      <c r="AG92" s="1168">
        <f t="shared" si="22"/>
        <v>0</v>
      </c>
      <c r="AH92" s="1168">
        <f t="shared" si="22"/>
        <v>0</v>
      </c>
      <c r="AI92" s="6"/>
      <c r="AJ92" s="26"/>
    </row>
    <row r="93" spans="2:36" ht="12.75" customHeight="1" x14ac:dyDescent="0.2">
      <c r="B93" s="21"/>
      <c r="C93" s="45"/>
      <c r="D93" s="196"/>
      <c r="E93" s="196"/>
      <c r="F93" s="198"/>
      <c r="G93" s="48"/>
      <c r="H93" s="349"/>
      <c r="I93" s="48"/>
      <c r="J93" s="48"/>
      <c r="K93" s="3"/>
      <c r="L93" s="46">
        <f t="shared" si="23"/>
        <v>0</v>
      </c>
      <c r="M93" s="1168">
        <f t="shared" si="17"/>
        <v>0</v>
      </c>
      <c r="N93" s="1168">
        <f t="shared" si="18"/>
        <v>0</v>
      </c>
      <c r="O93" s="1026" t="str">
        <f t="shared" si="19"/>
        <v>-</v>
      </c>
      <c r="P93" s="1168">
        <f t="shared" si="20"/>
        <v>0</v>
      </c>
      <c r="Q93" s="3"/>
      <c r="R93" s="1168">
        <f t="shared" si="21"/>
        <v>0</v>
      </c>
      <c r="S93" s="1168">
        <f t="shared" si="21"/>
        <v>0</v>
      </c>
      <c r="T93" s="1168">
        <f t="shared" si="21"/>
        <v>0</v>
      </c>
      <c r="U93" s="1168">
        <f t="shared" si="21"/>
        <v>0</v>
      </c>
      <c r="V93" s="1168">
        <f t="shared" si="21"/>
        <v>0</v>
      </c>
      <c r="W93" s="1168">
        <f t="shared" si="21"/>
        <v>0</v>
      </c>
      <c r="X93" s="1168">
        <f t="shared" si="21"/>
        <v>0</v>
      </c>
      <c r="Y93" s="1168">
        <f t="shared" si="21"/>
        <v>0</v>
      </c>
      <c r="Z93" s="3"/>
      <c r="AA93" s="1168">
        <f t="shared" si="22"/>
        <v>0</v>
      </c>
      <c r="AB93" s="1168">
        <f t="shared" si="22"/>
        <v>0</v>
      </c>
      <c r="AC93" s="1168">
        <f t="shared" si="22"/>
        <v>0</v>
      </c>
      <c r="AD93" s="1168">
        <f t="shared" si="22"/>
        <v>0</v>
      </c>
      <c r="AE93" s="1168">
        <f t="shared" si="22"/>
        <v>0</v>
      </c>
      <c r="AF93" s="1168">
        <f t="shared" si="22"/>
        <v>0</v>
      </c>
      <c r="AG93" s="1168">
        <f t="shared" si="22"/>
        <v>0</v>
      </c>
      <c r="AH93" s="1168">
        <f t="shared" si="22"/>
        <v>0</v>
      </c>
      <c r="AI93" s="6"/>
      <c r="AJ93" s="26"/>
    </row>
    <row r="94" spans="2:36" ht="12.75" customHeight="1" x14ac:dyDescent="0.2">
      <c r="B94" s="21"/>
      <c r="C94" s="45"/>
      <c r="D94" s="196"/>
      <c r="E94" s="196"/>
      <c r="F94" s="198"/>
      <c r="G94" s="48"/>
      <c r="H94" s="349"/>
      <c r="I94" s="48"/>
      <c r="J94" s="48"/>
      <c r="K94" s="3"/>
      <c r="L94" s="46">
        <f t="shared" si="23"/>
        <v>0</v>
      </c>
      <c r="M94" s="1168">
        <f t="shared" si="17"/>
        <v>0</v>
      </c>
      <c r="N94" s="1168">
        <f t="shared" si="18"/>
        <v>0</v>
      </c>
      <c r="O94" s="1026" t="str">
        <f t="shared" si="19"/>
        <v>-</v>
      </c>
      <c r="P94" s="1168">
        <f t="shared" si="20"/>
        <v>0</v>
      </c>
      <c r="Q94" s="3"/>
      <c r="R94" s="1168">
        <f t="shared" ref="R94:Y109" si="24">(IF(R$8&lt;$I94,0,IF($O94&lt;=R$8-1,0,$N94)))</f>
        <v>0</v>
      </c>
      <c r="S94" s="1168">
        <f t="shared" si="24"/>
        <v>0</v>
      </c>
      <c r="T94" s="1168">
        <f t="shared" si="24"/>
        <v>0</v>
      </c>
      <c r="U94" s="1168">
        <f t="shared" si="24"/>
        <v>0</v>
      </c>
      <c r="V94" s="1168">
        <f t="shared" si="24"/>
        <v>0</v>
      </c>
      <c r="W94" s="1168">
        <f t="shared" si="24"/>
        <v>0</v>
      </c>
      <c r="X94" s="1168">
        <f t="shared" si="24"/>
        <v>0</v>
      </c>
      <c r="Y94" s="1168">
        <f t="shared" si="24"/>
        <v>0</v>
      </c>
      <c r="Z94" s="3"/>
      <c r="AA94" s="1168">
        <f t="shared" ref="AA94:AH109" si="25">IF(AA$8=$I94,($G94*$H94),0)</f>
        <v>0</v>
      </c>
      <c r="AB94" s="1168">
        <f t="shared" si="25"/>
        <v>0</v>
      </c>
      <c r="AC94" s="1168">
        <f t="shared" si="25"/>
        <v>0</v>
      </c>
      <c r="AD94" s="1168">
        <f t="shared" si="25"/>
        <v>0</v>
      </c>
      <c r="AE94" s="1168">
        <f t="shared" si="25"/>
        <v>0</v>
      </c>
      <c r="AF94" s="1168">
        <f t="shared" si="25"/>
        <v>0</v>
      </c>
      <c r="AG94" s="1168">
        <f t="shared" si="25"/>
        <v>0</v>
      </c>
      <c r="AH94" s="1168">
        <f t="shared" si="25"/>
        <v>0</v>
      </c>
      <c r="AI94" s="6"/>
      <c r="AJ94" s="26"/>
    </row>
    <row r="95" spans="2:36" ht="12.75" customHeight="1" x14ac:dyDescent="0.2">
      <c r="B95" s="21"/>
      <c r="C95" s="45"/>
      <c r="D95" s="196"/>
      <c r="E95" s="196"/>
      <c r="F95" s="198"/>
      <c r="G95" s="48"/>
      <c r="H95" s="349"/>
      <c r="I95" s="48"/>
      <c r="J95" s="48"/>
      <c r="K95" s="3"/>
      <c r="L95" s="46">
        <f t="shared" si="23"/>
        <v>0</v>
      </c>
      <c r="M95" s="1168">
        <f t="shared" si="17"/>
        <v>0</v>
      </c>
      <c r="N95" s="1168">
        <f t="shared" si="18"/>
        <v>0</v>
      </c>
      <c r="O95" s="1026" t="str">
        <f t="shared" si="19"/>
        <v>-</v>
      </c>
      <c r="P95" s="1168">
        <f t="shared" si="20"/>
        <v>0</v>
      </c>
      <c r="Q95" s="3"/>
      <c r="R95" s="1168">
        <f t="shared" si="24"/>
        <v>0</v>
      </c>
      <c r="S95" s="1168">
        <f t="shared" si="24"/>
        <v>0</v>
      </c>
      <c r="T95" s="1168">
        <f t="shared" si="24"/>
        <v>0</v>
      </c>
      <c r="U95" s="1168">
        <f t="shared" si="24"/>
        <v>0</v>
      </c>
      <c r="V95" s="1168">
        <f t="shared" si="24"/>
        <v>0</v>
      </c>
      <c r="W95" s="1168">
        <f t="shared" si="24"/>
        <v>0</v>
      </c>
      <c r="X95" s="1168">
        <f t="shared" si="24"/>
        <v>0</v>
      </c>
      <c r="Y95" s="1168">
        <f t="shared" si="24"/>
        <v>0</v>
      </c>
      <c r="Z95" s="3"/>
      <c r="AA95" s="1168">
        <f t="shared" si="25"/>
        <v>0</v>
      </c>
      <c r="AB95" s="1168">
        <f t="shared" si="25"/>
        <v>0</v>
      </c>
      <c r="AC95" s="1168">
        <f t="shared" si="25"/>
        <v>0</v>
      </c>
      <c r="AD95" s="1168">
        <f t="shared" si="25"/>
        <v>0</v>
      </c>
      <c r="AE95" s="1168">
        <f t="shared" si="25"/>
        <v>0</v>
      </c>
      <c r="AF95" s="1168">
        <f t="shared" si="25"/>
        <v>0</v>
      </c>
      <c r="AG95" s="1168">
        <f t="shared" si="25"/>
        <v>0</v>
      </c>
      <c r="AH95" s="1168">
        <f t="shared" si="25"/>
        <v>0</v>
      </c>
      <c r="AI95" s="6"/>
      <c r="AJ95" s="26"/>
    </row>
    <row r="96" spans="2:36" ht="12.75" customHeight="1" x14ac:dyDescent="0.2">
      <c r="B96" s="21"/>
      <c r="C96" s="45"/>
      <c r="D96" s="196"/>
      <c r="E96" s="196"/>
      <c r="F96" s="198"/>
      <c r="G96" s="48"/>
      <c r="H96" s="349"/>
      <c r="I96" s="48"/>
      <c r="J96" s="48"/>
      <c r="K96" s="3"/>
      <c r="L96" s="46">
        <f t="shared" si="23"/>
        <v>0</v>
      </c>
      <c r="M96" s="1168">
        <f t="shared" si="17"/>
        <v>0</v>
      </c>
      <c r="N96" s="1168">
        <f t="shared" si="18"/>
        <v>0</v>
      </c>
      <c r="O96" s="1026" t="str">
        <f t="shared" si="19"/>
        <v>-</v>
      </c>
      <c r="P96" s="1168">
        <f t="shared" si="20"/>
        <v>0</v>
      </c>
      <c r="Q96" s="3"/>
      <c r="R96" s="1168">
        <f t="shared" si="24"/>
        <v>0</v>
      </c>
      <c r="S96" s="1168">
        <f t="shared" si="24"/>
        <v>0</v>
      </c>
      <c r="T96" s="1168">
        <f t="shared" si="24"/>
        <v>0</v>
      </c>
      <c r="U96" s="1168">
        <f t="shared" si="24"/>
        <v>0</v>
      </c>
      <c r="V96" s="1168">
        <f t="shared" si="24"/>
        <v>0</v>
      </c>
      <c r="W96" s="1168">
        <f t="shared" si="24"/>
        <v>0</v>
      </c>
      <c r="X96" s="1168">
        <f t="shared" si="24"/>
        <v>0</v>
      </c>
      <c r="Y96" s="1168">
        <f t="shared" si="24"/>
        <v>0</v>
      </c>
      <c r="Z96" s="3"/>
      <c r="AA96" s="1168">
        <f t="shared" si="25"/>
        <v>0</v>
      </c>
      <c r="AB96" s="1168">
        <f t="shared" si="25"/>
        <v>0</v>
      </c>
      <c r="AC96" s="1168">
        <f t="shared" si="25"/>
        <v>0</v>
      </c>
      <c r="AD96" s="1168">
        <f t="shared" si="25"/>
        <v>0</v>
      </c>
      <c r="AE96" s="1168">
        <f t="shared" si="25"/>
        <v>0</v>
      </c>
      <c r="AF96" s="1168">
        <f t="shared" si="25"/>
        <v>0</v>
      </c>
      <c r="AG96" s="1168">
        <f t="shared" si="25"/>
        <v>0</v>
      </c>
      <c r="AH96" s="1168">
        <f t="shared" si="25"/>
        <v>0</v>
      </c>
      <c r="AI96" s="6"/>
      <c r="AJ96" s="26"/>
    </row>
    <row r="97" spans="2:36" ht="12.75" customHeight="1" x14ac:dyDescent="0.2">
      <c r="B97" s="21"/>
      <c r="C97" s="45"/>
      <c r="D97" s="196"/>
      <c r="E97" s="196"/>
      <c r="F97" s="198"/>
      <c r="G97" s="48"/>
      <c r="H97" s="349"/>
      <c r="I97" s="48"/>
      <c r="J97" s="48"/>
      <c r="K97" s="3"/>
      <c r="L97" s="46">
        <f t="shared" si="23"/>
        <v>0</v>
      </c>
      <c r="M97" s="1168">
        <f t="shared" si="17"/>
        <v>0</v>
      </c>
      <c r="N97" s="1168">
        <f t="shared" si="18"/>
        <v>0</v>
      </c>
      <c r="O97" s="1026" t="str">
        <f t="shared" si="19"/>
        <v>-</v>
      </c>
      <c r="P97" s="1168">
        <f t="shared" si="20"/>
        <v>0</v>
      </c>
      <c r="Q97" s="3"/>
      <c r="R97" s="1168">
        <f t="shared" si="24"/>
        <v>0</v>
      </c>
      <c r="S97" s="1168">
        <f t="shared" si="24"/>
        <v>0</v>
      </c>
      <c r="T97" s="1168">
        <f t="shared" si="24"/>
        <v>0</v>
      </c>
      <c r="U97" s="1168">
        <f t="shared" si="24"/>
        <v>0</v>
      </c>
      <c r="V97" s="1168">
        <f t="shared" si="24"/>
        <v>0</v>
      </c>
      <c r="W97" s="1168">
        <f t="shared" si="24"/>
        <v>0</v>
      </c>
      <c r="X97" s="1168">
        <f t="shared" si="24"/>
        <v>0</v>
      </c>
      <c r="Y97" s="1168">
        <f t="shared" si="24"/>
        <v>0</v>
      </c>
      <c r="Z97" s="3"/>
      <c r="AA97" s="1168">
        <f t="shared" si="25"/>
        <v>0</v>
      </c>
      <c r="AB97" s="1168">
        <f t="shared" si="25"/>
        <v>0</v>
      </c>
      <c r="AC97" s="1168">
        <f t="shared" si="25"/>
        <v>0</v>
      </c>
      <c r="AD97" s="1168">
        <f t="shared" si="25"/>
        <v>0</v>
      </c>
      <c r="AE97" s="1168">
        <f t="shared" si="25"/>
        <v>0</v>
      </c>
      <c r="AF97" s="1168">
        <f t="shared" si="25"/>
        <v>0</v>
      </c>
      <c r="AG97" s="1168">
        <f t="shared" si="25"/>
        <v>0</v>
      </c>
      <c r="AH97" s="1168">
        <f t="shared" si="25"/>
        <v>0</v>
      </c>
      <c r="AI97" s="6"/>
      <c r="AJ97" s="26"/>
    </row>
    <row r="98" spans="2:36" ht="12.75" customHeight="1" x14ac:dyDescent="0.2">
      <c r="B98" s="21"/>
      <c r="C98" s="45"/>
      <c r="D98" s="196"/>
      <c r="E98" s="196"/>
      <c r="F98" s="198"/>
      <c r="G98" s="48"/>
      <c r="H98" s="349"/>
      <c r="I98" s="48"/>
      <c r="J98" s="48"/>
      <c r="K98" s="3"/>
      <c r="L98" s="46">
        <f t="shared" si="23"/>
        <v>0</v>
      </c>
      <c r="M98" s="1168">
        <f t="shared" si="17"/>
        <v>0</v>
      </c>
      <c r="N98" s="1168">
        <f t="shared" si="18"/>
        <v>0</v>
      </c>
      <c r="O98" s="1026" t="str">
        <f t="shared" si="19"/>
        <v>-</v>
      </c>
      <c r="P98" s="1168">
        <f t="shared" si="20"/>
        <v>0</v>
      </c>
      <c r="Q98" s="3"/>
      <c r="R98" s="1168">
        <f t="shared" si="24"/>
        <v>0</v>
      </c>
      <c r="S98" s="1168">
        <f t="shared" si="24"/>
        <v>0</v>
      </c>
      <c r="T98" s="1168">
        <f t="shared" si="24"/>
        <v>0</v>
      </c>
      <c r="U98" s="1168">
        <f t="shared" si="24"/>
        <v>0</v>
      </c>
      <c r="V98" s="1168">
        <f t="shared" si="24"/>
        <v>0</v>
      </c>
      <c r="W98" s="1168">
        <f t="shared" si="24"/>
        <v>0</v>
      </c>
      <c r="X98" s="1168">
        <f t="shared" si="24"/>
        <v>0</v>
      </c>
      <c r="Y98" s="1168">
        <f t="shared" si="24"/>
        <v>0</v>
      </c>
      <c r="Z98" s="3"/>
      <c r="AA98" s="1168">
        <f t="shared" si="25"/>
        <v>0</v>
      </c>
      <c r="AB98" s="1168">
        <f t="shared" si="25"/>
        <v>0</v>
      </c>
      <c r="AC98" s="1168">
        <f t="shared" si="25"/>
        <v>0</v>
      </c>
      <c r="AD98" s="1168">
        <f t="shared" si="25"/>
        <v>0</v>
      </c>
      <c r="AE98" s="1168">
        <f t="shared" si="25"/>
        <v>0</v>
      </c>
      <c r="AF98" s="1168">
        <f t="shared" si="25"/>
        <v>0</v>
      </c>
      <c r="AG98" s="1168">
        <f t="shared" si="25"/>
        <v>0</v>
      </c>
      <c r="AH98" s="1168">
        <f t="shared" si="25"/>
        <v>0</v>
      </c>
      <c r="AI98" s="6"/>
      <c r="AJ98" s="26"/>
    </row>
    <row r="99" spans="2:36" ht="12.75" customHeight="1" x14ac:dyDescent="0.2">
      <c r="B99" s="21"/>
      <c r="C99" s="45"/>
      <c r="D99" s="196"/>
      <c r="E99" s="196"/>
      <c r="F99" s="198"/>
      <c r="G99" s="48"/>
      <c r="H99" s="349"/>
      <c r="I99" s="48"/>
      <c r="J99" s="48"/>
      <c r="K99" s="3"/>
      <c r="L99" s="46">
        <f t="shared" si="23"/>
        <v>0</v>
      </c>
      <c r="M99" s="1168">
        <f t="shared" si="17"/>
        <v>0</v>
      </c>
      <c r="N99" s="1168">
        <f t="shared" si="18"/>
        <v>0</v>
      </c>
      <c r="O99" s="1026" t="str">
        <f t="shared" si="19"/>
        <v>-</v>
      </c>
      <c r="P99" s="1168">
        <f t="shared" si="20"/>
        <v>0</v>
      </c>
      <c r="Q99" s="3"/>
      <c r="R99" s="1168">
        <f t="shared" si="24"/>
        <v>0</v>
      </c>
      <c r="S99" s="1168">
        <f t="shared" si="24"/>
        <v>0</v>
      </c>
      <c r="T99" s="1168">
        <f t="shared" si="24"/>
        <v>0</v>
      </c>
      <c r="U99" s="1168">
        <f t="shared" si="24"/>
        <v>0</v>
      </c>
      <c r="V99" s="1168">
        <f t="shared" si="24"/>
        <v>0</v>
      </c>
      <c r="W99" s="1168">
        <f t="shared" si="24"/>
        <v>0</v>
      </c>
      <c r="X99" s="1168">
        <f t="shared" si="24"/>
        <v>0</v>
      </c>
      <c r="Y99" s="1168">
        <f t="shared" si="24"/>
        <v>0</v>
      </c>
      <c r="Z99" s="3"/>
      <c r="AA99" s="1168">
        <f t="shared" si="25"/>
        <v>0</v>
      </c>
      <c r="AB99" s="1168">
        <f t="shared" si="25"/>
        <v>0</v>
      </c>
      <c r="AC99" s="1168">
        <f t="shared" si="25"/>
        <v>0</v>
      </c>
      <c r="AD99" s="1168">
        <f t="shared" si="25"/>
        <v>0</v>
      </c>
      <c r="AE99" s="1168">
        <f t="shared" si="25"/>
        <v>0</v>
      </c>
      <c r="AF99" s="1168">
        <f t="shared" si="25"/>
        <v>0</v>
      </c>
      <c r="AG99" s="1168">
        <f t="shared" si="25"/>
        <v>0</v>
      </c>
      <c r="AH99" s="1168">
        <f t="shared" si="25"/>
        <v>0</v>
      </c>
      <c r="AI99" s="6"/>
      <c r="AJ99" s="26"/>
    </row>
    <row r="100" spans="2:36" ht="12.75" customHeight="1" x14ac:dyDescent="0.2">
      <c r="B100" s="21"/>
      <c r="C100" s="45"/>
      <c r="D100" s="196"/>
      <c r="E100" s="196"/>
      <c r="F100" s="198"/>
      <c r="G100" s="48"/>
      <c r="H100" s="349"/>
      <c r="I100" s="48"/>
      <c r="J100" s="48"/>
      <c r="K100" s="3"/>
      <c r="L100" s="46">
        <f t="shared" si="23"/>
        <v>0</v>
      </c>
      <c r="M100" s="1168">
        <f t="shared" si="17"/>
        <v>0</v>
      </c>
      <c r="N100" s="1168">
        <f t="shared" si="18"/>
        <v>0</v>
      </c>
      <c r="O100" s="1026" t="str">
        <f t="shared" si="19"/>
        <v>-</v>
      </c>
      <c r="P100" s="1168">
        <f t="shared" si="20"/>
        <v>0</v>
      </c>
      <c r="Q100" s="3"/>
      <c r="R100" s="1168">
        <f t="shared" si="24"/>
        <v>0</v>
      </c>
      <c r="S100" s="1168">
        <f t="shared" si="24"/>
        <v>0</v>
      </c>
      <c r="T100" s="1168">
        <f t="shared" si="24"/>
        <v>0</v>
      </c>
      <c r="U100" s="1168">
        <f t="shared" si="24"/>
        <v>0</v>
      </c>
      <c r="V100" s="1168">
        <f t="shared" si="24"/>
        <v>0</v>
      </c>
      <c r="W100" s="1168">
        <f t="shared" si="24"/>
        <v>0</v>
      </c>
      <c r="X100" s="1168">
        <f t="shared" si="24"/>
        <v>0</v>
      </c>
      <c r="Y100" s="1168">
        <f t="shared" si="24"/>
        <v>0</v>
      </c>
      <c r="Z100" s="3"/>
      <c r="AA100" s="1168">
        <f t="shared" si="25"/>
        <v>0</v>
      </c>
      <c r="AB100" s="1168">
        <f t="shared" si="25"/>
        <v>0</v>
      </c>
      <c r="AC100" s="1168">
        <f t="shared" si="25"/>
        <v>0</v>
      </c>
      <c r="AD100" s="1168">
        <f t="shared" si="25"/>
        <v>0</v>
      </c>
      <c r="AE100" s="1168">
        <f t="shared" si="25"/>
        <v>0</v>
      </c>
      <c r="AF100" s="1168">
        <f t="shared" si="25"/>
        <v>0</v>
      </c>
      <c r="AG100" s="1168">
        <f t="shared" si="25"/>
        <v>0</v>
      </c>
      <c r="AH100" s="1168">
        <f t="shared" si="25"/>
        <v>0</v>
      </c>
      <c r="AI100" s="6"/>
      <c r="AJ100" s="26"/>
    </row>
    <row r="101" spans="2:36" ht="12.75" customHeight="1" x14ac:dyDescent="0.2">
      <c r="B101" s="21"/>
      <c r="C101" s="45"/>
      <c r="D101" s="196"/>
      <c r="E101" s="196"/>
      <c r="F101" s="198"/>
      <c r="G101" s="48"/>
      <c r="H101" s="349"/>
      <c r="I101" s="48"/>
      <c r="J101" s="48"/>
      <c r="K101" s="3"/>
      <c r="L101" s="46">
        <f t="shared" si="23"/>
        <v>0</v>
      </c>
      <c r="M101" s="1168">
        <f t="shared" si="17"/>
        <v>0</v>
      </c>
      <c r="N101" s="1168">
        <f t="shared" si="18"/>
        <v>0</v>
      </c>
      <c r="O101" s="1026" t="str">
        <f t="shared" si="19"/>
        <v>-</v>
      </c>
      <c r="P101" s="1168">
        <f t="shared" si="20"/>
        <v>0</v>
      </c>
      <c r="Q101" s="3"/>
      <c r="R101" s="1168">
        <f t="shared" si="24"/>
        <v>0</v>
      </c>
      <c r="S101" s="1168">
        <f t="shared" si="24"/>
        <v>0</v>
      </c>
      <c r="T101" s="1168">
        <f t="shared" si="24"/>
        <v>0</v>
      </c>
      <c r="U101" s="1168">
        <f t="shared" si="24"/>
        <v>0</v>
      </c>
      <c r="V101" s="1168">
        <f t="shared" si="24"/>
        <v>0</v>
      </c>
      <c r="W101" s="1168">
        <f t="shared" si="24"/>
        <v>0</v>
      </c>
      <c r="X101" s="1168">
        <f t="shared" si="24"/>
        <v>0</v>
      </c>
      <c r="Y101" s="1168">
        <f t="shared" si="24"/>
        <v>0</v>
      </c>
      <c r="Z101" s="3"/>
      <c r="AA101" s="1168">
        <f t="shared" si="25"/>
        <v>0</v>
      </c>
      <c r="AB101" s="1168">
        <f t="shared" si="25"/>
        <v>0</v>
      </c>
      <c r="AC101" s="1168">
        <f t="shared" si="25"/>
        <v>0</v>
      </c>
      <c r="AD101" s="1168">
        <f t="shared" si="25"/>
        <v>0</v>
      </c>
      <c r="AE101" s="1168">
        <f t="shared" si="25"/>
        <v>0</v>
      </c>
      <c r="AF101" s="1168">
        <f t="shared" si="25"/>
        <v>0</v>
      </c>
      <c r="AG101" s="1168">
        <f t="shared" si="25"/>
        <v>0</v>
      </c>
      <c r="AH101" s="1168">
        <f t="shared" si="25"/>
        <v>0</v>
      </c>
      <c r="AI101" s="6"/>
      <c r="AJ101" s="26"/>
    </row>
    <row r="102" spans="2:36" ht="12.75" customHeight="1" x14ac:dyDescent="0.2">
      <c r="B102" s="21"/>
      <c r="C102" s="45"/>
      <c r="D102" s="196"/>
      <c r="E102" s="196"/>
      <c r="F102" s="198"/>
      <c r="G102" s="48"/>
      <c r="H102" s="349"/>
      <c r="I102" s="48"/>
      <c r="J102" s="48"/>
      <c r="K102" s="3"/>
      <c r="L102" s="46">
        <f t="shared" si="23"/>
        <v>0</v>
      </c>
      <c r="M102" s="1168">
        <f t="shared" si="17"/>
        <v>0</v>
      </c>
      <c r="N102" s="1168">
        <f t="shared" si="18"/>
        <v>0</v>
      </c>
      <c r="O102" s="1026" t="str">
        <f t="shared" si="19"/>
        <v>-</v>
      </c>
      <c r="P102" s="1168">
        <f t="shared" si="20"/>
        <v>0</v>
      </c>
      <c r="Q102" s="3"/>
      <c r="R102" s="1168">
        <f t="shared" si="24"/>
        <v>0</v>
      </c>
      <c r="S102" s="1168">
        <f t="shared" si="24"/>
        <v>0</v>
      </c>
      <c r="T102" s="1168">
        <f t="shared" si="24"/>
        <v>0</v>
      </c>
      <c r="U102" s="1168">
        <f t="shared" si="24"/>
        <v>0</v>
      </c>
      <c r="V102" s="1168">
        <f t="shared" si="24"/>
        <v>0</v>
      </c>
      <c r="W102" s="1168">
        <f t="shared" si="24"/>
        <v>0</v>
      </c>
      <c r="X102" s="1168">
        <f t="shared" si="24"/>
        <v>0</v>
      </c>
      <c r="Y102" s="1168">
        <f t="shared" si="24"/>
        <v>0</v>
      </c>
      <c r="Z102" s="3"/>
      <c r="AA102" s="1168">
        <f t="shared" si="25"/>
        <v>0</v>
      </c>
      <c r="AB102" s="1168">
        <f t="shared" si="25"/>
        <v>0</v>
      </c>
      <c r="AC102" s="1168">
        <f t="shared" si="25"/>
        <v>0</v>
      </c>
      <c r="AD102" s="1168">
        <f t="shared" si="25"/>
        <v>0</v>
      </c>
      <c r="AE102" s="1168">
        <f t="shared" si="25"/>
        <v>0</v>
      </c>
      <c r="AF102" s="1168">
        <f t="shared" si="25"/>
        <v>0</v>
      </c>
      <c r="AG102" s="1168">
        <f t="shared" si="25"/>
        <v>0</v>
      </c>
      <c r="AH102" s="1168">
        <f t="shared" si="25"/>
        <v>0</v>
      </c>
      <c r="AI102" s="6"/>
      <c r="AJ102" s="26"/>
    </row>
    <row r="103" spans="2:36" ht="12.75" customHeight="1" x14ac:dyDescent="0.2">
      <c r="B103" s="21"/>
      <c r="C103" s="45"/>
      <c r="D103" s="196"/>
      <c r="E103" s="196"/>
      <c r="F103" s="198"/>
      <c r="G103" s="48"/>
      <c r="H103" s="349"/>
      <c r="I103" s="48"/>
      <c r="J103" s="48"/>
      <c r="K103" s="3"/>
      <c r="L103" s="46">
        <f t="shared" si="23"/>
        <v>0</v>
      </c>
      <c r="M103" s="1168">
        <f t="shared" si="17"/>
        <v>0</v>
      </c>
      <c r="N103" s="1168">
        <f t="shared" si="18"/>
        <v>0</v>
      </c>
      <c r="O103" s="1026" t="str">
        <f t="shared" si="19"/>
        <v>-</v>
      </c>
      <c r="P103" s="1168">
        <f t="shared" si="20"/>
        <v>0</v>
      </c>
      <c r="Q103" s="3"/>
      <c r="R103" s="1168">
        <f t="shared" si="24"/>
        <v>0</v>
      </c>
      <c r="S103" s="1168">
        <f t="shared" si="24"/>
        <v>0</v>
      </c>
      <c r="T103" s="1168">
        <f t="shared" si="24"/>
        <v>0</v>
      </c>
      <c r="U103" s="1168">
        <f t="shared" si="24"/>
        <v>0</v>
      </c>
      <c r="V103" s="1168">
        <f t="shared" si="24"/>
        <v>0</v>
      </c>
      <c r="W103" s="1168">
        <f t="shared" si="24"/>
        <v>0</v>
      </c>
      <c r="X103" s="1168">
        <f t="shared" si="24"/>
        <v>0</v>
      </c>
      <c r="Y103" s="1168">
        <f t="shared" si="24"/>
        <v>0</v>
      </c>
      <c r="Z103" s="3"/>
      <c r="AA103" s="1168">
        <f t="shared" si="25"/>
        <v>0</v>
      </c>
      <c r="AB103" s="1168">
        <f t="shared" si="25"/>
        <v>0</v>
      </c>
      <c r="AC103" s="1168">
        <f t="shared" si="25"/>
        <v>0</v>
      </c>
      <c r="AD103" s="1168">
        <f t="shared" si="25"/>
        <v>0</v>
      </c>
      <c r="AE103" s="1168">
        <f t="shared" si="25"/>
        <v>0</v>
      </c>
      <c r="AF103" s="1168">
        <f t="shared" si="25"/>
        <v>0</v>
      </c>
      <c r="AG103" s="1168">
        <f t="shared" si="25"/>
        <v>0</v>
      </c>
      <c r="AH103" s="1168">
        <f t="shared" si="25"/>
        <v>0</v>
      </c>
      <c r="AI103" s="6"/>
      <c r="AJ103" s="26"/>
    </row>
    <row r="104" spans="2:36" ht="12.75" customHeight="1" x14ac:dyDescent="0.2">
      <c r="B104" s="21"/>
      <c r="C104" s="45"/>
      <c r="D104" s="196"/>
      <c r="E104" s="196"/>
      <c r="F104" s="198"/>
      <c r="G104" s="48"/>
      <c r="H104" s="349"/>
      <c r="I104" s="48"/>
      <c r="J104" s="48"/>
      <c r="K104" s="3"/>
      <c r="L104" s="46">
        <f t="shared" si="23"/>
        <v>0</v>
      </c>
      <c r="M104" s="1168">
        <f t="shared" si="17"/>
        <v>0</v>
      </c>
      <c r="N104" s="1168">
        <f t="shared" si="18"/>
        <v>0</v>
      </c>
      <c r="O104" s="1026" t="str">
        <f t="shared" si="19"/>
        <v>-</v>
      </c>
      <c r="P104" s="1168">
        <f t="shared" si="20"/>
        <v>0</v>
      </c>
      <c r="Q104" s="3"/>
      <c r="R104" s="1168">
        <f t="shared" si="24"/>
        <v>0</v>
      </c>
      <c r="S104" s="1168">
        <f t="shared" si="24"/>
        <v>0</v>
      </c>
      <c r="T104" s="1168">
        <f t="shared" si="24"/>
        <v>0</v>
      </c>
      <c r="U104" s="1168">
        <f t="shared" si="24"/>
        <v>0</v>
      </c>
      <c r="V104" s="1168">
        <f t="shared" si="24"/>
        <v>0</v>
      </c>
      <c r="W104" s="1168">
        <f t="shared" si="24"/>
        <v>0</v>
      </c>
      <c r="X104" s="1168">
        <f t="shared" si="24"/>
        <v>0</v>
      </c>
      <c r="Y104" s="1168">
        <f t="shared" si="24"/>
        <v>0</v>
      </c>
      <c r="Z104" s="3"/>
      <c r="AA104" s="1168">
        <f t="shared" si="25"/>
        <v>0</v>
      </c>
      <c r="AB104" s="1168">
        <f t="shared" si="25"/>
        <v>0</v>
      </c>
      <c r="AC104" s="1168">
        <f t="shared" si="25"/>
        <v>0</v>
      </c>
      <c r="AD104" s="1168">
        <f t="shared" si="25"/>
        <v>0</v>
      </c>
      <c r="AE104" s="1168">
        <f t="shared" si="25"/>
        <v>0</v>
      </c>
      <c r="AF104" s="1168">
        <f t="shared" si="25"/>
        <v>0</v>
      </c>
      <c r="AG104" s="1168">
        <f t="shared" si="25"/>
        <v>0</v>
      </c>
      <c r="AH104" s="1168">
        <f t="shared" si="25"/>
        <v>0</v>
      </c>
      <c r="AI104" s="6"/>
      <c r="AJ104" s="26"/>
    </row>
    <row r="105" spans="2:36" ht="12.75" customHeight="1" x14ac:dyDescent="0.2">
      <c r="B105" s="21"/>
      <c r="C105" s="45"/>
      <c r="D105" s="196"/>
      <c r="E105" s="196"/>
      <c r="F105" s="198"/>
      <c r="G105" s="48"/>
      <c r="H105" s="349"/>
      <c r="I105" s="48"/>
      <c r="J105" s="48"/>
      <c r="K105" s="3"/>
      <c r="L105" s="46">
        <f t="shared" si="23"/>
        <v>0</v>
      </c>
      <c r="M105" s="1168">
        <f t="shared" si="17"/>
        <v>0</v>
      </c>
      <c r="N105" s="1168">
        <f t="shared" si="18"/>
        <v>0</v>
      </c>
      <c r="O105" s="1026" t="str">
        <f t="shared" si="19"/>
        <v>-</v>
      </c>
      <c r="P105" s="1168">
        <f t="shared" si="20"/>
        <v>0</v>
      </c>
      <c r="Q105" s="3"/>
      <c r="R105" s="1168">
        <f t="shared" si="24"/>
        <v>0</v>
      </c>
      <c r="S105" s="1168">
        <f t="shared" si="24"/>
        <v>0</v>
      </c>
      <c r="T105" s="1168">
        <f t="shared" si="24"/>
        <v>0</v>
      </c>
      <c r="U105" s="1168">
        <f t="shared" si="24"/>
        <v>0</v>
      </c>
      <c r="V105" s="1168">
        <f t="shared" si="24"/>
        <v>0</v>
      </c>
      <c r="W105" s="1168">
        <f t="shared" si="24"/>
        <v>0</v>
      </c>
      <c r="X105" s="1168">
        <f t="shared" si="24"/>
        <v>0</v>
      </c>
      <c r="Y105" s="1168">
        <f t="shared" si="24"/>
        <v>0</v>
      </c>
      <c r="Z105" s="3"/>
      <c r="AA105" s="1168">
        <f t="shared" si="25"/>
        <v>0</v>
      </c>
      <c r="AB105" s="1168">
        <f t="shared" si="25"/>
        <v>0</v>
      </c>
      <c r="AC105" s="1168">
        <f t="shared" si="25"/>
        <v>0</v>
      </c>
      <c r="AD105" s="1168">
        <f t="shared" si="25"/>
        <v>0</v>
      </c>
      <c r="AE105" s="1168">
        <f t="shared" si="25"/>
        <v>0</v>
      </c>
      <c r="AF105" s="1168">
        <f t="shared" si="25"/>
        <v>0</v>
      </c>
      <c r="AG105" s="1168">
        <f t="shared" si="25"/>
        <v>0</v>
      </c>
      <c r="AH105" s="1168">
        <f t="shared" si="25"/>
        <v>0</v>
      </c>
      <c r="AI105" s="6"/>
      <c r="AJ105" s="26"/>
    </row>
    <row r="106" spans="2:36" ht="12.75" customHeight="1" x14ac:dyDescent="0.2">
      <c r="B106" s="21"/>
      <c r="C106" s="45"/>
      <c r="D106" s="196"/>
      <c r="E106" s="196"/>
      <c r="F106" s="198"/>
      <c r="G106" s="48"/>
      <c r="H106" s="349"/>
      <c r="I106" s="48"/>
      <c r="J106" s="48"/>
      <c r="K106" s="3"/>
      <c r="L106" s="46">
        <f t="shared" si="23"/>
        <v>0</v>
      </c>
      <c r="M106" s="1168">
        <f t="shared" si="17"/>
        <v>0</v>
      </c>
      <c r="N106" s="1168">
        <f t="shared" si="18"/>
        <v>0</v>
      </c>
      <c r="O106" s="1026" t="str">
        <f t="shared" si="19"/>
        <v>-</v>
      </c>
      <c r="P106" s="1168">
        <f t="shared" si="20"/>
        <v>0</v>
      </c>
      <c r="Q106" s="3"/>
      <c r="R106" s="1168">
        <f t="shared" si="24"/>
        <v>0</v>
      </c>
      <c r="S106" s="1168">
        <f t="shared" si="24"/>
        <v>0</v>
      </c>
      <c r="T106" s="1168">
        <f t="shared" si="24"/>
        <v>0</v>
      </c>
      <c r="U106" s="1168">
        <f t="shared" si="24"/>
        <v>0</v>
      </c>
      <c r="V106" s="1168">
        <f t="shared" si="24"/>
        <v>0</v>
      </c>
      <c r="W106" s="1168">
        <f t="shared" si="24"/>
        <v>0</v>
      </c>
      <c r="X106" s="1168">
        <f t="shared" si="24"/>
        <v>0</v>
      </c>
      <c r="Y106" s="1168">
        <f t="shared" si="24"/>
        <v>0</v>
      </c>
      <c r="Z106" s="3"/>
      <c r="AA106" s="1168">
        <f t="shared" si="25"/>
        <v>0</v>
      </c>
      <c r="AB106" s="1168">
        <f t="shared" si="25"/>
        <v>0</v>
      </c>
      <c r="AC106" s="1168">
        <f t="shared" si="25"/>
        <v>0</v>
      </c>
      <c r="AD106" s="1168">
        <f t="shared" si="25"/>
        <v>0</v>
      </c>
      <c r="AE106" s="1168">
        <f t="shared" si="25"/>
        <v>0</v>
      </c>
      <c r="AF106" s="1168">
        <f t="shared" si="25"/>
        <v>0</v>
      </c>
      <c r="AG106" s="1168">
        <f t="shared" si="25"/>
        <v>0</v>
      </c>
      <c r="AH106" s="1168">
        <f t="shared" si="25"/>
        <v>0</v>
      </c>
      <c r="AI106" s="6"/>
      <c r="AJ106" s="26"/>
    </row>
    <row r="107" spans="2:36" ht="12.75" customHeight="1" x14ac:dyDescent="0.2">
      <c r="B107" s="21"/>
      <c r="C107" s="45"/>
      <c r="D107" s="196"/>
      <c r="E107" s="196"/>
      <c r="F107" s="198"/>
      <c r="G107" s="48"/>
      <c r="H107" s="349"/>
      <c r="I107" s="48"/>
      <c r="J107" s="48"/>
      <c r="K107" s="3"/>
      <c r="L107" s="46">
        <f t="shared" si="23"/>
        <v>0</v>
      </c>
      <c r="M107" s="1168">
        <f t="shared" si="17"/>
        <v>0</v>
      </c>
      <c r="N107" s="1168">
        <f t="shared" si="18"/>
        <v>0</v>
      </c>
      <c r="O107" s="1026" t="str">
        <f t="shared" si="19"/>
        <v>-</v>
      </c>
      <c r="P107" s="1168">
        <f t="shared" si="20"/>
        <v>0</v>
      </c>
      <c r="Q107" s="3"/>
      <c r="R107" s="1168">
        <f t="shared" si="24"/>
        <v>0</v>
      </c>
      <c r="S107" s="1168">
        <f t="shared" si="24"/>
        <v>0</v>
      </c>
      <c r="T107" s="1168">
        <f t="shared" si="24"/>
        <v>0</v>
      </c>
      <c r="U107" s="1168">
        <f t="shared" si="24"/>
        <v>0</v>
      </c>
      <c r="V107" s="1168">
        <f t="shared" si="24"/>
        <v>0</v>
      </c>
      <c r="W107" s="1168">
        <f t="shared" si="24"/>
        <v>0</v>
      </c>
      <c r="X107" s="1168">
        <f t="shared" si="24"/>
        <v>0</v>
      </c>
      <c r="Y107" s="1168">
        <f t="shared" si="24"/>
        <v>0</v>
      </c>
      <c r="Z107" s="3"/>
      <c r="AA107" s="1168">
        <f t="shared" si="25"/>
        <v>0</v>
      </c>
      <c r="AB107" s="1168">
        <f t="shared" si="25"/>
        <v>0</v>
      </c>
      <c r="AC107" s="1168">
        <f t="shared" si="25"/>
        <v>0</v>
      </c>
      <c r="AD107" s="1168">
        <f t="shared" si="25"/>
        <v>0</v>
      </c>
      <c r="AE107" s="1168">
        <f t="shared" si="25"/>
        <v>0</v>
      </c>
      <c r="AF107" s="1168">
        <f t="shared" si="25"/>
        <v>0</v>
      </c>
      <c r="AG107" s="1168">
        <f t="shared" si="25"/>
        <v>0</v>
      </c>
      <c r="AH107" s="1168">
        <f t="shared" si="25"/>
        <v>0</v>
      </c>
      <c r="AI107" s="6"/>
      <c r="AJ107" s="26"/>
    </row>
    <row r="108" spans="2:36" ht="12.75" customHeight="1" x14ac:dyDescent="0.2">
      <c r="B108" s="21"/>
      <c r="C108" s="45"/>
      <c r="D108" s="196"/>
      <c r="E108" s="196"/>
      <c r="F108" s="198"/>
      <c r="G108" s="48"/>
      <c r="H108" s="349"/>
      <c r="I108" s="48"/>
      <c r="J108" s="48"/>
      <c r="K108" s="3"/>
      <c r="L108" s="46">
        <f t="shared" si="23"/>
        <v>0</v>
      </c>
      <c r="M108" s="1168">
        <f t="shared" si="17"/>
        <v>0</v>
      </c>
      <c r="N108" s="1168">
        <f t="shared" si="18"/>
        <v>0</v>
      </c>
      <c r="O108" s="1026" t="str">
        <f t="shared" si="19"/>
        <v>-</v>
      </c>
      <c r="P108" s="1168">
        <f t="shared" si="20"/>
        <v>0</v>
      </c>
      <c r="Q108" s="3"/>
      <c r="R108" s="1168">
        <f t="shared" si="24"/>
        <v>0</v>
      </c>
      <c r="S108" s="1168">
        <f t="shared" si="24"/>
        <v>0</v>
      </c>
      <c r="T108" s="1168">
        <f t="shared" si="24"/>
        <v>0</v>
      </c>
      <c r="U108" s="1168">
        <f t="shared" si="24"/>
        <v>0</v>
      </c>
      <c r="V108" s="1168">
        <f t="shared" si="24"/>
        <v>0</v>
      </c>
      <c r="W108" s="1168">
        <f t="shared" si="24"/>
        <v>0</v>
      </c>
      <c r="X108" s="1168">
        <f t="shared" si="24"/>
        <v>0</v>
      </c>
      <c r="Y108" s="1168">
        <f t="shared" si="24"/>
        <v>0</v>
      </c>
      <c r="Z108" s="3"/>
      <c r="AA108" s="1168">
        <f t="shared" si="25"/>
        <v>0</v>
      </c>
      <c r="AB108" s="1168">
        <f t="shared" si="25"/>
        <v>0</v>
      </c>
      <c r="AC108" s="1168">
        <f t="shared" si="25"/>
        <v>0</v>
      </c>
      <c r="AD108" s="1168">
        <f t="shared" si="25"/>
        <v>0</v>
      </c>
      <c r="AE108" s="1168">
        <f t="shared" si="25"/>
        <v>0</v>
      </c>
      <c r="AF108" s="1168">
        <f t="shared" si="25"/>
        <v>0</v>
      </c>
      <c r="AG108" s="1168">
        <f t="shared" si="25"/>
        <v>0</v>
      </c>
      <c r="AH108" s="1168">
        <f t="shared" si="25"/>
        <v>0</v>
      </c>
      <c r="AI108" s="6"/>
      <c r="AJ108" s="26"/>
    </row>
    <row r="109" spans="2:36" ht="12.75" customHeight="1" x14ac:dyDescent="0.2">
      <c r="B109" s="21"/>
      <c r="C109" s="45"/>
      <c r="D109" s="196"/>
      <c r="E109" s="196"/>
      <c r="F109" s="198"/>
      <c r="G109" s="48"/>
      <c r="H109" s="349"/>
      <c r="I109" s="48"/>
      <c r="J109" s="48"/>
      <c r="K109" s="3"/>
      <c r="L109" s="46">
        <f t="shared" si="23"/>
        <v>0</v>
      </c>
      <c r="M109" s="1168">
        <f t="shared" si="17"/>
        <v>0</v>
      </c>
      <c r="N109" s="1168">
        <f t="shared" si="18"/>
        <v>0</v>
      </c>
      <c r="O109" s="1026" t="str">
        <f t="shared" si="19"/>
        <v>-</v>
      </c>
      <c r="P109" s="1168">
        <f t="shared" si="20"/>
        <v>0</v>
      </c>
      <c r="Q109" s="3"/>
      <c r="R109" s="1168">
        <f t="shared" si="24"/>
        <v>0</v>
      </c>
      <c r="S109" s="1168">
        <f t="shared" si="24"/>
        <v>0</v>
      </c>
      <c r="T109" s="1168">
        <f t="shared" si="24"/>
        <v>0</v>
      </c>
      <c r="U109" s="1168">
        <f t="shared" si="24"/>
        <v>0</v>
      </c>
      <c r="V109" s="1168">
        <f t="shared" si="24"/>
        <v>0</v>
      </c>
      <c r="W109" s="1168">
        <f t="shared" si="24"/>
        <v>0</v>
      </c>
      <c r="X109" s="1168">
        <f t="shared" si="24"/>
        <v>0</v>
      </c>
      <c r="Y109" s="1168">
        <f t="shared" si="24"/>
        <v>0</v>
      </c>
      <c r="Z109" s="3"/>
      <c r="AA109" s="1168">
        <f t="shared" si="25"/>
        <v>0</v>
      </c>
      <c r="AB109" s="1168">
        <f t="shared" si="25"/>
        <v>0</v>
      </c>
      <c r="AC109" s="1168">
        <f t="shared" si="25"/>
        <v>0</v>
      </c>
      <c r="AD109" s="1168">
        <f t="shared" si="25"/>
        <v>0</v>
      </c>
      <c r="AE109" s="1168">
        <f t="shared" si="25"/>
        <v>0</v>
      </c>
      <c r="AF109" s="1168">
        <f t="shared" si="25"/>
        <v>0</v>
      </c>
      <c r="AG109" s="1168">
        <f t="shared" si="25"/>
        <v>0</v>
      </c>
      <c r="AH109" s="1168">
        <f t="shared" si="25"/>
        <v>0</v>
      </c>
      <c r="AI109" s="6"/>
      <c r="AJ109" s="26"/>
    </row>
    <row r="110" spans="2:36" ht="12.75" customHeight="1" x14ac:dyDescent="0.2">
      <c r="B110" s="21"/>
      <c r="C110" s="45"/>
      <c r="D110" s="196"/>
      <c r="E110" s="196"/>
      <c r="F110" s="198"/>
      <c r="G110" s="48"/>
      <c r="H110" s="349"/>
      <c r="I110" s="48"/>
      <c r="J110" s="48"/>
      <c r="K110" s="3"/>
      <c r="L110" s="46">
        <f t="shared" si="23"/>
        <v>0</v>
      </c>
      <c r="M110" s="1168">
        <f t="shared" si="17"/>
        <v>0</v>
      </c>
      <c r="N110" s="1168">
        <f t="shared" si="18"/>
        <v>0</v>
      </c>
      <c r="O110" s="1026" t="str">
        <f t="shared" si="19"/>
        <v>-</v>
      </c>
      <c r="P110" s="1168">
        <f t="shared" si="20"/>
        <v>0</v>
      </c>
      <c r="Q110" s="3"/>
      <c r="R110" s="1168">
        <f t="shared" ref="R110:Y125" si="26">(IF(R$8&lt;$I110,0,IF($O110&lt;=R$8-1,0,$N110)))</f>
        <v>0</v>
      </c>
      <c r="S110" s="1168">
        <f t="shared" si="26"/>
        <v>0</v>
      </c>
      <c r="T110" s="1168">
        <f t="shared" si="26"/>
        <v>0</v>
      </c>
      <c r="U110" s="1168">
        <f t="shared" si="26"/>
        <v>0</v>
      </c>
      <c r="V110" s="1168">
        <f t="shared" si="26"/>
        <v>0</v>
      </c>
      <c r="W110" s="1168">
        <f t="shared" si="26"/>
        <v>0</v>
      </c>
      <c r="X110" s="1168">
        <f t="shared" si="26"/>
        <v>0</v>
      </c>
      <c r="Y110" s="1168">
        <f t="shared" si="26"/>
        <v>0</v>
      </c>
      <c r="Z110" s="3"/>
      <c r="AA110" s="1168">
        <f t="shared" ref="AA110:AH125" si="27">IF(AA$8=$I110,($G110*$H110),0)</f>
        <v>0</v>
      </c>
      <c r="AB110" s="1168">
        <f t="shared" si="27"/>
        <v>0</v>
      </c>
      <c r="AC110" s="1168">
        <f t="shared" si="27"/>
        <v>0</v>
      </c>
      <c r="AD110" s="1168">
        <f t="shared" si="27"/>
        <v>0</v>
      </c>
      <c r="AE110" s="1168">
        <f t="shared" si="27"/>
        <v>0</v>
      </c>
      <c r="AF110" s="1168">
        <f t="shared" si="27"/>
        <v>0</v>
      </c>
      <c r="AG110" s="1168">
        <f t="shared" si="27"/>
        <v>0</v>
      </c>
      <c r="AH110" s="1168">
        <f t="shared" si="27"/>
        <v>0</v>
      </c>
      <c r="AI110" s="6"/>
      <c r="AJ110" s="26"/>
    </row>
    <row r="111" spans="2:36" ht="12.75" customHeight="1" x14ac:dyDescent="0.2">
      <c r="B111" s="21"/>
      <c r="C111" s="45"/>
      <c r="D111" s="196"/>
      <c r="E111" s="196"/>
      <c r="F111" s="198"/>
      <c r="G111" s="48"/>
      <c r="H111" s="349"/>
      <c r="I111" s="48"/>
      <c r="J111" s="48"/>
      <c r="K111" s="3"/>
      <c r="L111" s="46">
        <f t="shared" si="23"/>
        <v>0</v>
      </c>
      <c r="M111" s="1168">
        <f t="shared" si="17"/>
        <v>0</v>
      </c>
      <c r="N111" s="1168">
        <f t="shared" si="18"/>
        <v>0</v>
      </c>
      <c r="O111" s="1026" t="str">
        <f t="shared" si="19"/>
        <v>-</v>
      </c>
      <c r="P111" s="1168">
        <f t="shared" si="20"/>
        <v>0</v>
      </c>
      <c r="Q111" s="3"/>
      <c r="R111" s="1168">
        <f t="shared" si="26"/>
        <v>0</v>
      </c>
      <c r="S111" s="1168">
        <f t="shared" si="26"/>
        <v>0</v>
      </c>
      <c r="T111" s="1168">
        <f t="shared" si="26"/>
        <v>0</v>
      </c>
      <c r="U111" s="1168">
        <f t="shared" si="26"/>
        <v>0</v>
      </c>
      <c r="V111" s="1168">
        <f t="shared" si="26"/>
        <v>0</v>
      </c>
      <c r="W111" s="1168">
        <f t="shared" si="26"/>
        <v>0</v>
      </c>
      <c r="X111" s="1168">
        <f t="shared" si="26"/>
        <v>0</v>
      </c>
      <c r="Y111" s="1168">
        <f t="shared" si="26"/>
        <v>0</v>
      </c>
      <c r="Z111" s="3"/>
      <c r="AA111" s="1168">
        <f t="shared" si="27"/>
        <v>0</v>
      </c>
      <c r="AB111" s="1168">
        <f t="shared" si="27"/>
        <v>0</v>
      </c>
      <c r="AC111" s="1168">
        <f t="shared" si="27"/>
        <v>0</v>
      </c>
      <c r="AD111" s="1168">
        <f t="shared" si="27"/>
        <v>0</v>
      </c>
      <c r="AE111" s="1168">
        <f t="shared" si="27"/>
        <v>0</v>
      </c>
      <c r="AF111" s="1168">
        <f t="shared" si="27"/>
        <v>0</v>
      </c>
      <c r="AG111" s="1168">
        <f t="shared" si="27"/>
        <v>0</v>
      </c>
      <c r="AH111" s="1168">
        <f t="shared" si="27"/>
        <v>0</v>
      </c>
      <c r="AI111" s="6"/>
      <c r="AJ111" s="26"/>
    </row>
    <row r="112" spans="2:36" ht="12.75" customHeight="1" x14ac:dyDescent="0.2">
      <c r="B112" s="21"/>
      <c r="C112" s="45"/>
      <c r="D112" s="196"/>
      <c r="E112" s="196"/>
      <c r="F112" s="198"/>
      <c r="G112" s="48"/>
      <c r="H112" s="349"/>
      <c r="I112" s="48"/>
      <c r="J112" s="48"/>
      <c r="K112" s="3"/>
      <c r="L112" s="46">
        <f t="shared" si="23"/>
        <v>0</v>
      </c>
      <c r="M112" s="1168">
        <f t="shared" si="17"/>
        <v>0</v>
      </c>
      <c r="N112" s="1168">
        <f t="shared" si="18"/>
        <v>0</v>
      </c>
      <c r="O112" s="1026" t="str">
        <f t="shared" si="19"/>
        <v>-</v>
      </c>
      <c r="P112" s="1168">
        <f t="shared" si="20"/>
        <v>0</v>
      </c>
      <c r="Q112" s="3"/>
      <c r="R112" s="1168">
        <f t="shared" si="26"/>
        <v>0</v>
      </c>
      <c r="S112" s="1168">
        <f t="shared" si="26"/>
        <v>0</v>
      </c>
      <c r="T112" s="1168">
        <f t="shared" si="26"/>
        <v>0</v>
      </c>
      <c r="U112" s="1168">
        <f t="shared" si="26"/>
        <v>0</v>
      </c>
      <c r="V112" s="1168">
        <f t="shared" si="26"/>
        <v>0</v>
      </c>
      <c r="W112" s="1168">
        <f t="shared" si="26"/>
        <v>0</v>
      </c>
      <c r="X112" s="1168">
        <f t="shared" si="26"/>
        <v>0</v>
      </c>
      <c r="Y112" s="1168">
        <f t="shared" si="26"/>
        <v>0</v>
      </c>
      <c r="Z112" s="3"/>
      <c r="AA112" s="1168">
        <f t="shared" si="27"/>
        <v>0</v>
      </c>
      <c r="AB112" s="1168">
        <f t="shared" si="27"/>
        <v>0</v>
      </c>
      <c r="AC112" s="1168">
        <f t="shared" si="27"/>
        <v>0</v>
      </c>
      <c r="AD112" s="1168">
        <f t="shared" si="27"/>
        <v>0</v>
      </c>
      <c r="AE112" s="1168">
        <f t="shared" si="27"/>
        <v>0</v>
      </c>
      <c r="AF112" s="1168">
        <f t="shared" si="27"/>
        <v>0</v>
      </c>
      <c r="AG112" s="1168">
        <f t="shared" si="27"/>
        <v>0</v>
      </c>
      <c r="AH112" s="1168">
        <f t="shared" si="27"/>
        <v>0</v>
      </c>
      <c r="AI112" s="6"/>
      <c r="AJ112" s="26"/>
    </row>
    <row r="113" spans="2:36" ht="12.75" customHeight="1" x14ac:dyDescent="0.2">
      <c r="B113" s="21"/>
      <c r="C113" s="45"/>
      <c r="D113" s="196"/>
      <c r="E113" s="196"/>
      <c r="F113" s="198"/>
      <c r="G113" s="48"/>
      <c r="H113" s="349"/>
      <c r="I113" s="48"/>
      <c r="J113" s="48"/>
      <c r="K113" s="3"/>
      <c r="L113" s="46">
        <f t="shared" si="23"/>
        <v>0</v>
      </c>
      <c r="M113" s="1168">
        <f t="shared" si="17"/>
        <v>0</v>
      </c>
      <c r="N113" s="1168">
        <f t="shared" si="18"/>
        <v>0</v>
      </c>
      <c r="O113" s="1026" t="str">
        <f t="shared" si="19"/>
        <v>-</v>
      </c>
      <c r="P113" s="1168">
        <f t="shared" si="20"/>
        <v>0</v>
      </c>
      <c r="Q113" s="3"/>
      <c r="R113" s="1168">
        <f t="shared" si="26"/>
        <v>0</v>
      </c>
      <c r="S113" s="1168">
        <f t="shared" si="26"/>
        <v>0</v>
      </c>
      <c r="T113" s="1168">
        <f t="shared" si="26"/>
        <v>0</v>
      </c>
      <c r="U113" s="1168">
        <f t="shared" si="26"/>
        <v>0</v>
      </c>
      <c r="V113" s="1168">
        <f t="shared" si="26"/>
        <v>0</v>
      </c>
      <c r="W113" s="1168">
        <f t="shared" si="26"/>
        <v>0</v>
      </c>
      <c r="X113" s="1168">
        <f t="shared" si="26"/>
        <v>0</v>
      </c>
      <c r="Y113" s="1168">
        <f t="shared" si="26"/>
        <v>0</v>
      </c>
      <c r="Z113" s="3"/>
      <c r="AA113" s="1168">
        <f t="shared" si="27"/>
        <v>0</v>
      </c>
      <c r="AB113" s="1168">
        <f t="shared" si="27"/>
        <v>0</v>
      </c>
      <c r="AC113" s="1168">
        <f t="shared" si="27"/>
        <v>0</v>
      </c>
      <c r="AD113" s="1168">
        <f t="shared" si="27"/>
        <v>0</v>
      </c>
      <c r="AE113" s="1168">
        <f t="shared" si="27"/>
        <v>0</v>
      </c>
      <c r="AF113" s="1168">
        <f t="shared" si="27"/>
        <v>0</v>
      </c>
      <c r="AG113" s="1168">
        <f t="shared" si="27"/>
        <v>0</v>
      </c>
      <c r="AH113" s="1168">
        <f t="shared" si="27"/>
        <v>0</v>
      </c>
      <c r="AI113" s="6"/>
      <c r="AJ113" s="26"/>
    </row>
    <row r="114" spans="2:36" ht="12.75" customHeight="1" x14ac:dyDescent="0.2">
      <c r="B114" s="21"/>
      <c r="C114" s="45"/>
      <c r="D114" s="196"/>
      <c r="E114" s="196"/>
      <c r="F114" s="198"/>
      <c r="G114" s="48"/>
      <c r="H114" s="349"/>
      <c r="I114" s="48"/>
      <c r="J114" s="48"/>
      <c r="K114" s="3"/>
      <c r="L114" s="46">
        <f t="shared" si="23"/>
        <v>0</v>
      </c>
      <c r="M114" s="1168">
        <f t="shared" si="17"/>
        <v>0</v>
      </c>
      <c r="N114" s="1168">
        <f t="shared" si="18"/>
        <v>0</v>
      </c>
      <c r="O114" s="1026" t="str">
        <f t="shared" si="19"/>
        <v>-</v>
      </c>
      <c r="P114" s="1168">
        <f t="shared" si="20"/>
        <v>0</v>
      </c>
      <c r="Q114" s="3"/>
      <c r="R114" s="1168">
        <f t="shared" si="26"/>
        <v>0</v>
      </c>
      <c r="S114" s="1168">
        <f t="shared" si="26"/>
        <v>0</v>
      </c>
      <c r="T114" s="1168">
        <f t="shared" si="26"/>
        <v>0</v>
      </c>
      <c r="U114" s="1168">
        <f t="shared" si="26"/>
        <v>0</v>
      </c>
      <c r="V114" s="1168">
        <f t="shared" si="26"/>
        <v>0</v>
      </c>
      <c r="W114" s="1168">
        <f t="shared" si="26"/>
        <v>0</v>
      </c>
      <c r="X114" s="1168">
        <f t="shared" si="26"/>
        <v>0</v>
      </c>
      <c r="Y114" s="1168">
        <f t="shared" si="26"/>
        <v>0</v>
      </c>
      <c r="Z114" s="3"/>
      <c r="AA114" s="1168">
        <f t="shared" si="27"/>
        <v>0</v>
      </c>
      <c r="AB114" s="1168">
        <f t="shared" si="27"/>
        <v>0</v>
      </c>
      <c r="AC114" s="1168">
        <f t="shared" si="27"/>
        <v>0</v>
      </c>
      <c r="AD114" s="1168">
        <f t="shared" si="27"/>
        <v>0</v>
      </c>
      <c r="AE114" s="1168">
        <f t="shared" si="27"/>
        <v>0</v>
      </c>
      <c r="AF114" s="1168">
        <f t="shared" si="27"/>
        <v>0</v>
      </c>
      <c r="AG114" s="1168">
        <f t="shared" si="27"/>
        <v>0</v>
      </c>
      <c r="AH114" s="1168">
        <f t="shared" si="27"/>
        <v>0</v>
      </c>
      <c r="AI114" s="6"/>
      <c r="AJ114" s="26"/>
    </row>
    <row r="115" spans="2:36" ht="12.75" customHeight="1" x14ac:dyDescent="0.2">
      <c r="B115" s="21"/>
      <c r="C115" s="45"/>
      <c r="D115" s="196"/>
      <c r="E115" s="196"/>
      <c r="F115" s="198"/>
      <c r="G115" s="48"/>
      <c r="H115" s="349"/>
      <c r="I115" s="48"/>
      <c r="J115" s="48"/>
      <c r="K115" s="3"/>
      <c r="L115" s="46">
        <f t="shared" si="23"/>
        <v>0</v>
      </c>
      <c r="M115" s="1168">
        <f t="shared" si="17"/>
        <v>0</v>
      </c>
      <c r="N115" s="1168">
        <f t="shared" si="18"/>
        <v>0</v>
      </c>
      <c r="O115" s="1026" t="str">
        <f t="shared" si="19"/>
        <v>-</v>
      </c>
      <c r="P115" s="1168">
        <f t="shared" si="20"/>
        <v>0</v>
      </c>
      <c r="Q115" s="3"/>
      <c r="R115" s="1168">
        <f t="shared" si="26"/>
        <v>0</v>
      </c>
      <c r="S115" s="1168">
        <f t="shared" si="26"/>
        <v>0</v>
      </c>
      <c r="T115" s="1168">
        <f t="shared" si="26"/>
        <v>0</v>
      </c>
      <c r="U115" s="1168">
        <f t="shared" si="26"/>
        <v>0</v>
      </c>
      <c r="V115" s="1168">
        <f t="shared" si="26"/>
        <v>0</v>
      </c>
      <c r="W115" s="1168">
        <f t="shared" si="26"/>
        <v>0</v>
      </c>
      <c r="X115" s="1168">
        <f t="shared" si="26"/>
        <v>0</v>
      </c>
      <c r="Y115" s="1168">
        <f t="shared" si="26"/>
        <v>0</v>
      </c>
      <c r="Z115" s="3"/>
      <c r="AA115" s="1168">
        <f t="shared" si="27"/>
        <v>0</v>
      </c>
      <c r="AB115" s="1168">
        <f t="shared" si="27"/>
        <v>0</v>
      </c>
      <c r="AC115" s="1168">
        <f t="shared" si="27"/>
        <v>0</v>
      </c>
      <c r="AD115" s="1168">
        <f t="shared" si="27"/>
        <v>0</v>
      </c>
      <c r="AE115" s="1168">
        <f t="shared" si="27"/>
        <v>0</v>
      </c>
      <c r="AF115" s="1168">
        <f t="shared" si="27"/>
        <v>0</v>
      </c>
      <c r="AG115" s="1168">
        <f t="shared" si="27"/>
        <v>0</v>
      </c>
      <c r="AH115" s="1168">
        <f t="shared" si="27"/>
        <v>0</v>
      </c>
      <c r="AI115" s="6"/>
      <c r="AJ115" s="26"/>
    </row>
    <row r="116" spans="2:36" ht="12.75" customHeight="1" x14ac:dyDescent="0.2">
      <c r="B116" s="21"/>
      <c r="C116" s="45"/>
      <c r="D116" s="196"/>
      <c r="E116" s="196"/>
      <c r="F116" s="198"/>
      <c r="G116" s="48"/>
      <c r="H116" s="349"/>
      <c r="I116" s="48"/>
      <c r="J116" s="48"/>
      <c r="K116" s="3"/>
      <c r="L116" s="46">
        <f t="shared" si="23"/>
        <v>0</v>
      </c>
      <c r="M116" s="1168">
        <f t="shared" si="17"/>
        <v>0</v>
      </c>
      <c r="N116" s="1168">
        <f t="shared" si="18"/>
        <v>0</v>
      </c>
      <c r="O116" s="1026" t="str">
        <f t="shared" si="19"/>
        <v>-</v>
      </c>
      <c r="P116" s="1168">
        <f t="shared" si="20"/>
        <v>0</v>
      </c>
      <c r="Q116" s="3"/>
      <c r="R116" s="1168">
        <f t="shared" si="26"/>
        <v>0</v>
      </c>
      <c r="S116" s="1168">
        <f t="shared" si="26"/>
        <v>0</v>
      </c>
      <c r="T116" s="1168">
        <f t="shared" si="26"/>
        <v>0</v>
      </c>
      <c r="U116" s="1168">
        <f t="shared" si="26"/>
        <v>0</v>
      </c>
      <c r="V116" s="1168">
        <f t="shared" si="26"/>
        <v>0</v>
      </c>
      <c r="W116" s="1168">
        <f t="shared" si="26"/>
        <v>0</v>
      </c>
      <c r="X116" s="1168">
        <f t="shared" si="26"/>
        <v>0</v>
      </c>
      <c r="Y116" s="1168">
        <f t="shared" si="26"/>
        <v>0</v>
      </c>
      <c r="Z116" s="3"/>
      <c r="AA116" s="1168">
        <f t="shared" si="27"/>
        <v>0</v>
      </c>
      <c r="AB116" s="1168">
        <f t="shared" si="27"/>
        <v>0</v>
      </c>
      <c r="AC116" s="1168">
        <f t="shared" si="27"/>
        <v>0</v>
      </c>
      <c r="AD116" s="1168">
        <f t="shared" si="27"/>
        <v>0</v>
      </c>
      <c r="AE116" s="1168">
        <f t="shared" si="27"/>
        <v>0</v>
      </c>
      <c r="AF116" s="1168">
        <f t="shared" si="27"/>
        <v>0</v>
      </c>
      <c r="AG116" s="1168">
        <f t="shared" si="27"/>
        <v>0</v>
      </c>
      <c r="AH116" s="1168">
        <f t="shared" si="27"/>
        <v>0</v>
      </c>
      <c r="AI116" s="6"/>
      <c r="AJ116" s="26"/>
    </row>
    <row r="117" spans="2:36" ht="12.75" customHeight="1" x14ac:dyDescent="0.2">
      <c r="B117" s="21"/>
      <c r="C117" s="45"/>
      <c r="D117" s="196"/>
      <c r="E117" s="196"/>
      <c r="F117" s="198"/>
      <c r="G117" s="48"/>
      <c r="H117" s="349"/>
      <c r="I117" s="48"/>
      <c r="J117" s="48"/>
      <c r="K117" s="3"/>
      <c r="L117" s="46">
        <f t="shared" si="23"/>
        <v>0</v>
      </c>
      <c r="M117" s="1168">
        <f t="shared" si="17"/>
        <v>0</v>
      </c>
      <c r="N117" s="1168">
        <f t="shared" si="18"/>
        <v>0</v>
      </c>
      <c r="O117" s="1026" t="str">
        <f t="shared" si="19"/>
        <v>-</v>
      </c>
      <c r="P117" s="1168">
        <f t="shared" si="20"/>
        <v>0</v>
      </c>
      <c r="Q117" s="3"/>
      <c r="R117" s="1168">
        <f t="shared" si="26"/>
        <v>0</v>
      </c>
      <c r="S117" s="1168">
        <f t="shared" si="26"/>
        <v>0</v>
      </c>
      <c r="T117" s="1168">
        <f t="shared" si="26"/>
        <v>0</v>
      </c>
      <c r="U117" s="1168">
        <f t="shared" si="26"/>
        <v>0</v>
      </c>
      <c r="V117" s="1168">
        <f t="shared" si="26"/>
        <v>0</v>
      </c>
      <c r="W117" s="1168">
        <f t="shared" si="26"/>
        <v>0</v>
      </c>
      <c r="X117" s="1168">
        <f t="shared" si="26"/>
        <v>0</v>
      </c>
      <c r="Y117" s="1168">
        <f t="shared" si="26"/>
        <v>0</v>
      </c>
      <c r="Z117" s="3"/>
      <c r="AA117" s="1168">
        <f t="shared" si="27"/>
        <v>0</v>
      </c>
      <c r="AB117" s="1168">
        <f t="shared" si="27"/>
        <v>0</v>
      </c>
      <c r="AC117" s="1168">
        <f t="shared" si="27"/>
        <v>0</v>
      </c>
      <c r="AD117" s="1168">
        <f t="shared" si="27"/>
        <v>0</v>
      </c>
      <c r="AE117" s="1168">
        <f t="shared" si="27"/>
        <v>0</v>
      </c>
      <c r="AF117" s="1168">
        <f t="shared" si="27"/>
        <v>0</v>
      </c>
      <c r="AG117" s="1168">
        <f t="shared" si="27"/>
        <v>0</v>
      </c>
      <c r="AH117" s="1168">
        <f t="shared" si="27"/>
        <v>0</v>
      </c>
      <c r="AI117" s="6"/>
      <c r="AJ117" s="26"/>
    </row>
    <row r="118" spans="2:36" ht="12.75" customHeight="1" x14ac:dyDescent="0.2">
      <c r="B118" s="21"/>
      <c r="C118" s="45"/>
      <c r="D118" s="196"/>
      <c r="E118" s="196"/>
      <c r="F118" s="198"/>
      <c r="G118" s="48"/>
      <c r="H118" s="349"/>
      <c r="I118" s="48"/>
      <c r="J118" s="48"/>
      <c r="K118" s="3"/>
      <c r="L118" s="46">
        <f t="shared" si="23"/>
        <v>0</v>
      </c>
      <c r="M118" s="1168">
        <f t="shared" si="17"/>
        <v>0</v>
      </c>
      <c r="N118" s="1168">
        <f t="shared" si="18"/>
        <v>0</v>
      </c>
      <c r="O118" s="1026" t="str">
        <f t="shared" si="19"/>
        <v>-</v>
      </c>
      <c r="P118" s="1168">
        <f t="shared" si="20"/>
        <v>0</v>
      </c>
      <c r="Q118" s="3"/>
      <c r="R118" s="1168">
        <f t="shared" si="26"/>
        <v>0</v>
      </c>
      <c r="S118" s="1168">
        <f t="shared" si="26"/>
        <v>0</v>
      </c>
      <c r="T118" s="1168">
        <f t="shared" si="26"/>
        <v>0</v>
      </c>
      <c r="U118" s="1168">
        <f t="shared" si="26"/>
        <v>0</v>
      </c>
      <c r="V118" s="1168">
        <f t="shared" si="26"/>
        <v>0</v>
      </c>
      <c r="W118" s="1168">
        <f t="shared" si="26"/>
        <v>0</v>
      </c>
      <c r="X118" s="1168">
        <f t="shared" si="26"/>
        <v>0</v>
      </c>
      <c r="Y118" s="1168">
        <f t="shared" si="26"/>
        <v>0</v>
      </c>
      <c r="Z118" s="3"/>
      <c r="AA118" s="1168">
        <f t="shared" si="27"/>
        <v>0</v>
      </c>
      <c r="AB118" s="1168">
        <f t="shared" si="27"/>
        <v>0</v>
      </c>
      <c r="AC118" s="1168">
        <f t="shared" si="27"/>
        <v>0</v>
      </c>
      <c r="AD118" s="1168">
        <f t="shared" si="27"/>
        <v>0</v>
      </c>
      <c r="AE118" s="1168">
        <f t="shared" si="27"/>
        <v>0</v>
      </c>
      <c r="AF118" s="1168">
        <f t="shared" si="27"/>
        <v>0</v>
      </c>
      <c r="AG118" s="1168">
        <f t="shared" si="27"/>
        <v>0</v>
      </c>
      <c r="AH118" s="1168">
        <f t="shared" si="27"/>
        <v>0</v>
      </c>
      <c r="AI118" s="6"/>
      <c r="AJ118" s="26"/>
    </row>
    <row r="119" spans="2:36" ht="12.75" customHeight="1" x14ac:dyDescent="0.2">
      <c r="B119" s="21"/>
      <c r="C119" s="45"/>
      <c r="D119" s="196"/>
      <c r="E119" s="196"/>
      <c r="F119" s="198"/>
      <c r="G119" s="48"/>
      <c r="H119" s="349"/>
      <c r="I119" s="48"/>
      <c r="J119" s="48"/>
      <c r="K119" s="3"/>
      <c r="L119" s="46">
        <f t="shared" si="23"/>
        <v>0</v>
      </c>
      <c r="M119" s="1168">
        <f t="shared" si="17"/>
        <v>0</v>
      </c>
      <c r="N119" s="1168">
        <f t="shared" si="18"/>
        <v>0</v>
      </c>
      <c r="O119" s="1026" t="str">
        <f t="shared" si="19"/>
        <v>-</v>
      </c>
      <c r="P119" s="1168">
        <f t="shared" si="20"/>
        <v>0</v>
      </c>
      <c r="Q119" s="3"/>
      <c r="R119" s="1168">
        <f t="shared" si="26"/>
        <v>0</v>
      </c>
      <c r="S119" s="1168">
        <f t="shared" si="26"/>
        <v>0</v>
      </c>
      <c r="T119" s="1168">
        <f t="shared" si="26"/>
        <v>0</v>
      </c>
      <c r="U119" s="1168">
        <f t="shared" si="26"/>
        <v>0</v>
      </c>
      <c r="V119" s="1168">
        <f t="shared" si="26"/>
        <v>0</v>
      </c>
      <c r="W119" s="1168">
        <f t="shared" si="26"/>
        <v>0</v>
      </c>
      <c r="X119" s="1168">
        <f t="shared" si="26"/>
        <v>0</v>
      </c>
      <c r="Y119" s="1168">
        <f t="shared" si="26"/>
        <v>0</v>
      </c>
      <c r="Z119" s="3"/>
      <c r="AA119" s="1168">
        <f t="shared" si="27"/>
        <v>0</v>
      </c>
      <c r="AB119" s="1168">
        <f t="shared" si="27"/>
        <v>0</v>
      </c>
      <c r="AC119" s="1168">
        <f t="shared" si="27"/>
        <v>0</v>
      </c>
      <c r="AD119" s="1168">
        <f t="shared" si="27"/>
        <v>0</v>
      </c>
      <c r="AE119" s="1168">
        <f t="shared" si="27"/>
        <v>0</v>
      </c>
      <c r="AF119" s="1168">
        <f t="shared" si="27"/>
        <v>0</v>
      </c>
      <c r="AG119" s="1168">
        <f t="shared" si="27"/>
        <v>0</v>
      </c>
      <c r="AH119" s="1168">
        <f t="shared" si="27"/>
        <v>0</v>
      </c>
      <c r="AI119" s="6"/>
      <c r="AJ119" s="26"/>
    </row>
    <row r="120" spans="2:36" ht="12.75" customHeight="1" x14ac:dyDescent="0.2">
      <c r="B120" s="21"/>
      <c r="C120" s="45"/>
      <c r="D120" s="196"/>
      <c r="E120" s="196"/>
      <c r="F120" s="198"/>
      <c r="G120" s="48"/>
      <c r="H120" s="349"/>
      <c r="I120" s="48"/>
      <c r="J120" s="48"/>
      <c r="K120" s="3"/>
      <c r="L120" s="46">
        <f t="shared" si="23"/>
        <v>0</v>
      </c>
      <c r="M120" s="1168">
        <f t="shared" si="17"/>
        <v>0</v>
      </c>
      <c r="N120" s="1168">
        <f t="shared" si="18"/>
        <v>0</v>
      </c>
      <c r="O120" s="1026" t="str">
        <f t="shared" si="19"/>
        <v>-</v>
      </c>
      <c r="P120" s="1168">
        <f t="shared" si="20"/>
        <v>0</v>
      </c>
      <c r="Q120" s="3"/>
      <c r="R120" s="1168">
        <f t="shared" si="26"/>
        <v>0</v>
      </c>
      <c r="S120" s="1168">
        <f t="shared" si="26"/>
        <v>0</v>
      </c>
      <c r="T120" s="1168">
        <f t="shared" si="26"/>
        <v>0</v>
      </c>
      <c r="U120" s="1168">
        <f t="shared" si="26"/>
        <v>0</v>
      </c>
      <c r="V120" s="1168">
        <f t="shared" si="26"/>
        <v>0</v>
      </c>
      <c r="W120" s="1168">
        <f t="shared" si="26"/>
        <v>0</v>
      </c>
      <c r="X120" s="1168">
        <f t="shared" si="26"/>
        <v>0</v>
      </c>
      <c r="Y120" s="1168">
        <f t="shared" si="26"/>
        <v>0</v>
      </c>
      <c r="Z120" s="3"/>
      <c r="AA120" s="1168">
        <f t="shared" si="27"/>
        <v>0</v>
      </c>
      <c r="AB120" s="1168">
        <f t="shared" si="27"/>
        <v>0</v>
      </c>
      <c r="AC120" s="1168">
        <f t="shared" si="27"/>
        <v>0</v>
      </c>
      <c r="AD120" s="1168">
        <f t="shared" si="27"/>
        <v>0</v>
      </c>
      <c r="AE120" s="1168">
        <f t="shared" si="27"/>
        <v>0</v>
      </c>
      <c r="AF120" s="1168">
        <f t="shared" si="27"/>
        <v>0</v>
      </c>
      <c r="AG120" s="1168">
        <f t="shared" si="27"/>
        <v>0</v>
      </c>
      <c r="AH120" s="1168">
        <f t="shared" si="27"/>
        <v>0</v>
      </c>
      <c r="AI120" s="6"/>
      <c r="AJ120" s="26"/>
    </row>
    <row r="121" spans="2:36" ht="12.75" customHeight="1" x14ac:dyDescent="0.2">
      <c r="B121" s="21"/>
      <c r="C121" s="45"/>
      <c r="D121" s="196"/>
      <c r="E121" s="196"/>
      <c r="F121" s="198"/>
      <c r="G121" s="48"/>
      <c r="H121" s="349"/>
      <c r="I121" s="48"/>
      <c r="J121" s="48"/>
      <c r="K121" s="3"/>
      <c r="L121" s="46">
        <f t="shared" si="23"/>
        <v>0</v>
      </c>
      <c r="M121" s="1168">
        <f t="shared" si="17"/>
        <v>0</v>
      </c>
      <c r="N121" s="1168">
        <f t="shared" si="18"/>
        <v>0</v>
      </c>
      <c r="O121" s="1026" t="str">
        <f t="shared" si="19"/>
        <v>-</v>
      </c>
      <c r="P121" s="1168">
        <f t="shared" si="20"/>
        <v>0</v>
      </c>
      <c r="Q121" s="3"/>
      <c r="R121" s="1168">
        <f t="shared" si="26"/>
        <v>0</v>
      </c>
      <c r="S121" s="1168">
        <f t="shared" si="26"/>
        <v>0</v>
      </c>
      <c r="T121" s="1168">
        <f t="shared" si="26"/>
        <v>0</v>
      </c>
      <c r="U121" s="1168">
        <f t="shared" si="26"/>
        <v>0</v>
      </c>
      <c r="V121" s="1168">
        <f t="shared" si="26"/>
        <v>0</v>
      </c>
      <c r="W121" s="1168">
        <f t="shared" si="26"/>
        <v>0</v>
      </c>
      <c r="X121" s="1168">
        <f t="shared" si="26"/>
        <v>0</v>
      </c>
      <c r="Y121" s="1168">
        <f t="shared" si="26"/>
        <v>0</v>
      </c>
      <c r="Z121" s="3"/>
      <c r="AA121" s="1168">
        <f t="shared" si="27"/>
        <v>0</v>
      </c>
      <c r="AB121" s="1168">
        <f t="shared" si="27"/>
        <v>0</v>
      </c>
      <c r="AC121" s="1168">
        <f t="shared" si="27"/>
        <v>0</v>
      </c>
      <c r="AD121" s="1168">
        <f t="shared" si="27"/>
        <v>0</v>
      </c>
      <c r="AE121" s="1168">
        <f t="shared" si="27"/>
        <v>0</v>
      </c>
      <c r="AF121" s="1168">
        <f t="shared" si="27"/>
        <v>0</v>
      </c>
      <c r="AG121" s="1168">
        <f t="shared" si="27"/>
        <v>0</v>
      </c>
      <c r="AH121" s="1168">
        <f t="shared" si="27"/>
        <v>0</v>
      </c>
      <c r="AI121" s="6"/>
      <c r="AJ121" s="26"/>
    </row>
    <row r="122" spans="2:36" ht="12.75" customHeight="1" x14ac:dyDescent="0.2">
      <c r="B122" s="21"/>
      <c r="C122" s="45"/>
      <c r="D122" s="196"/>
      <c r="E122" s="196"/>
      <c r="F122" s="198"/>
      <c r="G122" s="48"/>
      <c r="H122" s="349"/>
      <c r="I122" s="48"/>
      <c r="J122" s="48"/>
      <c r="K122" s="3"/>
      <c r="L122" s="46">
        <f t="shared" si="23"/>
        <v>0</v>
      </c>
      <c r="M122" s="1168">
        <f t="shared" si="17"/>
        <v>0</v>
      </c>
      <c r="N122" s="1168">
        <f t="shared" si="18"/>
        <v>0</v>
      </c>
      <c r="O122" s="1026" t="str">
        <f t="shared" si="19"/>
        <v>-</v>
      </c>
      <c r="P122" s="1168">
        <f t="shared" si="20"/>
        <v>0</v>
      </c>
      <c r="Q122" s="3"/>
      <c r="R122" s="1168">
        <f t="shared" si="26"/>
        <v>0</v>
      </c>
      <c r="S122" s="1168">
        <f t="shared" si="26"/>
        <v>0</v>
      </c>
      <c r="T122" s="1168">
        <f t="shared" si="26"/>
        <v>0</v>
      </c>
      <c r="U122" s="1168">
        <f t="shared" si="26"/>
        <v>0</v>
      </c>
      <c r="V122" s="1168">
        <f t="shared" si="26"/>
        <v>0</v>
      </c>
      <c r="W122" s="1168">
        <f t="shared" si="26"/>
        <v>0</v>
      </c>
      <c r="X122" s="1168">
        <f t="shared" si="26"/>
        <v>0</v>
      </c>
      <c r="Y122" s="1168">
        <f t="shared" si="26"/>
        <v>0</v>
      </c>
      <c r="Z122" s="3"/>
      <c r="AA122" s="1168">
        <f t="shared" si="27"/>
        <v>0</v>
      </c>
      <c r="AB122" s="1168">
        <f t="shared" si="27"/>
        <v>0</v>
      </c>
      <c r="AC122" s="1168">
        <f t="shared" si="27"/>
        <v>0</v>
      </c>
      <c r="AD122" s="1168">
        <f t="shared" si="27"/>
        <v>0</v>
      </c>
      <c r="AE122" s="1168">
        <f t="shared" si="27"/>
        <v>0</v>
      </c>
      <c r="AF122" s="1168">
        <f t="shared" si="27"/>
        <v>0</v>
      </c>
      <c r="AG122" s="1168">
        <f t="shared" si="27"/>
        <v>0</v>
      </c>
      <c r="AH122" s="1168">
        <f t="shared" si="27"/>
        <v>0</v>
      </c>
      <c r="AI122" s="6"/>
      <c r="AJ122" s="26"/>
    </row>
    <row r="123" spans="2:36" ht="12.75" customHeight="1" x14ac:dyDescent="0.2">
      <c r="B123" s="21"/>
      <c r="C123" s="45"/>
      <c r="D123" s="196"/>
      <c r="E123" s="196"/>
      <c r="F123" s="198"/>
      <c r="G123" s="48"/>
      <c r="H123" s="349"/>
      <c r="I123" s="48"/>
      <c r="J123" s="48"/>
      <c r="K123" s="3"/>
      <c r="L123" s="46">
        <f t="shared" si="23"/>
        <v>0</v>
      </c>
      <c r="M123" s="1168">
        <f t="shared" si="17"/>
        <v>0</v>
      </c>
      <c r="N123" s="1168">
        <f t="shared" si="18"/>
        <v>0</v>
      </c>
      <c r="O123" s="1026" t="str">
        <f t="shared" si="19"/>
        <v>-</v>
      </c>
      <c r="P123" s="1168">
        <f t="shared" si="20"/>
        <v>0</v>
      </c>
      <c r="Q123" s="3"/>
      <c r="R123" s="1168">
        <f t="shared" si="26"/>
        <v>0</v>
      </c>
      <c r="S123" s="1168">
        <f t="shared" si="26"/>
        <v>0</v>
      </c>
      <c r="T123" s="1168">
        <f t="shared" si="26"/>
        <v>0</v>
      </c>
      <c r="U123" s="1168">
        <f t="shared" si="26"/>
        <v>0</v>
      </c>
      <c r="V123" s="1168">
        <f t="shared" si="26"/>
        <v>0</v>
      </c>
      <c r="W123" s="1168">
        <f t="shared" si="26"/>
        <v>0</v>
      </c>
      <c r="X123" s="1168">
        <f t="shared" si="26"/>
        <v>0</v>
      </c>
      <c r="Y123" s="1168">
        <f t="shared" si="26"/>
        <v>0</v>
      </c>
      <c r="Z123" s="3"/>
      <c r="AA123" s="1168">
        <f t="shared" si="27"/>
        <v>0</v>
      </c>
      <c r="AB123" s="1168">
        <f t="shared" si="27"/>
        <v>0</v>
      </c>
      <c r="AC123" s="1168">
        <f t="shared" si="27"/>
        <v>0</v>
      </c>
      <c r="AD123" s="1168">
        <f t="shared" si="27"/>
        <v>0</v>
      </c>
      <c r="AE123" s="1168">
        <f t="shared" si="27"/>
        <v>0</v>
      </c>
      <c r="AF123" s="1168">
        <f t="shared" si="27"/>
        <v>0</v>
      </c>
      <c r="AG123" s="1168">
        <f t="shared" si="27"/>
        <v>0</v>
      </c>
      <c r="AH123" s="1168">
        <f t="shared" si="27"/>
        <v>0</v>
      </c>
      <c r="AI123" s="6"/>
      <c r="AJ123" s="26"/>
    </row>
    <row r="124" spans="2:36" ht="12.75" customHeight="1" x14ac:dyDescent="0.2">
      <c r="B124" s="21"/>
      <c r="C124" s="45"/>
      <c r="D124" s="196"/>
      <c r="E124" s="196"/>
      <c r="F124" s="198"/>
      <c r="G124" s="48"/>
      <c r="H124" s="349"/>
      <c r="I124" s="48"/>
      <c r="J124" s="48"/>
      <c r="K124" s="3"/>
      <c r="L124" s="46">
        <f t="shared" si="23"/>
        <v>0</v>
      </c>
      <c r="M124" s="1168">
        <f t="shared" si="17"/>
        <v>0</v>
      </c>
      <c r="N124" s="1168">
        <f t="shared" si="18"/>
        <v>0</v>
      </c>
      <c r="O124" s="1026" t="str">
        <f t="shared" si="19"/>
        <v>-</v>
      </c>
      <c r="P124" s="1168">
        <f t="shared" si="20"/>
        <v>0</v>
      </c>
      <c r="Q124" s="3"/>
      <c r="R124" s="1168">
        <f t="shared" si="26"/>
        <v>0</v>
      </c>
      <c r="S124" s="1168">
        <f t="shared" si="26"/>
        <v>0</v>
      </c>
      <c r="T124" s="1168">
        <f t="shared" si="26"/>
        <v>0</v>
      </c>
      <c r="U124" s="1168">
        <f t="shared" si="26"/>
        <v>0</v>
      </c>
      <c r="V124" s="1168">
        <f t="shared" si="26"/>
        <v>0</v>
      </c>
      <c r="W124" s="1168">
        <f t="shared" si="26"/>
        <v>0</v>
      </c>
      <c r="X124" s="1168">
        <f t="shared" si="26"/>
        <v>0</v>
      </c>
      <c r="Y124" s="1168">
        <f t="shared" si="26"/>
        <v>0</v>
      </c>
      <c r="Z124" s="3"/>
      <c r="AA124" s="1168">
        <f t="shared" si="27"/>
        <v>0</v>
      </c>
      <c r="AB124" s="1168">
        <f t="shared" si="27"/>
        <v>0</v>
      </c>
      <c r="AC124" s="1168">
        <f t="shared" si="27"/>
        <v>0</v>
      </c>
      <c r="AD124" s="1168">
        <f t="shared" si="27"/>
        <v>0</v>
      </c>
      <c r="AE124" s="1168">
        <f t="shared" si="27"/>
        <v>0</v>
      </c>
      <c r="AF124" s="1168">
        <f t="shared" si="27"/>
        <v>0</v>
      </c>
      <c r="AG124" s="1168">
        <f t="shared" si="27"/>
        <v>0</v>
      </c>
      <c r="AH124" s="1168">
        <f t="shared" si="27"/>
        <v>0</v>
      </c>
      <c r="AI124" s="6"/>
      <c r="AJ124" s="26"/>
    </row>
    <row r="125" spans="2:36" ht="12.75" customHeight="1" x14ac:dyDescent="0.2">
      <c r="B125" s="21"/>
      <c r="C125" s="45"/>
      <c r="D125" s="196"/>
      <c r="E125" s="196"/>
      <c r="F125" s="198"/>
      <c r="G125" s="48"/>
      <c r="H125" s="349"/>
      <c r="I125" s="48"/>
      <c r="J125" s="48"/>
      <c r="K125" s="3"/>
      <c r="L125" s="46">
        <f t="shared" si="23"/>
        <v>0</v>
      </c>
      <c r="M125" s="1168">
        <f t="shared" si="17"/>
        <v>0</v>
      </c>
      <c r="N125" s="1168">
        <f t="shared" si="18"/>
        <v>0</v>
      </c>
      <c r="O125" s="1026" t="str">
        <f t="shared" si="19"/>
        <v>-</v>
      </c>
      <c r="P125" s="1168">
        <f t="shared" si="20"/>
        <v>0</v>
      </c>
      <c r="Q125" s="3"/>
      <c r="R125" s="1168">
        <f t="shared" si="26"/>
        <v>0</v>
      </c>
      <c r="S125" s="1168">
        <f t="shared" si="26"/>
        <v>0</v>
      </c>
      <c r="T125" s="1168">
        <f t="shared" si="26"/>
        <v>0</v>
      </c>
      <c r="U125" s="1168">
        <f t="shared" si="26"/>
        <v>0</v>
      </c>
      <c r="V125" s="1168">
        <f t="shared" si="26"/>
        <v>0</v>
      </c>
      <c r="W125" s="1168">
        <f t="shared" si="26"/>
        <v>0</v>
      </c>
      <c r="X125" s="1168">
        <f t="shared" si="26"/>
        <v>0</v>
      </c>
      <c r="Y125" s="1168">
        <f t="shared" si="26"/>
        <v>0</v>
      </c>
      <c r="Z125" s="3"/>
      <c r="AA125" s="1168">
        <f t="shared" si="27"/>
        <v>0</v>
      </c>
      <c r="AB125" s="1168">
        <f t="shared" si="27"/>
        <v>0</v>
      </c>
      <c r="AC125" s="1168">
        <f t="shared" si="27"/>
        <v>0</v>
      </c>
      <c r="AD125" s="1168">
        <f t="shared" si="27"/>
        <v>0</v>
      </c>
      <c r="AE125" s="1168">
        <f t="shared" si="27"/>
        <v>0</v>
      </c>
      <c r="AF125" s="1168">
        <f t="shared" si="27"/>
        <v>0</v>
      </c>
      <c r="AG125" s="1168">
        <f t="shared" si="27"/>
        <v>0</v>
      </c>
      <c r="AH125" s="1168">
        <f t="shared" si="27"/>
        <v>0</v>
      </c>
      <c r="AI125" s="6"/>
      <c r="AJ125" s="26"/>
    </row>
    <row r="126" spans="2:36" ht="12.75" customHeight="1" x14ac:dyDescent="0.2">
      <c r="B126" s="21"/>
      <c r="C126" s="45"/>
      <c r="D126" s="196"/>
      <c r="E126" s="196"/>
      <c r="F126" s="198"/>
      <c r="G126" s="48"/>
      <c r="H126" s="349"/>
      <c r="I126" s="48"/>
      <c r="J126" s="48"/>
      <c r="K126" s="3"/>
      <c r="L126" s="46">
        <f t="shared" si="23"/>
        <v>0</v>
      </c>
      <c r="M126" s="1168">
        <f t="shared" si="17"/>
        <v>0</v>
      </c>
      <c r="N126" s="1168">
        <f t="shared" si="18"/>
        <v>0</v>
      </c>
      <c r="O126" s="1026" t="str">
        <f t="shared" si="19"/>
        <v>-</v>
      </c>
      <c r="P126" s="1168">
        <f t="shared" si="20"/>
        <v>0</v>
      </c>
      <c r="Q126" s="3"/>
      <c r="R126" s="1168">
        <f t="shared" ref="R126:Y141" si="28">(IF(R$8&lt;$I126,0,IF($O126&lt;=R$8-1,0,$N126)))</f>
        <v>0</v>
      </c>
      <c r="S126" s="1168">
        <f t="shared" si="28"/>
        <v>0</v>
      </c>
      <c r="T126" s="1168">
        <f t="shared" si="28"/>
        <v>0</v>
      </c>
      <c r="U126" s="1168">
        <f t="shared" si="28"/>
        <v>0</v>
      </c>
      <c r="V126" s="1168">
        <f t="shared" si="28"/>
        <v>0</v>
      </c>
      <c r="W126" s="1168">
        <f t="shared" si="28"/>
        <v>0</v>
      </c>
      <c r="X126" s="1168">
        <f t="shared" si="28"/>
        <v>0</v>
      </c>
      <c r="Y126" s="1168">
        <f t="shared" si="28"/>
        <v>0</v>
      </c>
      <c r="Z126" s="3"/>
      <c r="AA126" s="1168">
        <f t="shared" ref="AA126:AH141" si="29">IF(AA$8=$I126,($G126*$H126),0)</f>
        <v>0</v>
      </c>
      <c r="AB126" s="1168">
        <f t="shared" si="29"/>
        <v>0</v>
      </c>
      <c r="AC126" s="1168">
        <f t="shared" si="29"/>
        <v>0</v>
      </c>
      <c r="AD126" s="1168">
        <f t="shared" si="29"/>
        <v>0</v>
      </c>
      <c r="AE126" s="1168">
        <f t="shared" si="29"/>
        <v>0</v>
      </c>
      <c r="AF126" s="1168">
        <f t="shared" si="29"/>
        <v>0</v>
      </c>
      <c r="AG126" s="1168">
        <f t="shared" si="29"/>
        <v>0</v>
      </c>
      <c r="AH126" s="1168">
        <f t="shared" si="29"/>
        <v>0</v>
      </c>
      <c r="AI126" s="6"/>
      <c r="AJ126" s="26"/>
    </row>
    <row r="127" spans="2:36" ht="12.75" customHeight="1" x14ac:dyDescent="0.2">
      <c r="B127" s="21"/>
      <c r="C127" s="45"/>
      <c r="D127" s="196"/>
      <c r="E127" s="196"/>
      <c r="F127" s="198"/>
      <c r="G127" s="48"/>
      <c r="H127" s="349"/>
      <c r="I127" s="48"/>
      <c r="J127" s="48"/>
      <c r="K127" s="3"/>
      <c r="L127" s="46">
        <f t="shared" si="23"/>
        <v>0</v>
      </c>
      <c r="M127" s="1168">
        <f t="shared" si="17"/>
        <v>0</v>
      </c>
      <c r="N127" s="1168">
        <f t="shared" si="18"/>
        <v>0</v>
      </c>
      <c r="O127" s="1026" t="str">
        <f t="shared" si="19"/>
        <v>-</v>
      </c>
      <c r="P127" s="1168">
        <f t="shared" si="20"/>
        <v>0</v>
      </c>
      <c r="Q127" s="3"/>
      <c r="R127" s="1168">
        <f t="shared" si="28"/>
        <v>0</v>
      </c>
      <c r="S127" s="1168">
        <f t="shared" si="28"/>
        <v>0</v>
      </c>
      <c r="T127" s="1168">
        <f t="shared" si="28"/>
        <v>0</v>
      </c>
      <c r="U127" s="1168">
        <f t="shared" si="28"/>
        <v>0</v>
      </c>
      <c r="V127" s="1168">
        <f t="shared" si="28"/>
        <v>0</v>
      </c>
      <c r="W127" s="1168">
        <f t="shared" si="28"/>
        <v>0</v>
      </c>
      <c r="X127" s="1168">
        <f t="shared" si="28"/>
        <v>0</v>
      </c>
      <c r="Y127" s="1168">
        <f t="shared" si="28"/>
        <v>0</v>
      </c>
      <c r="Z127" s="3"/>
      <c r="AA127" s="1168">
        <f t="shared" si="29"/>
        <v>0</v>
      </c>
      <c r="AB127" s="1168">
        <f t="shared" si="29"/>
        <v>0</v>
      </c>
      <c r="AC127" s="1168">
        <f t="shared" si="29"/>
        <v>0</v>
      </c>
      <c r="AD127" s="1168">
        <f t="shared" si="29"/>
        <v>0</v>
      </c>
      <c r="AE127" s="1168">
        <f t="shared" si="29"/>
        <v>0</v>
      </c>
      <c r="AF127" s="1168">
        <f t="shared" si="29"/>
        <v>0</v>
      </c>
      <c r="AG127" s="1168">
        <f t="shared" si="29"/>
        <v>0</v>
      </c>
      <c r="AH127" s="1168">
        <f t="shared" si="29"/>
        <v>0</v>
      </c>
      <c r="AI127" s="6"/>
      <c r="AJ127" s="26"/>
    </row>
    <row r="128" spans="2:36" ht="12.75" customHeight="1" x14ac:dyDescent="0.2">
      <c r="B128" s="21"/>
      <c r="C128" s="45"/>
      <c r="D128" s="196"/>
      <c r="E128" s="196"/>
      <c r="F128" s="198"/>
      <c r="G128" s="48"/>
      <c r="H128" s="349"/>
      <c r="I128" s="48"/>
      <c r="J128" s="48"/>
      <c r="K128" s="3"/>
      <c r="L128" s="46">
        <f t="shared" si="23"/>
        <v>0</v>
      </c>
      <c r="M128" s="1168">
        <f t="shared" si="17"/>
        <v>0</v>
      </c>
      <c r="N128" s="1168">
        <f t="shared" si="18"/>
        <v>0</v>
      </c>
      <c r="O128" s="1026" t="str">
        <f t="shared" si="19"/>
        <v>-</v>
      </c>
      <c r="P128" s="1168">
        <f t="shared" si="20"/>
        <v>0</v>
      </c>
      <c r="Q128" s="3"/>
      <c r="R128" s="1168">
        <f t="shared" si="28"/>
        <v>0</v>
      </c>
      <c r="S128" s="1168">
        <f t="shared" si="28"/>
        <v>0</v>
      </c>
      <c r="T128" s="1168">
        <f t="shared" si="28"/>
        <v>0</v>
      </c>
      <c r="U128" s="1168">
        <f t="shared" si="28"/>
        <v>0</v>
      </c>
      <c r="V128" s="1168">
        <f t="shared" si="28"/>
        <v>0</v>
      </c>
      <c r="W128" s="1168">
        <f t="shared" si="28"/>
        <v>0</v>
      </c>
      <c r="X128" s="1168">
        <f t="shared" si="28"/>
        <v>0</v>
      </c>
      <c r="Y128" s="1168">
        <f t="shared" si="28"/>
        <v>0</v>
      </c>
      <c r="Z128" s="3"/>
      <c r="AA128" s="1168">
        <f t="shared" si="29"/>
        <v>0</v>
      </c>
      <c r="AB128" s="1168">
        <f t="shared" si="29"/>
        <v>0</v>
      </c>
      <c r="AC128" s="1168">
        <f t="shared" si="29"/>
        <v>0</v>
      </c>
      <c r="AD128" s="1168">
        <f t="shared" si="29"/>
        <v>0</v>
      </c>
      <c r="AE128" s="1168">
        <f t="shared" si="29"/>
        <v>0</v>
      </c>
      <c r="AF128" s="1168">
        <f t="shared" si="29"/>
        <v>0</v>
      </c>
      <c r="AG128" s="1168">
        <f t="shared" si="29"/>
        <v>0</v>
      </c>
      <c r="AH128" s="1168">
        <f t="shared" si="29"/>
        <v>0</v>
      </c>
      <c r="AI128" s="6"/>
      <c r="AJ128" s="26"/>
    </row>
    <row r="129" spans="2:36" ht="12.75" customHeight="1" x14ac:dyDescent="0.2">
      <c r="B129" s="21"/>
      <c r="C129" s="45"/>
      <c r="D129" s="196"/>
      <c r="E129" s="196"/>
      <c r="F129" s="198"/>
      <c r="G129" s="48"/>
      <c r="H129" s="349"/>
      <c r="I129" s="48"/>
      <c r="J129" s="48"/>
      <c r="K129" s="3"/>
      <c r="L129" s="46">
        <f t="shared" si="23"/>
        <v>0</v>
      </c>
      <c r="M129" s="1168">
        <f t="shared" si="17"/>
        <v>0</v>
      </c>
      <c r="N129" s="1168">
        <f t="shared" si="18"/>
        <v>0</v>
      </c>
      <c r="O129" s="1026" t="str">
        <f t="shared" si="19"/>
        <v>-</v>
      </c>
      <c r="P129" s="1168">
        <f t="shared" si="20"/>
        <v>0</v>
      </c>
      <c r="Q129" s="3"/>
      <c r="R129" s="1168">
        <f t="shared" si="28"/>
        <v>0</v>
      </c>
      <c r="S129" s="1168">
        <f t="shared" si="28"/>
        <v>0</v>
      </c>
      <c r="T129" s="1168">
        <f t="shared" si="28"/>
        <v>0</v>
      </c>
      <c r="U129" s="1168">
        <f t="shared" si="28"/>
        <v>0</v>
      </c>
      <c r="V129" s="1168">
        <f t="shared" si="28"/>
        <v>0</v>
      </c>
      <c r="W129" s="1168">
        <f t="shared" si="28"/>
        <v>0</v>
      </c>
      <c r="X129" s="1168">
        <f t="shared" si="28"/>
        <v>0</v>
      </c>
      <c r="Y129" s="1168">
        <f t="shared" si="28"/>
        <v>0</v>
      </c>
      <c r="Z129" s="3"/>
      <c r="AA129" s="1168">
        <f t="shared" si="29"/>
        <v>0</v>
      </c>
      <c r="AB129" s="1168">
        <f t="shared" si="29"/>
        <v>0</v>
      </c>
      <c r="AC129" s="1168">
        <f t="shared" si="29"/>
        <v>0</v>
      </c>
      <c r="AD129" s="1168">
        <f t="shared" si="29"/>
        <v>0</v>
      </c>
      <c r="AE129" s="1168">
        <f t="shared" si="29"/>
        <v>0</v>
      </c>
      <c r="AF129" s="1168">
        <f t="shared" si="29"/>
        <v>0</v>
      </c>
      <c r="AG129" s="1168">
        <f t="shared" si="29"/>
        <v>0</v>
      </c>
      <c r="AH129" s="1168">
        <f t="shared" si="29"/>
        <v>0</v>
      </c>
      <c r="AI129" s="6"/>
      <c r="AJ129" s="26"/>
    </row>
    <row r="130" spans="2:36" ht="12.75" customHeight="1" x14ac:dyDescent="0.2">
      <c r="B130" s="21"/>
      <c r="C130" s="45"/>
      <c r="D130" s="196"/>
      <c r="E130" s="196"/>
      <c r="F130" s="198"/>
      <c r="G130" s="48"/>
      <c r="H130" s="349"/>
      <c r="I130" s="48"/>
      <c r="J130" s="48"/>
      <c r="K130" s="3"/>
      <c r="L130" s="46">
        <f t="shared" si="23"/>
        <v>0</v>
      </c>
      <c r="M130" s="1168">
        <f t="shared" si="17"/>
        <v>0</v>
      </c>
      <c r="N130" s="1168">
        <f t="shared" si="18"/>
        <v>0</v>
      </c>
      <c r="O130" s="1026" t="str">
        <f t="shared" si="19"/>
        <v>-</v>
      </c>
      <c r="P130" s="1168">
        <f t="shared" si="20"/>
        <v>0</v>
      </c>
      <c r="Q130" s="3"/>
      <c r="R130" s="1168">
        <f t="shared" si="28"/>
        <v>0</v>
      </c>
      <c r="S130" s="1168">
        <f t="shared" si="28"/>
        <v>0</v>
      </c>
      <c r="T130" s="1168">
        <f t="shared" si="28"/>
        <v>0</v>
      </c>
      <c r="U130" s="1168">
        <f t="shared" si="28"/>
        <v>0</v>
      </c>
      <c r="V130" s="1168">
        <f t="shared" si="28"/>
        <v>0</v>
      </c>
      <c r="W130" s="1168">
        <f t="shared" si="28"/>
        <v>0</v>
      </c>
      <c r="X130" s="1168">
        <f t="shared" si="28"/>
        <v>0</v>
      </c>
      <c r="Y130" s="1168">
        <f t="shared" si="28"/>
        <v>0</v>
      </c>
      <c r="Z130" s="3"/>
      <c r="AA130" s="1168">
        <f t="shared" si="29"/>
        <v>0</v>
      </c>
      <c r="AB130" s="1168">
        <f t="shared" si="29"/>
        <v>0</v>
      </c>
      <c r="AC130" s="1168">
        <f t="shared" si="29"/>
        <v>0</v>
      </c>
      <c r="AD130" s="1168">
        <f t="shared" si="29"/>
        <v>0</v>
      </c>
      <c r="AE130" s="1168">
        <f t="shared" si="29"/>
        <v>0</v>
      </c>
      <c r="AF130" s="1168">
        <f t="shared" si="29"/>
        <v>0</v>
      </c>
      <c r="AG130" s="1168">
        <f t="shared" si="29"/>
        <v>0</v>
      </c>
      <c r="AH130" s="1168">
        <f t="shared" si="29"/>
        <v>0</v>
      </c>
      <c r="AI130" s="6"/>
      <c r="AJ130" s="26"/>
    </row>
    <row r="131" spans="2:36" ht="12.75" customHeight="1" x14ac:dyDescent="0.2">
      <c r="B131" s="21"/>
      <c r="C131" s="45"/>
      <c r="D131" s="196"/>
      <c r="E131" s="196"/>
      <c r="F131" s="198"/>
      <c r="G131" s="48"/>
      <c r="H131" s="349"/>
      <c r="I131" s="48"/>
      <c r="J131" s="48"/>
      <c r="K131" s="3"/>
      <c r="L131" s="46">
        <f t="shared" si="23"/>
        <v>0</v>
      </c>
      <c r="M131" s="1168">
        <f t="shared" si="17"/>
        <v>0</v>
      </c>
      <c r="N131" s="1168">
        <f t="shared" si="18"/>
        <v>0</v>
      </c>
      <c r="O131" s="1026" t="str">
        <f t="shared" si="19"/>
        <v>-</v>
      </c>
      <c r="P131" s="1168">
        <f t="shared" si="20"/>
        <v>0</v>
      </c>
      <c r="Q131" s="3"/>
      <c r="R131" s="1168">
        <f t="shared" si="28"/>
        <v>0</v>
      </c>
      <c r="S131" s="1168">
        <f t="shared" si="28"/>
        <v>0</v>
      </c>
      <c r="T131" s="1168">
        <f t="shared" si="28"/>
        <v>0</v>
      </c>
      <c r="U131" s="1168">
        <f t="shared" si="28"/>
        <v>0</v>
      </c>
      <c r="V131" s="1168">
        <f t="shared" si="28"/>
        <v>0</v>
      </c>
      <c r="W131" s="1168">
        <f t="shared" si="28"/>
        <v>0</v>
      </c>
      <c r="X131" s="1168">
        <f t="shared" si="28"/>
        <v>0</v>
      </c>
      <c r="Y131" s="1168">
        <f t="shared" si="28"/>
        <v>0</v>
      </c>
      <c r="Z131" s="3"/>
      <c r="AA131" s="1168">
        <f t="shared" si="29"/>
        <v>0</v>
      </c>
      <c r="AB131" s="1168">
        <f t="shared" si="29"/>
        <v>0</v>
      </c>
      <c r="AC131" s="1168">
        <f t="shared" si="29"/>
        <v>0</v>
      </c>
      <c r="AD131" s="1168">
        <f t="shared" si="29"/>
        <v>0</v>
      </c>
      <c r="AE131" s="1168">
        <f t="shared" si="29"/>
        <v>0</v>
      </c>
      <c r="AF131" s="1168">
        <f t="shared" si="29"/>
        <v>0</v>
      </c>
      <c r="AG131" s="1168">
        <f t="shared" si="29"/>
        <v>0</v>
      </c>
      <c r="AH131" s="1168">
        <f t="shared" si="29"/>
        <v>0</v>
      </c>
      <c r="AI131" s="6"/>
      <c r="AJ131" s="26"/>
    </row>
    <row r="132" spans="2:36" ht="12.75" customHeight="1" x14ac:dyDescent="0.2">
      <c r="B132" s="21"/>
      <c r="C132" s="45"/>
      <c r="D132" s="196"/>
      <c r="E132" s="196"/>
      <c r="F132" s="198"/>
      <c r="G132" s="48"/>
      <c r="H132" s="349"/>
      <c r="I132" s="48"/>
      <c r="J132" s="48"/>
      <c r="K132" s="3"/>
      <c r="L132" s="46">
        <f t="shared" si="23"/>
        <v>0</v>
      </c>
      <c r="M132" s="1168">
        <f t="shared" si="17"/>
        <v>0</v>
      </c>
      <c r="N132" s="1168">
        <f t="shared" si="18"/>
        <v>0</v>
      </c>
      <c r="O132" s="1026" t="str">
        <f t="shared" si="19"/>
        <v>-</v>
      </c>
      <c r="P132" s="1168">
        <f t="shared" si="20"/>
        <v>0</v>
      </c>
      <c r="Q132" s="3"/>
      <c r="R132" s="1168">
        <f t="shared" si="28"/>
        <v>0</v>
      </c>
      <c r="S132" s="1168">
        <f t="shared" si="28"/>
        <v>0</v>
      </c>
      <c r="T132" s="1168">
        <f t="shared" si="28"/>
        <v>0</v>
      </c>
      <c r="U132" s="1168">
        <f t="shared" si="28"/>
        <v>0</v>
      </c>
      <c r="V132" s="1168">
        <f t="shared" si="28"/>
        <v>0</v>
      </c>
      <c r="W132" s="1168">
        <f t="shared" si="28"/>
        <v>0</v>
      </c>
      <c r="X132" s="1168">
        <f t="shared" si="28"/>
        <v>0</v>
      </c>
      <c r="Y132" s="1168">
        <f t="shared" si="28"/>
        <v>0</v>
      </c>
      <c r="Z132" s="3"/>
      <c r="AA132" s="1168">
        <f t="shared" si="29"/>
        <v>0</v>
      </c>
      <c r="AB132" s="1168">
        <f t="shared" si="29"/>
        <v>0</v>
      </c>
      <c r="AC132" s="1168">
        <f t="shared" si="29"/>
        <v>0</v>
      </c>
      <c r="AD132" s="1168">
        <f t="shared" si="29"/>
        <v>0</v>
      </c>
      <c r="AE132" s="1168">
        <f t="shared" si="29"/>
        <v>0</v>
      </c>
      <c r="AF132" s="1168">
        <f t="shared" si="29"/>
        <v>0</v>
      </c>
      <c r="AG132" s="1168">
        <f t="shared" si="29"/>
        <v>0</v>
      </c>
      <c r="AH132" s="1168">
        <f t="shared" si="29"/>
        <v>0</v>
      </c>
      <c r="AI132" s="6"/>
      <c r="AJ132" s="26"/>
    </row>
    <row r="133" spans="2:36" ht="12.75" customHeight="1" x14ac:dyDescent="0.2">
      <c r="B133" s="21"/>
      <c r="C133" s="45"/>
      <c r="D133" s="196"/>
      <c r="E133" s="196"/>
      <c r="F133" s="198"/>
      <c r="G133" s="48"/>
      <c r="H133" s="349"/>
      <c r="I133" s="48"/>
      <c r="J133" s="48"/>
      <c r="K133" s="3"/>
      <c r="L133" s="46">
        <f t="shared" si="23"/>
        <v>0</v>
      </c>
      <c r="M133" s="1168">
        <f t="shared" si="17"/>
        <v>0</v>
      </c>
      <c r="N133" s="1168">
        <f t="shared" si="18"/>
        <v>0</v>
      </c>
      <c r="O133" s="1026" t="str">
        <f t="shared" si="19"/>
        <v>-</v>
      </c>
      <c r="P133" s="1168">
        <f t="shared" si="20"/>
        <v>0</v>
      </c>
      <c r="Q133" s="3"/>
      <c r="R133" s="1168">
        <f t="shared" si="28"/>
        <v>0</v>
      </c>
      <c r="S133" s="1168">
        <f t="shared" si="28"/>
        <v>0</v>
      </c>
      <c r="T133" s="1168">
        <f t="shared" si="28"/>
        <v>0</v>
      </c>
      <c r="U133" s="1168">
        <f t="shared" si="28"/>
        <v>0</v>
      </c>
      <c r="V133" s="1168">
        <f t="shared" si="28"/>
        <v>0</v>
      </c>
      <c r="W133" s="1168">
        <f t="shared" si="28"/>
        <v>0</v>
      </c>
      <c r="X133" s="1168">
        <f t="shared" si="28"/>
        <v>0</v>
      </c>
      <c r="Y133" s="1168">
        <f t="shared" si="28"/>
        <v>0</v>
      </c>
      <c r="Z133" s="3"/>
      <c r="AA133" s="1168">
        <f t="shared" si="29"/>
        <v>0</v>
      </c>
      <c r="AB133" s="1168">
        <f t="shared" si="29"/>
        <v>0</v>
      </c>
      <c r="AC133" s="1168">
        <f t="shared" si="29"/>
        <v>0</v>
      </c>
      <c r="AD133" s="1168">
        <f t="shared" si="29"/>
        <v>0</v>
      </c>
      <c r="AE133" s="1168">
        <f t="shared" si="29"/>
        <v>0</v>
      </c>
      <c r="AF133" s="1168">
        <f t="shared" si="29"/>
        <v>0</v>
      </c>
      <c r="AG133" s="1168">
        <f t="shared" si="29"/>
        <v>0</v>
      </c>
      <c r="AH133" s="1168">
        <f t="shared" si="29"/>
        <v>0</v>
      </c>
      <c r="AI133" s="6"/>
      <c r="AJ133" s="26"/>
    </row>
    <row r="134" spans="2:36" ht="12.75" customHeight="1" x14ac:dyDescent="0.2">
      <c r="B134" s="21"/>
      <c r="C134" s="45"/>
      <c r="D134" s="196"/>
      <c r="E134" s="196"/>
      <c r="F134" s="198"/>
      <c r="G134" s="48"/>
      <c r="H134" s="349"/>
      <c r="I134" s="48"/>
      <c r="J134" s="48"/>
      <c r="K134" s="3"/>
      <c r="L134" s="46">
        <f t="shared" si="23"/>
        <v>0</v>
      </c>
      <c r="M134" s="1168">
        <f t="shared" si="17"/>
        <v>0</v>
      </c>
      <c r="N134" s="1168">
        <f t="shared" si="18"/>
        <v>0</v>
      </c>
      <c r="O134" s="1026" t="str">
        <f t="shared" si="19"/>
        <v>-</v>
      </c>
      <c r="P134" s="1168">
        <f t="shared" si="20"/>
        <v>0</v>
      </c>
      <c r="Q134" s="3"/>
      <c r="R134" s="1168">
        <f t="shared" si="28"/>
        <v>0</v>
      </c>
      <c r="S134" s="1168">
        <f t="shared" si="28"/>
        <v>0</v>
      </c>
      <c r="T134" s="1168">
        <f t="shared" si="28"/>
        <v>0</v>
      </c>
      <c r="U134" s="1168">
        <f t="shared" si="28"/>
        <v>0</v>
      </c>
      <c r="V134" s="1168">
        <f t="shared" si="28"/>
        <v>0</v>
      </c>
      <c r="W134" s="1168">
        <f t="shared" si="28"/>
        <v>0</v>
      </c>
      <c r="X134" s="1168">
        <f t="shared" si="28"/>
        <v>0</v>
      </c>
      <c r="Y134" s="1168">
        <f t="shared" si="28"/>
        <v>0</v>
      </c>
      <c r="Z134" s="3"/>
      <c r="AA134" s="1168">
        <f t="shared" si="29"/>
        <v>0</v>
      </c>
      <c r="AB134" s="1168">
        <f t="shared" si="29"/>
        <v>0</v>
      </c>
      <c r="AC134" s="1168">
        <f t="shared" si="29"/>
        <v>0</v>
      </c>
      <c r="AD134" s="1168">
        <f t="shared" si="29"/>
        <v>0</v>
      </c>
      <c r="AE134" s="1168">
        <f t="shared" si="29"/>
        <v>0</v>
      </c>
      <c r="AF134" s="1168">
        <f t="shared" si="29"/>
        <v>0</v>
      </c>
      <c r="AG134" s="1168">
        <f t="shared" si="29"/>
        <v>0</v>
      </c>
      <c r="AH134" s="1168">
        <f t="shared" si="29"/>
        <v>0</v>
      </c>
      <c r="AI134" s="6"/>
      <c r="AJ134" s="26"/>
    </row>
    <row r="135" spans="2:36" ht="12.75" customHeight="1" x14ac:dyDescent="0.2">
      <c r="B135" s="21"/>
      <c r="C135" s="45"/>
      <c r="D135" s="196"/>
      <c r="E135" s="196"/>
      <c r="F135" s="198"/>
      <c r="G135" s="48"/>
      <c r="H135" s="349"/>
      <c r="I135" s="48"/>
      <c r="J135" s="48"/>
      <c r="K135" s="3"/>
      <c r="L135" s="46">
        <f t="shared" si="23"/>
        <v>0</v>
      </c>
      <c r="M135" s="1168">
        <f t="shared" si="17"/>
        <v>0</v>
      </c>
      <c r="N135" s="1168">
        <f t="shared" si="18"/>
        <v>0</v>
      </c>
      <c r="O135" s="1026" t="str">
        <f t="shared" si="19"/>
        <v>-</v>
      </c>
      <c r="P135" s="1168">
        <f t="shared" si="20"/>
        <v>0</v>
      </c>
      <c r="Q135" s="3"/>
      <c r="R135" s="1168">
        <f t="shared" si="28"/>
        <v>0</v>
      </c>
      <c r="S135" s="1168">
        <f t="shared" si="28"/>
        <v>0</v>
      </c>
      <c r="T135" s="1168">
        <f t="shared" si="28"/>
        <v>0</v>
      </c>
      <c r="U135" s="1168">
        <f t="shared" si="28"/>
        <v>0</v>
      </c>
      <c r="V135" s="1168">
        <f t="shared" si="28"/>
        <v>0</v>
      </c>
      <c r="W135" s="1168">
        <f t="shared" si="28"/>
        <v>0</v>
      </c>
      <c r="X135" s="1168">
        <f t="shared" si="28"/>
        <v>0</v>
      </c>
      <c r="Y135" s="1168">
        <f t="shared" si="28"/>
        <v>0</v>
      </c>
      <c r="Z135" s="3"/>
      <c r="AA135" s="1168">
        <f t="shared" si="29"/>
        <v>0</v>
      </c>
      <c r="AB135" s="1168">
        <f t="shared" si="29"/>
        <v>0</v>
      </c>
      <c r="AC135" s="1168">
        <f t="shared" si="29"/>
        <v>0</v>
      </c>
      <c r="AD135" s="1168">
        <f t="shared" si="29"/>
        <v>0</v>
      </c>
      <c r="AE135" s="1168">
        <f t="shared" si="29"/>
        <v>0</v>
      </c>
      <c r="AF135" s="1168">
        <f t="shared" si="29"/>
        <v>0</v>
      </c>
      <c r="AG135" s="1168">
        <f t="shared" si="29"/>
        <v>0</v>
      </c>
      <c r="AH135" s="1168">
        <f t="shared" si="29"/>
        <v>0</v>
      </c>
      <c r="AI135" s="6"/>
      <c r="AJ135" s="26"/>
    </row>
    <row r="136" spans="2:36" ht="12.75" customHeight="1" x14ac:dyDescent="0.2">
      <c r="B136" s="21"/>
      <c r="C136" s="45"/>
      <c r="D136" s="196"/>
      <c r="E136" s="196"/>
      <c r="F136" s="198"/>
      <c r="G136" s="48"/>
      <c r="H136" s="349"/>
      <c r="I136" s="48"/>
      <c r="J136" s="48"/>
      <c r="K136" s="3"/>
      <c r="L136" s="46">
        <f t="shared" si="23"/>
        <v>0</v>
      </c>
      <c r="M136" s="1168">
        <f t="shared" si="17"/>
        <v>0</v>
      </c>
      <c r="N136" s="1168">
        <f t="shared" si="18"/>
        <v>0</v>
      </c>
      <c r="O136" s="1026" t="str">
        <f t="shared" si="19"/>
        <v>-</v>
      </c>
      <c r="P136" s="1168">
        <f t="shared" si="20"/>
        <v>0</v>
      </c>
      <c r="Q136" s="3"/>
      <c r="R136" s="1168">
        <f t="shared" si="28"/>
        <v>0</v>
      </c>
      <c r="S136" s="1168">
        <f t="shared" si="28"/>
        <v>0</v>
      </c>
      <c r="T136" s="1168">
        <f t="shared" si="28"/>
        <v>0</v>
      </c>
      <c r="U136" s="1168">
        <f t="shared" si="28"/>
        <v>0</v>
      </c>
      <c r="V136" s="1168">
        <f t="shared" si="28"/>
        <v>0</v>
      </c>
      <c r="W136" s="1168">
        <f t="shared" si="28"/>
        <v>0</v>
      </c>
      <c r="X136" s="1168">
        <f t="shared" si="28"/>
        <v>0</v>
      </c>
      <c r="Y136" s="1168">
        <f t="shared" si="28"/>
        <v>0</v>
      </c>
      <c r="Z136" s="3"/>
      <c r="AA136" s="1168">
        <f t="shared" si="29"/>
        <v>0</v>
      </c>
      <c r="AB136" s="1168">
        <f t="shared" si="29"/>
        <v>0</v>
      </c>
      <c r="AC136" s="1168">
        <f t="shared" si="29"/>
        <v>0</v>
      </c>
      <c r="AD136" s="1168">
        <f t="shared" si="29"/>
        <v>0</v>
      </c>
      <c r="AE136" s="1168">
        <f t="shared" si="29"/>
        <v>0</v>
      </c>
      <c r="AF136" s="1168">
        <f t="shared" si="29"/>
        <v>0</v>
      </c>
      <c r="AG136" s="1168">
        <f t="shared" si="29"/>
        <v>0</v>
      </c>
      <c r="AH136" s="1168">
        <f t="shared" si="29"/>
        <v>0</v>
      </c>
      <c r="AI136" s="6"/>
      <c r="AJ136" s="26"/>
    </row>
    <row r="137" spans="2:36" ht="12.75" customHeight="1" x14ac:dyDescent="0.2">
      <c r="B137" s="21"/>
      <c r="C137" s="45"/>
      <c r="D137" s="196"/>
      <c r="E137" s="196"/>
      <c r="F137" s="198"/>
      <c r="G137" s="48"/>
      <c r="H137" s="349"/>
      <c r="I137" s="48"/>
      <c r="J137" s="48"/>
      <c r="K137" s="3"/>
      <c r="L137" s="46">
        <f t="shared" si="23"/>
        <v>0</v>
      </c>
      <c r="M137" s="1168">
        <f t="shared" si="17"/>
        <v>0</v>
      </c>
      <c r="N137" s="1168">
        <f t="shared" si="18"/>
        <v>0</v>
      </c>
      <c r="O137" s="1026" t="str">
        <f t="shared" si="19"/>
        <v>-</v>
      </c>
      <c r="P137" s="1168">
        <f t="shared" si="20"/>
        <v>0</v>
      </c>
      <c r="Q137" s="3"/>
      <c r="R137" s="1168">
        <f t="shared" si="28"/>
        <v>0</v>
      </c>
      <c r="S137" s="1168">
        <f t="shared" si="28"/>
        <v>0</v>
      </c>
      <c r="T137" s="1168">
        <f t="shared" si="28"/>
        <v>0</v>
      </c>
      <c r="U137" s="1168">
        <f t="shared" si="28"/>
        <v>0</v>
      </c>
      <c r="V137" s="1168">
        <f t="shared" si="28"/>
        <v>0</v>
      </c>
      <c r="W137" s="1168">
        <f t="shared" si="28"/>
        <v>0</v>
      </c>
      <c r="X137" s="1168">
        <f t="shared" si="28"/>
        <v>0</v>
      </c>
      <c r="Y137" s="1168">
        <f t="shared" si="28"/>
        <v>0</v>
      </c>
      <c r="Z137" s="3"/>
      <c r="AA137" s="1168">
        <f t="shared" si="29"/>
        <v>0</v>
      </c>
      <c r="AB137" s="1168">
        <f t="shared" si="29"/>
        <v>0</v>
      </c>
      <c r="AC137" s="1168">
        <f t="shared" si="29"/>
        <v>0</v>
      </c>
      <c r="AD137" s="1168">
        <f t="shared" si="29"/>
        <v>0</v>
      </c>
      <c r="AE137" s="1168">
        <f t="shared" si="29"/>
        <v>0</v>
      </c>
      <c r="AF137" s="1168">
        <f t="shared" si="29"/>
        <v>0</v>
      </c>
      <c r="AG137" s="1168">
        <f t="shared" si="29"/>
        <v>0</v>
      </c>
      <c r="AH137" s="1168">
        <f t="shared" si="29"/>
        <v>0</v>
      </c>
      <c r="AI137" s="6"/>
      <c r="AJ137" s="26"/>
    </row>
    <row r="138" spans="2:36" ht="12.75" customHeight="1" x14ac:dyDescent="0.2">
      <c r="B138" s="21"/>
      <c r="C138" s="45"/>
      <c r="D138" s="196"/>
      <c r="E138" s="196"/>
      <c r="F138" s="198"/>
      <c r="G138" s="48"/>
      <c r="H138" s="349"/>
      <c r="I138" s="48"/>
      <c r="J138" s="48"/>
      <c r="K138" s="3"/>
      <c r="L138" s="46">
        <f t="shared" si="23"/>
        <v>0</v>
      </c>
      <c r="M138" s="1168">
        <f t="shared" si="17"/>
        <v>0</v>
      </c>
      <c r="N138" s="1168">
        <f t="shared" si="18"/>
        <v>0</v>
      </c>
      <c r="O138" s="1026" t="str">
        <f t="shared" si="19"/>
        <v>-</v>
      </c>
      <c r="P138" s="1168">
        <f t="shared" si="20"/>
        <v>0</v>
      </c>
      <c r="Q138" s="3"/>
      <c r="R138" s="1168">
        <f t="shared" si="28"/>
        <v>0</v>
      </c>
      <c r="S138" s="1168">
        <f t="shared" si="28"/>
        <v>0</v>
      </c>
      <c r="T138" s="1168">
        <f t="shared" si="28"/>
        <v>0</v>
      </c>
      <c r="U138" s="1168">
        <f t="shared" si="28"/>
        <v>0</v>
      </c>
      <c r="V138" s="1168">
        <f t="shared" si="28"/>
        <v>0</v>
      </c>
      <c r="W138" s="1168">
        <f t="shared" si="28"/>
        <v>0</v>
      </c>
      <c r="X138" s="1168">
        <f t="shared" si="28"/>
        <v>0</v>
      </c>
      <c r="Y138" s="1168">
        <f t="shared" si="28"/>
        <v>0</v>
      </c>
      <c r="Z138" s="3"/>
      <c r="AA138" s="1168">
        <f t="shared" si="29"/>
        <v>0</v>
      </c>
      <c r="AB138" s="1168">
        <f t="shared" si="29"/>
        <v>0</v>
      </c>
      <c r="AC138" s="1168">
        <f t="shared" si="29"/>
        <v>0</v>
      </c>
      <c r="AD138" s="1168">
        <f t="shared" si="29"/>
        <v>0</v>
      </c>
      <c r="AE138" s="1168">
        <f t="shared" si="29"/>
        <v>0</v>
      </c>
      <c r="AF138" s="1168">
        <f t="shared" si="29"/>
        <v>0</v>
      </c>
      <c r="AG138" s="1168">
        <f t="shared" si="29"/>
        <v>0</v>
      </c>
      <c r="AH138" s="1168">
        <f t="shared" si="29"/>
        <v>0</v>
      </c>
      <c r="AI138" s="6"/>
      <c r="AJ138" s="26"/>
    </row>
    <row r="139" spans="2:36" ht="12.75" customHeight="1" x14ac:dyDescent="0.2">
      <c r="B139" s="21"/>
      <c r="C139" s="45"/>
      <c r="D139" s="196"/>
      <c r="E139" s="196"/>
      <c r="F139" s="198"/>
      <c r="G139" s="48"/>
      <c r="H139" s="349"/>
      <c r="I139" s="48"/>
      <c r="J139" s="48"/>
      <c r="K139" s="3"/>
      <c r="L139" s="46">
        <f t="shared" si="23"/>
        <v>0</v>
      </c>
      <c r="M139" s="1168">
        <f t="shared" si="17"/>
        <v>0</v>
      </c>
      <c r="N139" s="1168">
        <f t="shared" si="18"/>
        <v>0</v>
      </c>
      <c r="O139" s="1026" t="str">
        <f t="shared" si="19"/>
        <v>-</v>
      </c>
      <c r="P139" s="1168">
        <f t="shared" si="20"/>
        <v>0</v>
      </c>
      <c r="Q139" s="3"/>
      <c r="R139" s="1168">
        <f t="shared" si="28"/>
        <v>0</v>
      </c>
      <c r="S139" s="1168">
        <f t="shared" si="28"/>
        <v>0</v>
      </c>
      <c r="T139" s="1168">
        <f t="shared" si="28"/>
        <v>0</v>
      </c>
      <c r="U139" s="1168">
        <f t="shared" si="28"/>
        <v>0</v>
      </c>
      <c r="V139" s="1168">
        <f t="shared" si="28"/>
        <v>0</v>
      </c>
      <c r="W139" s="1168">
        <f t="shared" si="28"/>
        <v>0</v>
      </c>
      <c r="X139" s="1168">
        <f t="shared" si="28"/>
        <v>0</v>
      </c>
      <c r="Y139" s="1168">
        <f t="shared" si="28"/>
        <v>0</v>
      </c>
      <c r="Z139" s="3"/>
      <c r="AA139" s="1168">
        <f t="shared" si="29"/>
        <v>0</v>
      </c>
      <c r="AB139" s="1168">
        <f t="shared" si="29"/>
        <v>0</v>
      </c>
      <c r="AC139" s="1168">
        <f t="shared" si="29"/>
        <v>0</v>
      </c>
      <c r="AD139" s="1168">
        <f t="shared" si="29"/>
        <v>0</v>
      </c>
      <c r="AE139" s="1168">
        <f t="shared" si="29"/>
        <v>0</v>
      </c>
      <c r="AF139" s="1168">
        <f t="shared" si="29"/>
        <v>0</v>
      </c>
      <c r="AG139" s="1168">
        <f t="shared" si="29"/>
        <v>0</v>
      </c>
      <c r="AH139" s="1168">
        <f t="shared" si="29"/>
        <v>0</v>
      </c>
      <c r="AI139" s="6"/>
      <c r="AJ139" s="26"/>
    </row>
    <row r="140" spans="2:36" ht="12.75" customHeight="1" x14ac:dyDescent="0.2">
      <c r="B140" s="21"/>
      <c r="C140" s="45"/>
      <c r="D140" s="196"/>
      <c r="E140" s="196"/>
      <c r="F140" s="198"/>
      <c r="G140" s="48"/>
      <c r="H140" s="349"/>
      <c r="I140" s="48"/>
      <c r="J140" s="48"/>
      <c r="K140" s="3"/>
      <c r="L140" s="46">
        <f t="shared" si="23"/>
        <v>0</v>
      </c>
      <c r="M140" s="1168">
        <f t="shared" si="17"/>
        <v>0</v>
      </c>
      <c r="N140" s="1168">
        <f t="shared" si="18"/>
        <v>0</v>
      </c>
      <c r="O140" s="1026" t="str">
        <f t="shared" si="19"/>
        <v>-</v>
      </c>
      <c r="P140" s="1168">
        <f t="shared" si="20"/>
        <v>0</v>
      </c>
      <c r="Q140" s="3"/>
      <c r="R140" s="1168">
        <f t="shared" si="28"/>
        <v>0</v>
      </c>
      <c r="S140" s="1168">
        <f t="shared" si="28"/>
        <v>0</v>
      </c>
      <c r="T140" s="1168">
        <f t="shared" si="28"/>
        <v>0</v>
      </c>
      <c r="U140" s="1168">
        <f t="shared" si="28"/>
        <v>0</v>
      </c>
      <c r="V140" s="1168">
        <f t="shared" si="28"/>
        <v>0</v>
      </c>
      <c r="W140" s="1168">
        <f t="shared" si="28"/>
        <v>0</v>
      </c>
      <c r="X140" s="1168">
        <f t="shared" si="28"/>
        <v>0</v>
      </c>
      <c r="Y140" s="1168">
        <f t="shared" si="28"/>
        <v>0</v>
      </c>
      <c r="Z140" s="3"/>
      <c r="AA140" s="1168">
        <f t="shared" si="29"/>
        <v>0</v>
      </c>
      <c r="AB140" s="1168">
        <f t="shared" si="29"/>
        <v>0</v>
      </c>
      <c r="AC140" s="1168">
        <f t="shared" si="29"/>
        <v>0</v>
      </c>
      <c r="AD140" s="1168">
        <f t="shared" si="29"/>
        <v>0</v>
      </c>
      <c r="AE140" s="1168">
        <f t="shared" si="29"/>
        <v>0</v>
      </c>
      <c r="AF140" s="1168">
        <f t="shared" si="29"/>
        <v>0</v>
      </c>
      <c r="AG140" s="1168">
        <f t="shared" si="29"/>
        <v>0</v>
      </c>
      <c r="AH140" s="1168">
        <f t="shared" si="29"/>
        <v>0</v>
      </c>
      <c r="AI140" s="6"/>
      <c r="AJ140" s="26"/>
    </row>
    <row r="141" spans="2:36" ht="12.75" customHeight="1" x14ac:dyDescent="0.2">
      <c r="B141" s="21"/>
      <c r="C141" s="45"/>
      <c r="D141" s="196"/>
      <c r="E141" s="196"/>
      <c r="F141" s="198"/>
      <c r="G141" s="48"/>
      <c r="H141" s="349"/>
      <c r="I141" s="48"/>
      <c r="J141" s="48"/>
      <c r="K141" s="3"/>
      <c r="L141" s="46">
        <f t="shared" si="23"/>
        <v>0</v>
      </c>
      <c r="M141" s="1168">
        <f>G141*H141</f>
        <v>0</v>
      </c>
      <c r="N141" s="1168">
        <f>IF(G141=0,0,(G141*H141)/L141)</f>
        <v>0</v>
      </c>
      <c r="O141" s="1026" t="str">
        <f>IF(L141=0,"-",(IF(L141&gt;3000,"-",I141+L141-1)))</f>
        <v>-</v>
      </c>
      <c r="P141" s="1168">
        <f>IF(J141="geen",IF(I141&lt;$R$8,G141*H141,0),IF(I141&gt;=$R$8,0,IF((H141*G141-(R$8-I141)*N141)&lt;0,0,H141*G141-(R$8-I141)*N141)))</f>
        <v>0</v>
      </c>
      <c r="Q141" s="3"/>
      <c r="R141" s="1168">
        <f t="shared" si="28"/>
        <v>0</v>
      </c>
      <c r="S141" s="1168">
        <f t="shared" si="28"/>
        <v>0</v>
      </c>
      <c r="T141" s="1168">
        <f t="shared" si="28"/>
        <v>0</v>
      </c>
      <c r="U141" s="1168">
        <f t="shared" si="28"/>
        <v>0</v>
      </c>
      <c r="V141" s="1168">
        <f t="shared" si="28"/>
        <v>0</v>
      </c>
      <c r="W141" s="1168">
        <f t="shared" si="28"/>
        <v>0</v>
      </c>
      <c r="X141" s="1168">
        <f t="shared" si="28"/>
        <v>0</v>
      </c>
      <c r="Y141" s="1168">
        <f t="shared" si="28"/>
        <v>0</v>
      </c>
      <c r="Z141" s="3"/>
      <c r="AA141" s="1168">
        <f t="shared" si="29"/>
        <v>0</v>
      </c>
      <c r="AB141" s="1168">
        <f t="shared" si="29"/>
        <v>0</v>
      </c>
      <c r="AC141" s="1168">
        <f t="shared" si="29"/>
        <v>0</v>
      </c>
      <c r="AD141" s="1168">
        <f t="shared" si="29"/>
        <v>0</v>
      </c>
      <c r="AE141" s="1168">
        <f t="shared" si="29"/>
        <v>0</v>
      </c>
      <c r="AF141" s="1168">
        <f t="shared" si="29"/>
        <v>0</v>
      </c>
      <c r="AG141" s="1168">
        <f t="shared" si="29"/>
        <v>0</v>
      </c>
      <c r="AH141" s="1168">
        <f t="shared" si="29"/>
        <v>0</v>
      </c>
      <c r="AI141" s="6"/>
      <c r="AJ141" s="26"/>
    </row>
    <row r="142" spans="2:36" x14ac:dyDescent="0.2">
      <c r="B142" s="21"/>
      <c r="AJ142" s="26"/>
    </row>
    <row r="143" spans="2:36" x14ac:dyDescent="0.2">
      <c r="B143" s="21"/>
      <c r="C143" s="23"/>
      <c r="D143" s="88"/>
      <c r="E143" s="88"/>
      <c r="F143" s="24"/>
      <c r="G143" s="24"/>
      <c r="H143" s="24"/>
      <c r="I143" s="24"/>
      <c r="J143" s="24"/>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6"/>
    </row>
    <row r="144" spans="2:36" x14ac:dyDescent="0.2">
      <c r="B144" s="60"/>
      <c r="C144" s="61"/>
      <c r="D144" s="92"/>
      <c r="E144" s="92"/>
      <c r="F144" s="62"/>
      <c r="G144" s="62"/>
      <c r="H144" s="62"/>
      <c r="I144" s="62"/>
      <c r="J144" s="62"/>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4"/>
    </row>
  </sheetData>
  <sheetProtection algorithmName="SHA-512" hashValue="ivhWNv1mLNi5nJsm3S2aVGGVr0e4jqRsYvh4HuXtiveT7FvEHG6fac60GvvQhAtkm2JBwUdxU0jbH9DqkSDDZw==" saltValue="1onhUArp1nVn3uS1xIHNlg==" spinCount="100000" sheet="1" objects="1" scenarios="1"/>
  <dataValidations count="2">
    <dataValidation type="list" allowBlank="1" showInputMessage="1" showErrorMessage="1" sqref="D14:D141">
      <formula1>"gebouwen en terreinen, inventaris en apparatuur, leermiddelen PO, overige materiële vaste activa,meubilair, ICT"</formula1>
    </dataValidation>
    <dataValidation type="list" allowBlank="1" showInputMessage="1" showErrorMessage="1" sqref="J14:J141">
      <formula1>"geen,1,2,3,4,5,6,7,8,9,10,11,12,13,14,15,16,17,18,19,20,21,22,23,24,25,26,27,28,29,30,31,32,33,34,35,36,37,38,39,40,41,42,43,44,45,46,47,48,49,50"</formula1>
    </dataValidation>
  </dataValidations>
  <pageMargins left="0.7" right="0.7" top="0.75" bottom="0.75" header="0.3" footer="0.3"/>
  <pageSetup paperSize="9" scale="55" orientation="landscape" r:id="rId1"/>
  <headerFooter>
    <oddHeader>&amp;L&amp;"Arial,Vet"&amp;F&amp;R&amp;"Arial,Vet"&amp;A</oddHeader>
    <oddFooter>&amp;L&amp;"Arial,Vet"keizer / goedhart&amp;C&amp;"Arial,Vet"pagina &amp;P&amp;R&amp;"Arial,Vet"&amp;D</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64"/>
  <sheetViews>
    <sheetView zoomScale="85" zoomScaleNormal="85" workbookViewId="0">
      <selection activeCell="B2" sqref="B2"/>
    </sheetView>
  </sheetViews>
  <sheetFormatPr defaultColWidth="9.140625" defaultRowHeight="12.75" x14ac:dyDescent="0.2"/>
  <cols>
    <col min="1" max="1" width="3.7109375" style="51" customWidth="1"/>
    <col min="2" max="3" width="2.7109375" style="51" customWidth="1"/>
    <col min="4" max="4" width="45.5703125" style="51" customWidth="1"/>
    <col min="5" max="5" width="2.7109375" style="51" customWidth="1"/>
    <col min="6" max="8" width="15" style="51" customWidth="1"/>
    <col min="9" max="9" width="15" style="106" customWidth="1"/>
    <col min="10" max="13" width="15" style="51" customWidth="1"/>
    <col min="14" max="15" width="2.7109375" style="51" customWidth="1"/>
    <col min="16" max="16384" width="9.140625" style="51"/>
  </cols>
  <sheetData>
    <row r="2" spans="2:15" ht="12" customHeight="1" x14ac:dyDescent="0.2">
      <c r="B2" s="10"/>
      <c r="C2" s="11"/>
      <c r="D2" s="11"/>
      <c r="E2" s="11"/>
      <c r="F2" s="11"/>
      <c r="G2" s="11"/>
      <c r="H2" s="116"/>
      <c r="I2" s="11"/>
      <c r="J2" s="11"/>
      <c r="K2" s="11"/>
      <c r="L2" s="11"/>
      <c r="M2" s="11"/>
      <c r="N2" s="11"/>
      <c r="O2" s="13"/>
    </row>
    <row r="3" spans="2:15" ht="12" customHeight="1" x14ac:dyDescent="0.2">
      <c r="B3" s="21"/>
      <c r="C3" s="23"/>
      <c r="D3" s="23"/>
      <c r="E3" s="23"/>
      <c r="F3" s="23"/>
      <c r="G3" s="23"/>
      <c r="H3" s="122"/>
      <c r="I3" s="23"/>
      <c r="J3" s="23"/>
      <c r="K3" s="23"/>
      <c r="L3" s="23"/>
      <c r="M3" s="23"/>
      <c r="N3" s="23"/>
      <c r="O3" s="26"/>
    </row>
    <row r="4" spans="2:15" s="301" customFormat="1" ht="18" customHeight="1" x14ac:dyDescent="0.3">
      <c r="B4" s="297"/>
      <c r="C4" s="632" t="s">
        <v>236</v>
      </c>
      <c r="D4" s="298"/>
      <c r="E4" s="299"/>
      <c r="F4" s="299"/>
      <c r="G4" s="299"/>
      <c r="H4" s="299"/>
      <c r="I4" s="299"/>
      <c r="J4" s="299"/>
      <c r="K4" s="299"/>
      <c r="L4" s="299"/>
      <c r="M4" s="299"/>
      <c r="N4" s="299"/>
      <c r="O4" s="300"/>
    </row>
    <row r="5" spans="2:15" s="301" customFormat="1" ht="18" customHeight="1" x14ac:dyDescent="0.3">
      <c r="B5" s="297"/>
      <c r="C5" s="151" t="str">
        <f>+geg!G9</f>
        <v>De speciale school</v>
      </c>
      <c r="D5" s="298"/>
      <c r="E5" s="299"/>
      <c r="F5" s="299"/>
      <c r="G5" s="299"/>
      <c r="H5" s="299"/>
      <c r="I5" s="299"/>
      <c r="J5" s="299"/>
      <c r="K5" s="299"/>
      <c r="L5" s="299"/>
      <c r="M5" s="299"/>
      <c r="N5" s="299"/>
      <c r="O5" s="300"/>
    </row>
    <row r="6" spans="2:15" ht="12" customHeight="1" x14ac:dyDescent="0.2">
      <c r="B6" s="350"/>
      <c r="C6" s="351"/>
      <c r="D6" s="352"/>
      <c r="E6" s="16"/>
      <c r="F6" s="16"/>
      <c r="G6" s="16"/>
      <c r="H6" s="16"/>
      <c r="I6" s="16"/>
      <c r="J6" s="16"/>
      <c r="K6" s="16"/>
      <c r="L6" s="16"/>
      <c r="M6" s="16"/>
      <c r="N6" s="16"/>
      <c r="O6" s="18"/>
    </row>
    <row r="7" spans="2:15" ht="12" customHeight="1" x14ac:dyDescent="0.2">
      <c r="B7" s="350"/>
      <c r="C7" s="351"/>
      <c r="D7" s="352"/>
      <c r="E7" s="16"/>
      <c r="F7" s="16"/>
      <c r="G7" s="16"/>
      <c r="H7" s="16"/>
      <c r="I7" s="16"/>
      <c r="J7" s="16"/>
      <c r="K7" s="16"/>
      <c r="L7" s="16"/>
      <c r="M7" s="16"/>
      <c r="N7" s="16"/>
      <c r="O7" s="18"/>
    </row>
    <row r="8" spans="2:15" s="217" customFormat="1" ht="12" customHeight="1" x14ac:dyDescent="0.2">
      <c r="B8" s="353"/>
      <c r="C8" s="354"/>
      <c r="D8" s="311"/>
      <c r="E8" s="355"/>
      <c r="F8" s="1159">
        <f>+tab!C4</f>
        <v>2014</v>
      </c>
      <c r="G8" s="1159">
        <f t="shared" ref="G8:M8" si="0">F8+1</f>
        <v>2015</v>
      </c>
      <c r="H8" s="1159">
        <f t="shared" si="0"/>
        <v>2016</v>
      </c>
      <c r="I8" s="1159">
        <f t="shared" si="0"/>
        <v>2017</v>
      </c>
      <c r="J8" s="1159">
        <f t="shared" si="0"/>
        <v>2018</v>
      </c>
      <c r="K8" s="1159">
        <f t="shared" si="0"/>
        <v>2019</v>
      </c>
      <c r="L8" s="1159">
        <f t="shared" si="0"/>
        <v>2020</v>
      </c>
      <c r="M8" s="1159">
        <f t="shared" si="0"/>
        <v>2021</v>
      </c>
      <c r="N8" s="355"/>
      <c r="O8" s="356"/>
    </row>
    <row r="9" spans="2:15" ht="12" customHeight="1" x14ac:dyDescent="0.2">
      <c r="B9" s="350"/>
      <c r="C9" s="351"/>
      <c r="D9" s="357"/>
      <c r="E9" s="16"/>
      <c r="F9" s="16"/>
      <c r="G9" s="16"/>
      <c r="H9" s="16"/>
      <c r="I9" s="16"/>
      <c r="J9" s="16"/>
      <c r="K9" s="16"/>
      <c r="L9" s="16"/>
      <c r="M9" s="16"/>
      <c r="N9" s="16"/>
      <c r="O9" s="18"/>
    </row>
    <row r="10" spans="2:15" ht="12" customHeight="1" x14ac:dyDescent="0.2">
      <c r="B10" s="358"/>
      <c r="C10" s="359"/>
      <c r="D10" s="360"/>
      <c r="E10" s="28"/>
      <c r="F10" s="28"/>
      <c r="G10" s="28"/>
      <c r="H10" s="28"/>
      <c r="I10" s="28"/>
      <c r="J10" s="28"/>
      <c r="K10" s="30"/>
      <c r="L10" s="30"/>
      <c r="M10" s="30"/>
      <c r="N10" s="30"/>
      <c r="O10" s="26"/>
    </row>
    <row r="11" spans="2:15" ht="12" customHeight="1" x14ac:dyDescent="0.2">
      <c r="B11" s="358"/>
      <c r="C11" s="361"/>
      <c r="D11" s="1006" t="s">
        <v>237</v>
      </c>
      <c r="E11" s="3"/>
      <c r="F11" s="3"/>
      <c r="G11" s="3"/>
      <c r="H11" s="3"/>
      <c r="I11" s="3"/>
      <c r="J11" s="3"/>
      <c r="K11" s="6"/>
      <c r="L11" s="6"/>
      <c r="M11" s="6"/>
      <c r="N11" s="6"/>
      <c r="O11" s="26"/>
    </row>
    <row r="12" spans="2:15" ht="12" customHeight="1" x14ac:dyDescent="0.2">
      <c r="B12" s="358"/>
      <c r="C12" s="361"/>
      <c r="D12" s="1" t="s">
        <v>238</v>
      </c>
      <c r="E12" s="3"/>
      <c r="F12" s="349">
        <v>0</v>
      </c>
      <c r="G12" s="1174">
        <f t="shared" ref="G12:J17" si="1">F55</f>
        <v>0</v>
      </c>
      <c r="H12" s="1174">
        <f t="shared" si="1"/>
        <v>0</v>
      </c>
      <c r="I12" s="1174">
        <f t="shared" si="1"/>
        <v>0</v>
      </c>
      <c r="J12" s="1174">
        <f t="shared" si="1"/>
        <v>0</v>
      </c>
      <c r="K12" s="1174">
        <f t="shared" ref="K12:K17" si="2">J55</f>
        <v>0</v>
      </c>
      <c r="L12" s="1174">
        <f t="shared" ref="L12:L17" si="3">K55</f>
        <v>0</v>
      </c>
      <c r="M12" s="1174">
        <f t="shared" ref="M12:M17" si="4">L55</f>
        <v>0</v>
      </c>
      <c r="N12" s="6"/>
      <c r="O12" s="26"/>
    </row>
    <row r="13" spans="2:15" ht="12" customHeight="1" x14ac:dyDescent="0.2">
      <c r="B13" s="358"/>
      <c r="C13" s="361"/>
      <c r="D13" s="1" t="s">
        <v>239</v>
      </c>
      <c r="E13" s="3"/>
      <c r="F13" s="362">
        <v>0</v>
      </c>
      <c r="G13" s="1174">
        <f t="shared" si="1"/>
        <v>0</v>
      </c>
      <c r="H13" s="1174">
        <f t="shared" si="1"/>
        <v>0</v>
      </c>
      <c r="I13" s="1174">
        <f t="shared" si="1"/>
        <v>0</v>
      </c>
      <c r="J13" s="1174">
        <f t="shared" si="1"/>
        <v>0</v>
      </c>
      <c r="K13" s="1174">
        <f t="shared" si="2"/>
        <v>0</v>
      </c>
      <c r="L13" s="1174">
        <f t="shared" si="3"/>
        <v>0</v>
      </c>
      <c r="M13" s="1174">
        <f t="shared" si="4"/>
        <v>0</v>
      </c>
      <c r="N13" s="6"/>
      <c r="O13" s="26"/>
    </row>
    <row r="14" spans="2:15" ht="12" customHeight="1" x14ac:dyDescent="0.2">
      <c r="B14" s="358"/>
      <c r="C14" s="361"/>
      <c r="D14" s="363" t="s">
        <v>240</v>
      </c>
      <c r="E14" s="3"/>
      <c r="F14" s="362">
        <v>0</v>
      </c>
      <c r="G14" s="1174">
        <f t="shared" si="1"/>
        <v>0</v>
      </c>
      <c r="H14" s="1174">
        <f t="shared" si="1"/>
        <v>0</v>
      </c>
      <c r="I14" s="1174">
        <f t="shared" si="1"/>
        <v>0</v>
      </c>
      <c r="J14" s="1174">
        <f t="shared" si="1"/>
        <v>0</v>
      </c>
      <c r="K14" s="1174">
        <f t="shared" si="2"/>
        <v>0</v>
      </c>
      <c r="L14" s="1174">
        <f t="shared" si="3"/>
        <v>0</v>
      </c>
      <c r="M14" s="1174">
        <f t="shared" si="4"/>
        <v>0</v>
      </c>
      <c r="N14" s="6"/>
      <c r="O14" s="26"/>
    </row>
    <row r="15" spans="2:15" ht="12" customHeight="1" x14ac:dyDescent="0.2">
      <c r="B15" s="358"/>
      <c r="C15" s="361"/>
      <c r="D15" s="363" t="s">
        <v>241</v>
      </c>
      <c r="E15" s="3"/>
      <c r="F15" s="362">
        <v>0</v>
      </c>
      <c r="G15" s="1174">
        <f t="shared" si="1"/>
        <v>0</v>
      </c>
      <c r="H15" s="1174">
        <f t="shared" si="1"/>
        <v>0</v>
      </c>
      <c r="I15" s="1174">
        <f t="shared" si="1"/>
        <v>0</v>
      </c>
      <c r="J15" s="1174">
        <f t="shared" si="1"/>
        <v>0</v>
      </c>
      <c r="K15" s="1174">
        <f t="shared" si="2"/>
        <v>0</v>
      </c>
      <c r="L15" s="1174">
        <f t="shared" si="3"/>
        <v>0</v>
      </c>
      <c r="M15" s="1174">
        <f t="shared" si="4"/>
        <v>0</v>
      </c>
      <c r="N15" s="6"/>
      <c r="O15" s="26"/>
    </row>
    <row r="16" spans="2:15" ht="12" customHeight="1" x14ac:dyDescent="0.2">
      <c r="B16" s="358"/>
      <c r="C16" s="361"/>
      <c r="D16" s="1" t="s">
        <v>242</v>
      </c>
      <c r="E16" s="3"/>
      <c r="F16" s="362">
        <v>0</v>
      </c>
      <c r="G16" s="1174">
        <f t="shared" si="1"/>
        <v>0</v>
      </c>
      <c r="H16" s="1174">
        <f t="shared" si="1"/>
        <v>0</v>
      </c>
      <c r="I16" s="1174">
        <f t="shared" si="1"/>
        <v>0</v>
      </c>
      <c r="J16" s="1174">
        <f t="shared" si="1"/>
        <v>0</v>
      </c>
      <c r="K16" s="1174">
        <f t="shared" si="2"/>
        <v>0</v>
      </c>
      <c r="L16" s="1174">
        <f t="shared" si="3"/>
        <v>0</v>
      </c>
      <c r="M16" s="1174">
        <f t="shared" si="4"/>
        <v>0</v>
      </c>
      <c r="N16" s="6"/>
      <c r="O16" s="26"/>
    </row>
    <row r="17" spans="2:15" ht="12" customHeight="1" x14ac:dyDescent="0.2">
      <c r="B17" s="358"/>
      <c r="C17" s="361"/>
      <c r="D17" s="1" t="s">
        <v>243</v>
      </c>
      <c r="E17" s="3"/>
      <c r="F17" s="362">
        <v>0</v>
      </c>
      <c r="G17" s="1174">
        <f t="shared" si="1"/>
        <v>0</v>
      </c>
      <c r="H17" s="1174">
        <f t="shared" si="1"/>
        <v>0</v>
      </c>
      <c r="I17" s="1174">
        <f t="shared" si="1"/>
        <v>0</v>
      </c>
      <c r="J17" s="1174">
        <f t="shared" si="1"/>
        <v>0</v>
      </c>
      <c r="K17" s="1174">
        <f t="shared" si="2"/>
        <v>0</v>
      </c>
      <c r="L17" s="1174">
        <f t="shared" si="3"/>
        <v>0</v>
      </c>
      <c r="M17" s="1174">
        <f t="shared" si="4"/>
        <v>0</v>
      </c>
      <c r="N17" s="6"/>
      <c r="O17" s="26"/>
    </row>
    <row r="18" spans="2:15" ht="12" customHeight="1" x14ac:dyDescent="0.2">
      <c r="B18" s="358"/>
      <c r="C18" s="361"/>
      <c r="D18" s="38" t="s">
        <v>196</v>
      </c>
      <c r="E18" s="3"/>
      <c r="F18" s="1175">
        <f t="shared" ref="F18:M18" si="5">SUM(F12:F17)</f>
        <v>0</v>
      </c>
      <c r="G18" s="1175">
        <f t="shared" si="5"/>
        <v>0</v>
      </c>
      <c r="H18" s="1175">
        <f t="shared" si="5"/>
        <v>0</v>
      </c>
      <c r="I18" s="1175">
        <f t="shared" si="5"/>
        <v>0</v>
      </c>
      <c r="J18" s="1175">
        <f t="shared" si="5"/>
        <v>0</v>
      </c>
      <c r="K18" s="1175">
        <f t="shared" si="5"/>
        <v>0</v>
      </c>
      <c r="L18" s="1175">
        <f t="shared" si="5"/>
        <v>0</v>
      </c>
      <c r="M18" s="1175">
        <f t="shared" si="5"/>
        <v>0</v>
      </c>
      <c r="N18" s="6"/>
      <c r="O18" s="26"/>
    </row>
    <row r="19" spans="2:15" ht="12" customHeight="1" x14ac:dyDescent="0.2">
      <c r="B19" s="358"/>
      <c r="C19" s="364"/>
      <c r="D19" s="208"/>
      <c r="E19" s="319"/>
      <c r="F19" s="319"/>
      <c r="G19" s="319"/>
      <c r="H19" s="319"/>
      <c r="I19" s="319"/>
      <c r="J19" s="319"/>
      <c r="K19" s="319"/>
      <c r="L19" s="319"/>
      <c r="M19" s="319"/>
      <c r="N19" s="55"/>
      <c r="O19" s="26"/>
    </row>
    <row r="20" spans="2:15" ht="12" customHeight="1" x14ac:dyDescent="0.2">
      <c r="B20" s="21"/>
      <c r="C20" s="23"/>
      <c r="D20" s="23"/>
      <c r="E20" s="23"/>
      <c r="F20" s="23"/>
      <c r="G20" s="23"/>
      <c r="H20" s="23"/>
      <c r="I20" s="23"/>
      <c r="J20" s="23"/>
      <c r="K20" s="23"/>
      <c r="L20" s="23"/>
      <c r="M20" s="23"/>
      <c r="N20" s="23"/>
      <c r="O20" s="26"/>
    </row>
    <row r="21" spans="2:15" ht="12" customHeight="1" x14ac:dyDescent="0.2">
      <c r="B21" s="358"/>
      <c r="C21" s="359"/>
      <c r="D21" s="360"/>
      <c r="E21" s="28"/>
      <c r="F21" s="28"/>
      <c r="G21" s="28"/>
      <c r="H21" s="28"/>
      <c r="I21" s="28"/>
      <c r="J21" s="28"/>
      <c r="K21" s="28"/>
      <c r="L21" s="28"/>
      <c r="M21" s="28"/>
      <c r="N21" s="30"/>
      <c r="O21" s="26"/>
    </row>
    <row r="22" spans="2:15" ht="12" customHeight="1" x14ac:dyDescent="0.2">
      <c r="B22" s="358"/>
      <c r="C22" s="361"/>
      <c r="D22" s="1006" t="s">
        <v>244</v>
      </c>
      <c r="E22" s="3"/>
      <c r="F22" s="38"/>
      <c r="G22" s="3"/>
      <c r="H22" s="3"/>
      <c r="I22" s="3"/>
      <c r="J22" s="3"/>
      <c r="K22" s="3"/>
      <c r="L22" s="3"/>
      <c r="M22" s="3"/>
      <c r="N22" s="6"/>
      <c r="O22" s="26"/>
    </row>
    <row r="23" spans="2:15" ht="12" customHeight="1" x14ac:dyDescent="0.2">
      <c r="B23" s="358"/>
      <c r="C23" s="361"/>
      <c r="D23" s="1" t="s">
        <v>238</v>
      </c>
      <c r="E23" s="3"/>
      <c r="F23" s="1168">
        <f>(SUMIF(mip!$D14:$D141,"gebouwen en terreinen",mip!AA14:AA141))</f>
        <v>0</v>
      </c>
      <c r="G23" s="1168">
        <f>(SUMIF(mip!$D14:$D141,"gebouwen en terreinen",mip!AB14:AB141))</f>
        <v>0</v>
      </c>
      <c r="H23" s="1168">
        <f>(SUMIF(mip!$D14:$D141,"gebouwen en terreinen",mip!AC14:AC141))</f>
        <v>0</v>
      </c>
      <c r="I23" s="1168">
        <f>(SUMIF(mip!$D14:$D141,"gebouwen en terreinen",mip!AD14:AD141))</f>
        <v>0</v>
      </c>
      <c r="J23" s="1168">
        <f>(SUMIF(mip!$D14:$D141,"gebouwen en terreinen",mip!AE14:AE141))</f>
        <v>0</v>
      </c>
      <c r="K23" s="1168">
        <f>(SUMIF(mip!$D14:$D141,"gebouwen en terreinen",mip!AF14:AF141))</f>
        <v>0</v>
      </c>
      <c r="L23" s="1168">
        <f>(SUMIF(mip!$D14:$D141,"gebouwen en terreinen",mip!AG14:AG141))</f>
        <v>0</v>
      </c>
      <c r="M23" s="1168">
        <f>(SUMIF(mip!$D14:$D141,"gebouwen en terreinen",mip!AH14:AH141))</f>
        <v>0</v>
      </c>
      <c r="N23" s="6"/>
      <c r="O23" s="26"/>
    </row>
    <row r="24" spans="2:15" ht="12" customHeight="1" x14ac:dyDescent="0.2">
      <c r="B24" s="358"/>
      <c r="C24" s="361"/>
      <c r="D24" s="1" t="s">
        <v>239</v>
      </c>
      <c r="E24" s="3"/>
      <c r="F24" s="1163">
        <f>(SUMIF(mip!$D14:$D141,"inventaris en apparatuur",mip!AA14:AA141))</f>
        <v>0</v>
      </c>
      <c r="G24" s="1163">
        <f>(SUMIF(mip!$D14:$D141,"inventaris en apparatuur",mip!AB14:AB141))</f>
        <v>0</v>
      </c>
      <c r="H24" s="1163">
        <f>(SUMIF(mip!$D14:$D141,"inventaris en apparatuur",mip!AC14:AC141))</f>
        <v>0</v>
      </c>
      <c r="I24" s="1163">
        <f>(SUMIF(mip!$D14:$D141,"inventaris en apparatuur",mip!AD14:AD141))</f>
        <v>0</v>
      </c>
      <c r="J24" s="1163">
        <f>(SUMIF(mip!$D14:$D141,"inventaris en apparatuur",mip!AE14:AE141))</f>
        <v>0</v>
      </c>
      <c r="K24" s="1163">
        <f>(SUMIF(mip!$D14:$D141,"inventaris en apparatuur",mip!AF14:AF141))</f>
        <v>0</v>
      </c>
      <c r="L24" s="1163">
        <f>(SUMIF(mip!$D14:$D141,"inventaris en apparatuur",mip!AG14:AG141))</f>
        <v>0</v>
      </c>
      <c r="M24" s="1163">
        <f>(SUMIF(mip!$D14:$D141,"inventaris en apparatuur",mip!AH14:AH141))</f>
        <v>0</v>
      </c>
      <c r="N24" s="6"/>
      <c r="O24" s="26"/>
    </row>
    <row r="25" spans="2:15" ht="12" customHeight="1" x14ac:dyDescent="0.2">
      <c r="B25" s="358"/>
      <c r="C25" s="361"/>
      <c r="D25" s="363" t="s">
        <v>240</v>
      </c>
      <c r="E25" s="3"/>
      <c r="F25" s="1163">
        <f>(SUMIF(mip!$D14:$D141,"meubilair",mip!AA14:AA141))</f>
        <v>0</v>
      </c>
      <c r="G25" s="1163">
        <f>(SUMIF(mip!$D14:$D141,"meubilair",mip!AB14:AB141))</f>
        <v>0</v>
      </c>
      <c r="H25" s="1163">
        <f>(SUMIF(mip!$D14:$D141,"meubilair",mip!AC14:AC141))</f>
        <v>0</v>
      </c>
      <c r="I25" s="1163">
        <f>(SUMIF(mip!$D14:$D141,"meubilair",mip!AD14:AD141))</f>
        <v>0</v>
      </c>
      <c r="J25" s="1163">
        <f>(SUMIF(mip!$D14:$D141,"meubilair",mip!AE14:AE141))</f>
        <v>0</v>
      </c>
      <c r="K25" s="1163">
        <f>(SUMIF(mip!$D14:$D141,"meubilair",mip!AF14:AF141))</f>
        <v>0</v>
      </c>
      <c r="L25" s="1163">
        <f>(SUMIF(mip!$D14:$D141,"meubilair",mip!AG14:AG141))</f>
        <v>0</v>
      </c>
      <c r="M25" s="1163">
        <f>(SUMIF(mip!$D14:$D141,"meubilair",mip!AH14:AH141))</f>
        <v>0</v>
      </c>
      <c r="N25" s="6"/>
      <c r="O25" s="26"/>
    </row>
    <row r="26" spans="2:15" ht="12" customHeight="1" x14ac:dyDescent="0.2">
      <c r="B26" s="358"/>
      <c r="C26" s="361"/>
      <c r="D26" s="363" t="s">
        <v>241</v>
      </c>
      <c r="E26" s="3"/>
      <c r="F26" s="1163">
        <f>(SUMIF(mip!$D14:$D141,"ICT",mip!AA14:AA141))</f>
        <v>0</v>
      </c>
      <c r="G26" s="1163">
        <f>(SUMIF(mip!$D14:$D141,"ICT",mip!AB14:AB141))</f>
        <v>0</v>
      </c>
      <c r="H26" s="1163">
        <f>(SUMIF(mip!$D14:$D141,"ICT",mip!AC14:AC141))</f>
        <v>0</v>
      </c>
      <c r="I26" s="1163">
        <f>(SUMIF(mip!$D14:$D141,"ICT",mip!AD14:AD141))</f>
        <v>0</v>
      </c>
      <c r="J26" s="1163">
        <f>(SUMIF(mip!$D14:$D141,"ICT",mip!AE14:AE141))</f>
        <v>0</v>
      </c>
      <c r="K26" s="1163">
        <f>(SUMIF(mip!$D14:$D141,"ICT",mip!AF14:AF141))</f>
        <v>0</v>
      </c>
      <c r="L26" s="1163">
        <f>(SUMIF(mip!$D14:$D141,"ICT",mip!AG14:AG141))</f>
        <v>0</v>
      </c>
      <c r="M26" s="1163">
        <f>(SUMIF(mip!$D14:$D141,"ICT",mip!AH14:AH141))</f>
        <v>0</v>
      </c>
      <c r="N26" s="6"/>
      <c r="O26" s="26"/>
    </row>
    <row r="27" spans="2:15" ht="12" customHeight="1" x14ac:dyDescent="0.2">
      <c r="B27" s="358"/>
      <c r="C27" s="361"/>
      <c r="D27" s="1" t="s">
        <v>242</v>
      </c>
      <c r="E27" s="3"/>
      <c r="F27" s="1163">
        <f>(SUMIF(mip!$D14:$D141,"leermiddelen po",mip!AA14:AA141))</f>
        <v>0</v>
      </c>
      <c r="G27" s="1163">
        <f>(SUMIF(mip!$D14:$D141,"leermiddelen po",mip!AB14:AB141))</f>
        <v>0</v>
      </c>
      <c r="H27" s="1163">
        <f>(SUMIF(mip!$D14:$D141,"leermiddelen po",mip!AC14:AC141))</f>
        <v>0</v>
      </c>
      <c r="I27" s="1163">
        <f>(SUMIF(mip!$D14:$D141,"leermiddelen po",mip!AD14:AD141))</f>
        <v>0</v>
      </c>
      <c r="J27" s="1163">
        <f>(SUMIF(mip!$D14:$D141,"leermiddelen po",mip!AE14:AE141))</f>
        <v>0</v>
      </c>
      <c r="K27" s="1163">
        <f>(SUMIF(mip!$D14:$D141,"leermiddelen po",mip!AF14:AF141))</f>
        <v>0</v>
      </c>
      <c r="L27" s="1163">
        <f>(SUMIF(mip!$D14:$D141,"leermiddelen po",mip!AG14:AG141))</f>
        <v>0</v>
      </c>
      <c r="M27" s="1163">
        <f>(SUMIF(mip!$D14:$D141,"leermiddelen po",mip!AH14:AH141))</f>
        <v>0</v>
      </c>
      <c r="N27" s="6"/>
      <c r="O27" s="26"/>
    </row>
    <row r="28" spans="2:15" ht="12" customHeight="1" x14ac:dyDescent="0.2">
      <c r="B28" s="358"/>
      <c r="C28" s="361"/>
      <c r="D28" s="1" t="s">
        <v>243</v>
      </c>
      <c r="E28" s="3"/>
      <c r="F28" s="1163">
        <f>(SUMIF(mip!$D14:$D141,"overige materiële vaste activa",mip!AA14:AA141))</f>
        <v>0</v>
      </c>
      <c r="G28" s="1163">
        <f>(SUMIF(mip!$D14:$D141,"overige materiële vaste activa",mip!AB14:AB141))</f>
        <v>0</v>
      </c>
      <c r="H28" s="1163">
        <f>(SUMIF(mip!$D14:$D141,"overige materiële vaste activa",mip!AC14:AC141))</f>
        <v>0</v>
      </c>
      <c r="I28" s="1163">
        <f>(SUMIF(mip!$D14:$D141,"overige materiële vaste activa",mip!AD14:AD141))</f>
        <v>0</v>
      </c>
      <c r="J28" s="1163">
        <f>(SUMIF(mip!$D14:$D141,"overige materiële vaste activa",mip!AE14:AE141))</f>
        <v>0</v>
      </c>
      <c r="K28" s="1163">
        <f>(SUMIF(mip!$D14:$D141,"overige materiële vaste activa",mip!AF14:AF141))</f>
        <v>0</v>
      </c>
      <c r="L28" s="1163">
        <f>(SUMIF(mip!$D14:$D141,"overige materiële vaste activa",mip!AG14:AG141))</f>
        <v>0</v>
      </c>
      <c r="M28" s="1163">
        <f>(SUMIF(mip!$D14:$D141,"overige materiële vaste activa",mip!AH14:AH141))</f>
        <v>0</v>
      </c>
      <c r="N28" s="6"/>
      <c r="O28" s="26"/>
    </row>
    <row r="29" spans="2:15" ht="12" customHeight="1" x14ac:dyDescent="0.2">
      <c r="B29" s="358"/>
      <c r="C29" s="361"/>
      <c r="D29" s="38" t="s">
        <v>196</v>
      </c>
      <c r="E29" s="3"/>
      <c r="F29" s="1175">
        <f t="shared" ref="F29:M29" si="6">SUM(F23:F28)</f>
        <v>0</v>
      </c>
      <c r="G29" s="1175">
        <f t="shared" si="6"/>
        <v>0</v>
      </c>
      <c r="H29" s="1175">
        <f t="shared" si="6"/>
        <v>0</v>
      </c>
      <c r="I29" s="1175">
        <f t="shared" si="6"/>
        <v>0</v>
      </c>
      <c r="J29" s="1175">
        <f t="shared" si="6"/>
        <v>0</v>
      </c>
      <c r="K29" s="1175">
        <f t="shared" si="6"/>
        <v>0</v>
      </c>
      <c r="L29" s="1175">
        <f t="shared" si="6"/>
        <v>0</v>
      </c>
      <c r="M29" s="1175">
        <f t="shared" si="6"/>
        <v>0</v>
      </c>
      <c r="N29" s="6"/>
      <c r="O29" s="26"/>
    </row>
    <row r="30" spans="2:15" ht="12" customHeight="1" x14ac:dyDescent="0.2">
      <c r="B30" s="358"/>
      <c r="C30" s="364"/>
      <c r="D30" s="208"/>
      <c r="E30" s="319"/>
      <c r="F30" s="319"/>
      <c r="G30" s="319"/>
      <c r="H30" s="319"/>
      <c r="I30" s="319"/>
      <c r="J30" s="319"/>
      <c r="K30" s="319"/>
      <c r="L30" s="319"/>
      <c r="M30" s="319"/>
      <c r="N30" s="55"/>
      <c r="O30" s="26"/>
    </row>
    <row r="31" spans="2:15" ht="12" customHeight="1" x14ac:dyDescent="0.2">
      <c r="B31" s="21"/>
      <c r="C31" s="23"/>
      <c r="D31" s="23"/>
      <c r="E31" s="23"/>
      <c r="F31" s="23"/>
      <c r="G31" s="23"/>
      <c r="H31" s="23"/>
      <c r="I31" s="23"/>
      <c r="J31" s="23"/>
      <c r="K31" s="23"/>
      <c r="L31" s="23"/>
      <c r="M31" s="23"/>
      <c r="N31" s="23"/>
      <c r="O31" s="26"/>
    </row>
    <row r="32" spans="2:15" ht="12" customHeight="1" x14ac:dyDescent="0.2">
      <c r="B32" s="21"/>
      <c r="C32" s="27"/>
      <c r="D32" s="89"/>
      <c r="E32" s="28"/>
      <c r="F32" s="28"/>
      <c r="G32" s="28"/>
      <c r="H32" s="365"/>
      <c r="I32" s="28"/>
      <c r="J32" s="28"/>
      <c r="K32" s="28"/>
      <c r="L32" s="28"/>
      <c r="M32" s="28"/>
      <c r="N32" s="30"/>
      <c r="O32" s="26"/>
    </row>
    <row r="33" spans="2:15" ht="12" customHeight="1" x14ac:dyDescent="0.2">
      <c r="B33" s="358"/>
      <c r="C33" s="361"/>
      <c r="D33" s="1006" t="s">
        <v>245</v>
      </c>
      <c r="E33" s="3"/>
      <c r="F33" s="3"/>
      <c r="G33" s="3"/>
      <c r="H33" s="3"/>
      <c r="I33" s="3"/>
      <c r="J33" s="3"/>
      <c r="K33" s="3"/>
      <c r="L33" s="3"/>
      <c r="M33" s="3"/>
      <c r="N33" s="6"/>
      <c r="O33" s="26"/>
    </row>
    <row r="34" spans="2:15" ht="12" customHeight="1" x14ac:dyDescent="0.2">
      <c r="B34" s="358"/>
      <c r="C34" s="361"/>
      <c r="D34" s="1" t="s">
        <v>238</v>
      </c>
      <c r="E34" s="3"/>
      <c r="F34" s="1168">
        <f>(SUMIF(mip!$D14:$D141,"gebouwen en terreinen",mip!R14:R141))</f>
        <v>0</v>
      </c>
      <c r="G34" s="1168">
        <f>(SUMIF(mip!$D14:$D141,"gebouwen en terreinen",mip!S14:S141))</f>
        <v>0</v>
      </c>
      <c r="H34" s="1168">
        <f>(SUMIF(mip!$D14:$D141,"gebouwen en terreinen",mip!T14:T141))</f>
        <v>0</v>
      </c>
      <c r="I34" s="1168">
        <f>(SUMIF(mip!$D14:$D141,"gebouwen en terreinen",mip!U14:U141))</f>
        <v>0</v>
      </c>
      <c r="J34" s="1168">
        <f>(SUMIF(mip!$D14:$D141,"gebouwen en terreinen",mip!V14:V141))</f>
        <v>0</v>
      </c>
      <c r="K34" s="1168">
        <f>(SUMIF(mip!$D14:$D141,"gebouwen en terreinen",mip!W14:W141))</f>
        <v>0</v>
      </c>
      <c r="L34" s="1168">
        <f>(SUMIF(mip!$D14:$D141,"gebouwen en terreinen",mip!X14:X141))</f>
        <v>0</v>
      </c>
      <c r="M34" s="1168">
        <f>(SUMIF(mip!$D14:$D141,"gebouwen en terreinen",mip!Y14:Y141))</f>
        <v>0</v>
      </c>
      <c r="N34" s="6"/>
      <c r="O34" s="26"/>
    </row>
    <row r="35" spans="2:15" ht="12" customHeight="1" x14ac:dyDescent="0.2">
      <c r="B35" s="358"/>
      <c r="C35" s="361"/>
      <c r="D35" s="1" t="s">
        <v>239</v>
      </c>
      <c r="E35" s="3"/>
      <c r="F35" s="1174">
        <f>(SUMIF(mip!$D14:$D141,"inventaris en apparatuur",mip!R14:R141))</f>
        <v>0</v>
      </c>
      <c r="G35" s="1174">
        <f>(SUMIF(mip!$D14:$D141,"inventaris en apparatuur",mip!S14:S141))</f>
        <v>0</v>
      </c>
      <c r="H35" s="1174">
        <f>(SUMIF(mip!$D14:$D141,"inventaris en apparatuur",mip!T14:T141))</f>
        <v>0</v>
      </c>
      <c r="I35" s="1174">
        <f>(SUMIF(mip!$D14:$D141,"inventaris en apparatuur",mip!U14:U141))</f>
        <v>0</v>
      </c>
      <c r="J35" s="1174">
        <f>(SUMIF(mip!$D14:$D141,"inventaris en apparatuur",mip!V14:V141))</f>
        <v>0</v>
      </c>
      <c r="K35" s="1174">
        <f>(SUMIF(mip!$D14:$D141,"inventaris en apparatuur",mip!W14:W141))</f>
        <v>0</v>
      </c>
      <c r="L35" s="1174">
        <f>(SUMIF(mip!$D14:$D141,"inventaris en apparatuur",mip!X14:X141))</f>
        <v>0</v>
      </c>
      <c r="M35" s="1174">
        <f>(SUMIF(mip!$D14:$D141,"inventaris en apparatuur",mip!Y14:Y141))</f>
        <v>0</v>
      </c>
      <c r="N35" s="6"/>
      <c r="O35" s="26"/>
    </row>
    <row r="36" spans="2:15" ht="12" customHeight="1" x14ac:dyDescent="0.2">
      <c r="B36" s="358"/>
      <c r="C36" s="361"/>
      <c r="D36" s="363" t="s">
        <v>240</v>
      </c>
      <c r="E36" s="3"/>
      <c r="F36" s="1163">
        <f>(SUMIF(mip!$D14:$D141,"meubilair",mip!R14:R141))</f>
        <v>0</v>
      </c>
      <c r="G36" s="1163">
        <f>(SUMIF(mip!$D14:$D141,"meubilair",mip!S14:S141))</f>
        <v>0</v>
      </c>
      <c r="H36" s="1163">
        <f>(SUMIF(mip!$D14:$D141,"meubilair",mip!T14:T141))</f>
        <v>0</v>
      </c>
      <c r="I36" s="1163">
        <f>(SUMIF(mip!$D14:$D141,"meubilair",mip!U14:U141))</f>
        <v>0</v>
      </c>
      <c r="J36" s="1163">
        <f>(SUMIF(mip!$D14:$D141,"meubilair",mip!V14:V141))</f>
        <v>0</v>
      </c>
      <c r="K36" s="1163">
        <f>(SUMIF(mip!$D14:$D141,"meubilair",mip!W14:W141))</f>
        <v>0</v>
      </c>
      <c r="L36" s="1163">
        <f>(SUMIF(mip!$D14:$D141,"meubilair",mip!X14:X141))</f>
        <v>0</v>
      </c>
      <c r="M36" s="1163">
        <f>(SUMIF(mip!$D14:$D141,"meubilair",mip!Y14:Y141))</f>
        <v>0</v>
      </c>
      <c r="N36" s="6"/>
      <c r="O36" s="26"/>
    </row>
    <row r="37" spans="2:15" ht="12" customHeight="1" x14ac:dyDescent="0.2">
      <c r="B37" s="358"/>
      <c r="C37" s="361"/>
      <c r="D37" s="363" t="s">
        <v>241</v>
      </c>
      <c r="E37" s="3"/>
      <c r="F37" s="1163">
        <f>(SUMIF(mip!$D14:$D141,"ICT",mip!R14:R141))</f>
        <v>0</v>
      </c>
      <c r="G37" s="1163">
        <f>(SUMIF(mip!$D14:$D141,"ICT",mip!S14:S141))</f>
        <v>0</v>
      </c>
      <c r="H37" s="1163">
        <f>(SUMIF(mip!$D14:$D141,"ICT",mip!T14:T141))</f>
        <v>0</v>
      </c>
      <c r="I37" s="1163">
        <f>(SUMIF(mip!$D14:$D141,"ICT",mip!U14:U141))</f>
        <v>0</v>
      </c>
      <c r="J37" s="1163">
        <f>(SUMIF(mip!$D14:$D141,"ICT",mip!V14:V141))</f>
        <v>0</v>
      </c>
      <c r="K37" s="1163">
        <f>(SUMIF(mip!$D14:$D141,"ICT",mip!W14:W141))</f>
        <v>0</v>
      </c>
      <c r="L37" s="1163">
        <f>(SUMIF(mip!$D14:$D141,"ICT",mip!X14:X141))</f>
        <v>0</v>
      </c>
      <c r="M37" s="1163">
        <f>(SUMIF(mip!$D14:$D141,"ICT",mip!Y14:Y141))</f>
        <v>0</v>
      </c>
      <c r="N37" s="6"/>
      <c r="O37" s="26"/>
    </row>
    <row r="38" spans="2:15" ht="12" customHeight="1" x14ac:dyDescent="0.2">
      <c r="B38" s="358"/>
      <c r="C38" s="361"/>
      <c r="D38" s="1" t="s">
        <v>242</v>
      </c>
      <c r="E38" s="3"/>
      <c r="F38" s="1163">
        <f>(SUMIF(mip!$D14:$D141,"leermiddelen po",mip!R14:R141))</f>
        <v>0</v>
      </c>
      <c r="G38" s="1163">
        <f>(SUMIF(mip!$D14:$D141,"leermiddelen po",mip!S14:S141))</f>
        <v>0</v>
      </c>
      <c r="H38" s="1163">
        <f>(SUMIF(mip!$D14:$D141,"leermiddelen po",mip!T14:T141))</f>
        <v>0</v>
      </c>
      <c r="I38" s="1163">
        <f>(SUMIF(mip!$D14:$D141,"leermiddelen po",mip!U14:U141))</f>
        <v>0</v>
      </c>
      <c r="J38" s="1163">
        <f>(SUMIF(mip!$D14:$D141,"leermiddelen po",mip!V14:V141))</f>
        <v>0</v>
      </c>
      <c r="K38" s="1163">
        <f>(SUMIF(mip!$D14:$D141,"leermiddelen po",mip!W14:W141))</f>
        <v>0</v>
      </c>
      <c r="L38" s="1163">
        <f>(SUMIF(mip!$D14:$D141,"leermiddelen po",mip!X14:X141))</f>
        <v>0</v>
      </c>
      <c r="M38" s="1163">
        <f>(SUMIF(mip!$D14:$D141,"leermiddelen po",mip!Y14:Y141))</f>
        <v>0</v>
      </c>
      <c r="N38" s="6"/>
      <c r="O38" s="26"/>
    </row>
    <row r="39" spans="2:15" ht="12" customHeight="1" x14ac:dyDescent="0.2">
      <c r="B39" s="358"/>
      <c r="C39" s="361"/>
      <c r="D39" s="1" t="s">
        <v>243</v>
      </c>
      <c r="E39" s="3"/>
      <c r="F39" s="1163">
        <f>(SUMIF(mip!$D14:$D141,"overige materiële vaste activa",mip!R14:R141))</f>
        <v>0</v>
      </c>
      <c r="G39" s="1163">
        <f>(SUMIF(mip!$D14:$D141,"overige materiële vaste activa",mip!S14:S141))</f>
        <v>0</v>
      </c>
      <c r="H39" s="1163">
        <f>(SUMIF(mip!$D14:$D141,"overige materiële vaste activa",mip!T14:T141))</f>
        <v>0</v>
      </c>
      <c r="I39" s="1163">
        <f>(SUMIF(mip!$D14:$D141,"overige materiële vaste activa",mip!U14:U141))</f>
        <v>0</v>
      </c>
      <c r="J39" s="1163">
        <f>(SUMIF(mip!$D14:$D141,"overige materiële vaste activa",mip!V14:V141))</f>
        <v>0</v>
      </c>
      <c r="K39" s="1163">
        <f>(SUMIF(mip!$D14:$D141,"overige materiële vaste activa",mip!W14:W141))</f>
        <v>0</v>
      </c>
      <c r="L39" s="1163">
        <f>(SUMIF(mip!$D14:$D141,"overige materiële vaste activa",mip!X14:X141))</f>
        <v>0</v>
      </c>
      <c r="M39" s="1163">
        <f>(SUMIF(mip!$D14:$D141,"overige materiële vaste activa",mip!Y14:Y141))</f>
        <v>0</v>
      </c>
      <c r="N39" s="6"/>
      <c r="O39" s="26"/>
    </row>
    <row r="40" spans="2:15" ht="12" customHeight="1" x14ac:dyDescent="0.2">
      <c r="B40" s="308"/>
      <c r="C40" s="366"/>
      <c r="D40" s="367"/>
      <c r="E40" s="368"/>
      <c r="F40" s="1176">
        <f t="shared" ref="F40:M40" si="7">SUM(F34:F39)</f>
        <v>0</v>
      </c>
      <c r="G40" s="1176">
        <f t="shared" si="7"/>
        <v>0</v>
      </c>
      <c r="H40" s="1176">
        <f t="shared" si="7"/>
        <v>0</v>
      </c>
      <c r="I40" s="1176">
        <f t="shared" si="7"/>
        <v>0</v>
      </c>
      <c r="J40" s="1176">
        <f t="shared" si="7"/>
        <v>0</v>
      </c>
      <c r="K40" s="1176">
        <f t="shared" si="7"/>
        <v>0</v>
      </c>
      <c r="L40" s="1176">
        <f t="shared" si="7"/>
        <v>0</v>
      </c>
      <c r="M40" s="1176">
        <f t="shared" si="7"/>
        <v>0</v>
      </c>
      <c r="N40" s="370"/>
      <c r="O40" s="371"/>
    </row>
    <row r="41" spans="2:15" ht="12" hidden="1" customHeight="1" x14ac:dyDescent="0.2">
      <c r="B41" s="358"/>
      <c r="C41" s="361"/>
      <c r="D41" s="176" t="s">
        <v>246</v>
      </c>
      <c r="E41" s="3"/>
      <c r="F41" s="3"/>
      <c r="G41" s="3"/>
      <c r="H41" s="3"/>
      <c r="I41" s="3"/>
      <c r="J41" s="3"/>
      <c r="K41" s="3"/>
      <c r="L41" s="3"/>
      <c r="M41" s="3"/>
      <c r="N41" s="6"/>
      <c r="O41" s="26"/>
    </row>
    <row r="42" spans="2:15" ht="12" hidden="1" customHeight="1" x14ac:dyDescent="0.2">
      <c r="B42" s="358"/>
      <c r="C42" s="361"/>
      <c r="D42" s="1" t="s">
        <v>238</v>
      </c>
      <c r="E42" s="3"/>
      <c r="F42" s="349">
        <v>0</v>
      </c>
      <c r="G42" s="317">
        <v>0</v>
      </c>
      <c r="H42" s="317">
        <v>0</v>
      </c>
      <c r="I42" s="317">
        <v>0</v>
      </c>
      <c r="J42" s="317">
        <v>0</v>
      </c>
      <c r="K42" s="317">
        <v>0</v>
      </c>
      <c r="L42" s="317">
        <v>0</v>
      </c>
      <c r="M42" s="317">
        <v>0</v>
      </c>
      <c r="N42" s="6"/>
      <c r="O42" s="26"/>
    </row>
    <row r="43" spans="2:15" ht="12" hidden="1" customHeight="1" x14ac:dyDescent="0.2">
      <c r="B43" s="358"/>
      <c r="C43" s="361"/>
      <c r="D43" s="1" t="s">
        <v>239</v>
      </c>
      <c r="E43" s="3"/>
      <c r="F43" s="362">
        <v>0</v>
      </c>
      <c r="G43" s="317">
        <v>0</v>
      </c>
      <c r="H43" s="317">
        <v>0</v>
      </c>
      <c r="I43" s="317">
        <v>0</v>
      </c>
      <c r="J43" s="317">
        <v>0</v>
      </c>
      <c r="K43" s="317">
        <v>0</v>
      </c>
      <c r="L43" s="317">
        <v>0</v>
      </c>
      <c r="M43" s="317">
        <v>0</v>
      </c>
      <c r="N43" s="6"/>
      <c r="O43" s="26"/>
    </row>
    <row r="44" spans="2:15" ht="12" hidden="1" customHeight="1" x14ac:dyDescent="0.2">
      <c r="B44" s="358"/>
      <c r="C44" s="361"/>
      <c r="D44" s="363" t="s">
        <v>240</v>
      </c>
      <c r="E44" s="3"/>
      <c r="F44" s="362">
        <v>0</v>
      </c>
      <c r="G44" s="317">
        <v>0</v>
      </c>
      <c r="H44" s="317">
        <v>0</v>
      </c>
      <c r="I44" s="317">
        <v>0</v>
      </c>
      <c r="J44" s="317">
        <v>0</v>
      </c>
      <c r="K44" s="317">
        <v>0</v>
      </c>
      <c r="L44" s="317">
        <v>0</v>
      </c>
      <c r="M44" s="317">
        <v>0</v>
      </c>
      <c r="N44" s="6"/>
      <c r="O44" s="26"/>
    </row>
    <row r="45" spans="2:15" ht="12" hidden="1" customHeight="1" x14ac:dyDescent="0.2">
      <c r="B45" s="358"/>
      <c r="C45" s="361"/>
      <c r="D45" s="363" t="s">
        <v>241</v>
      </c>
      <c r="E45" s="3"/>
      <c r="F45" s="362">
        <v>0</v>
      </c>
      <c r="G45" s="317">
        <v>0</v>
      </c>
      <c r="H45" s="317">
        <v>0</v>
      </c>
      <c r="I45" s="317">
        <v>0</v>
      </c>
      <c r="J45" s="317">
        <v>0</v>
      </c>
      <c r="K45" s="317">
        <v>0</v>
      </c>
      <c r="L45" s="317">
        <v>0</v>
      </c>
      <c r="M45" s="317">
        <v>0</v>
      </c>
      <c r="N45" s="6"/>
      <c r="O45" s="26"/>
    </row>
    <row r="46" spans="2:15" ht="12" hidden="1" customHeight="1" x14ac:dyDescent="0.2">
      <c r="B46" s="358"/>
      <c r="C46" s="361"/>
      <c r="D46" s="1" t="s">
        <v>242</v>
      </c>
      <c r="E46" s="3"/>
      <c r="F46" s="362">
        <v>0</v>
      </c>
      <c r="G46" s="317">
        <v>0</v>
      </c>
      <c r="H46" s="317">
        <v>0</v>
      </c>
      <c r="I46" s="317">
        <v>0</v>
      </c>
      <c r="J46" s="317">
        <v>0</v>
      </c>
      <c r="K46" s="317">
        <v>0</v>
      </c>
      <c r="L46" s="317">
        <v>0</v>
      </c>
      <c r="M46" s="317">
        <v>0</v>
      </c>
      <c r="N46" s="6"/>
      <c r="O46" s="26"/>
    </row>
    <row r="47" spans="2:15" ht="12" hidden="1" customHeight="1" x14ac:dyDescent="0.2">
      <c r="B47" s="358"/>
      <c r="C47" s="361"/>
      <c r="D47" s="1" t="s">
        <v>243</v>
      </c>
      <c r="E47" s="3"/>
      <c r="F47" s="362">
        <v>0</v>
      </c>
      <c r="G47" s="317">
        <v>0</v>
      </c>
      <c r="H47" s="317">
        <v>0</v>
      </c>
      <c r="I47" s="317">
        <v>0</v>
      </c>
      <c r="J47" s="317">
        <v>0</v>
      </c>
      <c r="K47" s="317">
        <v>0</v>
      </c>
      <c r="L47" s="317">
        <v>0</v>
      </c>
      <c r="M47" s="317">
        <v>0</v>
      </c>
      <c r="N47" s="6"/>
      <c r="O47" s="26"/>
    </row>
    <row r="48" spans="2:15" ht="12" hidden="1" customHeight="1" x14ac:dyDescent="0.2">
      <c r="B48" s="308"/>
      <c r="C48" s="366"/>
      <c r="D48" s="367"/>
      <c r="E48" s="368"/>
      <c r="F48" s="369">
        <f t="shared" ref="F48:M48" si="8">SUM(F42:F47)</f>
        <v>0</v>
      </c>
      <c r="G48" s="369">
        <f t="shared" si="8"/>
        <v>0</v>
      </c>
      <c r="H48" s="369">
        <f t="shared" si="8"/>
        <v>0</v>
      </c>
      <c r="I48" s="369">
        <f t="shared" si="8"/>
        <v>0</v>
      </c>
      <c r="J48" s="369">
        <f t="shared" si="8"/>
        <v>0</v>
      </c>
      <c r="K48" s="369">
        <f t="shared" si="8"/>
        <v>0</v>
      </c>
      <c r="L48" s="369">
        <f t="shared" si="8"/>
        <v>0</v>
      </c>
      <c r="M48" s="369">
        <f t="shared" si="8"/>
        <v>0</v>
      </c>
      <c r="N48" s="370"/>
      <c r="O48" s="371"/>
    </row>
    <row r="49" spans="2:15" ht="12" customHeight="1" x14ac:dyDescent="0.2">
      <c r="B49" s="21"/>
      <c r="C49" s="45"/>
      <c r="D49" s="3"/>
      <c r="E49" s="3"/>
      <c r="F49" s="3"/>
      <c r="G49" s="3"/>
      <c r="H49" s="372"/>
      <c r="I49" s="3"/>
      <c r="J49" s="3"/>
      <c r="K49" s="3"/>
      <c r="L49" s="3"/>
      <c r="M49" s="3"/>
      <c r="N49" s="6"/>
      <c r="O49" s="26"/>
    </row>
    <row r="50" spans="2:15" s="52" customFormat="1" ht="12" customHeight="1" x14ac:dyDescent="0.2">
      <c r="B50" s="373"/>
      <c r="C50" s="37"/>
      <c r="D50" s="43" t="s">
        <v>247</v>
      </c>
      <c r="E50" s="43"/>
      <c r="F50" s="1127">
        <f t="shared" ref="F50:M50" si="9">F40+F48</f>
        <v>0</v>
      </c>
      <c r="G50" s="1127">
        <f t="shared" si="9"/>
        <v>0</v>
      </c>
      <c r="H50" s="1127">
        <f t="shared" si="9"/>
        <v>0</v>
      </c>
      <c r="I50" s="1127">
        <f t="shared" si="9"/>
        <v>0</v>
      </c>
      <c r="J50" s="1127">
        <f t="shared" si="9"/>
        <v>0</v>
      </c>
      <c r="K50" s="1127">
        <f t="shared" si="9"/>
        <v>0</v>
      </c>
      <c r="L50" s="1127">
        <f t="shared" si="9"/>
        <v>0</v>
      </c>
      <c r="M50" s="1127">
        <f t="shared" si="9"/>
        <v>0</v>
      </c>
      <c r="N50" s="374"/>
      <c r="O50" s="375"/>
    </row>
    <row r="51" spans="2:15" ht="12" customHeight="1" x14ac:dyDescent="0.2">
      <c r="B51" s="21"/>
      <c r="C51" s="53"/>
      <c r="D51" s="319"/>
      <c r="E51" s="319"/>
      <c r="F51" s="319"/>
      <c r="G51" s="319"/>
      <c r="H51" s="320"/>
      <c r="I51" s="319"/>
      <c r="J51" s="319"/>
      <c r="K51" s="319"/>
      <c r="L51" s="319"/>
      <c r="M51" s="319"/>
      <c r="N51" s="55"/>
      <c r="O51" s="26"/>
    </row>
    <row r="52" spans="2:15" ht="12" customHeight="1" x14ac:dyDescent="0.2">
      <c r="B52" s="21"/>
      <c r="C52" s="23"/>
      <c r="D52" s="23"/>
      <c r="E52" s="23"/>
      <c r="F52" s="23"/>
      <c r="G52" s="23"/>
      <c r="H52" s="23"/>
      <c r="I52" s="23"/>
      <c r="J52" s="23"/>
      <c r="K52" s="23"/>
      <c r="L52" s="23"/>
      <c r="M52" s="23"/>
      <c r="N52" s="23"/>
      <c r="O52" s="26"/>
    </row>
    <row r="53" spans="2:15" ht="12" customHeight="1" x14ac:dyDescent="0.2">
      <c r="B53" s="358"/>
      <c r="C53" s="359"/>
      <c r="D53" s="360"/>
      <c r="E53" s="28"/>
      <c r="F53" s="28"/>
      <c r="G53" s="28"/>
      <c r="H53" s="28"/>
      <c r="I53" s="28"/>
      <c r="J53" s="28"/>
      <c r="K53" s="28"/>
      <c r="L53" s="28"/>
      <c r="M53" s="28"/>
      <c r="N53" s="30"/>
      <c r="O53" s="26"/>
    </row>
    <row r="54" spans="2:15" ht="12" customHeight="1" x14ac:dyDescent="0.2">
      <c r="B54" s="358"/>
      <c r="C54" s="361"/>
      <c r="D54" s="1006" t="s">
        <v>248</v>
      </c>
      <c r="E54" s="3"/>
      <c r="F54" s="3"/>
      <c r="G54" s="3"/>
      <c r="H54" s="3"/>
      <c r="I54" s="3"/>
      <c r="J54" s="3"/>
      <c r="K54" s="3"/>
      <c r="L54" s="3"/>
      <c r="M54" s="3"/>
      <c r="N54" s="6"/>
      <c r="O54" s="26"/>
    </row>
    <row r="55" spans="2:15" ht="12" customHeight="1" x14ac:dyDescent="0.2">
      <c r="B55" s="358"/>
      <c r="C55" s="361"/>
      <c r="D55" s="1" t="s">
        <v>238</v>
      </c>
      <c r="E55" s="3"/>
      <c r="F55" s="1174">
        <f t="shared" ref="F55:J60" si="10">F12+F23-F34-F42</f>
        <v>0</v>
      </c>
      <c r="G55" s="1174">
        <f t="shared" si="10"/>
        <v>0</v>
      </c>
      <c r="H55" s="1174">
        <f t="shared" si="10"/>
        <v>0</v>
      </c>
      <c r="I55" s="1174">
        <f t="shared" si="10"/>
        <v>0</v>
      </c>
      <c r="J55" s="1174">
        <f t="shared" si="10"/>
        <v>0</v>
      </c>
      <c r="K55" s="1174">
        <f t="shared" ref="K55:M60" si="11">K12+K23-K34-K42</f>
        <v>0</v>
      </c>
      <c r="L55" s="1174">
        <f t="shared" si="11"/>
        <v>0</v>
      </c>
      <c r="M55" s="1174">
        <f t="shared" si="11"/>
        <v>0</v>
      </c>
      <c r="N55" s="6"/>
      <c r="O55" s="26"/>
    </row>
    <row r="56" spans="2:15" ht="12" customHeight="1" x14ac:dyDescent="0.2">
      <c r="B56" s="358"/>
      <c r="C56" s="361"/>
      <c r="D56" s="1" t="s">
        <v>239</v>
      </c>
      <c r="E56" s="3"/>
      <c r="F56" s="1174">
        <f t="shared" si="10"/>
        <v>0</v>
      </c>
      <c r="G56" s="1174">
        <f t="shared" si="10"/>
        <v>0</v>
      </c>
      <c r="H56" s="1174">
        <f t="shared" si="10"/>
        <v>0</v>
      </c>
      <c r="I56" s="1174">
        <f t="shared" si="10"/>
        <v>0</v>
      </c>
      <c r="J56" s="1174">
        <f t="shared" si="10"/>
        <v>0</v>
      </c>
      <c r="K56" s="1174">
        <f t="shared" si="11"/>
        <v>0</v>
      </c>
      <c r="L56" s="1174">
        <f t="shared" si="11"/>
        <v>0</v>
      </c>
      <c r="M56" s="1174">
        <f t="shared" si="11"/>
        <v>0</v>
      </c>
      <c r="N56" s="6"/>
      <c r="O56" s="26"/>
    </row>
    <row r="57" spans="2:15" ht="12" customHeight="1" x14ac:dyDescent="0.2">
      <c r="B57" s="358"/>
      <c r="C57" s="361"/>
      <c r="D57" s="363" t="s">
        <v>240</v>
      </c>
      <c r="E57" s="3"/>
      <c r="F57" s="1174">
        <f t="shared" si="10"/>
        <v>0</v>
      </c>
      <c r="G57" s="1174">
        <f t="shared" si="10"/>
        <v>0</v>
      </c>
      <c r="H57" s="1174">
        <f t="shared" si="10"/>
        <v>0</v>
      </c>
      <c r="I57" s="1174">
        <f t="shared" si="10"/>
        <v>0</v>
      </c>
      <c r="J57" s="1174">
        <f t="shared" si="10"/>
        <v>0</v>
      </c>
      <c r="K57" s="1174">
        <f t="shared" si="11"/>
        <v>0</v>
      </c>
      <c r="L57" s="1174">
        <f t="shared" si="11"/>
        <v>0</v>
      </c>
      <c r="M57" s="1174">
        <f t="shared" si="11"/>
        <v>0</v>
      </c>
      <c r="N57" s="6"/>
      <c r="O57" s="26"/>
    </row>
    <row r="58" spans="2:15" ht="12" customHeight="1" x14ac:dyDescent="0.2">
      <c r="B58" s="358"/>
      <c r="C58" s="361"/>
      <c r="D58" s="363" t="s">
        <v>241</v>
      </c>
      <c r="E58" s="3"/>
      <c r="F58" s="1174">
        <f t="shared" si="10"/>
        <v>0</v>
      </c>
      <c r="G58" s="1174">
        <f t="shared" si="10"/>
        <v>0</v>
      </c>
      <c r="H58" s="1174">
        <f t="shared" si="10"/>
        <v>0</v>
      </c>
      <c r="I58" s="1174">
        <f t="shared" si="10"/>
        <v>0</v>
      </c>
      <c r="J58" s="1174">
        <f t="shared" si="10"/>
        <v>0</v>
      </c>
      <c r="K58" s="1174">
        <f t="shared" si="11"/>
        <v>0</v>
      </c>
      <c r="L58" s="1174">
        <f t="shared" si="11"/>
        <v>0</v>
      </c>
      <c r="M58" s="1174">
        <f t="shared" si="11"/>
        <v>0</v>
      </c>
      <c r="N58" s="6"/>
      <c r="O58" s="26"/>
    </row>
    <row r="59" spans="2:15" ht="12" customHeight="1" x14ac:dyDescent="0.2">
      <c r="B59" s="358"/>
      <c r="C59" s="361"/>
      <c r="D59" s="1" t="s">
        <v>242</v>
      </c>
      <c r="E59" s="3"/>
      <c r="F59" s="1174">
        <f t="shared" si="10"/>
        <v>0</v>
      </c>
      <c r="G59" s="1174">
        <f t="shared" si="10"/>
        <v>0</v>
      </c>
      <c r="H59" s="1174">
        <f t="shared" si="10"/>
        <v>0</v>
      </c>
      <c r="I59" s="1174">
        <f t="shared" si="10"/>
        <v>0</v>
      </c>
      <c r="J59" s="1174">
        <f t="shared" si="10"/>
        <v>0</v>
      </c>
      <c r="K59" s="1174">
        <f t="shared" si="11"/>
        <v>0</v>
      </c>
      <c r="L59" s="1174">
        <f t="shared" si="11"/>
        <v>0</v>
      </c>
      <c r="M59" s="1174">
        <f t="shared" si="11"/>
        <v>0</v>
      </c>
      <c r="N59" s="6"/>
      <c r="O59" s="26"/>
    </row>
    <row r="60" spans="2:15" ht="12" customHeight="1" x14ac:dyDescent="0.2">
      <c r="B60" s="358"/>
      <c r="C60" s="361"/>
      <c r="D60" s="1" t="s">
        <v>243</v>
      </c>
      <c r="E60" s="3"/>
      <c r="F60" s="1174">
        <f t="shared" si="10"/>
        <v>0</v>
      </c>
      <c r="G60" s="1174">
        <f t="shared" si="10"/>
        <v>0</v>
      </c>
      <c r="H60" s="1174">
        <f t="shared" si="10"/>
        <v>0</v>
      </c>
      <c r="I60" s="1174">
        <f t="shared" si="10"/>
        <v>0</v>
      </c>
      <c r="J60" s="1174">
        <f t="shared" si="10"/>
        <v>0</v>
      </c>
      <c r="K60" s="1174">
        <f t="shared" si="11"/>
        <v>0</v>
      </c>
      <c r="L60" s="1174">
        <f t="shared" si="11"/>
        <v>0</v>
      </c>
      <c r="M60" s="1174">
        <f t="shared" si="11"/>
        <v>0</v>
      </c>
      <c r="N60" s="6"/>
      <c r="O60" s="26"/>
    </row>
    <row r="61" spans="2:15" ht="12" customHeight="1" x14ac:dyDescent="0.2">
      <c r="B61" s="376"/>
      <c r="C61" s="377"/>
      <c r="D61" s="38" t="s">
        <v>196</v>
      </c>
      <c r="E61" s="43"/>
      <c r="F61" s="1127">
        <f t="shared" ref="F61:M61" si="12">SUM(F55:F60)</f>
        <v>0</v>
      </c>
      <c r="G61" s="1127">
        <f t="shared" si="12"/>
        <v>0</v>
      </c>
      <c r="H61" s="1127">
        <f t="shared" si="12"/>
        <v>0</v>
      </c>
      <c r="I61" s="1127">
        <f t="shared" si="12"/>
        <v>0</v>
      </c>
      <c r="J61" s="1127">
        <f t="shared" si="12"/>
        <v>0</v>
      </c>
      <c r="K61" s="1127">
        <f t="shared" si="12"/>
        <v>0</v>
      </c>
      <c r="L61" s="1127">
        <f t="shared" si="12"/>
        <v>0</v>
      </c>
      <c r="M61" s="1127">
        <f t="shared" si="12"/>
        <v>0</v>
      </c>
      <c r="N61" s="374"/>
      <c r="O61" s="375"/>
    </row>
    <row r="62" spans="2:15" ht="12" customHeight="1" x14ac:dyDescent="0.2">
      <c r="B62" s="21"/>
      <c r="C62" s="53"/>
      <c r="D62" s="319"/>
      <c r="E62" s="319"/>
      <c r="F62" s="319"/>
      <c r="G62" s="319"/>
      <c r="H62" s="319"/>
      <c r="I62" s="319"/>
      <c r="J62" s="319"/>
      <c r="K62" s="55"/>
      <c r="L62" s="55"/>
      <c r="M62" s="55"/>
      <c r="N62" s="55"/>
      <c r="O62" s="26"/>
    </row>
    <row r="63" spans="2:15" ht="12" customHeight="1" x14ac:dyDescent="0.2">
      <c r="B63" s="21"/>
      <c r="C63" s="23"/>
      <c r="D63" s="23"/>
      <c r="E63" s="23"/>
      <c r="F63" s="23"/>
      <c r="G63" s="23"/>
      <c r="H63" s="23"/>
      <c r="I63" s="23"/>
      <c r="J63" s="23"/>
      <c r="K63" s="23"/>
      <c r="L63" s="23"/>
      <c r="M63" s="23"/>
      <c r="N63" s="23"/>
      <c r="O63" s="26"/>
    </row>
    <row r="64" spans="2:15" ht="12" customHeight="1" x14ac:dyDescent="0.25">
      <c r="B64" s="60"/>
      <c r="C64" s="61"/>
      <c r="D64" s="61"/>
      <c r="E64" s="61"/>
      <c r="F64" s="61"/>
      <c r="G64" s="61"/>
      <c r="H64" s="61"/>
      <c r="I64" s="61"/>
      <c r="J64" s="61"/>
      <c r="K64" s="61"/>
      <c r="L64" s="61"/>
      <c r="M64" s="61"/>
      <c r="N64" s="63" t="s">
        <v>213</v>
      </c>
      <c r="O64" s="64"/>
    </row>
  </sheetData>
  <sheetProtection algorithmName="SHA-512" hashValue="dGNNeKpVqGxakmFDcbx9tdA79R9Ped7d7OYgax6mZB4Bxj7DZ+VnguvpGYm+9vzR+jtPk3v0vQ9HtQ6JtnC6Pw==" saltValue="uBD9TawDY9OdMxE1XS4nlw==" spinCount="100000" sheet="1" objects="1" scenarios="1"/>
  <pageMargins left="0.7" right="0.7" top="0.75" bottom="0.75" header="0.3" footer="0.3"/>
  <pageSetup paperSize="9" scale="65" orientation="landscape" r:id="rId1"/>
  <headerFooter>
    <oddHeader>&amp;L&amp;"Arial,Vet"&amp;F&amp;R&amp;"Arial,Vet"&amp;A</oddHeader>
    <oddFooter>&amp;L&amp;"Arial,Vet"keizer / goedhart&amp;C&amp;"Arial,Vet"pagina &amp;P&amp;R&amp;"Arial,Vet"&amp;D</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4"/>
  <sheetViews>
    <sheetView zoomScale="85" zoomScaleNormal="85" workbookViewId="0">
      <selection activeCell="B2" sqref="B2"/>
    </sheetView>
  </sheetViews>
  <sheetFormatPr defaultColWidth="9.140625" defaultRowHeight="13.15" customHeight="1" x14ac:dyDescent="0.2"/>
  <cols>
    <col min="1" max="1" width="3.7109375" style="51" customWidth="1"/>
    <col min="2" max="3" width="2.7109375" style="51" customWidth="1"/>
    <col min="4" max="4" width="45.7109375" style="51" customWidth="1"/>
    <col min="5" max="5" width="2.7109375" style="51" customWidth="1"/>
    <col min="6" max="12" width="12.85546875" style="51" customWidth="1"/>
    <col min="13" max="14" width="2.7109375" style="51" customWidth="1"/>
    <col min="15" max="16384" width="9.140625" style="51"/>
  </cols>
  <sheetData>
    <row r="2" spans="2:15" ht="13.15" customHeight="1" x14ac:dyDescent="0.2">
      <c r="B2" s="10"/>
      <c r="C2" s="11"/>
      <c r="D2" s="11"/>
      <c r="E2" s="11"/>
      <c r="F2" s="11"/>
      <c r="G2" s="11"/>
      <c r="H2" s="11"/>
      <c r="I2" s="11"/>
      <c r="J2" s="11"/>
      <c r="K2" s="11"/>
      <c r="L2" s="11"/>
      <c r="M2" s="11"/>
      <c r="N2" s="13"/>
    </row>
    <row r="3" spans="2:15" ht="13.15" customHeight="1" x14ac:dyDescent="0.2">
      <c r="B3" s="21"/>
      <c r="C3" s="23"/>
      <c r="D3" s="23"/>
      <c r="E3" s="23"/>
      <c r="F3" s="23"/>
      <c r="G3" s="23"/>
      <c r="H3" s="23"/>
      <c r="I3" s="23"/>
      <c r="J3" s="23"/>
      <c r="K3" s="23"/>
      <c r="L3" s="23"/>
      <c r="M3" s="23"/>
      <c r="N3" s="26"/>
    </row>
    <row r="4" spans="2:15" s="249" customFormat="1" ht="18" customHeight="1" x14ac:dyDescent="0.3">
      <c r="B4" s="378"/>
      <c r="C4" s="632" t="s">
        <v>249</v>
      </c>
      <c r="D4" s="19"/>
      <c r="E4" s="379"/>
      <c r="F4" s="379"/>
      <c r="G4" s="379"/>
      <c r="H4" s="379"/>
      <c r="I4" s="379"/>
      <c r="J4" s="379"/>
      <c r="K4" s="379"/>
      <c r="L4" s="379"/>
      <c r="M4" s="379"/>
      <c r="N4" s="259"/>
    </row>
    <row r="5" spans="2:15" ht="13.15" customHeight="1" x14ac:dyDescent="0.3">
      <c r="B5" s="302"/>
      <c r="C5" s="151" t="str">
        <f>+geg!G9</f>
        <v>De speciale school</v>
      </c>
      <c r="D5" s="307"/>
      <c r="E5" s="23"/>
      <c r="F5" s="23"/>
      <c r="G5" s="23"/>
      <c r="H5" s="23"/>
      <c r="I5" s="23"/>
      <c r="J5" s="23"/>
      <c r="K5" s="23"/>
      <c r="L5" s="23"/>
      <c r="M5" s="23"/>
      <c r="N5" s="26"/>
    </row>
    <row r="6" spans="2:15" ht="13.15" customHeight="1" x14ac:dyDescent="0.2">
      <c r="B6" s="21"/>
      <c r="C6" s="23"/>
      <c r="D6" s="23"/>
      <c r="E6" s="23"/>
      <c r="F6" s="23"/>
      <c r="G6" s="23"/>
      <c r="H6" s="23"/>
      <c r="I6" s="23"/>
      <c r="J6" s="23"/>
      <c r="K6" s="23"/>
      <c r="L6" s="23"/>
      <c r="M6" s="23"/>
      <c r="N6" s="26"/>
    </row>
    <row r="7" spans="2:15" ht="13.15" customHeight="1" x14ac:dyDescent="0.2">
      <c r="B7" s="21"/>
      <c r="C7" s="23"/>
      <c r="D7" s="23"/>
      <c r="E7" s="23"/>
      <c r="F7" s="23"/>
      <c r="G7" s="23"/>
      <c r="H7" s="23"/>
      <c r="I7" s="23"/>
      <c r="J7" s="23"/>
      <c r="K7" s="23"/>
      <c r="L7" s="23"/>
      <c r="M7" s="23"/>
      <c r="N7" s="26"/>
    </row>
    <row r="8" spans="2:15" s="249" customFormat="1" ht="13.15" customHeight="1" x14ac:dyDescent="0.2">
      <c r="B8" s="250"/>
      <c r="C8" s="379"/>
      <c r="D8" s="381"/>
      <c r="E8" s="382"/>
      <c r="F8" s="1161">
        <f>+tab!D4</f>
        <v>2015</v>
      </c>
      <c r="G8" s="1161">
        <f>+tab!E4</f>
        <v>2016</v>
      </c>
      <c r="H8" s="1161">
        <f>+tab!F4</f>
        <v>2017</v>
      </c>
      <c r="I8" s="1161">
        <f>+tab!G4</f>
        <v>2018</v>
      </c>
      <c r="J8" s="1161">
        <f>+tab!H4</f>
        <v>2019</v>
      </c>
      <c r="K8" s="1161">
        <f>+tab!I4</f>
        <v>2020</v>
      </c>
      <c r="L8" s="1161">
        <f>+tab!J4</f>
        <v>2021</v>
      </c>
      <c r="M8" s="383"/>
      <c r="N8" s="384"/>
      <c r="O8" s="385"/>
    </row>
    <row r="9" spans="2:15" ht="13.15" customHeight="1" x14ac:dyDescent="0.2">
      <c r="B9" s="21"/>
      <c r="C9" s="23"/>
      <c r="D9" s="23"/>
      <c r="E9" s="303"/>
      <c r="F9" s="1162"/>
      <c r="G9" s="1162"/>
      <c r="H9" s="1162"/>
      <c r="I9" s="1162"/>
      <c r="J9" s="1162"/>
      <c r="K9" s="1162"/>
      <c r="L9" s="1162"/>
      <c r="M9" s="386"/>
      <c r="N9" s="387"/>
      <c r="O9" s="388"/>
    </row>
    <row r="10" spans="2:15" ht="13.15" customHeight="1" x14ac:dyDescent="0.2">
      <c r="B10" s="21"/>
      <c r="C10" s="27"/>
      <c r="D10" s="28"/>
      <c r="E10" s="389"/>
      <c r="F10" s="28"/>
      <c r="G10" s="28"/>
      <c r="H10" s="28"/>
      <c r="I10" s="30"/>
      <c r="J10" s="30"/>
      <c r="K10" s="30"/>
      <c r="L10" s="30"/>
      <c r="M10" s="390"/>
      <c r="N10" s="387"/>
      <c r="O10" s="388"/>
    </row>
    <row r="11" spans="2:15" ht="13.15" customHeight="1" x14ac:dyDescent="0.2">
      <c r="B11" s="21"/>
      <c r="C11" s="45"/>
      <c r="D11" s="989" t="s">
        <v>250</v>
      </c>
      <c r="E11" s="391"/>
      <c r="F11" s="3"/>
      <c r="G11" s="3"/>
      <c r="H11" s="3"/>
      <c r="I11" s="6"/>
      <c r="J11" s="6"/>
      <c r="K11" s="6"/>
      <c r="L11" s="6"/>
      <c r="M11" s="392"/>
      <c r="N11" s="387"/>
      <c r="O11" s="388"/>
    </row>
    <row r="12" spans="2:15" ht="13.15" customHeight="1" x14ac:dyDescent="0.2">
      <c r="B12" s="21"/>
      <c r="C12" s="45"/>
      <c r="D12" s="3"/>
      <c r="E12" s="391"/>
      <c r="F12" s="3"/>
      <c r="G12" s="3"/>
      <c r="H12" s="3"/>
      <c r="I12" s="6"/>
      <c r="J12" s="6"/>
      <c r="K12" s="6"/>
      <c r="L12" s="6"/>
      <c r="M12" s="392"/>
      <c r="N12" s="387"/>
      <c r="O12" s="388"/>
    </row>
    <row r="13" spans="2:15" ht="13.15" customHeight="1" x14ac:dyDescent="0.2">
      <c r="B13" s="21"/>
      <c r="C13" s="45"/>
      <c r="D13" s="3" t="s">
        <v>251</v>
      </c>
      <c r="E13" s="391"/>
      <c r="F13" s="3"/>
      <c r="G13" s="3"/>
      <c r="H13" s="3"/>
      <c r="I13" s="6"/>
      <c r="J13" s="6"/>
      <c r="K13" s="6"/>
      <c r="L13" s="6"/>
      <c r="M13" s="392"/>
      <c r="N13" s="387"/>
      <c r="O13" s="388"/>
    </row>
    <row r="14" spans="2:15" ht="13.15" customHeight="1" x14ac:dyDescent="0.2">
      <c r="B14" s="21"/>
      <c r="C14" s="45"/>
      <c r="D14" s="1" t="s">
        <v>252</v>
      </c>
      <c r="E14" s="3"/>
      <c r="F14" s="1179">
        <f>SUM(baten!G185:'baten'!G190)+SUM(baten!G200:'baten'!G203)-(baten!G191+baten!G204)</f>
        <v>200964.76160541666</v>
      </c>
      <c r="G14" s="1179">
        <f>SUM(baten!H185:'baten'!H190)+SUM(baten!H200:'baten'!H203)-(baten!H191+baten!H204)</f>
        <v>384945.44768633333</v>
      </c>
      <c r="H14" s="1179">
        <f>SUM(baten!I185:'baten'!I190)+SUM(baten!I200:'baten'!I203)-(baten!I191+baten!I204)</f>
        <v>386702.23768633336</v>
      </c>
      <c r="I14" s="1179">
        <f>SUM(baten!J185:'baten'!J190)+SUM(baten!J200:'baten'!J203)-(baten!J191+baten!J204)</f>
        <v>388459.0276863334</v>
      </c>
      <c r="J14" s="1179">
        <f>SUM(baten!K185:'baten'!K190)+SUM(baten!K200:'baten'!K203)-(baten!K191+baten!K204)</f>
        <v>390215.81768633326</v>
      </c>
      <c r="K14" s="1179">
        <f>SUM(baten!L185:'baten'!L190)+SUM(baten!L200:'baten'!L203)-(baten!L191+baten!L204)</f>
        <v>391972.6076863333</v>
      </c>
      <c r="L14" s="1179">
        <f>SUM(baten!M185:'baten'!M190)+SUM(baten!M200:'baten'!M203)-(baten!M191+baten!M204)</f>
        <v>391972.6076863333</v>
      </c>
      <c r="M14" s="6"/>
      <c r="N14" s="26"/>
    </row>
    <row r="15" spans="2:15" ht="13.15" customHeight="1" x14ac:dyDescent="0.2">
      <c r="B15" s="21"/>
      <c r="C15" s="45"/>
      <c r="D15" s="1" t="s">
        <v>253</v>
      </c>
      <c r="E15" s="3"/>
      <c r="F15" s="1180">
        <f>+baten!G192</f>
        <v>0</v>
      </c>
      <c r="G15" s="1180">
        <f>+baten!H192</f>
        <v>0</v>
      </c>
      <c r="H15" s="1180">
        <f>+baten!I192</f>
        <v>0</v>
      </c>
      <c r="I15" s="1180">
        <f>+baten!J192</f>
        <v>0</v>
      </c>
      <c r="J15" s="1180">
        <f>+baten!K192</f>
        <v>0</v>
      </c>
      <c r="K15" s="1180">
        <f>+baten!L192</f>
        <v>0</v>
      </c>
      <c r="L15" s="1180">
        <f>+baten!M192</f>
        <v>0</v>
      </c>
      <c r="M15" s="6"/>
      <c r="N15" s="26"/>
    </row>
    <row r="16" spans="2:15" ht="13.15" customHeight="1" x14ac:dyDescent="0.2">
      <c r="B16" s="21"/>
      <c r="C16" s="45"/>
      <c r="D16" s="1" t="s">
        <v>254</v>
      </c>
      <c r="E16" s="3"/>
      <c r="F16" s="1179">
        <v>0</v>
      </c>
      <c r="G16" s="1179">
        <v>0</v>
      </c>
      <c r="H16" s="1179">
        <v>0</v>
      </c>
      <c r="I16" s="1181"/>
      <c r="J16" s="1181"/>
      <c r="K16" s="1181"/>
      <c r="L16" s="1181"/>
      <c r="M16" s="6"/>
      <c r="N16" s="26"/>
    </row>
    <row r="17" spans="2:14" ht="13.15" customHeight="1" x14ac:dyDescent="0.2">
      <c r="B17" s="21"/>
      <c r="C17" s="45"/>
      <c r="D17" s="1" t="s">
        <v>255</v>
      </c>
      <c r="E17" s="3"/>
      <c r="F17" s="1179">
        <f>+baten!G194</f>
        <v>0</v>
      </c>
      <c r="G17" s="1179">
        <f>+baten!H194</f>
        <v>0</v>
      </c>
      <c r="H17" s="1179">
        <f>+baten!I194</f>
        <v>0</v>
      </c>
      <c r="I17" s="1179">
        <f>+baten!J194</f>
        <v>0</v>
      </c>
      <c r="J17" s="1179">
        <f>+baten!K194</f>
        <v>0</v>
      </c>
      <c r="K17" s="1179">
        <f>+baten!L194</f>
        <v>0</v>
      </c>
      <c r="L17" s="1179">
        <f>+baten!M194</f>
        <v>0</v>
      </c>
      <c r="M17" s="6"/>
      <c r="N17" s="26"/>
    </row>
    <row r="18" spans="2:14" ht="13.15" customHeight="1" x14ac:dyDescent="0.2">
      <c r="B18" s="21"/>
      <c r="C18" s="45"/>
      <c r="D18" s="1" t="s">
        <v>256</v>
      </c>
      <c r="E18" s="3"/>
      <c r="F18" s="1179">
        <f>+baten!G193</f>
        <v>0</v>
      </c>
      <c r="G18" s="1179">
        <f>+baten!H193</f>
        <v>0</v>
      </c>
      <c r="H18" s="1179">
        <f>+baten!I193</f>
        <v>0</v>
      </c>
      <c r="I18" s="1179">
        <f>+baten!J193</f>
        <v>0</v>
      </c>
      <c r="J18" s="1179">
        <f>+baten!K193</f>
        <v>0</v>
      </c>
      <c r="K18" s="1179">
        <f>+baten!L193</f>
        <v>0</v>
      </c>
      <c r="L18" s="1179">
        <f>+baten!M193</f>
        <v>0</v>
      </c>
      <c r="M18" s="6"/>
      <c r="N18" s="26"/>
    </row>
    <row r="19" spans="2:14" ht="13.15" customHeight="1" x14ac:dyDescent="0.2">
      <c r="B19" s="21"/>
      <c r="C19" s="45"/>
      <c r="D19" s="38"/>
      <c r="E19" s="43"/>
      <c r="F19" s="1177">
        <f t="shared" ref="F19:L19" si="0">SUM(F14:F18)</f>
        <v>200964.76160541666</v>
      </c>
      <c r="G19" s="1177">
        <f t="shared" si="0"/>
        <v>384945.44768633333</v>
      </c>
      <c r="H19" s="1177">
        <f t="shared" si="0"/>
        <v>386702.23768633336</v>
      </c>
      <c r="I19" s="1177">
        <f t="shared" si="0"/>
        <v>388459.0276863334</v>
      </c>
      <c r="J19" s="1177">
        <f t="shared" si="0"/>
        <v>390215.81768633326</v>
      </c>
      <c r="K19" s="1177">
        <f t="shared" si="0"/>
        <v>391972.6076863333</v>
      </c>
      <c r="L19" s="1177">
        <f t="shared" si="0"/>
        <v>391972.6076863333</v>
      </c>
      <c r="M19" s="6"/>
      <c r="N19" s="26"/>
    </row>
    <row r="20" spans="2:14" ht="13.15" customHeight="1" x14ac:dyDescent="0.2">
      <c r="B20" s="393"/>
      <c r="C20" s="394"/>
      <c r="D20" s="3" t="s">
        <v>257</v>
      </c>
      <c r="E20" s="43"/>
      <c r="F20" s="395"/>
      <c r="G20" s="395"/>
      <c r="H20" s="395"/>
      <c r="I20" s="602"/>
      <c r="J20" s="602"/>
      <c r="K20" s="602"/>
      <c r="L20" s="602"/>
      <c r="M20" s="6"/>
      <c r="N20" s="26"/>
    </row>
    <row r="21" spans="2:14" ht="13.15" customHeight="1" x14ac:dyDescent="0.2">
      <c r="B21" s="21"/>
      <c r="C21" s="45"/>
      <c r="D21" s="396" t="s">
        <v>260</v>
      </c>
      <c r="E21" s="368"/>
      <c r="F21" s="1180">
        <f>+lasten!I142+lasten!I143</f>
        <v>111284.28000000001</v>
      </c>
      <c r="G21" s="1180">
        <f>+lasten!J142+lasten!J143</f>
        <v>117032.04000000002</v>
      </c>
      <c r="H21" s="1180">
        <f>+lasten!K142+lasten!K143</f>
        <v>122039.46000000002</v>
      </c>
      <c r="I21" s="1180">
        <f>+lasten!L142+lasten!L143</f>
        <v>125971.20000000001</v>
      </c>
      <c r="J21" s="1180">
        <f>+lasten!M142+lasten!M143</f>
        <v>129734.46</v>
      </c>
      <c r="K21" s="1180">
        <f>+lasten!N142+lasten!N143</f>
        <v>132606.72</v>
      </c>
      <c r="L21" s="1180">
        <f>+lasten!O142+lasten!O143</f>
        <v>78041.88</v>
      </c>
      <c r="M21" s="6"/>
      <c r="N21" s="26"/>
    </row>
    <row r="22" spans="2:14" ht="13.15" customHeight="1" x14ac:dyDescent="0.2">
      <c r="B22" s="21"/>
      <c r="C22" s="45"/>
      <c r="D22" s="3" t="s">
        <v>261</v>
      </c>
      <c r="E22" s="3"/>
      <c r="F22" s="1180">
        <f>+lasten!I144</f>
        <v>0</v>
      </c>
      <c r="G22" s="1180">
        <f>+lasten!J144</f>
        <v>0</v>
      </c>
      <c r="H22" s="1180">
        <f>+lasten!K144</f>
        <v>0</v>
      </c>
      <c r="I22" s="1180">
        <f>+lasten!L144</f>
        <v>0</v>
      </c>
      <c r="J22" s="1180">
        <f>+lasten!M144</f>
        <v>0</v>
      </c>
      <c r="K22" s="1180">
        <f>+lasten!N144</f>
        <v>0</v>
      </c>
      <c r="L22" s="1180">
        <f>+lasten!O144</f>
        <v>0</v>
      </c>
      <c r="M22" s="6"/>
      <c r="N22" s="26"/>
    </row>
    <row r="23" spans="2:14" ht="13.15" customHeight="1" x14ac:dyDescent="0.2">
      <c r="B23" s="21"/>
      <c r="C23" s="45"/>
      <c r="D23" s="3" t="s">
        <v>262</v>
      </c>
      <c r="E23" s="3"/>
      <c r="F23" s="1180">
        <f>+lasten!I145</f>
        <v>0</v>
      </c>
      <c r="G23" s="1180">
        <f>+lasten!J145</f>
        <v>0</v>
      </c>
      <c r="H23" s="1180">
        <f>+lasten!K145</f>
        <v>0</v>
      </c>
      <c r="I23" s="1180">
        <f>+lasten!L145</f>
        <v>0</v>
      </c>
      <c r="J23" s="1180">
        <f>+lasten!M145</f>
        <v>0</v>
      </c>
      <c r="K23" s="1180">
        <f>+lasten!N145</f>
        <v>0</v>
      </c>
      <c r="L23" s="1180">
        <f>+lasten!O145</f>
        <v>0</v>
      </c>
      <c r="M23" s="6"/>
      <c r="N23" s="26"/>
    </row>
    <row r="24" spans="2:14" ht="13.15" customHeight="1" x14ac:dyDescent="0.2">
      <c r="B24" s="21"/>
      <c r="C24" s="45"/>
      <c r="D24" s="3" t="s">
        <v>263</v>
      </c>
      <c r="E24" s="3"/>
      <c r="F24" s="1180">
        <f>+lasten!I146</f>
        <v>0</v>
      </c>
      <c r="G24" s="1180">
        <f>+lasten!J146</f>
        <v>0</v>
      </c>
      <c r="H24" s="1180">
        <f>+lasten!K146</f>
        <v>0</v>
      </c>
      <c r="I24" s="1180">
        <f>+lasten!L146</f>
        <v>0</v>
      </c>
      <c r="J24" s="1180">
        <f>+lasten!M146</f>
        <v>0</v>
      </c>
      <c r="K24" s="1180">
        <f>+lasten!N146</f>
        <v>0</v>
      </c>
      <c r="L24" s="1180">
        <f>+lasten!O146</f>
        <v>0</v>
      </c>
      <c r="M24" s="6"/>
      <c r="N24" s="26"/>
    </row>
    <row r="25" spans="2:14" ht="13.15" customHeight="1" x14ac:dyDescent="0.2">
      <c r="B25" s="21"/>
      <c r="C25" s="45"/>
      <c r="D25" s="38"/>
      <c r="E25" s="3"/>
      <c r="F25" s="1177">
        <f t="shared" ref="F25:L25" si="1">SUM(F21:F24)</f>
        <v>111284.28000000001</v>
      </c>
      <c r="G25" s="1177">
        <f t="shared" si="1"/>
        <v>117032.04000000002</v>
      </c>
      <c r="H25" s="1177">
        <f t="shared" si="1"/>
        <v>122039.46000000002</v>
      </c>
      <c r="I25" s="1177">
        <f t="shared" si="1"/>
        <v>125971.20000000001</v>
      </c>
      <c r="J25" s="1177">
        <f t="shared" si="1"/>
        <v>129734.46</v>
      </c>
      <c r="K25" s="1177">
        <f t="shared" si="1"/>
        <v>132606.72</v>
      </c>
      <c r="L25" s="1177">
        <f t="shared" si="1"/>
        <v>78041.88</v>
      </c>
      <c r="M25" s="6"/>
      <c r="N25" s="26"/>
    </row>
    <row r="26" spans="2:14" ht="13.15" customHeight="1" x14ac:dyDescent="0.2">
      <c r="B26" s="21"/>
      <c r="C26" s="45"/>
      <c r="D26" s="397"/>
      <c r="E26" s="368"/>
      <c r="F26" s="398"/>
      <c r="G26" s="398"/>
      <c r="H26" s="398"/>
      <c r="I26" s="603"/>
      <c r="J26" s="603"/>
      <c r="K26" s="603"/>
      <c r="L26" s="603"/>
      <c r="M26" s="6"/>
      <c r="N26" s="26"/>
    </row>
    <row r="27" spans="2:14" ht="13.15" customHeight="1" x14ac:dyDescent="0.2">
      <c r="B27" s="373"/>
      <c r="C27" s="37"/>
      <c r="D27" s="38" t="s">
        <v>264</v>
      </c>
      <c r="E27" s="368"/>
      <c r="F27" s="1178">
        <f t="shared" ref="F27:L27" si="2">F19-F25</f>
        <v>89680.481605416644</v>
      </c>
      <c r="G27" s="1178">
        <f t="shared" si="2"/>
        <v>267913.40768633329</v>
      </c>
      <c r="H27" s="1178">
        <f t="shared" si="2"/>
        <v>264662.77768633334</v>
      </c>
      <c r="I27" s="1178">
        <f t="shared" si="2"/>
        <v>262487.82768633339</v>
      </c>
      <c r="J27" s="1178">
        <f t="shared" si="2"/>
        <v>260481.35768633324</v>
      </c>
      <c r="K27" s="1178">
        <f t="shared" si="2"/>
        <v>259365.8876863333</v>
      </c>
      <c r="L27" s="1178">
        <f t="shared" si="2"/>
        <v>313930.7276863333</v>
      </c>
      <c r="M27" s="6"/>
      <c r="N27" s="26"/>
    </row>
    <row r="28" spans="2:14" ht="13.15" customHeight="1" x14ac:dyDescent="0.2">
      <c r="B28" s="21"/>
      <c r="C28" s="53"/>
      <c r="D28" s="399"/>
      <c r="E28" s="400"/>
      <c r="F28" s="401"/>
      <c r="G28" s="401"/>
      <c r="H28" s="401"/>
      <c r="I28" s="604"/>
      <c r="J28" s="604"/>
      <c r="K28" s="604"/>
      <c r="L28" s="604"/>
      <c r="M28" s="55"/>
      <c r="N28" s="26"/>
    </row>
    <row r="29" spans="2:14" ht="13.15" customHeight="1" x14ac:dyDescent="0.2">
      <c r="B29" s="21"/>
      <c r="C29" s="23"/>
      <c r="D29" s="331"/>
      <c r="E29" s="402"/>
      <c r="F29" s="403"/>
      <c r="G29" s="403"/>
      <c r="H29" s="403"/>
      <c r="I29" s="403"/>
      <c r="J29" s="403"/>
      <c r="K29" s="403"/>
      <c r="L29" s="403"/>
      <c r="M29" s="23"/>
      <c r="N29" s="26"/>
    </row>
    <row r="30" spans="2:14" ht="13.15" customHeight="1" x14ac:dyDescent="0.2">
      <c r="B30" s="21"/>
      <c r="C30" s="27"/>
      <c r="D30" s="334"/>
      <c r="E30" s="404"/>
      <c r="F30" s="405"/>
      <c r="G30" s="405"/>
      <c r="H30" s="405"/>
      <c r="I30" s="605"/>
      <c r="J30" s="605"/>
      <c r="K30" s="605"/>
      <c r="L30" s="605"/>
      <c r="M30" s="30"/>
      <c r="N30" s="26"/>
    </row>
    <row r="31" spans="2:14" ht="13.15" customHeight="1" x14ac:dyDescent="0.2">
      <c r="B31" s="21"/>
      <c r="C31" s="45"/>
      <c r="D31" s="1007" t="s">
        <v>265</v>
      </c>
      <c r="E31" s="368"/>
      <c r="F31" s="406"/>
      <c r="G31" s="406"/>
      <c r="H31" s="406"/>
      <c r="I31" s="606"/>
      <c r="J31" s="606"/>
      <c r="K31" s="606"/>
      <c r="L31" s="606"/>
      <c r="M31" s="6"/>
      <c r="N31" s="26"/>
    </row>
    <row r="32" spans="2:14" ht="13.15" customHeight="1" x14ac:dyDescent="0.2">
      <c r="B32" s="21"/>
      <c r="C32" s="45"/>
      <c r="D32" s="345"/>
      <c r="E32" s="368"/>
      <c r="F32" s="406"/>
      <c r="G32" s="406"/>
      <c r="H32" s="406"/>
      <c r="I32" s="606"/>
      <c r="J32" s="606"/>
      <c r="K32" s="606"/>
      <c r="L32" s="606"/>
      <c r="M32" s="6"/>
      <c r="N32" s="26"/>
    </row>
    <row r="33" spans="2:14" ht="13.15" customHeight="1" x14ac:dyDescent="0.2">
      <c r="B33" s="21"/>
      <c r="C33" s="45"/>
      <c r="D33" s="1" t="s">
        <v>266</v>
      </c>
      <c r="E33" s="368"/>
      <c r="F33" s="407">
        <v>0</v>
      </c>
      <c r="G33" s="407">
        <v>0</v>
      </c>
      <c r="H33" s="407">
        <v>0</v>
      </c>
      <c r="I33" s="407">
        <v>0</v>
      </c>
      <c r="J33" s="407">
        <v>0</v>
      </c>
      <c r="K33" s="407">
        <v>0</v>
      </c>
      <c r="L33" s="407">
        <v>0</v>
      </c>
      <c r="M33" s="6"/>
      <c r="N33" s="26"/>
    </row>
    <row r="34" spans="2:14" ht="13.15" customHeight="1" x14ac:dyDescent="0.2">
      <c r="B34" s="21"/>
      <c r="C34" s="45"/>
      <c r="D34" s="1" t="s">
        <v>267</v>
      </c>
      <c r="E34" s="368"/>
      <c r="F34" s="407">
        <v>0</v>
      </c>
      <c r="G34" s="407">
        <v>0</v>
      </c>
      <c r="H34" s="407">
        <v>0</v>
      </c>
      <c r="I34" s="407">
        <v>0</v>
      </c>
      <c r="J34" s="407">
        <v>0</v>
      </c>
      <c r="K34" s="407">
        <v>0</v>
      </c>
      <c r="L34" s="407">
        <v>0</v>
      </c>
      <c r="M34" s="6"/>
      <c r="N34" s="26"/>
    </row>
    <row r="35" spans="2:14" ht="13.15" customHeight="1" x14ac:dyDescent="0.2">
      <c r="B35" s="21"/>
      <c r="C35" s="45"/>
      <c r="D35" s="1"/>
      <c r="E35" s="368"/>
      <c r="F35" s="406"/>
      <c r="G35" s="406"/>
      <c r="H35" s="406"/>
      <c r="I35" s="406"/>
      <c r="J35" s="406"/>
      <c r="K35" s="406"/>
      <c r="L35" s="406"/>
      <c r="M35" s="6"/>
      <c r="N35" s="26"/>
    </row>
    <row r="36" spans="2:14" s="52" customFormat="1" ht="13.15" customHeight="1" x14ac:dyDescent="0.2">
      <c r="B36" s="373"/>
      <c r="C36" s="37"/>
      <c r="D36" s="38" t="s">
        <v>268</v>
      </c>
      <c r="E36" s="43"/>
      <c r="F36" s="1178">
        <f t="shared" ref="F36:L36" si="3">F33-F34</f>
        <v>0</v>
      </c>
      <c r="G36" s="1178">
        <f t="shared" si="3"/>
        <v>0</v>
      </c>
      <c r="H36" s="1178">
        <f t="shared" si="3"/>
        <v>0</v>
      </c>
      <c r="I36" s="1178">
        <f t="shared" si="3"/>
        <v>0</v>
      </c>
      <c r="J36" s="1178">
        <f t="shared" si="3"/>
        <v>0</v>
      </c>
      <c r="K36" s="1178">
        <f t="shared" si="3"/>
        <v>0</v>
      </c>
      <c r="L36" s="1178">
        <f t="shared" si="3"/>
        <v>0</v>
      </c>
      <c r="M36" s="374"/>
      <c r="N36" s="375"/>
    </row>
    <row r="37" spans="2:14" ht="13.15" customHeight="1" x14ac:dyDescent="0.2">
      <c r="B37" s="21"/>
      <c r="C37" s="45"/>
      <c r="D37" s="1"/>
      <c r="E37" s="368"/>
      <c r="F37" s="406"/>
      <c r="G37" s="406"/>
      <c r="H37" s="406"/>
      <c r="I37" s="606"/>
      <c r="J37" s="606"/>
      <c r="K37" s="606"/>
      <c r="L37" s="606"/>
      <c r="M37" s="6"/>
      <c r="N37" s="26"/>
    </row>
    <row r="38" spans="2:14" ht="13.15" customHeight="1" x14ac:dyDescent="0.2">
      <c r="B38" s="21"/>
      <c r="C38" s="23"/>
      <c r="D38" s="331"/>
      <c r="E38" s="402"/>
      <c r="F38" s="403"/>
      <c r="G38" s="403"/>
      <c r="H38" s="403"/>
      <c r="I38" s="403"/>
      <c r="J38" s="403"/>
      <c r="K38" s="403"/>
      <c r="L38" s="403"/>
      <c r="M38" s="23"/>
      <c r="N38" s="26"/>
    </row>
    <row r="39" spans="2:14" ht="13.15" customHeight="1" x14ac:dyDescent="0.2">
      <c r="B39" s="21"/>
      <c r="C39" s="45"/>
      <c r="D39" s="1"/>
      <c r="E39" s="368"/>
      <c r="F39" s="406"/>
      <c r="G39" s="406"/>
      <c r="H39" s="406"/>
      <c r="I39" s="606"/>
      <c r="J39" s="606"/>
      <c r="K39" s="606"/>
      <c r="L39" s="606"/>
      <c r="M39" s="6"/>
      <c r="N39" s="26"/>
    </row>
    <row r="40" spans="2:14" s="52" customFormat="1" ht="13.15" customHeight="1" x14ac:dyDescent="0.2">
      <c r="B40" s="373"/>
      <c r="C40" s="37"/>
      <c r="D40" s="1007" t="s">
        <v>269</v>
      </c>
      <c r="E40" s="43"/>
      <c r="F40" s="1178">
        <f t="shared" ref="F40:L40" si="4">F27+F36</f>
        <v>89680.481605416644</v>
      </c>
      <c r="G40" s="1178">
        <f t="shared" si="4"/>
        <v>267913.40768633329</v>
      </c>
      <c r="H40" s="1178">
        <f t="shared" si="4"/>
        <v>264662.77768633334</v>
      </c>
      <c r="I40" s="1178">
        <f t="shared" si="4"/>
        <v>262487.82768633339</v>
      </c>
      <c r="J40" s="1178">
        <f t="shared" si="4"/>
        <v>260481.35768633324</v>
      </c>
      <c r="K40" s="1178">
        <f t="shared" si="4"/>
        <v>259365.8876863333</v>
      </c>
      <c r="L40" s="1178">
        <f t="shared" si="4"/>
        <v>313930.7276863333</v>
      </c>
      <c r="M40" s="374"/>
      <c r="N40" s="375"/>
    </row>
    <row r="41" spans="2:14" ht="13.15" customHeight="1" x14ac:dyDescent="0.2">
      <c r="B41" s="21"/>
      <c r="C41" s="45"/>
      <c r="D41" s="1"/>
      <c r="E41" s="368"/>
      <c r="F41" s="406"/>
      <c r="G41" s="406"/>
      <c r="H41" s="406"/>
      <c r="I41" s="606"/>
      <c r="J41" s="606"/>
      <c r="K41" s="606"/>
      <c r="L41" s="606"/>
      <c r="M41" s="6"/>
      <c r="N41" s="26"/>
    </row>
    <row r="42" spans="2:14" ht="13.15" customHeight="1" x14ac:dyDescent="0.2">
      <c r="B42" s="21"/>
      <c r="C42" s="23"/>
      <c r="D42" s="331"/>
      <c r="E42" s="402"/>
      <c r="F42" s="403"/>
      <c r="G42" s="403"/>
      <c r="H42" s="403"/>
      <c r="I42" s="403"/>
      <c r="J42" s="403"/>
      <c r="K42" s="403"/>
      <c r="L42" s="403"/>
      <c r="M42" s="23"/>
      <c r="N42" s="26"/>
    </row>
    <row r="43" spans="2:14" ht="13.15" customHeight="1" x14ac:dyDescent="0.2">
      <c r="B43" s="21"/>
      <c r="C43" s="23"/>
      <c r="D43" s="331"/>
      <c r="E43" s="402"/>
      <c r="F43" s="403"/>
      <c r="G43" s="403"/>
      <c r="H43" s="403"/>
      <c r="I43" s="403"/>
      <c r="J43" s="403"/>
      <c r="K43" s="403"/>
      <c r="L43" s="403"/>
      <c r="M43" s="23"/>
      <c r="N43" s="26"/>
    </row>
    <row r="44" spans="2:14" ht="13.15" customHeight="1" x14ac:dyDescent="0.2">
      <c r="B44" s="21"/>
      <c r="C44" s="45"/>
      <c r="D44" s="3"/>
      <c r="E44" s="3"/>
      <c r="F44" s="408"/>
      <c r="G44" s="408"/>
      <c r="H44" s="408"/>
      <c r="I44" s="409"/>
      <c r="J44" s="409"/>
      <c r="K44" s="409"/>
      <c r="L44" s="409"/>
      <c r="M44" s="409"/>
      <c r="N44" s="26"/>
    </row>
    <row r="45" spans="2:14" s="249" customFormat="1" ht="13.15" customHeight="1" x14ac:dyDescent="0.2">
      <c r="B45" s="250"/>
      <c r="C45" s="257"/>
      <c r="D45" s="989" t="s">
        <v>270</v>
      </c>
      <c r="E45" s="7"/>
      <c r="F45" s="410"/>
      <c r="G45" s="410"/>
      <c r="H45" s="410"/>
      <c r="I45" s="411"/>
      <c r="J45" s="411"/>
      <c r="K45" s="411"/>
      <c r="L45" s="411"/>
      <c r="M45" s="411"/>
      <c r="N45" s="259"/>
    </row>
    <row r="46" spans="2:14" ht="13.15" customHeight="1" x14ac:dyDescent="0.2">
      <c r="B46" s="21"/>
      <c r="C46" s="45"/>
      <c r="D46" s="3"/>
      <c r="E46" s="3"/>
      <c r="F46" s="408"/>
      <c r="G46" s="408"/>
      <c r="H46" s="408"/>
      <c r="I46" s="409"/>
      <c r="J46" s="409"/>
      <c r="K46" s="409"/>
      <c r="L46" s="409"/>
      <c r="M46" s="409"/>
      <c r="N46" s="26"/>
    </row>
    <row r="47" spans="2:14" ht="13.15" customHeight="1" x14ac:dyDescent="0.2">
      <c r="B47" s="21"/>
      <c r="C47" s="45"/>
      <c r="D47" s="3" t="s">
        <v>271</v>
      </c>
      <c r="E47" s="3"/>
      <c r="F47" s="1174">
        <f>+baten!H45</f>
        <v>0</v>
      </c>
      <c r="G47" s="1174">
        <f>+baten!I45</f>
        <v>0</v>
      </c>
      <c r="H47" s="1174">
        <f>+baten!J45</f>
        <v>0</v>
      </c>
      <c r="I47" s="1174">
        <f>+baten!K45</f>
        <v>0</v>
      </c>
      <c r="J47" s="1174">
        <f>+baten!L45</f>
        <v>0</v>
      </c>
      <c r="K47" s="1174">
        <f>+baten!M45</f>
        <v>0</v>
      </c>
      <c r="L47" s="1174">
        <f>+baten!N45</f>
        <v>0</v>
      </c>
      <c r="M47" s="409"/>
      <c r="N47" s="26"/>
    </row>
    <row r="48" spans="2:14" ht="13.15" customHeight="1" x14ac:dyDescent="0.2">
      <c r="B48" s="21"/>
      <c r="C48" s="45"/>
      <c r="D48" s="3" t="s">
        <v>272</v>
      </c>
      <c r="E48" s="3"/>
      <c r="F48" s="1174">
        <f>+baten!H131</f>
        <v>0</v>
      </c>
      <c r="G48" s="1174">
        <f>+baten!I131</f>
        <v>0</v>
      </c>
      <c r="H48" s="1174">
        <f>+baten!J131</f>
        <v>0</v>
      </c>
      <c r="I48" s="1174">
        <f>+baten!K131</f>
        <v>0</v>
      </c>
      <c r="J48" s="1174">
        <f>+baten!L131</f>
        <v>0</v>
      </c>
      <c r="K48" s="1174">
        <f>+baten!M131</f>
        <v>0</v>
      </c>
      <c r="L48" s="1174">
        <f>+baten!N131</f>
        <v>0</v>
      </c>
      <c r="M48" s="409"/>
      <c r="N48" s="26"/>
    </row>
    <row r="49" spans="2:14" ht="13.15" customHeight="1" x14ac:dyDescent="0.2">
      <c r="B49" s="21"/>
      <c r="C49" s="45"/>
      <c r="D49" s="43"/>
      <c r="E49" s="3"/>
      <c r="F49" s="1127">
        <f t="shared" ref="F49:L49" si="5">SUM(F47:F48)</f>
        <v>0</v>
      </c>
      <c r="G49" s="1127">
        <f t="shared" si="5"/>
        <v>0</v>
      </c>
      <c r="H49" s="1127">
        <f t="shared" si="5"/>
        <v>0</v>
      </c>
      <c r="I49" s="1127">
        <f t="shared" si="5"/>
        <v>0</v>
      </c>
      <c r="J49" s="1127">
        <f t="shared" si="5"/>
        <v>0</v>
      </c>
      <c r="K49" s="1127">
        <f t="shared" si="5"/>
        <v>0</v>
      </c>
      <c r="L49" s="1127">
        <f t="shared" si="5"/>
        <v>0</v>
      </c>
      <c r="M49" s="409"/>
      <c r="N49" s="26"/>
    </row>
    <row r="50" spans="2:14" ht="13.15" customHeight="1" x14ac:dyDescent="0.2">
      <c r="B50" s="21"/>
      <c r="C50" s="53"/>
      <c r="D50" s="319"/>
      <c r="E50" s="319"/>
      <c r="F50" s="412"/>
      <c r="G50" s="412"/>
      <c r="H50" s="412"/>
      <c r="I50" s="413"/>
      <c r="J50" s="413"/>
      <c r="K50" s="413"/>
      <c r="L50" s="413"/>
      <c r="M50" s="413"/>
      <c r="N50" s="26"/>
    </row>
    <row r="51" spans="2:14" ht="13.15" customHeight="1" x14ac:dyDescent="0.2">
      <c r="B51" s="21"/>
      <c r="C51" s="23"/>
      <c r="D51" s="414"/>
      <c r="E51" s="23"/>
      <c r="F51" s="415"/>
      <c r="G51" s="415"/>
      <c r="H51" s="415"/>
      <c r="I51" s="415"/>
      <c r="J51" s="415"/>
      <c r="K51" s="415"/>
      <c r="L51" s="415"/>
      <c r="M51" s="23"/>
      <c r="N51" s="26"/>
    </row>
    <row r="52" spans="2:14" ht="13.15" customHeight="1" x14ac:dyDescent="0.25">
      <c r="B52" s="60"/>
      <c r="C52" s="61"/>
      <c r="D52" s="416"/>
      <c r="E52" s="61"/>
      <c r="F52" s="279"/>
      <c r="G52" s="279"/>
      <c r="H52" s="279"/>
      <c r="I52" s="279"/>
      <c r="J52" s="279"/>
      <c r="K52" s="279"/>
      <c r="L52" s="279"/>
      <c r="M52" s="63" t="s">
        <v>213</v>
      </c>
      <c r="N52" s="64"/>
    </row>
    <row r="53" spans="2:14" ht="13.15" customHeight="1" x14ac:dyDescent="0.2">
      <c r="D53" s="316"/>
      <c r="F53" s="280"/>
      <c r="G53" s="280"/>
      <c r="H53" s="280"/>
      <c r="I53" s="280"/>
      <c r="J53" s="280"/>
      <c r="K53" s="280"/>
      <c r="L53" s="280"/>
    </row>
    <row r="54" spans="2:14" ht="13.15" customHeight="1" x14ac:dyDescent="0.2">
      <c r="B54" s="10"/>
      <c r="C54" s="11"/>
      <c r="D54" s="11"/>
      <c r="E54" s="11"/>
      <c r="F54" s="11"/>
      <c r="G54" s="11"/>
      <c r="H54" s="11"/>
      <c r="I54" s="11"/>
      <c r="J54" s="11"/>
      <c r="K54" s="11"/>
      <c r="L54" s="11"/>
      <c r="M54" s="11"/>
      <c r="N54" s="13"/>
    </row>
    <row r="55" spans="2:14" ht="13.15" customHeight="1" x14ac:dyDescent="0.2">
      <c r="B55" s="21"/>
      <c r="C55" s="23"/>
      <c r="D55" s="23"/>
      <c r="E55" s="23"/>
      <c r="F55" s="23"/>
      <c r="G55" s="23"/>
      <c r="H55" s="23"/>
      <c r="I55" s="23"/>
      <c r="J55" s="23"/>
      <c r="K55" s="23"/>
      <c r="L55" s="23"/>
      <c r="M55" s="23"/>
      <c r="N55" s="26"/>
    </row>
    <row r="56" spans="2:14" ht="18" customHeight="1" x14ac:dyDescent="0.3">
      <c r="B56" s="378"/>
      <c r="C56" s="632" t="s">
        <v>708</v>
      </c>
      <c r="D56" s="19"/>
      <c r="E56" s="379"/>
      <c r="F56" s="379"/>
      <c r="G56" s="379"/>
      <c r="H56" s="379"/>
      <c r="I56" s="379"/>
      <c r="J56" s="379"/>
      <c r="K56" s="379"/>
      <c r="L56" s="379"/>
      <c r="M56" s="379"/>
      <c r="N56" s="259"/>
    </row>
    <row r="57" spans="2:14" ht="13.15" customHeight="1" x14ac:dyDescent="0.3">
      <c r="B57" s="302"/>
      <c r="C57" s="20" t="str">
        <f>C5</f>
        <v>De speciale school</v>
      </c>
      <c r="D57" s="307"/>
      <c r="E57" s="23"/>
      <c r="F57" s="23"/>
      <c r="G57" s="23"/>
      <c r="H57" s="23"/>
      <c r="I57" s="23"/>
      <c r="J57" s="23"/>
      <c r="K57" s="23"/>
      <c r="L57" s="23"/>
      <c r="M57" s="23"/>
      <c r="N57" s="26"/>
    </row>
    <row r="58" spans="2:14" ht="13.15" customHeight="1" x14ac:dyDescent="0.2">
      <c r="B58" s="21"/>
      <c r="C58" s="23"/>
      <c r="D58" s="23"/>
      <c r="E58" s="23"/>
      <c r="F58" s="23"/>
      <c r="G58" s="23"/>
      <c r="H58" s="23"/>
      <c r="I58" s="23"/>
      <c r="J58" s="23"/>
      <c r="K58" s="23"/>
      <c r="L58" s="23"/>
      <c r="M58" s="23"/>
      <c r="N58" s="26"/>
    </row>
    <row r="59" spans="2:14" ht="13.15" customHeight="1" x14ac:dyDescent="0.2">
      <c r="B59" s="21"/>
      <c r="C59" s="23"/>
      <c r="D59" s="23"/>
      <c r="E59" s="23"/>
      <c r="F59" s="23"/>
      <c r="G59" s="23"/>
      <c r="H59" s="23"/>
      <c r="I59" s="23"/>
      <c r="J59" s="23"/>
      <c r="K59" s="23"/>
      <c r="L59" s="23"/>
      <c r="M59" s="23"/>
      <c r="N59" s="26"/>
    </row>
    <row r="60" spans="2:14" ht="13.15" customHeight="1" x14ac:dyDescent="0.2">
      <c r="B60" s="250"/>
      <c r="C60" s="379"/>
      <c r="D60" s="381"/>
      <c r="E60" s="382"/>
      <c r="F60" s="1182" t="str">
        <f>+tab!D2</f>
        <v>2015/16</v>
      </c>
      <c r="G60" s="1182" t="str">
        <f>+tab!E2</f>
        <v>2016/17</v>
      </c>
      <c r="H60" s="1182" t="str">
        <f>+tab!F2</f>
        <v>2017/18</v>
      </c>
      <c r="I60" s="1182" t="str">
        <f>+tab!G2</f>
        <v>2018/19</v>
      </c>
      <c r="J60" s="1182" t="str">
        <f>+tab!H2</f>
        <v>2019/20</v>
      </c>
      <c r="K60" s="1182" t="str">
        <f>+tab!I2</f>
        <v>2020/21</v>
      </c>
      <c r="L60" s="609" t="str">
        <f>+tab!J2</f>
        <v>2021/22</v>
      </c>
      <c r="M60" s="383"/>
      <c r="N60" s="384"/>
    </row>
    <row r="61" spans="2:14" ht="13.15" customHeight="1" x14ac:dyDescent="0.2">
      <c r="B61" s="21"/>
      <c r="C61" s="23"/>
      <c r="D61" s="23"/>
      <c r="E61" s="303"/>
      <c r="F61" s="23"/>
      <c r="G61" s="23"/>
      <c r="H61" s="23"/>
      <c r="I61" s="23"/>
      <c r="J61" s="23"/>
      <c r="K61" s="23"/>
      <c r="L61" s="23"/>
      <c r="M61" s="386"/>
      <c r="N61" s="387"/>
    </row>
    <row r="62" spans="2:14" ht="13.15" customHeight="1" x14ac:dyDescent="0.2">
      <c r="B62" s="21"/>
      <c r="C62" s="27"/>
      <c r="D62" s="28"/>
      <c r="E62" s="389"/>
      <c r="F62" s="28"/>
      <c r="G62" s="28"/>
      <c r="H62" s="28"/>
      <c r="I62" s="30"/>
      <c r="J62" s="30"/>
      <c r="K62" s="30"/>
      <c r="L62" s="30"/>
      <c r="M62" s="390"/>
      <c r="N62" s="387"/>
    </row>
    <row r="63" spans="2:14" ht="13.15" customHeight="1" x14ac:dyDescent="0.2">
      <c r="B63" s="21"/>
      <c r="C63" s="45"/>
      <c r="D63" s="989" t="s">
        <v>250</v>
      </c>
      <c r="E63" s="391"/>
      <c r="F63" s="3"/>
      <c r="G63" s="3"/>
      <c r="H63" s="3"/>
      <c r="I63" s="6"/>
      <c r="J63" s="6"/>
      <c r="K63" s="6"/>
      <c r="L63" s="6"/>
      <c r="M63" s="392"/>
      <c r="N63" s="387"/>
    </row>
    <row r="64" spans="2:14" ht="13.15" customHeight="1" x14ac:dyDescent="0.2">
      <c r="B64" s="21"/>
      <c r="C64" s="45"/>
      <c r="D64" s="3"/>
      <c r="E64" s="391"/>
      <c r="F64" s="3"/>
      <c r="G64" s="3"/>
      <c r="H64" s="3"/>
      <c r="I64" s="6"/>
      <c r="J64" s="6"/>
      <c r="K64" s="6"/>
      <c r="L64" s="6"/>
      <c r="M64" s="392"/>
      <c r="N64" s="387"/>
    </row>
    <row r="65" spans="2:14" ht="13.15" customHeight="1" x14ac:dyDescent="0.2">
      <c r="B65" s="21"/>
      <c r="C65" s="45"/>
      <c r="D65" s="3" t="s">
        <v>251</v>
      </c>
      <c r="E65" s="391"/>
      <c r="F65" s="3"/>
      <c r="G65" s="3"/>
      <c r="H65" s="3"/>
      <c r="I65" s="6"/>
      <c r="J65" s="6"/>
      <c r="K65" s="6"/>
      <c r="L65" s="6"/>
      <c r="M65" s="392"/>
      <c r="N65" s="387"/>
    </row>
    <row r="66" spans="2:14" ht="13.15" customHeight="1" x14ac:dyDescent="0.2">
      <c r="B66" s="21"/>
      <c r="C66" s="45"/>
      <c r="D66" s="1" t="s">
        <v>252</v>
      </c>
      <c r="E66" s="3"/>
      <c r="F66" s="1179">
        <f>SUM(baten!H216:H221)-baten!H222+SUM(baten!H231:H234)-baten!H235</f>
        <v>384213.45185300004</v>
      </c>
      <c r="G66" s="1179">
        <f>SUM(baten!I216:I221)-baten!I222+SUM(baten!I231:I234)-baten!I235</f>
        <v>385970.24185300001</v>
      </c>
      <c r="H66" s="1179">
        <f>SUM(baten!J216:J221)-baten!J222+SUM(baten!J231:J234)-baten!J235</f>
        <v>387727.03185299999</v>
      </c>
      <c r="I66" s="1179">
        <f>SUM(baten!K216:K221)-baten!K222+SUM(baten!K231:K234)-baten!K235</f>
        <v>389483.82185300003</v>
      </c>
      <c r="J66" s="1179">
        <f>SUM(baten!L216:L221)-baten!L222+SUM(baten!L231:L234)-baten!L235</f>
        <v>391240.61185300007</v>
      </c>
      <c r="K66" s="1179">
        <f>SUM(baten!M216:M221)-baten!M222+SUM(baten!M231:M234)-baten!M235</f>
        <v>392997.40185299999</v>
      </c>
      <c r="L66" s="406"/>
      <c r="M66" s="6"/>
      <c r="N66" s="26"/>
    </row>
    <row r="67" spans="2:14" ht="13.15" customHeight="1" x14ac:dyDescent="0.2">
      <c r="B67" s="21"/>
      <c r="C67" s="45"/>
      <c r="D67" s="1" t="s">
        <v>253</v>
      </c>
      <c r="E67" s="3"/>
      <c r="F67" s="1180">
        <f>+baten!H223</f>
        <v>0</v>
      </c>
      <c r="G67" s="1180">
        <f>+baten!I223</f>
        <v>0</v>
      </c>
      <c r="H67" s="1180">
        <f>+baten!J223</f>
        <v>0</v>
      </c>
      <c r="I67" s="1180">
        <f>+baten!K223</f>
        <v>0</v>
      </c>
      <c r="J67" s="1180">
        <f>+baten!L223</f>
        <v>0</v>
      </c>
      <c r="K67" s="1180">
        <f>+baten!M223</f>
        <v>0</v>
      </c>
      <c r="L67" s="607"/>
      <c r="M67" s="6"/>
      <c r="N67" s="26"/>
    </row>
    <row r="68" spans="2:14" ht="13.15" customHeight="1" x14ac:dyDescent="0.2">
      <c r="B68" s="21"/>
      <c r="C68" s="45"/>
      <c r="D68" s="1" t="s">
        <v>254</v>
      </c>
      <c r="E68" s="3"/>
      <c r="F68" s="1179">
        <v>0</v>
      </c>
      <c r="G68" s="1179">
        <v>0</v>
      </c>
      <c r="H68" s="1179">
        <v>0</v>
      </c>
      <c r="I68" s="1179">
        <v>0</v>
      </c>
      <c r="J68" s="1179">
        <v>0</v>
      </c>
      <c r="K68" s="1179">
        <v>0</v>
      </c>
      <c r="L68" s="406"/>
      <c r="M68" s="6"/>
      <c r="N68" s="26"/>
    </row>
    <row r="69" spans="2:14" ht="13.15" customHeight="1" x14ac:dyDescent="0.2">
      <c r="B69" s="21"/>
      <c r="C69" s="45"/>
      <c r="D69" s="1" t="s">
        <v>255</v>
      </c>
      <c r="E69" s="3"/>
      <c r="F69" s="1179">
        <f>+baten!H224</f>
        <v>0</v>
      </c>
      <c r="G69" s="1179">
        <f>+baten!I224</f>
        <v>0</v>
      </c>
      <c r="H69" s="1179">
        <f>+baten!J224</f>
        <v>0</v>
      </c>
      <c r="I69" s="1179">
        <f>+baten!K224</f>
        <v>0</v>
      </c>
      <c r="J69" s="1179">
        <f>+baten!L224</f>
        <v>0</v>
      </c>
      <c r="K69" s="1179">
        <f>+baten!M224</f>
        <v>0</v>
      </c>
      <c r="L69" s="406"/>
      <c r="M69" s="6"/>
      <c r="N69" s="26"/>
    </row>
    <row r="70" spans="2:14" ht="13.15" customHeight="1" x14ac:dyDescent="0.2">
      <c r="B70" s="21"/>
      <c r="C70" s="45"/>
      <c r="D70" s="1" t="s">
        <v>256</v>
      </c>
      <c r="E70" s="3"/>
      <c r="F70" s="1179">
        <f>+baten!H225</f>
        <v>0</v>
      </c>
      <c r="G70" s="1179">
        <f>+baten!I225</f>
        <v>0</v>
      </c>
      <c r="H70" s="1179">
        <f>+baten!J225</f>
        <v>0</v>
      </c>
      <c r="I70" s="1179">
        <f>+baten!K225</f>
        <v>0</v>
      </c>
      <c r="J70" s="1179">
        <f>+baten!L225</f>
        <v>0</v>
      </c>
      <c r="K70" s="1179">
        <f>+baten!M225</f>
        <v>0</v>
      </c>
      <c r="L70" s="406"/>
      <c r="M70" s="6"/>
      <c r="N70" s="26"/>
    </row>
    <row r="71" spans="2:14" ht="13.15" customHeight="1" x14ac:dyDescent="0.2">
      <c r="B71" s="21"/>
      <c r="C71" s="45"/>
      <c r="D71" s="38"/>
      <c r="E71" s="43"/>
      <c r="F71" s="1177">
        <f t="shared" ref="F71:K71" si="6">SUM(F66:F70)</f>
        <v>384213.45185300004</v>
      </c>
      <c r="G71" s="1177">
        <f t="shared" si="6"/>
        <v>385970.24185300001</v>
      </c>
      <c r="H71" s="1177">
        <f t="shared" si="6"/>
        <v>387727.03185299999</v>
      </c>
      <c r="I71" s="1177">
        <f t="shared" si="6"/>
        <v>389483.82185300003</v>
      </c>
      <c r="J71" s="1177">
        <f t="shared" si="6"/>
        <v>391240.61185300007</v>
      </c>
      <c r="K71" s="1177">
        <f t="shared" si="6"/>
        <v>392997.40185299999</v>
      </c>
      <c r="L71" s="608"/>
      <c r="M71" s="6"/>
      <c r="N71" s="26"/>
    </row>
    <row r="72" spans="2:14" ht="13.15" customHeight="1" x14ac:dyDescent="0.2">
      <c r="B72" s="393"/>
      <c r="C72" s="394"/>
      <c r="D72" s="3" t="s">
        <v>257</v>
      </c>
      <c r="E72" s="43"/>
      <c r="F72" s="395"/>
      <c r="G72" s="395"/>
      <c r="H72" s="395"/>
      <c r="I72" s="602"/>
      <c r="J72" s="602"/>
      <c r="K72" s="602"/>
      <c r="L72" s="602"/>
      <c r="M72" s="6"/>
      <c r="N72" s="26"/>
    </row>
    <row r="73" spans="2:14" ht="13.15" customHeight="1" x14ac:dyDescent="0.2">
      <c r="B73" s="21"/>
      <c r="C73" s="45"/>
      <c r="D73" s="396" t="s">
        <v>260</v>
      </c>
      <c r="E73" s="368"/>
      <c r="F73" s="1180">
        <f>+lasten!J15+lasten!J40</f>
        <v>114618.24000000001</v>
      </c>
      <c r="G73" s="1180">
        <f>+lasten!K15+lasten!K40</f>
        <v>120411.36000000002</v>
      </c>
      <c r="H73" s="1180">
        <f>+lasten!L15+lasten!L40</f>
        <v>124318.80000000002</v>
      </c>
      <c r="I73" s="1180">
        <f>+lasten!M15+lasten!M40</f>
        <v>128284.56</v>
      </c>
      <c r="J73" s="1180">
        <f>+lasten!N15+lasten!N40</f>
        <v>131764.32</v>
      </c>
      <c r="K73" s="1180">
        <f>+lasten!O15+lasten!O40</f>
        <v>133786.07999999999</v>
      </c>
      <c r="L73" s="607"/>
      <c r="M73" s="6"/>
      <c r="N73" s="26"/>
    </row>
    <row r="74" spans="2:14" ht="13.15" customHeight="1" x14ac:dyDescent="0.2">
      <c r="B74" s="21"/>
      <c r="C74" s="45"/>
      <c r="D74" s="3" t="s">
        <v>261</v>
      </c>
      <c r="E74" s="3"/>
      <c r="F74" s="1180">
        <f>+lasten!J160</f>
        <v>0</v>
      </c>
      <c r="G74" s="1180">
        <f>+lasten!K160</f>
        <v>0</v>
      </c>
      <c r="H74" s="1180">
        <f>+lasten!L160</f>
        <v>0</v>
      </c>
      <c r="I74" s="1180">
        <f>+lasten!M160</f>
        <v>0</v>
      </c>
      <c r="J74" s="1180">
        <f>+lasten!N160</f>
        <v>0</v>
      </c>
      <c r="K74" s="1180">
        <f>+lasten!O160</f>
        <v>0</v>
      </c>
      <c r="L74" s="607"/>
      <c r="M74" s="6"/>
      <c r="N74" s="26"/>
    </row>
    <row r="75" spans="2:14" ht="13.15" customHeight="1" x14ac:dyDescent="0.2">
      <c r="B75" s="21"/>
      <c r="C75" s="45"/>
      <c r="D75" s="3" t="s">
        <v>262</v>
      </c>
      <c r="E75" s="3"/>
      <c r="F75" s="1180">
        <f>+lasten!J161</f>
        <v>0</v>
      </c>
      <c r="G75" s="1180">
        <f>+lasten!K161</f>
        <v>0</v>
      </c>
      <c r="H75" s="1180">
        <f>+lasten!L161</f>
        <v>0</v>
      </c>
      <c r="I75" s="1180">
        <f>+lasten!M161</f>
        <v>0</v>
      </c>
      <c r="J75" s="1180">
        <f>+lasten!N161</f>
        <v>0</v>
      </c>
      <c r="K75" s="1180">
        <f>+lasten!O161</f>
        <v>0</v>
      </c>
      <c r="L75" s="607"/>
      <c r="M75" s="6"/>
      <c r="N75" s="26"/>
    </row>
    <row r="76" spans="2:14" ht="13.15" customHeight="1" x14ac:dyDescent="0.2">
      <c r="B76" s="21"/>
      <c r="C76" s="45"/>
      <c r="D76" s="3" t="s">
        <v>263</v>
      </c>
      <c r="E76" s="3"/>
      <c r="F76" s="1180">
        <f>+lasten!J162</f>
        <v>0</v>
      </c>
      <c r="G76" s="1180">
        <f>+lasten!K162</f>
        <v>0</v>
      </c>
      <c r="H76" s="1180">
        <f>+lasten!L162</f>
        <v>0</v>
      </c>
      <c r="I76" s="1180">
        <f>+lasten!M162</f>
        <v>0</v>
      </c>
      <c r="J76" s="1180">
        <f>+lasten!N162</f>
        <v>0</v>
      </c>
      <c r="K76" s="1180">
        <f>+lasten!O162</f>
        <v>0</v>
      </c>
      <c r="L76" s="607"/>
      <c r="M76" s="6"/>
      <c r="N76" s="26"/>
    </row>
    <row r="77" spans="2:14" ht="13.15" customHeight="1" x14ac:dyDescent="0.2">
      <c r="B77" s="21"/>
      <c r="C77" s="45"/>
      <c r="D77" s="38"/>
      <c r="E77" s="3"/>
      <c r="F77" s="1177">
        <f t="shared" ref="F77:K77" si="7">SUM(F73:F76)</f>
        <v>114618.24000000001</v>
      </c>
      <c r="G77" s="1177">
        <f t="shared" si="7"/>
        <v>120411.36000000002</v>
      </c>
      <c r="H77" s="1177">
        <f t="shared" si="7"/>
        <v>124318.80000000002</v>
      </c>
      <c r="I77" s="1177">
        <f t="shared" si="7"/>
        <v>128284.56</v>
      </c>
      <c r="J77" s="1177">
        <f t="shared" si="7"/>
        <v>131764.32</v>
      </c>
      <c r="K77" s="1177">
        <f t="shared" si="7"/>
        <v>133786.07999999999</v>
      </c>
      <c r="L77" s="608"/>
      <c r="M77" s="6"/>
      <c r="N77" s="26"/>
    </row>
    <row r="78" spans="2:14" ht="13.15" customHeight="1" x14ac:dyDescent="0.2">
      <c r="B78" s="21"/>
      <c r="C78" s="45"/>
      <c r="D78" s="397"/>
      <c r="E78" s="368"/>
      <c r="F78" s="398"/>
      <c r="G78" s="398"/>
      <c r="H78" s="398"/>
      <c r="I78" s="603"/>
      <c r="J78" s="603"/>
      <c r="K78" s="603"/>
      <c r="L78" s="603"/>
      <c r="M78" s="6"/>
      <c r="N78" s="26"/>
    </row>
    <row r="79" spans="2:14" ht="13.15" customHeight="1" x14ac:dyDescent="0.2">
      <c r="B79" s="373"/>
      <c r="C79" s="37"/>
      <c r="D79" s="38" t="s">
        <v>264</v>
      </c>
      <c r="E79" s="368"/>
      <c r="F79" s="1178">
        <f t="shared" ref="F79:K79" si="8">F71-F77</f>
        <v>269595.21185300004</v>
      </c>
      <c r="G79" s="1178">
        <f t="shared" si="8"/>
        <v>265558.88185300003</v>
      </c>
      <c r="H79" s="1178">
        <f t="shared" si="8"/>
        <v>263408.231853</v>
      </c>
      <c r="I79" s="1178">
        <f t="shared" si="8"/>
        <v>261199.26185300003</v>
      </c>
      <c r="J79" s="1178">
        <f t="shared" si="8"/>
        <v>259476.29185300006</v>
      </c>
      <c r="K79" s="1178">
        <f t="shared" si="8"/>
        <v>259211.321853</v>
      </c>
      <c r="L79" s="610"/>
      <c r="M79" s="6"/>
      <c r="N79" s="26"/>
    </row>
    <row r="80" spans="2:14" ht="13.15" customHeight="1" x14ac:dyDescent="0.2">
      <c r="B80" s="21"/>
      <c r="C80" s="53"/>
      <c r="D80" s="399"/>
      <c r="E80" s="400"/>
      <c r="F80" s="401"/>
      <c r="G80" s="401"/>
      <c r="H80" s="401"/>
      <c r="I80" s="604"/>
      <c r="J80" s="604"/>
      <c r="K80" s="604"/>
      <c r="L80" s="604"/>
      <c r="M80" s="55"/>
      <c r="N80" s="26"/>
    </row>
    <row r="81" spans="2:14" ht="13.15" customHeight="1" x14ac:dyDescent="0.2">
      <c r="B81" s="21"/>
      <c r="C81" s="23"/>
      <c r="D81" s="331"/>
      <c r="E81" s="402"/>
      <c r="F81" s="403"/>
      <c r="G81" s="403"/>
      <c r="H81" s="403"/>
      <c r="I81" s="403"/>
      <c r="J81" s="403"/>
      <c r="K81" s="403"/>
      <c r="L81" s="403"/>
      <c r="M81" s="23"/>
      <c r="N81" s="26"/>
    </row>
    <row r="82" spans="2:14" ht="13.15" customHeight="1" x14ac:dyDescent="0.2">
      <c r="B82" s="21"/>
      <c r="C82" s="27"/>
      <c r="D82" s="334"/>
      <c r="E82" s="404"/>
      <c r="F82" s="405"/>
      <c r="G82" s="405"/>
      <c r="H82" s="405"/>
      <c r="I82" s="605"/>
      <c r="J82" s="605"/>
      <c r="K82" s="605"/>
      <c r="L82" s="605"/>
      <c r="M82" s="30"/>
      <c r="N82" s="26"/>
    </row>
    <row r="83" spans="2:14" ht="13.15" customHeight="1" x14ac:dyDescent="0.2">
      <c r="B83" s="21"/>
      <c r="C83" s="45"/>
      <c r="D83" s="1007" t="s">
        <v>265</v>
      </c>
      <c r="E83" s="368"/>
      <c r="F83" s="406"/>
      <c r="G83" s="406"/>
      <c r="H83" s="406"/>
      <c r="I83" s="606"/>
      <c r="J83" s="606"/>
      <c r="K83" s="606"/>
      <c r="L83" s="606"/>
      <c r="M83" s="6"/>
      <c r="N83" s="26"/>
    </row>
    <row r="84" spans="2:14" ht="13.15" customHeight="1" x14ac:dyDescent="0.2">
      <c r="B84" s="21"/>
      <c r="C84" s="45"/>
      <c r="D84" s="345"/>
      <c r="E84" s="368"/>
      <c r="F84" s="406"/>
      <c r="G84" s="406"/>
      <c r="H84" s="406"/>
      <c r="I84" s="606"/>
      <c r="J84" s="606"/>
      <c r="K84" s="606"/>
      <c r="L84" s="606"/>
      <c r="M84" s="6"/>
      <c r="N84" s="26"/>
    </row>
    <row r="85" spans="2:14" ht="13.15" customHeight="1" x14ac:dyDescent="0.2">
      <c r="B85" s="21"/>
      <c r="C85" s="45"/>
      <c r="D85" s="1" t="s">
        <v>266</v>
      </c>
      <c r="E85" s="368"/>
      <c r="F85" s="407">
        <v>0</v>
      </c>
      <c r="G85" s="407">
        <v>0</v>
      </c>
      <c r="H85" s="407">
        <v>0</v>
      </c>
      <c r="I85" s="407">
        <v>0</v>
      </c>
      <c r="J85" s="407">
        <v>0</v>
      </c>
      <c r="K85" s="407">
        <v>0</v>
      </c>
      <c r="L85" s="611"/>
      <c r="M85" s="6"/>
      <c r="N85" s="26"/>
    </row>
    <row r="86" spans="2:14" ht="13.15" customHeight="1" x14ac:dyDescent="0.2">
      <c r="B86" s="21"/>
      <c r="C86" s="45"/>
      <c r="D86" s="1" t="s">
        <v>267</v>
      </c>
      <c r="E86" s="368"/>
      <c r="F86" s="407">
        <v>0</v>
      </c>
      <c r="G86" s="407">
        <v>0</v>
      </c>
      <c r="H86" s="407">
        <v>0</v>
      </c>
      <c r="I86" s="407">
        <v>0</v>
      </c>
      <c r="J86" s="407">
        <v>0</v>
      </c>
      <c r="K86" s="407">
        <v>0</v>
      </c>
      <c r="L86" s="611"/>
      <c r="M86" s="6"/>
      <c r="N86" s="26"/>
    </row>
    <row r="87" spans="2:14" ht="13.15" customHeight="1" x14ac:dyDescent="0.2">
      <c r="B87" s="21"/>
      <c r="C87" s="45"/>
      <c r="D87" s="1"/>
      <c r="E87" s="368"/>
      <c r="F87" s="406"/>
      <c r="G87" s="406"/>
      <c r="H87" s="406"/>
      <c r="I87" s="406"/>
      <c r="J87" s="406"/>
      <c r="K87" s="406"/>
      <c r="L87" s="406"/>
      <c r="M87" s="6"/>
      <c r="N87" s="26"/>
    </row>
    <row r="88" spans="2:14" ht="13.15" customHeight="1" x14ac:dyDescent="0.2">
      <c r="B88" s="373"/>
      <c r="C88" s="37"/>
      <c r="D88" s="38" t="s">
        <v>268</v>
      </c>
      <c r="E88" s="43"/>
      <c r="F88" s="1178">
        <f t="shared" ref="F88:K88" si="9">F85-F86</f>
        <v>0</v>
      </c>
      <c r="G88" s="1178">
        <f t="shared" si="9"/>
        <v>0</v>
      </c>
      <c r="H88" s="1178">
        <f t="shared" si="9"/>
        <v>0</v>
      </c>
      <c r="I88" s="1178">
        <f t="shared" si="9"/>
        <v>0</v>
      </c>
      <c r="J88" s="1178">
        <f t="shared" si="9"/>
        <v>0</v>
      </c>
      <c r="K88" s="1178">
        <f t="shared" si="9"/>
        <v>0</v>
      </c>
      <c r="L88" s="610"/>
      <c r="M88" s="374"/>
      <c r="N88" s="375"/>
    </row>
    <row r="89" spans="2:14" ht="13.15" customHeight="1" x14ac:dyDescent="0.2">
      <c r="B89" s="21"/>
      <c r="C89" s="45"/>
      <c r="D89" s="1"/>
      <c r="E89" s="368"/>
      <c r="F89" s="406"/>
      <c r="G89" s="406"/>
      <c r="H89" s="406"/>
      <c r="I89" s="606"/>
      <c r="J89" s="606"/>
      <c r="K89" s="606"/>
      <c r="L89" s="606"/>
      <c r="M89" s="6"/>
      <c r="N89" s="26"/>
    </row>
    <row r="90" spans="2:14" ht="13.15" customHeight="1" x14ac:dyDescent="0.2">
      <c r="B90" s="21"/>
      <c r="C90" s="23"/>
      <c r="D90" s="331"/>
      <c r="E90" s="402"/>
      <c r="F90" s="403"/>
      <c r="G90" s="403"/>
      <c r="H90" s="403"/>
      <c r="I90" s="403"/>
      <c r="J90" s="403"/>
      <c r="K90" s="403"/>
      <c r="L90" s="403"/>
      <c r="M90" s="23"/>
      <c r="N90" s="26"/>
    </row>
    <row r="91" spans="2:14" ht="13.15" customHeight="1" x14ac:dyDescent="0.2">
      <c r="B91" s="21"/>
      <c r="C91" s="45"/>
      <c r="D91" s="1"/>
      <c r="E91" s="368"/>
      <c r="F91" s="406"/>
      <c r="G91" s="406"/>
      <c r="H91" s="406"/>
      <c r="I91" s="606"/>
      <c r="J91" s="606"/>
      <c r="K91" s="606"/>
      <c r="L91" s="606"/>
      <c r="M91" s="6"/>
      <c r="N91" s="26"/>
    </row>
    <row r="92" spans="2:14" ht="13.15" customHeight="1" x14ac:dyDescent="0.2">
      <c r="B92" s="373"/>
      <c r="C92" s="37"/>
      <c r="D92" s="1007" t="s">
        <v>269</v>
      </c>
      <c r="E92" s="43"/>
      <c r="F92" s="1178">
        <f t="shared" ref="F92:K92" si="10">F79+F88</f>
        <v>269595.21185300004</v>
      </c>
      <c r="G92" s="1178">
        <f t="shared" si="10"/>
        <v>265558.88185300003</v>
      </c>
      <c r="H92" s="1178">
        <f t="shared" si="10"/>
        <v>263408.231853</v>
      </c>
      <c r="I92" s="1178">
        <f t="shared" si="10"/>
        <v>261199.26185300003</v>
      </c>
      <c r="J92" s="1178">
        <f t="shared" si="10"/>
        <v>259476.29185300006</v>
      </c>
      <c r="K92" s="1178">
        <f t="shared" si="10"/>
        <v>259211.321853</v>
      </c>
      <c r="L92" s="610"/>
      <c r="M92" s="374"/>
      <c r="N92" s="375"/>
    </row>
    <row r="93" spans="2:14" ht="13.15" customHeight="1" x14ac:dyDescent="0.2">
      <c r="B93" s="21"/>
      <c r="C93" s="45"/>
      <c r="D93" s="1"/>
      <c r="E93" s="368"/>
      <c r="F93" s="406"/>
      <c r="G93" s="406"/>
      <c r="H93" s="406"/>
      <c r="I93" s="606"/>
      <c r="J93" s="606"/>
      <c r="K93" s="606"/>
      <c r="L93" s="606"/>
      <c r="M93" s="6"/>
      <c r="N93" s="26"/>
    </row>
    <row r="94" spans="2:14" ht="13.15" customHeight="1" x14ac:dyDescent="0.2">
      <c r="B94" s="21"/>
      <c r="C94" s="23"/>
      <c r="D94" s="331"/>
      <c r="E94" s="402"/>
      <c r="F94" s="403"/>
      <c r="G94" s="403"/>
      <c r="H94" s="403"/>
      <c r="I94" s="403"/>
      <c r="J94" s="403"/>
      <c r="K94" s="403"/>
      <c r="L94" s="403"/>
      <c r="M94" s="23"/>
      <c r="N94" s="26"/>
    </row>
    <row r="95" spans="2:14" ht="13.15" customHeight="1" x14ac:dyDescent="0.2">
      <c r="B95" s="21"/>
      <c r="C95" s="23"/>
      <c r="D95" s="331"/>
      <c r="E95" s="402"/>
      <c r="F95" s="403"/>
      <c r="G95" s="403"/>
      <c r="H95" s="403"/>
      <c r="I95" s="403"/>
      <c r="J95" s="403"/>
      <c r="K95" s="403"/>
      <c r="L95" s="403"/>
      <c r="M95" s="23"/>
      <c r="N95" s="26"/>
    </row>
    <row r="96" spans="2:14" ht="13.15" customHeight="1" x14ac:dyDescent="0.2">
      <c r="B96" s="21"/>
      <c r="C96" s="45"/>
      <c r="D96" s="3"/>
      <c r="E96" s="3"/>
      <c r="F96" s="408"/>
      <c r="G96" s="408"/>
      <c r="H96" s="408"/>
      <c r="I96" s="409"/>
      <c r="J96" s="409"/>
      <c r="K96" s="409"/>
      <c r="L96" s="409"/>
      <c r="M96" s="409"/>
      <c r="N96" s="26"/>
    </row>
    <row r="97" spans="2:14" ht="13.15" customHeight="1" x14ac:dyDescent="0.2">
      <c r="B97" s="250"/>
      <c r="C97" s="257"/>
      <c r="D97" s="989" t="s">
        <v>270</v>
      </c>
      <c r="E97" s="7"/>
      <c r="F97" s="410"/>
      <c r="G97" s="410"/>
      <c r="H97" s="410"/>
      <c r="I97" s="411"/>
      <c r="J97" s="411"/>
      <c r="K97" s="411"/>
      <c r="L97" s="411"/>
      <c r="M97" s="411"/>
      <c r="N97" s="259"/>
    </row>
    <row r="98" spans="2:14" ht="13.15" customHeight="1" x14ac:dyDescent="0.2">
      <c r="B98" s="21"/>
      <c r="C98" s="45"/>
      <c r="D98" s="3"/>
      <c r="E98" s="3"/>
      <c r="F98" s="408"/>
      <c r="G98" s="408"/>
      <c r="H98" s="408"/>
      <c r="I98" s="409"/>
      <c r="J98" s="409"/>
      <c r="K98" s="409"/>
      <c r="L98" s="409"/>
      <c r="M98" s="409"/>
      <c r="N98" s="26"/>
    </row>
    <row r="99" spans="2:14" ht="13.15" customHeight="1" x14ac:dyDescent="0.2">
      <c r="B99" s="21"/>
      <c r="C99" s="45"/>
      <c r="D99" s="3" t="s">
        <v>271</v>
      </c>
      <c r="E99" s="3"/>
      <c r="F99" s="1174">
        <f>+baten!H222</f>
        <v>0</v>
      </c>
      <c r="G99" s="1174">
        <f>+baten!I222</f>
        <v>0</v>
      </c>
      <c r="H99" s="1174">
        <f>+baten!J222</f>
        <v>0</v>
      </c>
      <c r="I99" s="1174">
        <f>+baten!K222</f>
        <v>0</v>
      </c>
      <c r="J99" s="1174">
        <f>+baten!L222</f>
        <v>0</v>
      </c>
      <c r="K99" s="1174">
        <f>+baten!M222</f>
        <v>0</v>
      </c>
      <c r="L99" s="473"/>
      <c r="M99" s="409"/>
      <c r="N99" s="26"/>
    </row>
    <row r="100" spans="2:14" ht="13.15" customHeight="1" x14ac:dyDescent="0.2">
      <c r="B100" s="21"/>
      <c r="C100" s="45"/>
      <c r="D100" s="3" t="s">
        <v>272</v>
      </c>
      <c r="E100" s="3"/>
      <c r="F100" s="1174">
        <f>+baten!H235</f>
        <v>0</v>
      </c>
      <c r="G100" s="1174">
        <f>+baten!I235</f>
        <v>0</v>
      </c>
      <c r="H100" s="1174">
        <f>+baten!J235</f>
        <v>0</v>
      </c>
      <c r="I100" s="1174">
        <f>+baten!K235</f>
        <v>0</v>
      </c>
      <c r="J100" s="1174">
        <f>+baten!L235</f>
        <v>0</v>
      </c>
      <c r="K100" s="1174">
        <f>+baten!M235</f>
        <v>0</v>
      </c>
      <c r="L100" s="473"/>
      <c r="M100" s="409"/>
      <c r="N100" s="26"/>
    </row>
    <row r="101" spans="2:14" ht="13.15" customHeight="1" x14ac:dyDescent="0.2">
      <c r="B101" s="21"/>
      <c r="C101" s="45"/>
      <c r="D101" s="43"/>
      <c r="E101" s="3"/>
      <c r="F101" s="1127">
        <f t="shared" ref="F101:K101" si="11">SUM(F99:F100)</f>
        <v>0</v>
      </c>
      <c r="G101" s="1127">
        <f t="shared" si="11"/>
        <v>0</v>
      </c>
      <c r="H101" s="1127">
        <f t="shared" si="11"/>
        <v>0</v>
      </c>
      <c r="I101" s="1127">
        <f t="shared" si="11"/>
        <v>0</v>
      </c>
      <c r="J101" s="1127">
        <f t="shared" si="11"/>
        <v>0</v>
      </c>
      <c r="K101" s="1127">
        <f t="shared" si="11"/>
        <v>0</v>
      </c>
      <c r="L101" s="612"/>
      <c r="M101" s="409"/>
      <c r="N101" s="26"/>
    </row>
    <row r="102" spans="2:14" ht="13.15" customHeight="1" x14ac:dyDescent="0.2">
      <c r="B102" s="21"/>
      <c r="C102" s="53"/>
      <c r="D102" s="319"/>
      <c r="E102" s="319"/>
      <c r="F102" s="412"/>
      <c r="G102" s="412"/>
      <c r="H102" s="412"/>
      <c r="I102" s="413"/>
      <c r="J102" s="413"/>
      <c r="K102" s="413"/>
      <c r="L102" s="413"/>
      <c r="M102" s="413"/>
      <c r="N102" s="26"/>
    </row>
    <row r="103" spans="2:14" ht="13.15" customHeight="1" x14ac:dyDescent="0.2">
      <c r="B103" s="21"/>
      <c r="C103" s="23"/>
      <c r="D103" s="414"/>
      <c r="E103" s="23"/>
      <c r="F103" s="415"/>
      <c r="G103" s="415"/>
      <c r="H103" s="415"/>
      <c r="I103" s="415"/>
      <c r="J103" s="415"/>
      <c r="K103" s="415"/>
      <c r="L103" s="415"/>
      <c r="M103" s="23"/>
      <c r="N103" s="26"/>
    </row>
    <row r="104" spans="2:14" ht="13.15" customHeight="1" x14ac:dyDescent="0.25">
      <c r="B104" s="60"/>
      <c r="C104" s="61"/>
      <c r="D104" s="416"/>
      <c r="E104" s="61"/>
      <c r="F104" s="279"/>
      <c r="G104" s="279"/>
      <c r="H104" s="279"/>
      <c r="I104" s="279"/>
      <c r="J104" s="279"/>
      <c r="K104" s="279"/>
      <c r="L104" s="279"/>
      <c r="M104" s="63" t="s">
        <v>213</v>
      </c>
      <c r="N104" s="64"/>
    </row>
  </sheetData>
  <sheetProtection algorithmName="SHA-512" hashValue="tiSU9E2XzijO5pPdBhgR7I98F9QD9WpuTxTq2FV61nu/Gww5xygtw2Il08xGN9vL+gyynJAmPYFE+KgdnB9l8g==" saltValue="61/n6qqIt9ZPq83BQQvSGQ==" spinCount="100000" sheet="1" objects="1" scenarios="1"/>
  <pageMargins left="0.7" right="0.7" top="0.75" bottom="0.75" header="0.3" footer="0.3"/>
  <pageSetup paperSize="9" scale="59" orientation="portrait" r:id="rId1"/>
  <headerFooter>
    <oddHeader>&amp;L&amp;"Arial,Vet"&amp;F&amp;R&amp;"Arial,Vet"&amp;A</oddHeader>
    <oddFooter>&amp;L&amp;"Arial,Vet"keizer / goedhart&amp;C&amp;"Arial,Vet"pagina &amp;P&amp;R&amp;"Arial,Vet"&amp;D</oddFooter>
  </headerFooter>
  <rowBreaks count="2" manualBreakCount="2">
    <brk id="52" min="1" max="14" man="1"/>
    <brk id="53" min="1" max="14" man="1"/>
  </rowBreaks>
  <colBreaks count="2" manualBreakCount="2">
    <brk id="14" max="1048575" man="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60"/>
  <sheetViews>
    <sheetView zoomScale="85" zoomScaleNormal="85" workbookViewId="0">
      <selection activeCell="B2" sqref="B2"/>
    </sheetView>
  </sheetViews>
  <sheetFormatPr defaultColWidth="9.140625" defaultRowHeight="12.75" x14ac:dyDescent="0.2"/>
  <cols>
    <col min="1" max="1" width="3.7109375" style="51" customWidth="1"/>
    <col min="2" max="3" width="2.7109375" style="51" customWidth="1"/>
    <col min="4" max="4" width="40.7109375" style="51" customWidth="1"/>
    <col min="5" max="5" width="2.7109375" style="51" customWidth="1"/>
    <col min="6" max="6" width="14.85546875" style="51" customWidth="1"/>
    <col min="7" max="10" width="14.85546875" style="9" customWidth="1"/>
    <col min="11" max="11" width="2.7109375" style="9" customWidth="1"/>
    <col min="12" max="12" width="2.7109375" style="51" customWidth="1"/>
    <col min="13" max="13" width="11.42578125" style="112" customWidth="1"/>
    <col min="14" max="14" width="33.7109375" style="51" customWidth="1"/>
    <col min="15" max="15" width="2.5703125" style="51" customWidth="1"/>
    <col min="16" max="20" width="10.7109375" style="51" customWidth="1"/>
    <col min="21" max="21" width="2.7109375" style="51" customWidth="1"/>
    <col min="22" max="16384" width="9.140625" style="51"/>
  </cols>
  <sheetData>
    <row r="2" spans="2:16" x14ac:dyDescent="0.2">
      <c r="B2" s="10"/>
      <c r="C2" s="11"/>
      <c r="D2" s="11"/>
      <c r="E2" s="11"/>
      <c r="F2" s="11"/>
      <c r="G2" s="12"/>
      <c r="H2" s="12"/>
      <c r="I2" s="12"/>
      <c r="J2" s="12"/>
      <c r="K2" s="12"/>
      <c r="L2" s="13"/>
    </row>
    <row r="3" spans="2:16" x14ac:dyDescent="0.2">
      <c r="B3" s="21"/>
      <c r="C3" s="23"/>
      <c r="D3" s="23"/>
      <c r="E3" s="23"/>
      <c r="F3" s="23"/>
      <c r="G3" s="24"/>
      <c r="H3" s="24"/>
      <c r="I3" s="24"/>
      <c r="J3" s="24"/>
      <c r="K3" s="24"/>
      <c r="L3" s="26"/>
    </row>
    <row r="4" spans="2:16" s="217" customFormat="1" ht="18.75" x14ac:dyDescent="0.3">
      <c r="B4" s="417"/>
      <c r="C4" s="632" t="s">
        <v>273</v>
      </c>
      <c r="D4" s="379"/>
      <c r="E4" s="16"/>
      <c r="F4" s="16"/>
      <c r="G4" s="17"/>
      <c r="H4" s="17"/>
      <c r="I4" s="17"/>
      <c r="J4" s="17"/>
      <c r="K4" s="17"/>
      <c r="L4" s="18"/>
      <c r="M4" s="418"/>
    </row>
    <row r="5" spans="2:16" s="217" customFormat="1" ht="18.75" x14ac:dyDescent="0.3">
      <c r="B5" s="417"/>
      <c r="C5" s="151" t="str">
        <f>+geg!G9</f>
        <v>De speciale school</v>
      </c>
      <c r="D5" s="16"/>
      <c r="E5" s="16"/>
      <c r="F5" s="16"/>
      <c r="G5" s="17"/>
      <c r="H5" s="17"/>
      <c r="I5" s="17"/>
      <c r="J5" s="17"/>
      <c r="K5" s="17"/>
      <c r="L5" s="18"/>
      <c r="M5" s="418"/>
    </row>
    <row r="6" spans="2:16" x14ac:dyDescent="0.2">
      <c r="B6" s="419"/>
      <c r="C6" s="402"/>
      <c r="D6" s="23"/>
      <c r="E6" s="23"/>
      <c r="F6" s="23"/>
      <c r="G6" s="24"/>
      <c r="H6" s="24"/>
      <c r="I6" s="24"/>
      <c r="J6" s="24"/>
      <c r="K6" s="24"/>
      <c r="L6" s="26"/>
    </row>
    <row r="7" spans="2:16" x14ac:dyDescent="0.2">
      <c r="B7" s="419"/>
      <c r="C7" s="402"/>
      <c r="D7" s="23"/>
      <c r="E7" s="23"/>
      <c r="F7" s="23"/>
      <c r="G7" s="24"/>
      <c r="H7" s="24"/>
      <c r="I7" s="24"/>
      <c r="J7" s="24"/>
      <c r="K7" s="24"/>
      <c r="L7" s="26"/>
    </row>
    <row r="8" spans="2:16" s="217" customFormat="1" x14ac:dyDescent="0.2">
      <c r="B8" s="36"/>
      <c r="C8" s="310"/>
      <c r="D8" s="355"/>
      <c r="E8" s="16"/>
      <c r="F8" s="1161">
        <f>+tab!C4</f>
        <v>2014</v>
      </c>
      <c r="G8" s="1161">
        <f>+tab!D4</f>
        <v>2015</v>
      </c>
      <c r="H8" s="1161">
        <f>+tab!E4</f>
        <v>2016</v>
      </c>
      <c r="I8" s="1161">
        <f>+tab!F4</f>
        <v>2017</v>
      </c>
      <c r="J8" s="1161">
        <f>+tab!G4</f>
        <v>2018</v>
      </c>
      <c r="K8" s="322"/>
      <c r="L8" s="18"/>
      <c r="M8" s="418"/>
    </row>
    <row r="9" spans="2:16" x14ac:dyDescent="0.2">
      <c r="B9" s="373"/>
      <c r="C9" s="326"/>
      <c r="D9" s="402"/>
      <c r="E9" s="23"/>
      <c r="F9" s="1160"/>
      <c r="G9" s="1159"/>
      <c r="H9" s="1159"/>
      <c r="I9" s="1159"/>
      <c r="J9" s="1159"/>
      <c r="K9" s="309"/>
      <c r="L9" s="26"/>
    </row>
    <row r="10" spans="2:16" x14ac:dyDescent="0.2">
      <c r="B10" s="373"/>
      <c r="C10" s="420"/>
      <c r="D10" s="404"/>
      <c r="E10" s="28"/>
      <c r="F10" s="28"/>
      <c r="G10" s="421"/>
      <c r="H10" s="421"/>
      <c r="I10" s="421"/>
      <c r="J10" s="421"/>
      <c r="K10" s="422"/>
      <c r="L10" s="26"/>
    </row>
    <row r="11" spans="2:16" x14ac:dyDescent="0.2">
      <c r="B11" s="21"/>
      <c r="C11" s="45"/>
      <c r="D11" s="989" t="s">
        <v>274</v>
      </c>
      <c r="E11" s="3"/>
      <c r="F11" s="3"/>
      <c r="G11" s="423"/>
      <c r="H11" s="423"/>
      <c r="I11" s="423"/>
      <c r="J11" s="423"/>
      <c r="K11" s="424"/>
      <c r="L11" s="26"/>
    </row>
    <row r="12" spans="2:16" x14ac:dyDescent="0.2">
      <c r="B12" s="21"/>
      <c r="C12" s="45"/>
      <c r="D12" s="3"/>
      <c r="E12" s="3"/>
      <c r="F12" s="3"/>
      <c r="G12" s="3"/>
      <c r="H12" s="3"/>
      <c r="I12" s="3"/>
      <c r="J12" s="3"/>
      <c r="K12" s="6"/>
      <c r="L12" s="425"/>
      <c r="M12" s="230"/>
      <c r="N12" s="9"/>
      <c r="O12" s="9"/>
      <c r="P12" s="9"/>
    </row>
    <row r="13" spans="2:16" x14ac:dyDescent="0.2">
      <c r="B13" s="21"/>
      <c r="C13" s="45"/>
      <c r="D13" s="368" t="s">
        <v>275</v>
      </c>
      <c r="E13" s="3"/>
      <c r="F13" s="3"/>
      <c r="G13" s="3"/>
      <c r="H13" s="3"/>
      <c r="I13" s="3"/>
      <c r="J13" s="3"/>
      <c r="K13" s="6"/>
      <c r="L13" s="26"/>
    </row>
    <row r="14" spans="2:16" x14ac:dyDescent="0.2">
      <c r="B14" s="21"/>
      <c r="C14" s="45"/>
      <c r="D14" s="3" t="s">
        <v>277</v>
      </c>
      <c r="E14" s="3"/>
      <c r="F14" s="724">
        <v>0</v>
      </c>
      <c r="G14" s="1174">
        <f t="shared" ref="G14:J14" si="0">F14</f>
        <v>0</v>
      </c>
      <c r="H14" s="1174">
        <f t="shared" si="0"/>
        <v>0</v>
      </c>
      <c r="I14" s="1174">
        <f t="shared" si="0"/>
        <v>0</v>
      </c>
      <c r="J14" s="1174">
        <f t="shared" si="0"/>
        <v>0</v>
      </c>
      <c r="K14" s="426"/>
      <c r="L14" s="26"/>
    </row>
    <row r="15" spans="2:16" x14ac:dyDescent="0.2">
      <c r="B15" s="21"/>
      <c r="C15" s="45"/>
      <c r="D15" s="3" t="s">
        <v>276</v>
      </c>
      <c r="E15" s="3"/>
      <c r="F15" s="1168">
        <f>+act!F61</f>
        <v>0</v>
      </c>
      <c r="G15" s="1168">
        <f>+act!G61</f>
        <v>0</v>
      </c>
      <c r="H15" s="1168">
        <f>+act!H61</f>
        <v>0</v>
      </c>
      <c r="I15" s="1168">
        <f>+act!I61</f>
        <v>0</v>
      </c>
      <c r="J15" s="1168">
        <f>+act!J61</f>
        <v>0</v>
      </c>
      <c r="K15" s="426"/>
      <c r="L15" s="26"/>
    </row>
    <row r="16" spans="2:16" x14ac:dyDescent="0.2">
      <c r="B16" s="21"/>
      <c r="C16" s="45"/>
      <c r="D16" s="3" t="s">
        <v>278</v>
      </c>
      <c r="E16" s="3"/>
      <c r="F16" s="349">
        <v>0</v>
      </c>
      <c r="G16" s="349">
        <f t="shared" ref="G16:J16" si="1">F16</f>
        <v>0</v>
      </c>
      <c r="H16" s="349">
        <f t="shared" si="1"/>
        <v>0</v>
      </c>
      <c r="I16" s="349">
        <f t="shared" si="1"/>
        <v>0</v>
      </c>
      <c r="J16" s="349">
        <f t="shared" si="1"/>
        <v>0</v>
      </c>
      <c r="K16" s="426"/>
      <c r="L16" s="26"/>
    </row>
    <row r="17" spans="2:20" x14ac:dyDescent="0.2">
      <c r="B17" s="21"/>
      <c r="C17" s="45"/>
      <c r="D17" s="38"/>
      <c r="E17" s="3"/>
      <c r="F17" s="1176">
        <f>SUM(F14:F16)</f>
        <v>0</v>
      </c>
      <c r="G17" s="1176">
        <f>SUM(G14:G16)</f>
        <v>0</v>
      </c>
      <c r="H17" s="1176">
        <f t="shared" ref="H17:J17" si="2">SUM(H14:H16)</f>
        <v>0</v>
      </c>
      <c r="I17" s="1176">
        <f t="shared" si="2"/>
        <v>0</v>
      </c>
      <c r="J17" s="1176">
        <f t="shared" si="2"/>
        <v>0</v>
      </c>
      <c r="K17" s="427"/>
      <c r="L17" s="26"/>
    </row>
    <row r="18" spans="2:20" x14ac:dyDescent="0.2">
      <c r="B18" s="21"/>
      <c r="C18" s="45"/>
      <c r="D18" s="368" t="s">
        <v>279</v>
      </c>
      <c r="E18" s="3"/>
      <c r="F18" s="428"/>
      <c r="G18" s="428"/>
      <c r="H18" s="428"/>
      <c r="I18" s="428"/>
      <c r="J18" s="428"/>
      <c r="K18" s="426"/>
      <c r="L18" s="26"/>
    </row>
    <row r="19" spans="2:20" x14ac:dyDescent="0.2">
      <c r="B19" s="21"/>
      <c r="C19" s="45"/>
      <c r="D19" s="3" t="s">
        <v>280</v>
      </c>
      <c r="E19" s="3"/>
      <c r="F19" s="349">
        <v>0</v>
      </c>
      <c r="G19" s="349">
        <v>0</v>
      </c>
      <c r="H19" s="349">
        <f>G19</f>
        <v>0</v>
      </c>
      <c r="I19" s="349">
        <f>H19</f>
        <v>0</v>
      </c>
      <c r="J19" s="349">
        <f>I19</f>
        <v>0</v>
      </c>
      <c r="K19" s="426"/>
      <c r="L19" s="26"/>
    </row>
    <row r="20" spans="2:20" x14ac:dyDescent="0.2">
      <c r="B20" s="21"/>
      <c r="C20" s="45"/>
      <c r="D20" s="3" t="s">
        <v>281</v>
      </c>
      <c r="E20" s="3"/>
      <c r="F20" s="349">
        <v>0</v>
      </c>
      <c r="G20" s="349">
        <v>0</v>
      </c>
      <c r="H20" s="349">
        <f t="shared" ref="H20:J21" si="3">G20</f>
        <v>0</v>
      </c>
      <c r="I20" s="349">
        <f t="shared" si="3"/>
        <v>0</v>
      </c>
      <c r="J20" s="349">
        <f t="shared" si="3"/>
        <v>0</v>
      </c>
      <c r="K20" s="426"/>
      <c r="L20" s="26"/>
    </row>
    <row r="21" spans="2:20" x14ac:dyDescent="0.2">
      <c r="B21" s="21"/>
      <c r="C21" s="45"/>
      <c r="D21" s="3" t="s">
        <v>282</v>
      </c>
      <c r="E21" s="3"/>
      <c r="F21" s="349">
        <v>0</v>
      </c>
      <c r="G21" s="349">
        <v>0</v>
      </c>
      <c r="H21" s="349">
        <f t="shared" si="3"/>
        <v>0</v>
      </c>
      <c r="I21" s="349">
        <f t="shared" si="3"/>
        <v>0</v>
      </c>
      <c r="J21" s="349">
        <f t="shared" si="3"/>
        <v>0</v>
      </c>
      <c r="K21" s="426"/>
      <c r="L21" s="26"/>
    </row>
    <row r="22" spans="2:20" x14ac:dyDescent="0.2">
      <c r="B22" s="21"/>
      <c r="C22" s="45"/>
      <c r="D22" s="3" t="s">
        <v>283</v>
      </c>
      <c r="E22" s="3"/>
      <c r="F22" s="725">
        <v>0</v>
      </c>
      <c r="G22" s="1168">
        <f t="shared" ref="G22:J22" si="4">G57-(G17+(SUM(G19:G21)))</f>
        <v>89680.481605416644</v>
      </c>
      <c r="H22" s="1168">
        <f t="shared" si="4"/>
        <v>356910.11429174989</v>
      </c>
      <c r="I22" s="1168">
        <f t="shared" si="4"/>
        <v>619149.05697808333</v>
      </c>
      <c r="J22" s="1168">
        <f t="shared" si="4"/>
        <v>879583.71466441662</v>
      </c>
      <c r="K22" s="426"/>
      <c r="L22" s="26"/>
    </row>
    <row r="23" spans="2:20" x14ac:dyDescent="0.2">
      <c r="B23" s="21"/>
      <c r="C23" s="45"/>
      <c r="D23" s="38"/>
      <c r="E23" s="3"/>
      <c r="F23" s="1176">
        <f t="shared" ref="F23:J23" si="5">SUM(F19:F22)</f>
        <v>0</v>
      </c>
      <c r="G23" s="1176">
        <f t="shared" si="5"/>
        <v>89680.481605416644</v>
      </c>
      <c r="H23" s="1176">
        <f t="shared" si="5"/>
        <v>356910.11429174989</v>
      </c>
      <c r="I23" s="1176">
        <f t="shared" si="5"/>
        <v>619149.05697808333</v>
      </c>
      <c r="J23" s="1176">
        <f t="shared" si="5"/>
        <v>879583.71466441662</v>
      </c>
      <c r="K23" s="427"/>
      <c r="L23" s="26"/>
    </row>
    <row r="24" spans="2:20" x14ac:dyDescent="0.2">
      <c r="B24" s="21"/>
      <c r="C24" s="45"/>
      <c r="D24" s="3"/>
      <c r="E24" s="3"/>
      <c r="F24" s="3"/>
      <c r="G24" s="3"/>
      <c r="H24" s="3"/>
      <c r="I24" s="3"/>
      <c r="J24" s="3"/>
      <c r="K24" s="6"/>
      <c r="L24" s="26"/>
    </row>
    <row r="25" spans="2:20" x14ac:dyDescent="0.2">
      <c r="B25" s="21"/>
      <c r="C25" s="45"/>
      <c r="D25" s="38" t="s">
        <v>284</v>
      </c>
      <c r="E25" s="408"/>
      <c r="F25" s="1175">
        <f t="shared" ref="F25:J25" si="6">F17+F23</f>
        <v>0</v>
      </c>
      <c r="G25" s="1175">
        <f t="shared" si="6"/>
        <v>89680.481605416644</v>
      </c>
      <c r="H25" s="1175">
        <f t="shared" si="6"/>
        <v>356910.11429174989</v>
      </c>
      <c r="I25" s="1175">
        <f t="shared" si="6"/>
        <v>619149.05697808333</v>
      </c>
      <c r="J25" s="1175">
        <f t="shared" si="6"/>
        <v>879583.71466441662</v>
      </c>
      <c r="K25" s="427"/>
      <c r="L25" s="26"/>
    </row>
    <row r="26" spans="2:20" x14ac:dyDescent="0.2">
      <c r="B26" s="21"/>
      <c r="C26" s="53"/>
      <c r="D26" s="319"/>
      <c r="E26" s="412"/>
      <c r="F26" s="209"/>
      <c r="G26" s="209"/>
      <c r="H26" s="209"/>
      <c r="I26" s="209"/>
      <c r="J26" s="209"/>
      <c r="K26" s="429"/>
      <c r="L26" s="26"/>
      <c r="N26" s="316"/>
      <c r="P26" s="430"/>
      <c r="Q26" s="430"/>
      <c r="R26" s="430"/>
      <c r="S26" s="430"/>
      <c r="T26" s="430"/>
    </row>
    <row r="27" spans="2:20" x14ac:dyDescent="0.2">
      <c r="B27" s="21"/>
      <c r="C27" s="23"/>
      <c r="D27" s="23"/>
      <c r="E27" s="380"/>
      <c r="F27" s="24"/>
      <c r="G27" s="271"/>
      <c r="H27" s="271"/>
      <c r="I27" s="271"/>
      <c r="J27" s="271"/>
      <c r="K27" s="24"/>
      <c r="L27" s="26"/>
      <c r="N27" s="316"/>
      <c r="P27" s="430"/>
      <c r="Q27" s="430"/>
      <c r="R27" s="430"/>
      <c r="S27" s="430"/>
      <c r="T27" s="430"/>
    </row>
    <row r="28" spans="2:20" x14ac:dyDescent="0.2">
      <c r="B28" s="21"/>
      <c r="C28" s="27"/>
      <c r="D28" s="28"/>
      <c r="E28" s="431"/>
      <c r="F28" s="431"/>
      <c r="G28" s="431"/>
      <c r="H28" s="431"/>
      <c r="I28" s="431"/>
      <c r="J28" s="431"/>
      <c r="K28" s="432"/>
      <c r="L28" s="26"/>
      <c r="N28" s="316"/>
      <c r="P28" s="430"/>
      <c r="Q28" s="430"/>
      <c r="R28" s="430"/>
      <c r="S28" s="430"/>
      <c r="T28" s="430"/>
    </row>
    <row r="29" spans="2:20" x14ac:dyDescent="0.2">
      <c r="B29" s="21"/>
      <c r="C29" s="45"/>
      <c r="D29" s="989" t="s">
        <v>285</v>
      </c>
      <c r="E29" s="3"/>
      <c r="F29" s="46"/>
      <c r="G29" s="46"/>
      <c r="H29" s="46"/>
      <c r="I29" s="46"/>
      <c r="J29" s="46"/>
      <c r="K29" s="261"/>
      <c r="L29" s="26"/>
      <c r="N29" s="316"/>
      <c r="P29" s="430"/>
      <c r="Q29" s="430"/>
      <c r="R29" s="430"/>
      <c r="S29" s="430"/>
      <c r="T29" s="430"/>
    </row>
    <row r="30" spans="2:20" x14ac:dyDescent="0.2">
      <c r="B30" s="433"/>
      <c r="C30" s="434"/>
      <c r="D30" s="3"/>
      <c r="E30" s="408"/>
      <c r="F30" s="46"/>
      <c r="G30" s="46"/>
      <c r="H30" s="46"/>
      <c r="I30" s="46"/>
      <c r="J30" s="46"/>
      <c r="K30" s="261"/>
      <c r="L30" s="26"/>
      <c r="N30" s="316"/>
      <c r="P30" s="430"/>
      <c r="Q30" s="430"/>
      <c r="R30" s="430"/>
      <c r="S30" s="430"/>
      <c r="T30" s="430"/>
    </row>
    <row r="31" spans="2:20" x14ac:dyDescent="0.2">
      <c r="B31" s="433"/>
      <c r="C31" s="434"/>
      <c r="D31" s="3" t="s">
        <v>286</v>
      </c>
      <c r="E31" s="408"/>
      <c r="F31" s="46"/>
      <c r="G31" s="46"/>
      <c r="H31" s="46"/>
      <c r="I31" s="46"/>
      <c r="J31" s="46"/>
      <c r="K31" s="261"/>
      <c r="L31" s="26"/>
      <c r="N31" s="316"/>
      <c r="P31" s="430"/>
      <c r="Q31" s="430"/>
      <c r="R31" s="430"/>
      <c r="S31" s="430"/>
      <c r="T31" s="430"/>
    </row>
    <row r="32" spans="2:20" x14ac:dyDescent="0.2">
      <c r="B32" s="433"/>
      <c r="C32" s="434"/>
      <c r="D32" s="368" t="s">
        <v>287</v>
      </c>
      <c r="E32" s="408"/>
      <c r="F32" s="1168">
        <f>F25-SUM(F33:F35)-F42-F46-F55</f>
        <v>0</v>
      </c>
      <c r="G32" s="1168">
        <f>F36+begr!F40-SUM(G33:G35)</f>
        <v>89680.481605416644</v>
      </c>
      <c r="H32" s="1168">
        <f>G36+begr!G40-SUM(H33:H35)</f>
        <v>357593.88929174992</v>
      </c>
      <c r="I32" s="1168">
        <f>H36+begr!H40-SUM(I33:I35)</f>
        <v>622256.66697808332</v>
      </c>
      <c r="J32" s="1168">
        <f>I36+begr!I40-SUM(J33:J35)</f>
        <v>884744.49466441665</v>
      </c>
      <c r="K32" s="261"/>
      <c r="L32" s="26"/>
      <c r="N32" s="316"/>
      <c r="P32" s="430"/>
      <c r="Q32" s="430"/>
      <c r="R32" s="430"/>
      <c r="S32" s="430"/>
      <c r="T32" s="430"/>
    </row>
    <row r="33" spans="2:20" x14ac:dyDescent="0.2">
      <c r="B33" s="433"/>
      <c r="C33" s="434"/>
      <c r="D33" s="368" t="s">
        <v>288</v>
      </c>
      <c r="E33" s="408"/>
      <c r="F33" s="349">
        <v>0</v>
      </c>
      <c r="G33" s="349">
        <v>0</v>
      </c>
      <c r="H33" s="349">
        <f t="shared" ref="H33:J35" si="7">G33</f>
        <v>0</v>
      </c>
      <c r="I33" s="349">
        <f t="shared" si="7"/>
        <v>0</v>
      </c>
      <c r="J33" s="349">
        <f t="shared" si="7"/>
        <v>0</v>
      </c>
      <c r="K33" s="261"/>
      <c r="L33" s="26"/>
      <c r="N33" s="316"/>
      <c r="P33" s="430"/>
      <c r="Q33" s="430"/>
      <c r="R33" s="430"/>
      <c r="S33" s="430"/>
      <c r="T33" s="430"/>
    </row>
    <row r="34" spans="2:20" x14ac:dyDescent="0.2">
      <c r="B34" s="433"/>
      <c r="C34" s="434"/>
      <c r="D34" s="368" t="s">
        <v>289</v>
      </c>
      <c r="E34" s="408"/>
      <c r="F34" s="349">
        <v>0</v>
      </c>
      <c r="G34" s="349">
        <v>0</v>
      </c>
      <c r="H34" s="349">
        <f t="shared" si="7"/>
        <v>0</v>
      </c>
      <c r="I34" s="349">
        <f t="shared" si="7"/>
        <v>0</v>
      </c>
      <c r="J34" s="349">
        <f t="shared" si="7"/>
        <v>0</v>
      </c>
      <c r="K34" s="261"/>
      <c r="L34" s="26"/>
      <c r="N34" s="316"/>
      <c r="P34" s="430"/>
      <c r="Q34" s="430"/>
      <c r="R34" s="430"/>
      <c r="S34" s="430"/>
      <c r="T34" s="430"/>
    </row>
    <row r="35" spans="2:20" x14ac:dyDescent="0.2">
      <c r="B35" s="433"/>
      <c r="C35" s="434"/>
      <c r="D35" s="368" t="s">
        <v>290</v>
      </c>
      <c r="E35" s="408"/>
      <c r="F35" s="349">
        <v>0</v>
      </c>
      <c r="G35" s="349">
        <v>0</v>
      </c>
      <c r="H35" s="349">
        <f t="shared" si="7"/>
        <v>0</v>
      </c>
      <c r="I35" s="349">
        <f t="shared" si="7"/>
        <v>0</v>
      </c>
      <c r="J35" s="349">
        <f t="shared" si="7"/>
        <v>0</v>
      </c>
      <c r="K35" s="261"/>
      <c r="L35" s="26"/>
      <c r="N35" s="316"/>
      <c r="P35" s="430"/>
      <c r="Q35" s="430"/>
      <c r="R35" s="430"/>
      <c r="S35" s="430"/>
      <c r="T35" s="430"/>
    </row>
    <row r="36" spans="2:20" x14ac:dyDescent="0.2">
      <c r="B36" s="21"/>
      <c r="C36" s="45"/>
      <c r="D36" s="43"/>
      <c r="E36" s="3"/>
      <c r="F36" s="1176">
        <f t="shared" ref="F36:J36" si="8">SUM(F32:F35)</f>
        <v>0</v>
      </c>
      <c r="G36" s="1176">
        <f t="shared" si="8"/>
        <v>89680.481605416644</v>
      </c>
      <c r="H36" s="1176">
        <f t="shared" si="8"/>
        <v>357593.88929174992</v>
      </c>
      <c r="I36" s="1176">
        <f t="shared" si="8"/>
        <v>622256.66697808332</v>
      </c>
      <c r="J36" s="1176">
        <f t="shared" si="8"/>
        <v>884744.49466441665</v>
      </c>
      <c r="K36" s="427"/>
      <c r="L36" s="26"/>
    </row>
    <row r="37" spans="2:20" x14ac:dyDescent="0.2">
      <c r="B37" s="21"/>
      <c r="C37" s="45"/>
      <c r="D37" s="3" t="s">
        <v>291</v>
      </c>
      <c r="E37" s="3"/>
      <c r="F37" s="3"/>
      <c r="G37" s="3"/>
      <c r="H37" s="3"/>
      <c r="I37" s="3"/>
      <c r="J37" s="3"/>
      <c r="K37" s="6"/>
      <c r="L37" s="26"/>
    </row>
    <row r="38" spans="2:20" x14ac:dyDescent="0.2">
      <c r="B38" s="21"/>
      <c r="C38" s="45"/>
      <c r="D38" s="368" t="s">
        <v>292</v>
      </c>
      <c r="E38" s="3"/>
      <c r="F38" s="1168">
        <f>+mop!F19</f>
        <v>0</v>
      </c>
      <c r="G38" s="1168">
        <f>+mop!G19</f>
        <v>0</v>
      </c>
      <c r="H38" s="1168">
        <f>+mop!H19</f>
        <v>0</v>
      </c>
      <c r="I38" s="1168">
        <f>+mop!I19</f>
        <v>0</v>
      </c>
      <c r="J38" s="1168">
        <f>+mop!J19</f>
        <v>0</v>
      </c>
      <c r="K38" s="426"/>
      <c r="L38" s="26"/>
    </row>
    <row r="39" spans="2:20" s="217" customFormat="1" x14ac:dyDescent="0.2">
      <c r="B39" s="15"/>
      <c r="C39" s="42"/>
      <c r="D39" s="368" t="s">
        <v>293</v>
      </c>
      <c r="E39" s="3"/>
      <c r="F39" s="349">
        <v>0</v>
      </c>
      <c r="G39" s="1168">
        <f>F39+lasten!I152-lasten!I153</f>
        <v>0</v>
      </c>
      <c r="H39" s="1168">
        <f>G39+lasten!J152-lasten!J153</f>
        <v>-683.77500000000009</v>
      </c>
      <c r="I39" s="1168">
        <f>H39+lasten!K152-lasten!K153</f>
        <v>-3107.6100000000006</v>
      </c>
      <c r="J39" s="1168">
        <f>I39+lasten!L152-lasten!L153</f>
        <v>-5160.7800000000007</v>
      </c>
      <c r="K39" s="426"/>
      <c r="L39" s="18"/>
      <c r="M39" s="418"/>
    </row>
    <row r="40" spans="2:20" s="217" customFormat="1" x14ac:dyDescent="0.2">
      <c r="B40" s="15"/>
      <c r="C40" s="42"/>
      <c r="D40" s="368" t="s">
        <v>725</v>
      </c>
      <c r="E40" s="3"/>
      <c r="F40" s="349">
        <v>0</v>
      </c>
      <c r="G40" s="349">
        <f>F40</f>
        <v>0</v>
      </c>
      <c r="H40" s="349">
        <f t="shared" ref="H40" si="9">G40</f>
        <v>0</v>
      </c>
      <c r="I40" s="349">
        <f t="shared" ref="I40" si="10">H40</f>
        <v>0</v>
      </c>
      <c r="J40" s="349">
        <f t="shared" ref="J40" si="11">I40</f>
        <v>0</v>
      </c>
      <c r="K40" s="426"/>
      <c r="L40" s="18"/>
      <c r="M40" s="418"/>
    </row>
    <row r="41" spans="2:20" s="217" customFormat="1" x14ac:dyDescent="0.2">
      <c r="B41" s="15"/>
      <c r="C41" s="42"/>
      <c r="D41" s="368" t="s">
        <v>294</v>
      </c>
      <c r="E41" s="3"/>
      <c r="F41" s="349">
        <v>0</v>
      </c>
      <c r="G41" s="349">
        <f>F41</f>
        <v>0</v>
      </c>
      <c r="H41" s="349">
        <f t="shared" ref="H41:J41" si="12">G41</f>
        <v>0</v>
      </c>
      <c r="I41" s="349">
        <f t="shared" si="12"/>
        <v>0</v>
      </c>
      <c r="J41" s="349">
        <f t="shared" si="12"/>
        <v>0</v>
      </c>
      <c r="K41" s="426"/>
      <c r="L41" s="18"/>
      <c r="M41" s="418"/>
    </row>
    <row r="42" spans="2:20" x14ac:dyDescent="0.2">
      <c r="B42" s="21"/>
      <c r="C42" s="45"/>
      <c r="D42" s="43"/>
      <c r="E42" s="3"/>
      <c r="F42" s="1176">
        <f t="shared" ref="F42:J42" si="13">SUM(F38:F41)</f>
        <v>0</v>
      </c>
      <c r="G42" s="1176">
        <f t="shared" si="13"/>
        <v>0</v>
      </c>
      <c r="H42" s="1176">
        <f t="shared" si="13"/>
        <v>-683.77500000000009</v>
      </c>
      <c r="I42" s="1176">
        <f t="shared" si="13"/>
        <v>-3107.6100000000006</v>
      </c>
      <c r="J42" s="1176">
        <f t="shared" si="13"/>
        <v>-5160.7800000000007</v>
      </c>
      <c r="K42" s="427"/>
      <c r="L42" s="26"/>
    </row>
    <row r="43" spans="2:20" x14ac:dyDescent="0.2">
      <c r="B43" s="21"/>
      <c r="C43" s="45"/>
      <c r="D43" s="3" t="s">
        <v>295</v>
      </c>
      <c r="E43" s="3"/>
      <c r="F43" s="428"/>
      <c r="G43" s="428"/>
      <c r="H43" s="428"/>
      <c r="I43" s="428"/>
      <c r="J43" s="428"/>
      <c r="K43" s="426"/>
      <c r="L43" s="26"/>
    </row>
    <row r="44" spans="2:20" x14ac:dyDescent="0.2">
      <c r="B44" s="21"/>
      <c r="C44" s="45"/>
      <c r="D44" s="368" t="s">
        <v>296</v>
      </c>
      <c r="E44" s="3"/>
      <c r="F44" s="349">
        <v>0</v>
      </c>
      <c r="G44" s="349">
        <f t="shared" ref="G44:J45" si="14">F44</f>
        <v>0</v>
      </c>
      <c r="H44" s="349">
        <f t="shared" si="14"/>
        <v>0</v>
      </c>
      <c r="I44" s="349">
        <f t="shared" si="14"/>
        <v>0</v>
      </c>
      <c r="J44" s="349">
        <f t="shared" si="14"/>
        <v>0</v>
      </c>
      <c r="K44" s="426"/>
      <c r="L44" s="26"/>
    </row>
    <row r="45" spans="2:20" x14ac:dyDescent="0.2">
      <c r="B45" s="21"/>
      <c r="C45" s="45"/>
      <c r="D45" s="368" t="s">
        <v>297</v>
      </c>
      <c r="E45" s="3"/>
      <c r="F45" s="349">
        <v>0</v>
      </c>
      <c r="G45" s="349">
        <f t="shared" si="14"/>
        <v>0</v>
      </c>
      <c r="H45" s="349">
        <f t="shared" si="14"/>
        <v>0</v>
      </c>
      <c r="I45" s="349">
        <f t="shared" si="14"/>
        <v>0</v>
      </c>
      <c r="J45" s="349">
        <f t="shared" si="14"/>
        <v>0</v>
      </c>
      <c r="K45" s="426"/>
      <c r="L45" s="26"/>
    </row>
    <row r="46" spans="2:20" x14ac:dyDescent="0.2">
      <c r="B46" s="21"/>
      <c r="C46" s="45"/>
      <c r="D46" s="38"/>
      <c r="E46" s="3"/>
      <c r="F46" s="1176">
        <f t="shared" ref="F46:J46" si="15">SUM(F44:F45)</f>
        <v>0</v>
      </c>
      <c r="G46" s="1176">
        <f t="shared" si="15"/>
        <v>0</v>
      </c>
      <c r="H46" s="1176">
        <f t="shared" si="15"/>
        <v>0</v>
      </c>
      <c r="I46" s="1176">
        <f t="shared" si="15"/>
        <v>0</v>
      </c>
      <c r="J46" s="1176">
        <f t="shared" si="15"/>
        <v>0</v>
      </c>
      <c r="K46" s="427"/>
      <c r="L46" s="26"/>
    </row>
    <row r="47" spans="2:20" x14ac:dyDescent="0.2">
      <c r="B47" s="21"/>
      <c r="C47" s="45"/>
      <c r="D47" s="3" t="s">
        <v>298</v>
      </c>
      <c r="E47" s="3"/>
      <c r="F47" s="428"/>
      <c r="G47" s="428"/>
      <c r="H47" s="428"/>
      <c r="I47" s="428"/>
      <c r="J47" s="428"/>
      <c r="K47" s="426"/>
      <c r="L47" s="26"/>
    </row>
    <row r="48" spans="2:20" x14ac:dyDescent="0.2">
      <c r="B48" s="21"/>
      <c r="C48" s="45"/>
      <c r="D48" s="368" t="s">
        <v>296</v>
      </c>
      <c r="E48" s="3"/>
      <c r="F48" s="349">
        <v>0</v>
      </c>
      <c r="G48" s="349">
        <f>F48</f>
        <v>0</v>
      </c>
      <c r="H48" s="349">
        <f>G48</f>
        <v>0</v>
      </c>
      <c r="I48" s="349">
        <f t="shared" ref="I48:J54" si="16">H48</f>
        <v>0</v>
      </c>
      <c r="J48" s="349">
        <f t="shared" si="16"/>
        <v>0</v>
      </c>
      <c r="K48" s="426"/>
      <c r="L48" s="26"/>
    </row>
    <row r="49" spans="2:13" x14ac:dyDescent="0.2">
      <c r="B49" s="21"/>
      <c r="C49" s="45"/>
      <c r="D49" s="368" t="s">
        <v>299</v>
      </c>
      <c r="E49" s="3"/>
      <c r="F49" s="349">
        <v>0</v>
      </c>
      <c r="G49" s="349">
        <f t="shared" ref="G49:G54" si="17">F49</f>
        <v>0</v>
      </c>
      <c r="H49" s="349">
        <f t="shared" ref="H49:H54" si="18">G49</f>
        <v>0</v>
      </c>
      <c r="I49" s="349">
        <f t="shared" si="16"/>
        <v>0</v>
      </c>
      <c r="J49" s="349">
        <f t="shared" si="16"/>
        <v>0</v>
      </c>
      <c r="K49" s="426"/>
      <c r="L49" s="26"/>
    </row>
    <row r="50" spans="2:13" x14ac:dyDescent="0.2">
      <c r="B50" s="21"/>
      <c r="C50" s="45"/>
      <c r="D50" s="368" t="s">
        <v>300</v>
      </c>
      <c r="E50" s="3"/>
      <c r="F50" s="349">
        <v>0</v>
      </c>
      <c r="G50" s="349">
        <f t="shared" si="17"/>
        <v>0</v>
      </c>
      <c r="H50" s="349">
        <f t="shared" si="18"/>
        <v>0</v>
      </c>
      <c r="I50" s="349">
        <f t="shared" si="16"/>
        <v>0</v>
      </c>
      <c r="J50" s="349">
        <f t="shared" si="16"/>
        <v>0</v>
      </c>
      <c r="K50" s="426"/>
      <c r="L50" s="26"/>
      <c r="M50" s="51"/>
    </row>
    <row r="51" spans="2:13" x14ac:dyDescent="0.2">
      <c r="B51" s="21"/>
      <c r="C51" s="45"/>
      <c r="D51" s="368" t="s">
        <v>301</v>
      </c>
      <c r="E51" s="3"/>
      <c r="F51" s="349">
        <v>0</v>
      </c>
      <c r="G51" s="349">
        <f t="shared" si="17"/>
        <v>0</v>
      </c>
      <c r="H51" s="349">
        <f>G51</f>
        <v>0</v>
      </c>
      <c r="I51" s="349">
        <f t="shared" si="16"/>
        <v>0</v>
      </c>
      <c r="J51" s="349">
        <f t="shared" si="16"/>
        <v>0</v>
      </c>
      <c r="K51" s="426"/>
      <c r="L51" s="26"/>
      <c r="M51" s="51"/>
    </row>
    <row r="52" spans="2:13" x14ac:dyDescent="0.2">
      <c r="B52" s="21"/>
      <c r="C52" s="45"/>
      <c r="D52" s="368" t="s">
        <v>302</v>
      </c>
      <c r="E52" s="3"/>
      <c r="F52" s="349">
        <v>0</v>
      </c>
      <c r="G52" s="349">
        <f t="shared" si="17"/>
        <v>0</v>
      </c>
      <c r="H52" s="349">
        <f t="shared" si="18"/>
        <v>0</v>
      </c>
      <c r="I52" s="349">
        <f t="shared" si="16"/>
        <v>0</v>
      </c>
      <c r="J52" s="349">
        <f t="shared" si="16"/>
        <v>0</v>
      </c>
      <c r="K52" s="426"/>
      <c r="L52" s="26"/>
      <c r="M52" s="51"/>
    </row>
    <row r="53" spans="2:13" x14ac:dyDescent="0.2">
      <c r="B53" s="21"/>
      <c r="C53" s="45"/>
      <c r="D53" s="368" t="s">
        <v>303</v>
      </c>
      <c r="E53" s="3"/>
      <c r="F53" s="349">
        <v>0</v>
      </c>
      <c r="G53" s="349">
        <f t="shared" si="17"/>
        <v>0</v>
      </c>
      <c r="H53" s="349">
        <f t="shared" si="18"/>
        <v>0</v>
      </c>
      <c r="I53" s="349">
        <f t="shared" si="16"/>
        <v>0</v>
      </c>
      <c r="J53" s="349">
        <f t="shared" si="16"/>
        <v>0</v>
      </c>
      <c r="K53" s="426"/>
      <c r="L53" s="26"/>
      <c r="M53" s="51"/>
    </row>
    <row r="54" spans="2:13" x14ac:dyDescent="0.2">
      <c r="B54" s="21"/>
      <c r="C54" s="45"/>
      <c r="D54" s="368" t="s">
        <v>304</v>
      </c>
      <c r="E54" s="3"/>
      <c r="F54" s="349">
        <v>0</v>
      </c>
      <c r="G54" s="349">
        <f t="shared" si="17"/>
        <v>0</v>
      </c>
      <c r="H54" s="349">
        <f t="shared" si="18"/>
        <v>0</v>
      </c>
      <c r="I54" s="349">
        <f t="shared" si="16"/>
        <v>0</v>
      </c>
      <c r="J54" s="349">
        <f t="shared" si="16"/>
        <v>0</v>
      </c>
      <c r="K54" s="426"/>
      <c r="L54" s="26"/>
      <c r="M54" s="51"/>
    </row>
    <row r="55" spans="2:13" x14ac:dyDescent="0.2">
      <c r="B55" s="21"/>
      <c r="C55" s="45"/>
      <c r="D55" s="38"/>
      <c r="E55" s="3"/>
      <c r="F55" s="1176">
        <f t="shared" ref="F55:J55" si="19">SUM(F48:F54)</f>
        <v>0</v>
      </c>
      <c r="G55" s="1176">
        <f t="shared" si="19"/>
        <v>0</v>
      </c>
      <c r="H55" s="1176">
        <f t="shared" si="19"/>
        <v>0</v>
      </c>
      <c r="I55" s="1176">
        <f t="shared" si="19"/>
        <v>0</v>
      </c>
      <c r="J55" s="1176">
        <f t="shared" si="19"/>
        <v>0</v>
      </c>
      <c r="K55" s="427"/>
      <c r="L55" s="26"/>
      <c r="M55" s="51"/>
    </row>
    <row r="56" spans="2:13" x14ac:dyDescent="0.2">
      <c r="B56" s="21"/>
      <c r="C56" s="45"/>
      <c r="D56" s="3"/>
      <c r="E56" s="3"/>
      <c r="F56" s="3"/>
      <c r="G56" s="3"/>
      <c r="H56" s="3"/>
      <c r="I56" s="3"/>
      <c r="J56" s="3"/>
      <c r="K56" s="6"/>
      <c r="L56" s="26"/>
      <c r="M56" s="51"/>
    </row>
    <row r="57" spans="2:13" x14ac:dyDescent="0.2">
      <c r="B57" s="21"/>
      <c r="C57" s="45"/>
      <c r="D57" s="38" t="s">
        <v>305</v>
      </c>
      <c r="E57" s="3"/>
      <c r="F57" s="1175">
        <f t="shared" ref="F57:J57" si="20">F36+F42+F46+F55</f>
        <v>0</v>
      </c>
      <c r="G57" s="1175">
        <f t="shared" si="20"/>
        <v>89680.481605416644</v>
      </c>
      <c r="H57" s="1175">
        <f t="shared" si="20"/>
        <v>356910.11429174989</v>
      </c>
      <c r="I57" s="1175">
        <f t="shared" si="20"/>
        <v>619149.05697808333</v>
      </c>
      <c r="J57" s="1175">
        <f t="shared" si="20"/>
        <v>879583.71466441662</v>
      </c>
      <c r="K57" s="427"/>
      <c r="L57" s="26"/>
      <c r="M57" s="51"/>
    </row>
    <row r="58" spans="2:13" x14ac:dyDescent="0.2">
      <c r="B58" s="21"/>
      <c r="C58" s="53"/>
      <c r="D58" s="91"/>
      <c r="E58" s="319"/>
      <c r="F58" s="435"/>
      <c r="G58" s="435"/>
      <c r="H58" s="435"/>
      <c r="I58" s="435"/>
      <c r="J58" s="435"/>
      <c r="K58" s="436"/>
      <c r="L58" s="26"/>
      <c r="M58" s="51"/>
    </row>
    <row r="59" spans="2:13" x14ac:dyDescent="0.2">
      <c r="B59" s="21"/>
      <c r="C59" s="23"/>
      <c r="D59" s="437"/>
      <c r="E59" s="23"/>
      <c r="F59" s="23"/>
      <c r="G59" s="438"/>
      <c r="H59" s="438"/>
      <c r="I59" s="438"/>
      <c r="J59" s="438"/>
      <c r="K59" s="438"/>
      <c r="L59" s="26"/>
      <c r="M59" s="51"/>
    </row>
    <row r="60" spans="2:13" ht="15" x14ac:dyDescent="0.25">
      <c r="B60" s="60"/>
      <c r="C60" s="61"/>
      <c r="D60" s="439"/>
      <c r="E60" s="61"/>
      <c r="F60" s="61"/>
      <c r="G60" s="440"/>
      <c r="H60" s="440"/>
      <c r="I60" s="440"/>
      <c r="J60" s="440"/>
      <c r="K60" s="63" t="s">
        <v>213</v>
      </c>
      <c r="L60" s="64"/>
      <c r="M60" s="51"/>
    </row>
  </sheetData>
  <sheetProtection algorithmName="SHA-512" hashValue="DUiBu6L1Uuy6EK9zM52KAyGSuCFqnXW3dIbXAXtYTg4qX+n/FwF92sgf8KyzLwnXm6BtCCzYOkpxQQ6Hascu6A==" saltValue="OYfbbwounakOdBmkzcMi6w==" spinCount="100000" sheet="1" objects="1" scenarios="1"/>
  <pageMargins left="0.7" right="0.7" top="0.75" bottom="0.75" header="0.3" footer="0.3"/>
  <pageSetup paperSize="9" scale="64" orientation="landscape" r:id="rId1"/>
  <headerFooter>
    <oddHeader>&amp;L&amp;"Arial,Vet"&amp;F&amp;R&amp;"Arial,Vet"&amp;A</oddHeader>
    <oddFooter>&amp;L&amp;"Arial,Vet"keizer / goedhart&amp;C&amp;"Arial,Vet"pagina &amp;P&amp;R&amp;"Arial,Vet"&amp;D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74"/>
  <sheetViews>
    <sheetView zoomScale="85" zoomScaleNormal="85" workbookViewId="0">
      <selection activeCell="B2" sqref="B2"/>
    </sheetView>
  </sheetViews>
  <sheetFormatPr defaultColWidth="9.140625" defaultRowHeight="12.75" x14ac:dyDescent="0.2"/>
  <cols>
    <col min="1" max="1" width="3.7109375" style="441" customWidth="1"/>
    <col min="2" max="3" width="2.7109375" style="441" customWidth="1"/>
    <col min="4" max="4" width="45.7109375" style="441" customWidth="1"/>
    <col min="5" max="5" width="2.7109375" style="442" customWidth="1"/>
    <col min="6" max="9" width="13.85546875" style="442" customWidth="1"/>
    <col min="10" max="10" width="2.7109375" style="442" customWidth="1"/>
    <col min="11" max="11" width="2.7109375" style="441" customWidth="1"/>
    <col min="12" max="12" width="2.7109375" style="443" customWidth="1"/>
    <col min="13" max="13" width="2.7109375" style="441" customWidth="1"/>
    <col min="14" max="14" width="2.5703125" style="441" customWidth="1"/>
    <col min="15" max="19" width="10.7109375" style="441" customWidth="1"/>
    <col min="20" max="20" width="2.7109375" style="441" customWidth="1"/>
    <col min="21" max="16384" width="9.140625" style="441"/>
  </cols>
  <sheetData>
    <row r="2" spans="2:12" x14ac:dyDescent="0.2">
      <c r="B2" s="10" t="s">
        <v>45</v>
      </c>
      <c r="C2" s="11"/>
      <c r="D2" s="11"/>
      <c r="E2" s="12"/>
      <c r="F2" s="12"/>
      <c r="G2" s="12"/>
      <c r="H2" s="12"/>
      <c r="I2" s="12"/>
      <c r="J2" s="12"/>
      <c r="K2" s="13"/>
    </row>
    <row r="3" spans="2:12" x14ac:dyDescent="0.2">
      <c r="B3" s="21"/>
      <c r="C3" s="23"/>
      <c r="D3" s="23"/>
      <c r="E3" s="24"/>
      <c r="F3" s="24"/>
      <c r="G3" s="24"/>
      <c r="H3" s="24"/>
      <c r="I3" s="24"/>
      <c r="J3" s="24"/>
      <c r="K3" s="26"/>
    </row>
    <row r="4" spans="2:12" s="445" customFormat="1" ht="18.75" x14ac:dyDescent="0.3">
      <c r="B4" s="417"/>
      <c r="C4" s="634" t="s">
        <v>306</v>
      </c>
      <c r="D4" s="16"/>
      <c r="E4" s="17"/>
      <c r="F4" s="323"/>
      <c r="G4" s="17"/>
      <c r="H4" s="17"/>
      <c r="I4" s="17"/>
      <c r="J4" s="17"/>
      <c r="K4" s="18"/>
      <c r="L4" s="444"/>
    </row>
    <row r="5" spans="2:12" s="451" customFormat="1" ht="18.75" x14ac:dyDescent="0.3">
      <c r="B5" s="446"/>
      <c r="C5" s="327" t="str">
        <f>+geg!G9</f>
        <v>De speciale school</v>
      </c>
      <c r="D5" s="307"/>
      <c r="E5" s="447"/>
      <c r="F5" s="448"/>
      <c r="G5" s="447"/>
      <c r="H5" s="447"/>
      <c r="I5" s="447"/>
      <c r="J5" s="447"/>
      <c r="K5" s="449"/>
      <c r="L5" s="450"/>
    </row>
    <row r="6" spans="2:12" ht="13.15" customHeight="1" x14ac:dyDescent="0.2">
      <c r="B6" s="433"/>
      <c r="C6" s="452"/>
      <c r="D6" s="23"/>
      <c r="E6" s="24"/>
      <c r="F6" s="24"/>
      <c r="G6" s="24"/>
      <c r="H6" s="24"/>
      <c r="I6" s="24"/>
      <c r="J6" s="24"/>
      <c r="K6" s="26"/>
    </row>
    <row r="7" spans="2:12" ht="13.15" customHeight="1" x14ac:dyDescent="0.2">
      <c r="B7" s="433"/>
      <c r="C7" s="452"/>
      <c r="D7" s="23"/>
      <c r="E7" s="24"/>
      <c r="F7" s="24"/>
      <c r="G7" s="24"/>
      <c r="H7" s="24"/>
      <c r="I7" s="24"/>
      <c r="J7" s="24"/>
      <c r="K7" s="26"/>
    </row>
    <row r="8" spans="2:12" s="445" customFormat="1" ht="13.15" customHeight="1" x14ac:dyDescent="0.2">
      <c r="B8" s="36"/>
      <c r="C8" s="310"/>
      <c r="D8" s="354"/>
      <c r="E8" s="322"/>
      <c r="F8" s="1161">
        <f>+tab!D4</f>
        <v>2015</v>
      </c>
      <c r="G8" s="1161">
        <f>+tab!E4</f>
        <v>2016</v>
      </c>
      <c r="H8" s="1161">
        <f>+tab!F4</f>
        <v>2017</v>
      </c>
      <c r="I8" s="1161">
        <f>+tab!G4</f>
        <v>2018</v>
      </c>
      <c r="J8" s="322"/>
      <c r="K8" s="18"/>
      <c r="L8" s="444"/>
    </row>
    <row r="9" spans="2:12" ht="13.15" customHeight="1" x14ac:dyDescent="0.2">
      <c r="B9" s="373"/>
      <c r="C9" s="326"/>
      <c r="D9" s="402"/>
      <c r="E9" s="309"/>
      <c r="F9" s="309"/>
      <c r="G9" s="309"/>
      <c r="H9" s="309"/>
      <c r="I9" s="309"/>
      <c r="J9" s="309"/>
      <c r="K9" s="26"/>
    </row>
    <row r="10" spans="2:12" ht="13.15" customHeight="1" x14ac:dyDescent="0.2">
      <c r="B10" s="21"/>
      <c r="C10" s="27"/>
      <c r="D10" s="28"/>
      <c r="E10" s="29"/>
      <c r="F10" s="29"/>
      <c r="G10" s="29"/>
      <c r="H10" s="29"/>
      <c r="I10" s="29"/>
      <c r="J10" s="453"/>
      <c r="K10" s="26"/>
    </row>
    <row r="11" spans="2:12" s="456" customFormat="1" ht="13.15" customHeight="1" x14ac:dyDescent="0.2">
      <c r="B11" s="373"/>
      <c r="C11" s="37"/>
      <c r="D11" s="989" t="s">
        <v>307</v>
      </c>
      <c r="E11" s="44"/>
      <c r="F11" s="1175">
        <f>bal!F22</f>
        <v>0</v>
      </c>
      <c r="G11" s="1175">
        <f>bal!G22</f>
        <v>89680.481605416644</v>
      </c>
      <c r="H11" s="1175">
        <f>bal!H22</f>
        <v>356910.11429174989</v>
      </c>
      <c r="I11" s="1175">
        <f>bal!I22</f>
        <v>619149.05697808333</v>
      </c>
      <c r="J11" s="454"/>
      <c r="K11" s="375"/>
      <c r="L11" s="455"/>
    </row>
    <row r="12" spans="2:12" ht="13.15" customHeight="1" x14ac:dyDescent="0.2">
      <c r="B12" s="21"/>
      <c r="C12" s="53"/>
      <c r="D12" s="457"/>
      <c r="E12" s="209"/>
      <c r="F12" s="209"/>
      <c r="G12" s="209"/>
      <c r="H12" s="209"/>
      <c r="I12" s="209"/>
      <c r="J12" s="429"/>
      <c r="K12" s="26"/>
    </row>
    <row r="13" spans="2:12" ht="13.15" customHeight="1" x14ac:dyDescent="0.2">
      <c r="B13" s="21"/>
      <c r="C13" s="23"/>
      <c r="D13" s="23"/>
      <c r="E13" s="24"/>
      <c r="F13" s="24"/>
      <c r="G13" s="24"/>
      <c r="H13" s="24"/>
      <c r="I13" s="24"/>
      <c r="J13" s="24"/>
      <c r="K13" s="26"/>
    </row>
    <row r="14" spans="2:12" ht="13.15" customHeight="1" x14ac:dyDescent="0.2">
      <c r="B14" s="21"/>
      <c r="C14" s="27"/>
      <c r="D14" s="28"/>
      <c r="E14" s="29"/>
      <c r="F14" s="29"/>
      <c r="G14" s="29"/>
      <c r="H14" s="29"/>
      <c r="I14" s="29"/>
      <c r="J14" s="453"/>
      <c r="K14" s="26"/>
    </row>
    <row r="15" spans="2:12" ht="13.15" customHeight="1" x14ac:dyDescent="0.2">
      <c r="B15" s="21"/>
      <c r="C15" s="45"/>
      <c r="D15" s="989" t="s">
        <v>308</v>
      </c>
      <c r="E15" s="46"/>
      <c r="F15" s="46"/>
      <c r="G15" s="46"/>
      <c r="H15" s="46"/>
      <c r="I15" s="46"/>
      <c r="J15" s="261"/>
      <c r="K15" s="26"/>
    </row>
    <row r="16" spans="2:12" ht="13.15" customHeight="1" x14ac:dyDescent="0.2">
      <c r="B16" s="21"/>
      <c r="C16" s="45"/>
      <c r="D16" s="43"/>
      <c r="E16" s="46"/>
      <c r="F16" s="46"/>
      <c r="G16" s="46"/>
      <c r="H16" s="46"/>
      <c r="I16" s="46"/>
      <c r="J16" s="261"/>
      <c r="K16" s="26"/>
    </row>
    <row r="17" spans="2:12" ht="13.15" customHeight="1" x14ac:dyDescent="0.2">
      <c r="B17" s="21"/>
      <c r="C17" s="45"/>
      <c r="D17" s="3" t="s">
        <v>269</v>
      </c>
      <c r="E17" s="46"/>
      <c r="F17" s="1179">
        <f>begr!F40</f>
        <v>89680.481605416644</v>
      </c>
      <c r="G17" s="1179">
        <f>begr!G40</f>
        <v>267913.40768633329</v>
      </c>
      <c r="H17" s="1179">
        <f>begr!H40</f>
        <v>264662.77768633334</v>
      </c>
      <c r="I17" s="1179">
        <f>begr!I40</f>
        <v>262487.82768633339</v>
      </c>
      <c r="J17" s="261"/>
      <c r="K17" s="26"/>
      <c r="L17" s="441"/>
    </row>
    <row r="18" spans="2:12" ht="13.15" customHeight="1" x14ac:dyDescent="0.2">
      <c r="B18" s="21"/>
      <c r="C18" s="45"/>
      <c r="D18" s="3"/>
      <c r="E18" s="46"/>
      <c r="F18" s="46"/>
      <c r="G18" s="46"/>
      <c r="H18" s="46"/>
      <c r="I18" s="46"/>
      <c r="J18" s="261"/>
      <c r="K18" s="26"/>
      <c r="L18" s="441"/>
    </row>
    <row r="19" spans="2:12" ht="13.15" customHeight="1" x14ac:dyDescent="0.2">
      <c r="B19" s="21"/>
      <c r="C19" s="45"/>
      <c r="D19" s="3" t="s">
        <v>245</v>
      </c>
      <c r="E19" s="46"/>
      <c r="F19" s="1168">
        <f>act!G50</f>
        <v>0</v>
      </c>
      <c r="G19" s="1168">
        <f>act!H50</f>
        <v>0</v>
      </c>
      <c r="H19" s="1168">
        <f>act!I50</f>
        <v>0</v>
      </c>
      <c r="I19" s="1168">
        <f>act!J50</f>
        <v>0</v>
      </c>
      <c r="J19" s="261"/>
      <c r="K19" s="26"/>
      <c r="L19" s="441"/>
    </row>
    <row r="20" spans="2:12" ht="13.15" customHeight="1" x14ac:dyDescent="0.2">
      <c r="B20" s="21"/>
      <c r="C20" s="45"/>
      <c r="D20" s="3"/>
      <c r="E20" s="46"/>
      <c r="F20" s="428"/>
      <c r="G20" s="428"/>
      <c r="H20" s="428"/>
      <c r="I20" s="428"/>
      <c r="J20" s="261"/>
      <c r="K20" s="26"/>
      <c r="L20" s="441"/>
    </row>
    <row r="21" spans="2:12" ht="13.15" customHeight="1" x14ac:dyDescent="0.2">
      <c r="B21" s="21"/>
      <c r="C21" s="45"/>
      <c r="D21" s="458" t="s">
        <v>309</v>
      </c>
      <c r="E21" s="46"/>
      <c r="F21" s="428"/>
      <c r="G21" s="428"/>
      <c r="H21" s="428"/>
      <c r="I21" s="428"/>
      <c r="J21" s="261"/>
      <c r="K21" s="26"/>
      <c r="L21" s="441"/>
    </row>
    <row r="22" spans="2:12" ht="13.15" customHeight="1" x14ac:dyDescent="0.2">
      <c r="B22" s="21"/>
      <c r="C22" s="45"/>
      <c r="D22" s="3" t="s">
        <v>310</v>
      </c>
      <c r="E22" s="46"/>
      <c r="F22" s="1168">
        <f>bal!F19-bal!G19</f>
        <v>0</v>
      </c>
      <c r="G22" s="1168">
        <f>bal!G19-bal!H19</f>
        <v>0</v>
      </c>
      <c r="H22" s="1168">
        <f>bal!H19-bal!I19</f>
        <v>0</v>
      </c>
      <c r="I22" s="1168">
        <f>bal!I19-bal!J19</f>
        <v>0</v>
      </c>
      <c r="J22" s="261"/>
      <c r="K22" s="26"/>
      <c r="L22" s="441"/>
    </row>
    <row r="23" spans="2:12" ht="13.15" customHeight="1" x14ac:dyDescent="0.2">
      <c r="B23" s="21"/>
      <c r="C23" s="45"/>
      <c r="D23" s="3" t="s">
        <v>311</v>
      </c>
      <c r="E23" s="46"/>
      <c r="F23" s="1168">
        <f>bal!F20-bal!G20</f>
        <v>0</v>
      </c>
      <c r="G23" s="1168">
        <f>bal!G20-bal!H20</f>
        <v>0</v>
      </c>
      <c r="H23" s="1168">
        <f>bal!H20-bal!I20</f>
        <v>0</v>
      </c>
      <c r="I23" s="1168">
        <f>bal!I20-bal!J20</f>
        <v>0</v>
      </c>
      <c r="J23" s="261"/>
      <c r="K23" s="26"/>
      <c r="L23" s="441"/>
    </row>
    <row r="24" spans="2:12" ht="13.15" customHeight="1" x14ac:dyDescent="0.2">
      <c r="B24" s="21"/>
      <c r="C24" s="45"/>
      <c r="D24" s="3" t="s">
        <v>312</v>
      </c>
      <c r="E24" s="46"/>
      <c r="F24" s="1168">
        <f>bal!F21-bal!G21</f>
        <v>0</v>
      </c>
      <c r="G24" s="1168">
        <f>bal!G21-bal!H21</f>
        <v>0</v>
      </c>
      <c r="H24" s="1168">
        <f>bal!H21-bal!I21</f>
        <v>0</v>
      </c>
      <c r="I24" s="1168">
        <f>bal!I21-bal!J21</f>
        <v>0</v>
      </c>
      <c r="J24" s="261"/>
      <c r="K24" s="26"/>
      <c r="L24" s="441"/>
    </row>
    <row r="25" spans="2:12" ht="13.15" customHeight="1" x14ac:dyDescent="0.2">
      <c r="B25" s="21"/>
      <c r="C25" s="45"/>
      <c r="D25" s="3" t="s">
        <v>313</v>
      </c>
      <c r="E25" s="46"/>
      <c r="F25" s="1168">
        <f>bal!G55-bal!F55</f>
        <v>0</v>
      </c>
      <c r="G25" s="1168">
        <f>bal!H55-bal!G55</f>
        <v>0</v>
      </c>
      <c r="H25" s="1168">
        <f>bal!I55-bal!H55</f>
        <v>0</v>
      </c>
      <c r="I25" s="1168">
        <f>bal!J55-bal!I55</f>
        <v>0</v>
      </c>
      <c r="J25" s="261"/>
      <c r="K25" s="26"/>
      <c r="L25" s="441"/>
    </row>
    <row r="26" spans="2:12" ht="13.15" customHeight="1" x14ac:dyDescent="0.2">
      <c r="B26" s="21"/>
      <c r="C26" s="45"/>
      <c r="D26" s="3"/>
      <c r="E26" s="46"/>
      <c r="F26" s="1176">
        <f>SUM(F22:F25)</f>
        <v>0</v>
      </c>
      <c r="G26" s="1176">
        <f t="shared" ref="G26:I26" si="0">SUM(G22:G25)</f>
        <v>0</v>
      </c>
      <c r="H26" s="1176">
        <f t="shared" si="0"/>
        <v>0</v>
      </c>
      <c r="I26" s="1176">
        <f t="shared" si="0"/>
        <v>0</v>
      </c>
      <c r="J26" s="261"/>
      <c r="K26" s="26"/>
      <c r="L26" s="441"/>
    </row>
    <row r="27" spans="2:12" ht="13.15" customHeight="1" x14ac:dyDescent="0.2">
      <c r="B27" s="21"/>
      <c r="C27" s="45"/>
      <c r="D27" s="459"/>
      <c r="E27" s="46"/>
      <c r="F27" s="428"/>
      <c r="G27" s="428"/>
      <c r="H27" s="428"/>
      <c r="I27" s="428"/>
      <c r="J27" s="261"/>
      <c r="K27" s="26"/>
      <c r="L27" s="441"/>
    </row>
    <row r="28" spans="2:12" ht="13.15" customHeight="1" x14ac:dyDescent="0.2">
      <c r="B28" s="21"/>
      <c r="C28" s="45"/>
      <c r="D28" s="3" t="s">
        <v>314</v>
      </c>
      <c r="E28" s="46"/>
      <c r="F28" s="1168">
        <f>+bal!G42-bal!F42</f>
        <v>0</v>
      </c>
      <c r="G28" s="1168">
        <f>+bal!H42-bal!G42</f>
        <v>-683.77500000000009</v>
      </c>
      <c r="H28" s="1168">
        <f>+bal!I42-bal!H42</f>
        <v>-2423.8350000000005</v>
      </c>
      <c r="I28" s="1168">
        <f>+bal!J42-bal!I42</f>
        <v>-2053.17</v>
      </c>
      <c r="J28" s="261"/>
      <c r="K28" s="26"/>
      <c r="L28" s="441"/>
    </row>
    <row r="29" spans="2:12" ht="13.15" customHeight="1" x14ac:dyDescent="0.2">
      <c r="B29" s="21"/>
      <c r="C29" s="45"/>
      <c r="D29" s="3"/>
      <c r="E29" s="46"/>
      <c r="F29" s="428"/>
      <c r="G29" s="428"/>
      <c r="H29" s="428"/>
      <c r="I29" s="428"/>
      <c r="J29" s="261"/>
      <c r="K29" s="26"/>
      <c r="L29" s="441"/>
    </row>
    <row r="30" spans="2:12" ht="13.15" customHeight="1" x14ac:dyDescent="0.2">
      <c r="B30" s="21"/>
      <c r="C30" s="45"/>
      <c r="D30" s="43" t="s">
        <v>196</v>
      </c>
      <c r="E30" s="46"/>
      <c r="F30" s="1175">
        <f>F17+F19+F26+F28</f>
        <v>89680.481605416644</v>
      </c>
      <c r="G30" s="1175">
        <f t="shared" ref="G30:I30" si="1">G17+G19+G26+G28</f>
        <v>267229.63268633327</v>
      </c>
      <c r="H30" s="1175">
        <f t="shared" si="1"/>
        <v>262238.94268633332</v>
      </c>
      <c r="I30" s="1175">
        <f t="shared" si="1"/>
        <v>260434.65768633338</v>
      </c>
      <c r="J30" s="261"/>
      <c r="K30" s="26"/>
      <c r="L30" s="441"/>
    </row>
    <row r="31" spans="2:12" ht="13.15" customHeight="1" x14ac:dyDescent="0.2">
      <c r="B31" s="21"/>
      <c r="C31" s="45"/>
      <c r="D31" s="3"/>
      <c r="E31" s="46"/>
      <c r="F31" s="428"/>
      <c r="G31" s="428"/>
      <c r="H31" s="428"/>
      <c r="I31" s="428"/>
      <c r="J31" s="261"/>
      <c r="K31" s="26"/>
      <c r="L31" s="441"/>
    </row>
    <row r="32" spans="2:12" ht="13.15" customHeight="1" x14ac:dyDescent="0.2">
      <c r="B32" s="21"/>
      <c r="C32" s="23"/>
      <c r="D32" s="23"/>
      <c r="E32" s="24"/>
      <c r="F32" s="24"/>
      <c r="G32" s="24"/>
      <c r="H32" s="24"/>
      <c r="I32" s="24"/>
      <c r="J32" s="24"/>
      <c r="K32" s="26"/>
      <c r="L32" s="441"/>
    </row>
    <row r="33" spans="2:12" ht="13.15" customHeight="1" x14ac:dyDescent="0.2">
      <c r="B33" s="21"/>
      <c r="C33" s="45"/>
      <c r="D33" s="3"/>
      <c r="E33" s="46"/>
      <c r="F33" s="428"/>
      <c r="G33" s="428"/>
      <c r="H33" s="428"/>
      <c r="I33" s="428"/>
      <c r="J33" s="261"/>
      <c r="K33" s="26"/>
      <c r="L33" s="441"/>
    </row>
    <row r="34" spans="2:12" ht="13.15" customHeight="1" x14ac:dyDescent="0.2">
      <c r="B34" s="21"/>
      <c r="C34" s="45"/>
      <c r="D34" s="989" t="s">
        <v>315</v>
      </c>
      <c r="E34" s="46"/>
      <c r="F34" s="428"/>
      <c r="G34" s="428"/>
      <c r="H34" s="428"/>
      <c r="I34" s="428"/>
      <c r="J34" s="261"/>
      <c r="K34" s="26"/>
      <c r="L34" s="441"/>
    </row>
    <row r="35" spans="2:12" ht="13.15" customHeight="1" x14ac:dyDescent="0.2">
      <c r="B35" s="21"/>
      <c r="C35" s="45"/>
      <c r="D35" s="43"/>
      <c r="E35" s="46"/>
      <c r="F35" s="428"/>
      <c r="G35" s="428"/>
      <c r="H35" s="428"/>
      <c r="I35" s="428"/>
      <c r="J35" s="261"/>
      <c r="K35" s="26"/>
      <c r="L35" s="441"/>
    </row>
    <row r="36" spans="2:12" ht="13.15" customHeight="1" x14ac:dyDescent="0.2">
      <c r="B36" s="21"/>
      <c r="C36" s="45"/>
      <c r="D36" s="3" t="s">
        <v>316</v>
      </c>
      <c r="E36" s="46"/>
      <c r="F36" s="1168">
        <f>+bal!G14-bal!F14</f>
        <v>0</v>
      </c>
      <c r="G36" s="1168">
        <f>+bal!H14-bal!G14</f>
        <v>0</v>
      </c>
      <c r="H36" s="1168">
        <f>+bal!I14-bal!H14</f>
        <v>0</v>
      </c>
      <c r="I36" s="1168">
        <f>+bal!J14-bal!I14</f>
        <v>0</v>
      </c>
      <c r="J36" s="261"/>
      <c r="K36" s="26"/>
      <c r="L36" s="441"/>
    </row>
    <row r="37" spans="2:12" ht="13.15" customHeight="1" x14ac:dyDescent="0.2">
      <c r="B37" s="21"/>
      <c r="C37" s="45"/>
      <c r="D37" s="3" t="s">
        <v>317</v>
      </c>
      <c r="E37" s="46"/>
      <c r="F37" s="1168">
        <f>act!G29</f>
        <v>0</v>
      </c>
      <c r="G37" s="1168">
        <f>act!H29</f>
        <v>0</v>
      </c>
      <c r="H37" s="1168">
        <f>act!I29</f>
        <v>0</v>
      </c>
      <c r="I37" s="1168">
        <f>act!J29</f>
        <v>0</v>
      </c>
      <c r="J37" s="261"/>
      <c r="K37" s="26"/>
      <c r="L37" s="441"/>
    </row>
    <row r="38" spans="2:12" ht="13.15" customHeight="1" x14ac:dyDescent="0.2">
      <c r="B38" s="21"/>
      <c r="C38" s="45"/>
      <c r="D38" s="3" t="s">
        <v>318</v>
      </c>
      <c r="E38" s="46"/>
      <c r="F38" s="1168">
        <f>+bal!G16-bal!F16</f>
        <v>0</v>
      </c>
      <c r="G38" s="1168">
        <f>+bal!H16-bal!G16</f>
        <v>0</v>
      </c>
      <c r="H38" s="1168">
        <f>+bal!I16-bal!H16</f>
        <v>0</v>
      </c>
      <c r="I38" s="1168">
        <f>+bal!J16-bal!I16</f>
        <v>0</v>
      </c>
      <c r="J38" s="261"/>
      <c r="K38" s="26"/>
      <c r="L38" s="441"/>
    </row>
    <row r="39" spans="2:12" ht="13.15" customHeight="1" x14ac:dyDescent="0.2">
      <c r="B39" s="21"/>
      <c r="C39" s="45"/>
      <c r="D39" s="3"/>
      <c r="E39" s="46"/>
      <c r="F39" s="428"/>
      <c r="G39" s="428"/>
      <c r="H39" s="428"/>
      <c r="I39" s="428"/>
      <c r="J39" s="261"/>
      <c r="K39" s="26"/>
      <c r="L39" s="441"/>
    </row>
    <row r="40" spans="2:12" ht="13.15" customHeight="1" x14ac:dyDescent="0.2">
      <c r="B40" s="21"/>
      <c r="C40" s="45"/>
      <c r="D40" s="43" t="s">
        <v>196</v>
      </c>
      <c r="E40" s="46"/>
      <c r="F40" s="1198">
        <f t="shared" ref="F40:I40" si="2">SUM(F36:F38)</f>
        <v>0</v>
      </c>
      <c r="G40" s="1198">
        <f t="shared" si="2"/>
        <v>0</v>
      </c>
      <c r="H40" s="1198">
        <f t="shared" si="2"/>
        <v>0</v>
      </c>
      <c r="I40" s="1198">
        <f t="shared" si="2"/>
        <v>0</v>
      </c>
      <c r="J40" s="261"/>
      <c r="K40" s="26"/>
      <c r="L40" s="441"/>
    </row>
    <row r="41" spans="2:12" ht="13.15" customHeight="1" x14ac:dyDescent="0.2">
      <c r="B41" s="21"/>
      <c r="C41" s="45"/>
      <c r="D41" s="3"/>
      <c r="E41" s="46"/>
      <c r="F41" s="428"/>
      <c r="G41" s="428"/>
      <c r="H41" s="428"/>
      <c r="I41" s="428"/>
      <c r="J41" s="261"/>
      <c r="K41" s="26"/>
      <c r="L41" s="441"/>
    </row>
    <row r="42" spans="2:12" ht="13.15" customHeight="1" x14ac:dyDescent="0.2">
      <c r="B42" s="21"/>
      <c r="C42" s="23"/>
      <c r="D42" s="23"/>
      <c r="E42" s="24"/>
      <c r="F42" s="24"/>
      <c r="G42" s="24"/>
      <c r="H42" s="24"/>
      <c r="I42" s="24"/>
      <c r="J42" s="24"/>
      <c r="K42" s="26"/>
      <c r="L42" s="441"/>
    </row>
    <row r="43" spans="2:12" ht="13.15" customHeight="1" x14ac:dyDescent="0.2">
      <c r="B43" s="21"/>
      <c r="C43" s="45"/>
      <c r="D43" s="3"/>
      <c r="E43" s="46"/>
      <c r="F43" s="428"/>
      <c r="G43" s="428"/>
      <c r="H43" s="428"/>
      <c r="I43" s="428"/>
      <c r="J43" s="261"/>
      <c r="K43" s="26"/>
      <c r="L43" s="441"/>
    </row>
    <row r="44" spans="2:12" ht="13.15" customHeight="1" x14ac:dyDescent="0.2">
      <c r="B44" s="21"/>
      <c r="C44" s="45"/>
      <c r="D44" s="989" t="s">
        <v>319</v>
      </c>
      <c r="E44" s="46"/>
      <c r="F44" s="1175">
        <f>+bal!G46-bal!F46</f>
        <v>0</v>
      </c>
      <c r="G44" s="1175">
        <f>+bal!H46-bal!G46</f>
        <v>0</v>
      </c>
      <c r="H44" s="1175">
        <f>+bal!I46-bal!H46</f>
        <v>0</v>
      </c>
      <c r="I44" s="1175">
        <f>+bal!J46-bal!I46</f>
        <v>0</v>
      </c>
      <c r="J44" s="261"/>
      <c r="K44" s="26"/>
      <c r="L44" s="441"/>
    </row>
    <row r="45" spans="2:12" ht="13.15" customHeight="1" x14ac:dyDescent="0.2">
      <c r="B45" s="21"/>
      <c r="C45" s="45"/>
      <c r="D45" s="43"/>
      <c r="E45" s="46"/>
      <c r="F45" s="428"/>
      <c r="G45" s="428"/>
      <c r="H45" s="428"/>
      <c r="I45" s="428"/>
      <c r="J45" s="261"/>
      <c r="K45" s="26"/>
      <c r="L45" s="441"/>
    </row>
    <row r="46" spans="2:12" ht="13.15" customHeight="1" x14ac:dyDescent="0.2">
      <c r="B46" s="21"/>
      <c r="C46" s="23"/>
      <c r="D46" s="23"/>
      <c r="E46" s="24"/>
      <c r="F46" s="271"/>
      <c r="G46" s="271"/>
      <c r="H46" s="271"/>
      <c r="I46" s="271"/>
      <c r="J46" s="24"/>
      <c r="K46" s="26"/>
      <c r="L46" s="441"/>
    </row>
    <row r="47" spans="2:12" ht="13.15" customHeight="1" x14ac:dyDescent="0.2">
      <c r="B47" s="21"/>
      <c r="C47" s="45"/>
      <c r="D47" s="3"/>
      <c r="E47" s="46"/>
      <c r="F47" s="428"/>
      <c r="G47" s="428"/>
      <c r="H47" s="428"/>
      <c r="I47" s="428"/>
      <c r="J47" s="261"/>
      <c r="K47" s="26"/>
      <c r="L47" s="441"/>
    </row>
    <row r="48" spans="2:12" ht="13.15" customHeight="1" x14ac:dyDescent="0.2">
      <c r="B48" s="21"/>
      <c r="C48" s="45"/>
      <c r="D48" s="1007" t="s">
        <v>320</v>
      </c>
      <c r="E48" s="46"/>
      <c r="F48" s="1175">
        <f t="shared" ref="F48:I48" si="3">ROUND((F30-F40+F44),0)</f>
        <v>89680</v>
      </c>
      <c r="G48" s="1175">
        <f t="shared" si="3"/>
        <v>267230</v>
      </c>
      <c r="H48" s="1175">
        <f t="shared" si="3"/>
        <v>262239</v>
      </c>
      <c r="I48" s="1175">
        <f t="shared" si="3"/>
        <v>260435</v>
      </c>
      <c r="J48" s="261"/>
      <c r="K48" s="26"/>
      <c r="L48" s="441"/>
    </row>
    <row r="49" spans="2:12" ht="13.15" customHeight="1" x14ac:dyDescent="0.2">
      <c r="B49" s="21"/>
      <c r="C49" s="45"/>
      <c r="D49" s="991" t="s">
        <v>321</v>
      </c>
      <c r="E49" s="1010"/>
      <c r="F49" s="1199">
        <f>+bal!G22-bal!F22</f>
        <v>89680.481605416644</v>
      </c>
      <c r="G49" s="1199">
        <f>+bal!H22-bal!G22</f>
        <v>267229.63268633327</v>
      </c>
      <c r="H49" s="1199">
        <f>+bal!I22-bal!H22</f>
        <v>262238.94268633344</v>
      </c>
      <c r="I49" s="1199">
        <f>+bal!J22-bal!I22</f>
        <v>260434.65768633329</v>
      </c>
      <c r="J49" s="261"/>
      <c r="K49" s="26"/>
    </row>
    <row r="50" spans="2:12" ht="13.15" customHeight="1" x14ac:dyDescent="0.2">
      <c r="B50" s="21"/>
      <c r="C50" s="45"/>
      <c r="D50" s="3"/>
      <c r="E50" s="46"/>
      <c r="F50" s="428"/>
      <c r="G50" s="428"/>
      <c r="H50" s="428"/>
      <c r="I50" s="428"/>
      <c r="J50" s="261"/>
      <c r="K50" s="26"/>
    </row>
    <row r="51" spans="2:12" s="456" customFormat="1" ht="13.15" customHeight="1" x14ac:dyDescent="0.2">
      <c r="B51" s="373"/>
      <c r="C51" s="37"/>
      <c r="D51" s="989" t="s">
        <v>322</v>
      </c>
      <c r="E51" s="44"/>
      <c r="F51" s="1127">
        <f>F11+F48</f>
        <v>89680</v>
      </c>
      <c r="G51" s="1127">
        <f t="shared" ref="G51:I51" si="4">G11+G48</f>
        <v>356910.48160541663</v>
      </c>
      <c r="H51" s="1127">
        <f t="shared" si="4"/>
        <v>619149.11429174989</v>
      </c>
      <c r="I51" s="1127">
        <f t="shared" si="4"/>
        <v>879584.05697808333</v>
      </c>
      <c r="J51" s="454"/>
      <c r="K51" s="375"/>
      <c r="L51" s="455"/>
    </row>
    <row r="52" spans="2:12" s="456" customFormat="1" ht="13.15" customHeight="1" x14ac:dyDescent="0.2">
      <c r="B52" s="373"/>
      <c r="C52" s="37"/>
      <c r="D52" s="992" t="s">
        <v>323</v>
      </c>
      <c r="E52" s="1008"/>
      <c r="F52" s="1200">
        <f>ken!F124</f>
        <v>0</v>
      </c>
      <c r="G52" s="1200">
        <f>ken!G124</f>
        <v>0</v>
      </c>
      <c r="H52" s="1200">
        <f>ken!H124</f>
        <v>0</v>
      </c>
      <c r="I52" s="1200">
        <f>ken!I124</f>
        <v>0</v>
      </c>
      <c r="J52" s="454"/>
      <c r="K52" s="375"/>
      <c r="L52" s="455"/>
    </row>
    <row r="53" spans="2:12" ht="13.15" customHeight="1" x14ac:dyDescent="0.2">
      <c r="B53" s="21"/>
      <c r="C53" s="53"/>
      <c r="D53" s="319"/>
      <c r="E53" s="209"/>
      <c r="F53" s="460"/>
      <c r="G53" s="460"/>
      <c r="H53" s="460"/>
      <c r="I53" s="460"/>
      <c r="J53" s="429"/>
      <c r="K53" s="26"/>
    </row>
    <row r="54" spans="2:12" ht="13.15" customHeight="1" x14ac:dyDescent="0.2">
      <c r="B54" s="21"/>
      <c r="C54" s="23"/>
      <c r="D54" s="23"/>
      <c r="E54" s="24"/>
      <c r="F54" s="271"/>
      <c r="G54" s="271"/>
      <c r="H54" s="271"/>
      <c r="I54" s="271"/>
      <c r="J54" s="24"/>
      <c r="K54" s="26"/>
    </row>
    <row r="55" spans="2:12" ht="13.15" customHeight="1" x14ac:dyDescent="0.25">
      <c r="B55" s="60"/>
      <c r="C55" s="61"/>
      <c r="D55" s="61"/>
      <c r="E55" s="62"/>
      <c r="F55" s="226"/>
      <c r="G55" s="226"/>
      <c r="H55" s="226"/>
      <c r="I55" s="226"/>
      <c r="J55" s="63" t="s">
        <v>213</v>
      </c>
      <c r="K55" s="64"/>
    </row>
    <row r="56" spans="2:12" ht="13.15" customHeight="1" x14ac:dyDescent="0.2"/>
    <row r="57" spans="2:12" ht="13.15" customHeight="1" x14ac:dyDescent="0.2"/>
    <row r="58" spans="2:12" ht="13.15" customHeight="1" x14ac:dyDescent="0.2"/>
    <row r="59" spans="2:12" ht="13.15" customHeight="1" x14ac:dyDescent="0.2"/>
    <row r="60" spans="2:12" ht="13.15" customHeight="1" x14ac:dyDescent="0.2"/>
    <row r="61" spans="2:12" ht="13.15" customHeight="1" x14ac:dyDescent="0.2"/>
    <row r="62" spans="2:12" ht="13.15" customHeight="1" x14ac:dyDescent="0.2"/>
    <row r="63" spans="2:12" ht="13.15" customHeight="1" x14ac:dyDescent="0.2"/>
    <row r="64" spans="2:12"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row r="78" ht="13.15" customHeight="1" x14ac:dyDescent="0.2"/>
    <row r="79" ht="13.15" customHeight="1" x14ac:dyDescent="0.2"/>
    <row r="80" ht="13.15" customHeight="1" x14ac:dyDescent="0.2"/>
    <row r="81" ht="13.15" customHeight="1" x14ac:dyDescent="0.2"/>
    <row r="82" ht="13.15" customHeight="1" x14ac:dyDescent="0.2"/>
    <row r="83" ht="13.15" customHeight="1" x14ac:dyDescent="0.2"/>
    <row r="84" ht="13.15" customHeight="1" x14ac:dyDescent="0.2"/>
    <row r="85" ht="13.15" customHeight="1" x14ac:dyDescent="0.2"/>
    <row r="86" ht="13.15" customHeight="1" x14ac:dyDescent="0.2"/>
    <row r="87" ht="13.15" customHeight="1" x14ac:dyDescent="0.2"/>
    <row r="88" ht="13.15" customHeight="1" x14ac:dyDescent="0.2"/>
    <row r="89" ht="13.15" customHeight="1" x14ac:dyDescent="0.2"/>
    <row r="90" ht="13.15" customHeight="1" x14ac:dyDescent="0.2"/>
    <row r="91" ht="13.15" customHeight="1" x14ac:dyDescent="0.2"/>
    <row r="92" ht="13.15" customHeight="1" x14ac:dyDescent="0.2"/>
    <row r="93" ht="13.15" customHeight="1" x14ac:dyDescent="0.2"/>
    <row r="94" ht="13.15" customHeight="1" x14ac:dyDescent="0.2"/>
    <row r="95" ht="13.15" customHeight="1" x14ac:dyDescent="0.2"/>
    <row r="96" ht="13.15" customHeight="1" x14ac:dyDescent="0.2"/>
    <row r="97" ht="13.15" customHeight="1" x14ac:dyDescent="0.2"/>
    <row r="98" ht="13.15" customHeight="1" x14ac:dyDescent="0.2"/>
    <row r="99" ht="13.15" customHeight="1" x14ac:dyDescent="0.2"/>
    <row r="100" ht="13.15" customHeight="1" x14ac:dyDescent="0.2"/>
    <row r="101" ht="13.15" customHeight="1" x14ac:dyDescent="0.2"/>
    <row r="102" ht="13.15" customHeight="1" x14ac:dyDescent="0.2"/>
    <row r="103" ht="13.15" customHeight="1" x14ac:dyDescent="0.2"/>
    <row r="104" ht="13.15" customHeight="1" x14ac:dyDescent="0.2"/>
    <row r="105" ht="13.15" customHeight="1" x14ac:dyDescent="0.2"/>
    <row r="106" ht="13.15" customHeight="1" x14ac:dyDescent="0.2"/>
    <row r="107" ht="13.15" customHeight="1" x14ac:dyDescent="0.2"/>
    <row r="108" ht="13.15" customHeight="1" x14ac:dyDescent="0.2"/>
    <row r="109" ht="13.15" customHeight="1" x14ac:dyDescent="0.2"/>
    <row r="110" ht="13.15" customHeight="1" x14ac:dyDescent="0.2"/>
    <row r="111" ht="13.15" customHeight="1" x14ac:dyDescent="0.2"/>
    <row r="112" ht="13.15" customHeight="1" x14ac:dyDescent="0.2"/>
    <row r="113" ht="13.15" customHeight="1" x14ac:dyDescent="0.2"/>
    <row r="114" ht="13.15" customHeight="1" x14ac:dyDescent="0.2"/>
    <row r="115" ht="13.15" customHeight="1" x14ac:dyDescent="0.2"/>
    <row r="116" ht="13.15" customHeight="1" x14ac:dyDescent="0.2"/>
    <row r="117" ht="13.15" customHeight="1" x14ac:dyDescent="0.2"/>
    <row r="118" ht="13.15" customHeight="1" x14ac:dyDescent="0.2"/>
    <row r="119" ht="13.15" customHeight="1" x14ac:dyDescent="0.2"/>
    <row r="120" ht="13.15" customHeight="1" x14ac:dyDescent="0.2"/>
    <row r="121" ht="13.15" customHeight="1" x14ac:dyDescent="0.2"/>
    <row r="122" ht="13.15" customHeight="1" x14ac:dyDescent="0.2"/>
    <row r="123" ht="13.15" customHeight="1" x14ac:dyDescent="0.2"/>
    <row r="124" ht="13.15" customHeight="1" x14ac:dyDescent="0.2"/>
    <row r="125" ht="13.15" customHeight="1" x14ac:dyDescent="0.2"/>
    <row r="126" ht="13.15" customHeight="1" x14ac:dyDescent="0.2"/>
    <row r="127" ht="13.15" customHeight="1" x14ac:dyDescent="0.2"/>
    <row r="128" ht="13.15" customHeight="1" x14ac:dyDescent="0.2"/>
    <row r="129" ht="13.15" customHeight="1" x14ac:dyDescent="0.2"/>
    <row r="130" ht="13.15" customHeight="1" x14ac:dyDescent="0.2"/>
    <row r="131" ht="13.15" customHeight="1" x14ac:dyDescent="0.2"/>
    <row r="132" ht="13.15" customHeight="1" x14ac:dyDescent="0.2"/>
    <row r="133" ht="13.15" customHeight="1" x14ac:dyDescent="0.2"/>
    <row r="134" ht="13.15" customHeight="1" x14ac:dyDescent="0.2"/>
    <row r="135" ht="13.15" customHeight="1" x14ac:dyDescent="0.2"/>
    <row r="136" ht="13.15" customHeight="1" x14ac:dyDescent="0.2"/>
    <row r="137" ht="13.15" customHeight="1" x14ac:dyDescent="0.2"/>
    <row r="138" ht="13.15" customHeight="1" x14ac:dyDescent="0.2"/>
    <row r="139" ht="13.15" customHeight="1" x14ac:dyDescent="0.2"/>
    <row r="140" ht="13.15" customHeight="1" x14ac:dyDescent="0.2"/>
    <row r="141" ht="13.15" customHeight="1" x14ac:dyDescent="0.2"/>
    <row r="142" ht="13.15" customHeight="1" x14ac:dyDescent="0.2"/>
    <row r="143" ht="13.15" customHeight="1" x14ac:dyDescent="0.2"/>
    <row r="144" ht="13.15" customHeight="1" x14ac:dyDescent="0.2"/>
    <row r="145" ht="13.15" customHeight="1" x14ac:dyDescent="0.2"/>
    <row r="146" ht="13.15" customHeight="1" x14ac:dyDescent="0.2"/>
    <row r="147" ht="13.15" customHeight="1" x14ac:dyDescent="0.2"/>
    <row r="148" ht="13.15" customHeight="1" x14ac:dyDescent="0.2"/>
    <row r="149" ht="13.15" customHeight="1" x14ac:dyDescent="0.2"/>
    <row r="150" ht="13.15" customHeight="1" x14ac:dyDescent="0.2"/>
    <row r="151" ht="13.15" customHeight="1" x14ac:dyDescent="0.2"/>
    <row r="152" ht="13.15" customHeight="1" x14ac:dyDescent="0.2"/>
    <row r="153" ht="13.15" customHeight="1" x14ac:dyDescent="0.2"/>
    <row r="154" ht="13.15" customHeight="1" x14ac:dyDescent="0.2"/>
    <row r="155" ht="13.15" customHeight="1" x14ac:dyDescent="0.2"/>
    <row r="156" ht="13.15" customHeight="1" x14ac:dyDescent="0.2"/>
    <row r="157" ht="13.15" customHeight="1" x14ac:dyDescent="0.2"/>
    <row r="158" ht="13.15" customHeight="1" x14ac:dyDescent="0.2"/>
    <row r="159" ht="13.15" customHeight="1" x14ac:dyDescent="0.2"/>
    <row r="160"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row r="238" ht="13.15" customHeight="1" x14ac:dyDescent="0.2"/>
    <row r="239" ht="13.15" customHeight="1" x14ac:dyDescent="0.2"/>
    <row r="240" ht="13.15" customHeight="1" x14ac:dyDescent="0.2"/>
    <row r="241" ht="13.15" customHeight="1" x14ac:dyDescent="0.2"/>
    <row r="242" ht="13.15" customHeight="1" x14ac:dyDescent="0.2"/>
    <row r="243" ht="13.15" customHeight="1" x14ac:dyDescent="0.2"/>
    <row r="244" ht="13.15" customHeight="1" x14ac:dyDescent="0.2"/>
    <row r="245" ht="13.15" customHeight="1" x14ac:dyDescent="0.2"/>
    <row r="246" ht="13.15" customHeight="1" x14ac:dyDescent="0.2"/>
    <row r="247" ht="13.15" customHeight="1" x14ac:dyDescent="0.2"/>
    <row r="248" ht="13.15" customHeight="1" x14ac:dyDescent="0.2"/>
    <row r="249" ht="13.15" customHeight="1" x14ac:dyDescent="0.2"/>
    <row r="250" ht="13.15" customHeight="1" x14ac:dyDescent="0.2"/>
    <row r="251" ht="13.15" customHeight="1" x14ac:dyDescent="0.2"/>
    <row r="252" ht="13.15" customHeight="1" x14ac:dyDescent="0.2"/>
    <row r="253" ht="13.15" customHeight="1" x14ac:dyDescent="0.2"/>
    <row r="254" ht="13.15" customHeight="1" x14ac:dyDescent="0.2"/>
    <row r="255" ht="13.15" customHeight="1" x14ac:dyDescent="0.2"/>
    <row r="256" ht="13.15" customHeight="1" x14ac:dyDescent="0.2"/>
    <row r="257" ht="13.15" customHeight="1" x14ac:dyDescent="0.2"/>
    <row r="258" ht="13.15" customHeight="1" x14ac:dyDescent="0.2"/>
    <row r="259" ht="13.15" customHeight="1" x14ac:dyDescent="0.2"/>
    <row r="260" ht="13.15" customHeight="1" x14ac:dyDescent="0.2"/>
    <row r="261" ht="13.15" customHeight="1" x14ac:dyDescent="0.2"/>
    <row r="262" ht="13.15" customHeight="1" x14ac:dyDescent="0.2"/>
    <row r="263" ht="13.15" customHeight="1" x14ac:dyDescent="0.2"/>
    <row r="264" ht="13.15" customHeight="1" x14ac:dyDescent="0.2"/>
    <row r="265" ht="13.15" customHeight="1" x14ac:dyDescent="0.2"/>
    <row r="266" ht="13.15" customHeight="1" x14ac:dyDescent="0.2"/>
    <row r="267" ht="13.15" customHeight="1" x14ac:dyDescent="0.2"/>
    <row r="268" ht="13.15" customHeight="1" x14ac:dyDescent="0.2"/>
    <row r="269" ht="13.15" customHeight="1" x14ac:dyDescent="0.2"/>
    <row r="270" ht="13.15" customHeight="1" x14ac:dyDescent="0.2"/>
    <row r="271" ht="13.15" customHeight="1" x14ac:dyDescent="0.2"/>
    <row r="272" ht="13.15" customHeight="1" x14ac:dyDescent="0.2"/>
    <row r="273" ht="13.15" customHeight="1" x14ac:dyDescent="0.2"/>
    <row r="274" ht="13.15" customHeight="1" x14ac:dyDescent="0.2"/>
  </sheetData>
  <sheetProtection algorithmName="SHA-512" hashValue="NC4zgAtFTbOOjjIz5O5Ns+P3qYI75ztAU2n+RX0huiWMbs47uvtLt8ps3BrkbypHkMTjIZ1D7wEFFpXky4NbDQ==" saltValue="cXOKHE8bXZcWjHGHsgbFaA==" spinCount="100000" sheet="1" objects="1" scenarios="1"/>
  <pageMargins left="0.7" right="0.7" top="0.75" bottom="0.75" header="0.3" footer="0.3"/>
  <pageSetup paperSize="9" scale="68" orientation="landscape" r:id="rId1"/>
  <headerFooter>
    <oddHeader>&amp;L&amp;"Arial,Vet"&amp;F&amp;R&amp;"Arial,Vet"&amp;A</oddHeader>
    <oddFooter>&amp;L&amp;"Arial,Vet"keizer / goedhart&amp;C&amp;"Arial,Vet"pagina &amp;P&amp;R&amp;"Arial,Vet"&amp;D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K219"/>
  <sheetViews>
    <sheetView zoomScale="85" zoomScaleNormal="85" workbookViewId="0">
      <selection activeCell="B2" sqref="B2"/>
    </sheetView>
  </sheetViews>
  <sheetFormatPr defaultColWidth="9.140625" defaultRowHeight="12.75" x14ac:dyDescent="0.2"/>
  <cols>
    <col min="1" max="1" width="3.7109375" style="51" customWidth="1"/>
    <col min="2" max="3" width="2.7109375" style="51" customWidth="1"/>
    <col min="4" max="4" width="45.7109375" style="239" customWidth="1"/>
    <col min="5" max="5" width="2.7109375" style="51" customWidth="1"/>
    <col min="6" max="9" width="16.85546875" style="230" customWidth="1"/>
    <col min="10" max="10" width="2.7109375" style="112" customWidth="1"/>
    <col min="11" max="11" width="2.7109375" style="51" customWidth="1"/>
    <col min="12" max="13" width="14.7109375" style="51" customWidth="1"/>
    <col min="14" max="16384" width="9.140625" style="51"/>
  </cols>
  <sheetData>
    <row r="2" spans="2:11" x14ac:dyDescent="0.2">
      <c r="B2" s="10"/>
      <c r="C2" s="11"/>
      <c r="D2" s="461"/>
      <c r="E2" s="11"/>
      <c r="F2" s="266"/>
      <c r="G2" s="266"/>
      <c r="H2" s="266"/>
      <c r="I2" s="266"/>
      <c r="J2" s="120"/>
      <c r="K2" s="13"/>
    </row>
    <row r="3" spans="2:11" x14ac:dyDescent="0.2">
      <c r="B3" s="21"/>
      <c r="C3" s="23"/>
      <c r="D3" s="462"/>
      <c r="E3" s="23"/>
      <c r="F3" s="271"/>
      <c r="G3" s="271"/>
      <c r="H3" s="271"/>
      <c r="I3" s="271"/>
      <c r="J3" s="126"/>
      <c r="K3" s="26"/>
    </row>
    <row r="4" spans="2:11" s="301" customFormat="1" ht="18.75" x14ac:dyDescent="0.3">
      <c r="B4" s="297"/>
      <c r="C4" s="632" t="s">
        <v>324</v>
      </c>
      <c r="D4" s="1201"/>
      <c r="E4" s="299"/>
      <c r="F4" s="463"/>
      <c r="G4" s="463"/>
      <c r="H4" s="463"/>
      <c r="I4" s="463"/>
      <c r="J4" s="464"/>
      <c r="K4" s="300"/>
    </row>
    <row r="5" spans="2:11" s="301" customFormat="1" ht="18.75" x14ac:dyDescent="0.3">
      <c r="B5" s="297"/>
      <c r="C5" s="151" t="str">
        <f>+geg!G9</f>
        <v>De speciale school</v>
      </c>
      <c r="D5" s="1201"/>
      <c r="E5" s="299"/>
      <c r="F5" s="463"/>
      <c r="G5" s="463"/>
      <c r="H5" s="463"/>
      <c r="I5" s="463"/>
      <c r="J5" s="464"/>
      <c r="K5" s="300"/>
    </row>
    <row r="6" spans="2:11" x14ac:dyDescent="0.2">
      <c r="B6" s="21"/>
      <c r="C6" s="23"/>
      <c r="D6" s="462"/>
      <c r="E6" s="23"/>
      <c r="F6" s="271"/>
      <c r="G6" s="271"/>
      <c r="H6" s="271"/>
      <c r="I6" s="271"/>
      <c r="J6" s="126"/>
      <c r="K6" s="26"/>
    </row>
    <row r="7" spans="2:11" x14ac:dyDescent="0.2">
      <c r="B7" s="21"/>
      <c r="C7" s="23"/>
      <c r="D7" s="462"/>
      <c r="E7" s="23"/>
      <c r="F7" s="271"/>
      <c r="G7" s="271"/>
      <c r="H7" s="271"/>
      <c r="I7" s="271"/>
      <c r="J7" s="126"/>
      <c r="K7" s="26"/>
    </row>
    <row r="8" spans="2:11" x14ac:dyDescent="0.2">
      <c r="B8" s="21"/>
      <c r="C8" s="23"/>
      <c r="D8" s="462"/>
      <c r="E8" s="23"/>
      <c r="F8" s="1161">
        <f>+tab!D4</f>
        <v>2015</v>
      </c>
      <c r="G8" s="1161">
        <f>+tab!E4</f>
        <v>2016</v>
      </c>
      <c r="H8" s="1161">
        <f>+tab!F4</f>
        <v>2017</v>
      </c>
      <c r="I8" s="1161">
        <f>+tab!G4</f>
        <v>2018</v>
      </c>
      <c r="J8" s="126"/>
      <c r="K8" s="26"/>
    </row>
    <row r="9" spans="2:11" x14ac:dyDescent="0.2">
      <c r="B9" s="21"/>
      <c r="C9" s="23"/>
      <c r="D9" s="462"/>
      <c r="E9" s="23"/>
      <c r="F9" s="309"/>
      <c r="G9" s="309"/>
      <c r="H9" s="309"/>
      <c r="I9" s="309"/>
      <c r="J9" s="126"/>
      <c r="K9" s="26"/>
    </row>
    <row r="10" spans="2:11" x14ac:dyDescent="0.2">
      <c r="B10" s="433"/>
      <c r="C10" s="27"/>
      <c r="D10" s="28"/>
      <c r="E10" s="28"/>
      <c r="F10" s="29"/>
      <c r="G10" s="29"/>
      <c r="H10" s="29"/>
      <c r="I10" s="29"/>
      <c r="J10" s="28"/>
      <c r="K10" s="26"/>
    </row>
    <row r="11" spans="2:11" x14ac:dyDescent="0.2">
      <c r="B11" s="433"/>
      <c r="C11" s="45"/>
      <c r="D11" s="43" t="s">
        <v>325</v>
      </c>
      <c r="E11" s="3"/>
      <c r="F11" s="46"/>
      <c r="G11" s="46"/>
      <c r="H11" s="46"/>
      <c r="I11" s="46"/>
      <c r="J11" s="3"/>
      <c r="K11" s="26"/>
    </row>
    <row r="12" spans="2:11" x14ac:dyDescent="0.2">
      <c r="B12" s="433"/>
      <c r="C12" s="45"/>
      <c r="D12" s="3"/>
      <c r="E12" s="3"/>
      <c r="F12" s="46"/>
      <c r="G12" s="46"/>
      <c r="H12" s="46"/>
      <c r="I12" s="46"/>
      <c r="J12" s="3"/>
      <c r="K12" s="26"/>
    </row>
    <row r="13" spans="2:11" x14ac:dyDescent="0.2">
      <c r="B13" s="433"/>
      <c r="C13" s="45"/>
      <c r="D13" s="368" t="s">
        <v>326</v>
      </c>
      <c r="E13" s="3"/>
      <c r="F13" s="46"/>
      <c r="G13" s="46"/>
      <c r="H13" s="46"/>
      <c r="I13" s="46"/>
      <c r="J13" s="3"/>
      <c r="K13" s="26"/>
    </row>
    <row r="14" spans="2:11" x14ac:dyDescent="0.2">
      <c r="B14" s="433"/>
      <c r="C14" s="45"/>
      <c r="D14" s="3" t="s">
        <v>327</v>
      </c>
      <c r="E14" s="3"/>
      <c r="F14" s="1168">
        <f>+begr!F19</f>
        <v>200964.76160541666</v>
      </c>
      <c r="G14" s="1168">
        <f>+begr!G19</f>
        <v>384945.44768633333</v>
      </c>
      <c r="H14" s="1168">
        <f>+begr!H19</f>
        <v>386702.23768633336</v>
      </c>
      <c r="I14" s="1168">
        <f>+begr!I19</f>
        <v>388459.0276863334</v>
      </c>
      <c r="J14" s="3"/>
      <c r="K14" s="26"/>
    </row>
    <row r="15" spans="2:11" x14ac:dyDescent="0.2">
      <c r="B15" s="433"/>
      <c r="C15" s="45"/>
      <c r="D15" s="3" t="s">
        <v>328</v>
      </c>
      <c r="E15" s="3"/>
      <c r="F15" s="1168">
        <f>+begr!F33</f>
        <v>0</v>
      </c>
      <c r="G15" s="1168">
        <f>+begr!G33</f>
        <v>0</v>
      </c>
      <c r="H15" s="1168">
        <f>+begr!H33</f>
        <v>0</v>
      </c>
      <c r="I15" s="1168">
        <f>+begr!I33</f>
        <v>0</v>
      </c>
      <c r="J15" s="3"/>
      <c r="K15" s="26"/>
    </row>
    <row r="16" spans="2:11" x14ac:dyDescent="0.2">
      <c r="B16" s="373"/>
      <c r="C16" s="45"/>
      <c r="D16" s="38" t="s">
        <v>196</v>
      </c>
      <c r="E16" s="3"/>
      <c r="F16" s="1175">
        <f t="shared" ref="F16:I16" si="0">SUM(F14:F15)</f>
        <v>200964.76160541666</v>
      </c>
      <c r="G16" s="1175">
        <f t="shared" si="0"/>
        <v>384945.44768633333</v>
      </c>
      <c r="H16" s="1175">
        <f t="shared" si="0"/>
        <v>386702.23768633336</v>
      </c>
      <c r="I16" s="1175">
        <f t="shared" si="0"/>
        <v>388459.0276863334</v>
      </c>
      <c r="J16" s="3"/>
      <c r="K16" s="26"/>
    </row>
    <row r="17" spans="2:11" x14ac:dyDescent="0.2">
      <c r="B17" s="433"/>
      <c r="C17" s="465"/>
      <c r="D17" s="991" t="s">
        <v>329</v>
      </c>
      <c r="E17" s="992"/>
      <c r="F17" s="1199">
        <f>IF(geg!$G$41=0,0,F16/geg!$G$41)</f>
        <v>22329.417956157406</v>
      </c>
      <c r="G17" s="1199">
        <f>IF(geg!$G$41=0,0,G16/geg!$G$41)</f>
        <v>42771.716409592591</v>
      </c>
      <c r="H17" s="1199">
        <f>IF(geg!$G$41=0,0,H16/geg!$G$41)</f>
        <v>42966.915298481486</v>
      </c>
      <c r="I17" s="1199">
        <f>IF(geg!$G$41=0,0,I16/geg!$G$41)</f>
        <v>43162.114187370375</v>
      </c>
      <c r="J17" s="3"/>
      <c r="K17" s="26"/>
    </row>
    <row r="18" spans="2:11" x14ac:dyDescent="0.2">
      <c r="B18" s="433"/>
      <c r="C18" s="45"/>
      <c r="D18" s="43"/>
      <c r="E18" s="3"/>
      <c r="F18" s="428"/>
      <c r="G18" s="428"/>
      <c r="H18" s="428"/>
      <c r="I18" s="428"/>
      <c r="J18" s="3"/>
      <c r="K18" s="26"/>
    </row>
    <row r="19" spans="2:11" x14ac:dyDescent="0.2">
      <c r="B19" s="433"/>
      <c r="C19" s="45"/>
      <c r="D19" s="368" t="s">
        <v>330</v>
      </c>
      <c r="E19" s="3"/>
      <c r="F19" s="1198">
        <f>+baten!G195+baten!G208</f>
        <v>0</v>
      </c>
      <c r="G19" s="1198">
        <f>+baten!H195+baten!H208</f>
        <v>0</v>
      </c>
      <c r="H19" s="1198">
        <f>+baten!I195+baten!I208</f>
        <v>0</v>
      </c>
      <c r="I19" s="1198">
        <f>+baten!J195+baten!J208</f>
        <v>0</v>
      </c>
      <c r="J19" s="3"/>
      <c r="K19" s="26"/>
    </row>
    <row r="20" spans="2:11" x14ac:dyDescent="0.2">
      <c r="B20" s="433"/>
      <c r="C20" s="45"/>
      <c r="D20" s="991" t="s">
        <v>329</v>
      </c>
      <c r="E20" s="992"/>
      <c r="F20" s="1199">
        <f>IF(geg!$G$41=0,0,F19/geg!$G$41)</f>
        <v>0</v>
      </c>
      <c r="G20" s="1199">
        <f>IF(geg!$G$41=0,0,G19/geg!$G$41)</f>
        <v>0</v>
      </c>
      <c r="H20" s="1199">
        <f>IF(geg!$G$41=0,0,H19/geg!$G$41)</f>
        <v>0</v>
      </c>
      <c r="I20" s="1199">
        <f>IF(geg!$G$41=0,0,I19/geg!$G$41)</f>
        <v>0</v>
      </c>
      <c r="J20" s="3"/>
      <c r="K20" s="26"/>
    </row>
    <row r="21" spans="2:11" x14ac:dyDescent="0.2">
      <c r="B21" s="433"/>
      <c r="C21" s="45"/>
      <c r="D21" s="43"/>
      <c r="E21" s="3"/>
      <c r="F21" s="428"/>
      <c r="G21" s="428"/>
      <c r="H21" s="428"/>
      <c r="I21" s="428"/>
      <c r="J21" s="3"/>
      <c r="K21" s="26"/>
    </row>
    <row r="22" spans="2:11" x14ac:dyDescent="0.2">
      <c r="B22" s="433"/>
      <c r="C22" s="45"/>
      <c r="D22" s="368" t="s">
        <v>331</v>
      </c>
      <c r="E22" s="3"/>
      <c r="F22" s="1198">
        <f>+baten!G196+baten!G209</f>
        <v>0</v>
      </c>
      <c r="G22" s="1198">
        <f>+baten!H196+baten!H209</f>
        <v>0</v>
      </c>
      <c r="H22" s="1198">
        <f>+baten!I196+baten!I209</f>
        <v>0</v>
      </c>
      <c r="I22" s="1198">
        <f>+baten!J196+baten!J209</f>
        <v>0</v>
      </c>
      <c r="J22" s="3"/>
      <c r="K22" s="26"/>
    </row>
    <row r="23" spans="2:11" x14ac:dyDescent="0.2">
      <c r="B23" s="433"/>
      <c r="C23" s="45"/>
      <c r="D23" s="991" t="s">
        <v>329</v>
      </c>
      <c r="E23" s="992"/>
      <c r="F23" s="1199">
        <f>IF(geg!$G$41=0,0,F22/geg!$G$41)</f>
        <v>0</v>
      </c>
      <c r="G23" s="1199">
        <f>IF(geg!$G$41=0,0,G22/geg!$G$41)</f>
        <v>0</v>
      </c>
      <c r="H23" s="1199">
        <f>IF(geg!$G$41=0,0,H22/geg!$G$41)</f>
        <v>0</v>
      </c>
      <c r="I23" s="1199">
        <f>IF(geg!$G$41=0,0,I22/geg!$G$41)</f>
        <v>0</v>
      </c>
      <c r="J23" s="3"/>
      <c r="K23" s="26"/>
    </row>
    <row r="24" spans="2:11" x14ac:dyDescent="0.2">
      <c r="B24" s="433"/>
      <c r="C24" s="45"/>
      <c r="D24" s="43"/>
      <c r="E24" s="3"/>
      <c r="F24" s="428"/>
      <c r="G24" s="428"/>
      <c r="H24" s="428"/>
      <c r="I24" s="428"/>
      <c r="J24" s="3"/>
      <c r="K24" s="26"/>
    </row>
    <row r="25" spans="2:11" x14ac:dyDescent="0.2">
      <c r="B25" s="433"/>
      <c r="C25" s="45"/>
      <c r="D25" s="368" t="s">
        <v>332</v>
      </c>
      <c r="E25" s="3"/>
      <c r="F25" s="466"/>
      <c r="G25" s="466"/>
      <c r="H25" s="466"/>
      <c r="I25" s="466"/>
      <c r="J25" s="43"/>
      <c r="K25" s="26"/>
    </row>
    <row r="26" spans="2:11" x14ac:dyDescent="0.2">
      <c r="B26" s="433"/>
      <c r="C26" s="45"/>
      <c r="D26" s="3" t="s">
        <v>333</v>
      </c>
      <c r="E26" s="3"/>
      <c r="F26" s="1168">
        <f>+begr!F25+begr!F34</f>
        <v>111284.28000000001</v>
      </c>
      <c r="G26" s="1168">
        <f>+begr!G25+begr!G34</f>
        <v>117032.04000000002</v>
      </c>
      <c r="H26" s="1168">
        <f>+begr!H25+begr!H34</f>
        <v>122039.46000000002</v>
      </c>
      <c r="I26" s="1168">
        <f>+begr!I25+begr!I34</f>
        <v>125971.20000000001</v>
      </c>
      <c r="J26" s="3"/>
      <c r="K26" s="26"/>
    </row>
    <row r="27" spans="2:11" x14ac:dyDescent="0.2">
      <c r="B27" s="433"/>
      <c r="C27" s="45"/>
      <c r="D27" s="3" t="s">
        <v>334</v>
      </c>
      <c r="E27" s="3"/>
      <c r="F27" s="1168">
        <f>begr!F34</f>
        <v>0</v>
      </c>
      <c r="G27" s="1168">
        <f>begr!G34</f>
        <v>0</v>
      </c>
      <c r="H27" s="1168">
        <f>begr!H34</f>
        <v>0</v>
      </c>
      <c r="I27" s="1168">
        <f>begr!I34</f>
        <v>0</v>
      </c>
      <c r="J27" s="3"/>
      <c r="K27" s="26"/>
    </row>
    <row r="28" spans="2:11" x14ac:dyDescent="0.2">
      <c r="B28" s="373"/>
      <c r="C28" s="45"/>
      <c r="D28" s="38" t="s">
        <v>196</v>
      </c>
      <c r="E28" s="3"/>
      <c r="F28" s="1175">
        <f>SUM(F26:F27)</f>
        <v>111284.28000000001</v>
      </c>
      <c r="G28" s="1175">
        <f t="shared" ref="G28:I28" si="1">SUM(G26:G27)</f>
        <v>117032.04000000002</v>
      </c>
      <c r="H28" s="1175">
        <f t="shared" si="1"/>
        <v>122039.46000000002</v>
      </c>
      <c r="I28" s="1175">
        <f t="shared" si="1"/>
        <v>125971.20000000001</v>
      </c>
      <c r="J28" s="3"/>
      <c r="K28" s="26"/>
    </row>
    <row r="29" spans="2:11" x14ac:dyDescent="0.2">
      <c r="B29" s="433"/>
      <c r="C29" s="465"/>
      <c r="D29" s="991" t="s">
        <v>329</v>
      </c>
      <c r="E29" s="992"/>
      <c r="F29" s="1199">
        <f>IF(geg!$G$41=0,0,F28/geg!$G$41)</f>
        <v>12364.920000000002</v>
      </c>
      <c r="G29" s="1199">
        <f>IF(geg!$G$41=0,0,G28/geg!$G$41)</f>
        <v>13003.560000000003</v>
      </c>
      <c r="H29" s="1199">
        <f>IF(geg!$G$41=0,0,H28/geg!$G$41)</f>
        <v>13559.940000000002</v>
      </c>
      <c r="I29" s="1199">
        <f>IF(geg!$G$41=0,0,I28/geg!$G$41)</f>
        <v>13996.800000000001</v>
      </c>
      <c r="J29" s="3"/>
      <c r="K29" s="26"/>
    </row>
    <row r="30" spans="2:11" x14ac:dyDescent="0.2">
      <c r="B30" s="433"/>
      <c r="C30" s="45"/>
      <c r="D30" s="3"/>
      <c r="E30" s="3"/>
      <c r="F30" s="46"/>
      <c r="G30" s="46"/>
      <c r="H30" s="46"/>
      <c r="I30" s="46"/>
      <c r="J30" s="3"/>
      <c r="K30" s="26"/>
    </row>
    <row r="31" spans="2:11" x14ac:dyDescent="0.2">
      <c r="B31" s="433"/>
      <c r="C31" s="45"/>
      <c r="D31" s="368" t="s">
        <v>534</v>
      </c>
      <c r="E31" s="3"/>
      <c r="F31" s="46"/>
      <c r="G31" s="46"/>
      <c r="H31" s="46"/>
      <c r="I31" s="46"/>
      <c r="J31" s="3"/>
      <c r="K31" s="26"/>
    </row>
    <row r="32" spans="2:11" x14ac:dyDescent="0.2">
      <c r="B32" s="433"/>
      <c r="C32" s="45"/>
      <c r="D32" s="3" t="s">
        <v>336</v>
      </c>
      <c r="E32" s="3"/>
      <c r="F32" s="1168">
        <f>+lasten!I147</f>
        <v>54930.960000000006</v>
      </c>
      <c r="G32" s="1168">
        <f>+lasten!J147</f>
        <v>58974.48000000001</v>
      </c>
      <c r="H32" s="1168">
        <f>+lasten!K147</f>
        <v>62175.600000000006</v>
      </c>
      <c r="I32" s="1168">
        <f>+lasten!L147</f>
        <v>64197.360000000015</v>
      </c>
      <c r="J32" s="3"/>
      <c r="K32" s="26"/>
    </row>
    <row r="33" spans="2:11" x14ac:dyDescent="0.2">
      <c r="B33" s="433"/>
      <c r="C33" s="45"/>
      <c r="D33" s="3" t="s">
        <v>337</v>
      </c>
      <c r="E33" s="3"/>
      <c r="F33" s="1168">
        <f>+lasten!I148</f>
        <v>56353.320000000007</v>
      </c>
      <c r="G33" s="1168">
        <f>+lasten!J148</f>
        <v>58057.560000000005</v>
      </c>
      <c r="H33" s="1168">
        <f>+lasten!K148</f>
        <v>59863.86</v>
      </c>
      <c r="I33" s="1168">
        <f>+lasten!L148</f>
        <v>61773.840000000004</v>
      </c>
      <c r="J33" s="3"/>
      <c r="K33" s="26"/>
    </row>
    <row r="34" spans="2:11" x14ac:dyDescent="0.2">
      <c r="B34" s="433"/>
      <c r="C34" s="45"/>
      <c r="D34" s="3" t="s">
        <v>338</v>
      </c>
      <c r="E34" s="3"/>
      <c r="F34" s="1168">
        <f>+lasten!I149</f>
        <v>0</v>
      </c>
      <c r="G34" s="1168">
        <f>+lasten!J149</f>
        <v>0</v>
      </c>
      <c r="H34" s="1168">
        <f>+lasten!K149</f>
        <v>0</v>
      </c>
      <c r="I34" s="1168">
        <f>+lasten!L149</f>
        <v>0</v>
      </c>
      <c r="J34" s="3"/>
      <c r="K34" s="26"/>
    </row>
    <row r="35" spans="2:11" x14ac:dyDescent="0.2">
      <c r="B35" s="373"/>
      <c r="C35" s="45"/>
      <c r="D35" s="38" t="s">
        <v>196</v>
      </c>
      <c r="E35" s="43"/>
      <c r="F35" s="1175">
        <f>SUM(F32:F34)</f>
        <v>111284.28000000001</v>
      </c>
      <c r="G35" s="1175">
        <f t="shared" ref="G35:I35" si="2">SUM(G32:G34)</f>
        <v>117032.04000000001</v>
      </c>
      <c r="H35" s="1175">
        <f t="shared" si="2"/>
        <v>122039.46</v>
      </c>
      <c r="I35" s="1175">
        <f t="shared" si="2"/>
        <v>125971.20000000001</v>
      </c>
      <c r="J35" s="3"/>
      <c r="K35" s="26"/>
    </row>
    <row r="36" spans="2:11" x14ac:dyDescent="0.2">
      <c r="B36" s="433"/>
      <c r="C36" s="465"/>
      <c r="D36" s="991" t="s">
        <v>329</v>
      </c>
      <c r="E36" s="992"/>
      <c r="F36" s="1199">
        <f>IF(geg!$G$41=0,0,F35/geg!$G$41)</f>
        <v>12364.920000000002</v>
      </c>
      <c r="G36" s="1199">
        <f>IF(geg!$G$41=0,0,G35/geg!$G$41)</f>
        <v>13003.560000000001</v>
      </c>
      <c r="H36" s="1199">
        <f>IF(geg!$G$41=0,0,H35/geg!$G$41)</f>
        <v>13559.94</v>
      </c>
      <c r="I36" s="1199">
        <f>IF(geg!$G$41=0,0,I35/geg!$G$41)</f>
        <v>13996.800000000001</v>
      </c>
      <c r="J36" s="3"/>
      <c r="K36" s="26"/>
    </row>
    <row r="37" spans="2:11" x14ac:dyDescent="0.2">
      <c r="B37" s="433"/>
      <c r="C37" s="45"/>
      <c r="D37" s="3"/>
      <c r="E37" s="3"/>
      <c r="F37" s="428"/>
      <c r="G37" s="428"/>
      <c r="H37" s="428"/>
      <c r="I37" s="428"/>
      <c r="J37" s="3"/>
      <c r="K37" s="26"/>
    </row>
    <row r="38" spans="2:11" x14ac:dyDescent="0.2">
      <c r="B38" s="433"/>
      <c r="C38" s="45"/>
      <c r="D38" s="345" t="s">
        <v>339</v>
      </c>
      <c r="E38" s="3"/>
      <c r="F38" s="428"/>
      <c r="G38" s="428"/>
      <c r="H38" s="428"/>
      <c r="I38" s="428"/>
      <c r="J38" s="3"/>
      <c r="K38" s="26"/>
    </row>
    <row r="39" spans="2:11" x14ac:dyDescent="0.2">
      <c r="B39" s="433"/>
      <c r="C39" s="45"/>
      <c r="D39" s="1" t="s">
        <v>340</v>
      </c>
      <c r="E39" s="3"/>
      <c r="F39" s="349">
        <v>0</v>
      </c>
      <c r="G39" s="349">
        <f t="shared" ref="G39:I39" si="3">+F39</f>
        <v>0</v>
      </c>
      <c r="H39" s="349">
        <f t="shared" si="3"/>
        <v>0</v>
      </c>
      <c r="I39" s="349">
        <f t="shared" si="3"/>
        <v>0</v>
      </c>
      <c r="J39" s="3"/>
      <c r="K39" s="26"/>
    </row>
    <row r="40" spans="2:11" x14ac:dyDescent="0.2">
      <c r="B40" s="433"/>
      <c r="C40" s="45"/>
      <c r="D40" s="1" t="s">
        <v>341</v>
      </c>
      <c r="E40" s="3"/>
      <c r="F40" s="349">
        <v>0</v>
      </c>
      <c r="G40" s="349">
        <f t="shared" ref="G40:I41" si="4">+F40</f>
        <v>0</v>
      </c>
      <c r="H40" s="349">
        <f t="shared" si="4"/>
        <v>0</v>
      </c>
      <c r="I40" s="349">
        <f t="shared" si="4"/>
        <v>0</v>
      </c>
      <c r="J40" s="3"/>
      <c r="K40" s="26"/>
    </row>
    <row r="41" spans="2:11" x14ac:dyDescent="0.2">
      <c r="B41" s="433"/>
      <c r="C41" s="45"/>
      <c r="D41" s="1" t="s">
        <v>342</v>
      </c>
      <c r="E41" s="3"/>
      <c r="F41" s="349">
        <v>0</v>
      </c>
      <c r="G41" s="349">
        <f t="shared" si="4"/>
        <v>0</v>
      </c>
      <c r="H41" s="349">
        <f t="shared" si="4"/>
        <v>0</v>
      </c>
      <c r="I41" s="349">
        <f t="shared" si="4"/>
        <v>0</v>
      </c>
      <c r="J41" s="3"/>
      <c r="K41" s="26"/>
    </row>
    <row r="42" spans="2:11" x14ac:dyDescent="0.2">
      <c r="B42" s="373"/>
      <c r="C42" s="45"/>
      <c r="D42" s="38" t="s">
        <v>196</v>
      </c>
      <c r="E42" s="43"/>
      <c r="F42" s="1175">
        <f>SUM(F39:F41)</f>
        <v>0</v>
      </c>
      <c r="G42" s="1175">
        <f t="shared" ref="G42:I42" si="5">SUM(G39:G41)</f>
        <v>0</v>
      </c>
      <c r="H42" s="1175">
        <f t="shared" si="5"/>
        <v>0</v>
      </c>
      <c r="I42" s="1175">
        <f t="shared" si="5"/>
        <v>0</v>
      </c>
      <c r="J42" s="3"/>
      <c r="K42" s="26"/>
    </row>
    <row r="43" spans="2:11" x14ac:dyDescent="0.2">
      <c r="B43" s="433"/>
      <c r="C43" s="465"/>
      <c r="D43" s="991" t="s">
        <v>329</v>
      </c>
      <c r="E43" s="992"/>
      <c r="F43" s="1199">
        <f>IF(geg!$G$41=0,0,F42/geg!$G$41)</f>
        <v>0</v>
      </c>
      <c r="G43" s="1199">
        <f>IF(geg!$G$41=0,0,G42/geg!$G$41)</f>
        <v>0</v>
      </c>
      <c r="H43" s="1199">
        <f>IF(geg!$G$41=0,0,H42/geg!$G$41)</f>
        <v>0</v>
      </c>
      <c r="I43" s="1199">
        <f>IF(geg!$G$41=0,0,I42/geg!$G$41)</f>
        <v>0</v>
      </c>
      <c r="J43" s="3"/>
      <c r="K43" s="26"/>
    </row>
    <row r="44" spans="2:11" x14ac:dyDescent="0.2">
      <c r="B44" s="433"/>
      <c r="C44" s="45"/>
      <c r="D44" s="1"/>
      <c r="E44" s="3"/>
      <c r="F44" s="428"/>
      <c r="G44" s="428"/>
      <c r="H44" s="428"/>
      <c r="I44" s="428"/>
      <c r="J44" s="3"/>
      <c r="K44" s="26"/>
    </row>
    <row r="45" spans="2:11" x14ac:dyDescent="0.2">
      <c r="B45" s="433"/>
      <c r="C45" s="45"/>
      <c r="D45" s="345" t="s">
        <v>343</v>
      </c>
      <c r="E45" s="3"/>
      <c r="F45" s="428"/>
      <c r="G45" s="428"/>
      <c r="H45" s="428"/>
      <c r="I45" s="428"/>
      <c r="J45" s="3"/>
      <c r="K45" s="26"/>
    </row>
    <row r="46" spans="2:11" x14ac:dyDescent="0.2">
      <c r="B46" s="433"/>
      <c r="C46" s="45"/>
      <c r="D46" s="1" t="s">
        <v>344</v>
      </c>
      <c r="E46" s="3"/>
      <c r="F46" s="349">
        <v>0</v>
      </c>
      <c r="G46" s="349">
        <f t="shared" ref="G46:I48" si="6">+F46</f>
        <v>0</v>
      </c>
      <c r="H46" s="349">
        <f t="shared" si="6"/>
        <v>0</v>
      </c>
      <c r="I46" s="349">
        <f t="shared" si="6"/>
        <v>0</v>
      </c>
      <c r="J46" s="3"/>
      <c r="K46" s="26"/>
    </row>
    <row r="47" spans="2:11" x14ac:dyDescent="0.2">
      <c r="B47" s="433"/>
      <c r="C47" s="45"/>
      <c r="D47" s="1" t="s">
        <v>345</v>
      </c>
      <c r="E47" s="3"/>
      <c r="F47" s="349">
        <v>0</v>
      </c>
      <c r="G47" s="349">
        <f t="shared" si="6"/>
        <v>0</v>
      </c>
      <c r="H47" s="349">
        <f t="shared" si="6"/>
        <v>0</v>
      </c>
      <c r="I47" s="349">
        <f t="shared" si="6"/>
        <v>0</v>
      </c>
      <c r="J47" s="3"/>
      <c r="K47" s="26"/>
    </row>
    <row r="48" spans="2:11" x14ac:dyDescent="0.2">
      <c r="B48" s="433"/>
      <c r="C48" s="45"/>
      <c r="D48" s="1" t="s">
        <v>346</v>
      </c>
      <c r="E48" s="3"/>
      <c r="F48" s="349">
        <v>0</v>
      </c>
      <c r="G48" s="349">
        <f t="shared" si="6"/>
        <v>0</v>
      </c>
      <c r="H48" s="349">
        <f t="shared" si="6"/>
        <v>0</v>
      </c>
      <c r="I48" s="349">
        <f t="shared" si="6"/>
        <v>0</v>
      </c>
      <c r="J48" s="3"/>
      <c r="K48" s="26"/>
    </row>
    <row r="49" spans="2:11" x14ac:dyDescent="0.2">
      <c r="B49" s="373"/>
      <c r="C49" s="45"/>
      <c r="D49" s="38" t="s">
        <v>196</v>
      </c>
      <c r="E49" s="43"/>
      <c r="F49" s="1175">
        <f>SUM(F46:F48)</f>
        <v>0</v>
      </c>
      <c r="G49" s="1175">
        <f>SUM(G46:G48)</f>
        <v>0</v>
      </c>
      <c r="H49" s="1175">
        <f>SUM(H46:H48)</f>
        <v>0</v>
      </c>
      <c r="I49" s="1175">
        <f>SUM(I46:I48)</f>
        <v>0</v>
      </c>
      <c r="J49" s="3"/>
      <c r="K49" s="26"/>
    </row>
    <row r="50" spans="2:11" x14ac:dyDescent="0.2">
      <c r="B50" s="433"/>
      <c r="C50" s="45"/>
      <c r="D50" s="991" t="s">
        <v>329</v>
      </c>
      <c r="E50" s="992"/>
      <c r="F50" s="1199">
        <f>IF(geg!$G$41=0,0,F49/geg!$G$41)</f>
        <v>0</v>
      </c>
      <c r="G50" s="1199">
        <f>IF(geg!$G$41=0,0,G49/geg!$G$41)</f>
        <v>0</v>
      </c>
      <c r="H50" s="1199">
        <f>IF(geg!$G$41=0,0,H49/geg!$G$41)</f>
        <v>0</v>
      </c>
      <c r="I50" s="1199">
        <f>IF(geg!$G$41=0,0,I49/geg!$G$41)</f>
        <v>0</v>
      </c>
      <c r="J50" s="3"/>
      <c r="K50" s="26"/>
    </row>
    <row r="51" spans="2:11" x14ac:dyDescent="0.2">
      <c r="B51" s="433"/>
      <c r="C51" s="45"/>
      <c r="D51" s="1"/>
      <c r="E51" s="3"/>
      <c r="F51" s="428"/>
      <c r="G51" s="428"/>
      <c r="H51" s="428"/>
      <c r="I51" s="428"/>
      <c r="J51" s="3"/>
      <c r="K51" s="26"/>
    </row>
    <row r="52" spans="2:11" x14ac:dyDescent="0.2">
      <c r="B52" s="433"/>
      <c r="C52" s="45"/>
      <c r="D52" s="345" t="s">
        <v>239</v>
      </c>
      <c r="E52" s="3"/>
      <c r="F52" s="428"/>
      <c r="G52" s="428"/>
      <c r="H52" s="428"/>
      <c r="I52" s="428"/>
      <c r="J52" s="3"/>
      <c r="K52" s="26"/>
    </row>
    <row r="53" spans="2:11" x14ac:dyDescent="0.2">
      <c r="B53" s="433"/>
      <c r="C53" s="45"/>
      <c r="D53" s="1" t="s">
        <v>347</v>
      </c>
      <c r="E53" s="3"/>
      <c r="F53" s="1168">
        <f>+act!G35+act!G36+act!G37+act!G43+act!G44+act!G45</f>
        <v>0</v>
      </c>
      <c r="G53" s="1168">
        <f>+act!H35+act!H36+act!H37+act!H43+act!H44+act!H45</f>
        <v>0</v>
      </c>
      <c r="H53" s="1168">
        <f>+act!I35+act!I36+act!I37+act!I43+act!I44+act!I45</f>
        <v>0</v>
      </c>
      <c r="I53" s="1168">
        <f>+act!J35+act!J36+act!J37+act!J43+act!J44+act!J45</f>
        <v>0</v>
      </c>
      <c r="J53" s="3"/>
      <c r="K53" s="26"/>
    </row>
    <row r="54" spans="2:11" x14ac:dyDescent="0.2">
      <c r="B54" s="433"/>
      <c r="C54" s="45"/>
      <c r="D54" s="1" t="s">
        <v>348</v>
      </c>
      <c r="E54" s="3"/>
      <c r="F54" s="349">
        <v>0</v>
      </c>
      <c r="G54" s="349">
        <f t="shared" ref="G54:I54" si="7">F54</f>
        <v>0</v>
      </c>
      <c r="H54" s="349">
        <f t="shared" si="7"/>
        <v>0</v>
      </c>
      <c r="I54" s="349">
        <f t="shared" si="7"/>
        <v>0</v>
      </c>
      <c r="J54" s="3"/>
      <c r="K54" s="26"/>
    </row>
    <row r="55" spans="2:11" x14ac:dyDescent="0.2">
      <c r="B55" s="373"/>
      <c r="C55" s="45"/>
      <c r="D55" s="38" t="s">
        <v>196</v>
      </c>
      <c r="E55" s="43"/>
      <c r="F55" s="1175">
        <f>SUM(F53:F54)</f>
        <v>0</v>
      </c>
      <c r="G55" s="1175">
        <f t="shared" ref="G55:I55" si="8">SUM(G53:G54)</f>
        <v>0</v>
      </c>
      <c r="H55" s="1175">
        <f t="shared" si="8"/>
        <v>0</v>
      </c>
      <c r="I55" s="1175">
        <f t="shared" si="8"/>
        <v>0</v>
      </c>
      <c r="J55" s="3"/>
      <c r="K55" s="26"/>
    </row>
    <row r="56" spans="2:11" x14ac:dyDescent="0.2">
      <c r="B56" s="433"/>
      <c r="C56" s="45"/>
      <c r="D56" s="991" t="s">
        <v>329</v>
      </c>
      <c r="E56" s="992"/>
      <c r="F56" s="1199">
        <f>IF(geg!$G$41=0,0,F55/geg!$G$41)</f>
        <v>0</v>
      </c>
      <c r="G56" s="1199">
        <f>IF(geg!$G$41=0,0,G55/geg!$G$41)</f>
        <v>0</v>
      </c>
      <c r="H56" s="1199">
        <f>IF(geg!$G$41=0,0,H55/geg!$G$41)</f>
        <v>0</v>
      </c>
      <c r="I56" s="1199">
        <f>IF(geg!$G$41=0,0,I55/geg!$G$41)</f>
        <v>0</v>
      </c>
      <c r="J56" s="3"/>
      <c r="K56" s="26"/>
    </row>
    <row r="57" spans="2:11" x14ac:dyDescent="0.2">
      <c r="B57" s="433"/>
      <c r="C57" s="45"/>
      <c r="D57" s="1"/>
      <c r="E57" s="3"/>
      <c r="F57" s="428"/>
      <c r="G57" s="428"/>
      <c r="H57" s="428"/>
      <c r="I57" s="428"/>
      <c r="J57" s="3"/>
      <c r="K57" s="26"/>
    </row>
    <row r="58" spans="2:11" x14ac:dyDescent="0.2">
      <c r="B58" s="433"/>
      <c r="C58" s="45"/>
      <c r="D58" s="345" t="s">
        <v>349</v>
      </c>
      <c r="E58" s="3"/>
      <c r="F58" s="428"/>
      <c r="G58" s="428"/>
      <c r="H58" s="428"/>
      <c r="I58" s="428"/>
      <c r="J58" s="3"/>
      <c r="K58" s="26"/>
    </row>
    <row r="59" spans="2:11" x14ac:dyDescent="0.2">
      <c r="B59" s="433"/>
      <c r="C59" s="45"/>
      <c r="D59" s="1" t="s">
        <v>350</v>
      </c>
      <c r="E59" s="3"/>
      <c r="F59" s="1168">
        <f>+act!G38+act!G46</f>
        <v>0</v>
      </c>
      <c r="G59" s="1168">
        <f>+act!H38+act!H46</f>
        <v>0</v>
      </c>
      <c r="H59" s="1168">
        <f>+act!I38+act!I46</f>
        <v>0</v>
      </c>
      <c r="I59" s="1168">
        <f>+act!J38+act!J46</f>
        <v>0</v>
      </c>
      <c r="J59" s="3"/>
      <c r="K59" s="26"/>
    </row>
    <row r="60" spans="2:11" x14ac:dyDescent="0.2">
      <c r="B60" s="433"/>
      <c r="C60" s="45"/>
      <c r="D60" s="1" t="s">
        <v>351</v>
      </c>
      <c r="E60" s="3"/>
      <c r="F60" s="349">
        <v>0</v>
      </c>
      <c r="G60" s="349">
        <f t="shared" ref="G60:I60" si="9">F60</f>
        <v>0</v>
      </c>
      <c r="H60" s="349">
        <f t="shared" si="9"/>
        <v>0</v>
      </c>
      <c r="I60" s="349">
        <f t="shared" si="9"/>
        <v>0</v>
      </c>
      <c r="J60" s="3"/>
      <c r="K60" s="26"/>
    </row>
    <row r="61" spans="2:11" x14ac:dyDescent="0.2">
      <c r="B61" s="373"/>
      <c r="C61" s="45"/>
      <c r="D61" s="38" t="s">
        <v>196</v>
      </c>
      <c r="E61" s="43"/>
      <c r="F61" s="1175">
        <f>SUM(F59:F60)</f>
        <v>0</v>
      </c>
      <c r="G61" s="1175">
        <f t="shared" ref="G61:I61" si="10">SUM(G59:G60)</f>
        <v>0</v>
      </c>
      <c r="H61" s="1175">
        <f t="shared" si="10"/>
        <v>0</v>
      </c>
      <c r="I61" s="1175">
        <f t="shared" si="10"/>
        <v>0</v>
      </c>
      <c r="J61" s="3"/>
      <c r="K61" s="26"/>
    </row>
    <row r="62" spans="2:11" x14ac:dyDescent="0.2">
      <c r="B62" s="433"/>
      <c r="C62" s="45"/>
      <c r="D62" s="991" t="s">
        <v>329</v>
      </c>
      <c r="E62" s="992"/>
      <c r="F62" s="1199">
        <f>IF(geg!$G$41=0,0,F61/geg!$G$41)</f>
        <v>0</v>
      </c>
      <c r="G62" s="1199">
        <f>IF(geg!$G$41=0,0,G61/geg!$G$41)</f>
        <v>0</v>
      </c>
      <c r="H62" s="1199">
        <f>IF(geg!$G$41=0,0,H61/geg!$G$41)</f>
        <v>0</v>
      </c>
      <c r="I62" s="1199">
        <f>IF(geg!$G$41=0,0,I61/geg!$G$41)</f>
        <v>0</v>
      </c>
      <c r="J62" s="3"/>
      <c r="K62" s="26"/>
    </row>
    <row r="63" spans="2:11" x14ac:dyDescent="0.2">
      <c r="B63" s="433"/>
      <c r="C63" s="45"/>
      <c r="D63" s="1"/>
      <c r="E63" s="3"/>
      <c r="F63" s="428"/>
      <c r="G63" s="428"/>
      <c r="H63" s="428"/>
      <c r="I63" s="428"/>
      <c r="J63" s="3"/>
      <c r="K63" s="26"/>
    </row>
    <row r="64" spans="2:11" x14ac:dyDescent="0.2">
      <c r="B64" s="433"/>
      <c r="C64" s="45"/>
      <c r="D64" s="345" t="s">
        <v>352</v>
      </c>
      <c r="E64" s="3"/>
      <c r="F64" s="428"/>
      <c r="G64" s="428"/>
      <c r="H64" s="428"/>
      <c r="I64" s="428"/>
      <c r="J64" s="3"/>
      <c r="K64" s="26"/>
    </row>
    <row r="65" spans="2:11" x14ac:dyDescent="0.2">
      <c r="B65" s="433"/>
      <c r="C65" s="45"/>
      <c r="D65" s="1" t="s">
        <v>353</v>
      </c>
      <c r="E65" s="3"/>
      <c r="F65" s="349">
        <v>0</v>
      </c>
      <c r="G65" s="349">
        <f t="shared" ref="G65:I66" si="11">F65</f>
        <v>0</v>
      </c>
      <c r="H65" s="349">
        <f t="shared" si="11"/>
        <v>0</v>
      </c>
      <c r="I65" s="349">
        <f t="shared" si="11"/>
        <v>0</v>
      </c>
      <c r="J65" s="3"/>
      <c r="K65" s="26"/>
    </row>
    <row r="66" spans="2:11" x14ac:dyDescent="0.2">
      <c r="B66" s="433"/>
      <c r="C66" s="45"/>
      <c r="D66" s="1" t="s">
        <v>354</v>
      </c>
      <c r="E66" s="3"/>
      <c r="F66" s="349">
        <v>0</v>
      </c>
      <c r="G66" s="349">
        <f t="shared" si="11"/>
        <v>0</v>
      </c>
      <c r="H66" s="349">
        <f t="shared" si="11"/>
        <v>0</v>
      </c>
      <c r="I66" s="349">
        <f t="shared" si="11"/>
        <v>0</v>
      </c>
      <c r="J66" s="3"/>
      <c r="K66" s="26"/>
    </row>
    <row r="67" spans="2:11" x14ac:dyDescent="0.2">
      <c r="B67" s="433"/>
      <c r="C67" s="45"/>
      <c r="D67" s="1" t="s">
        <v>355</v>
      </c>
      <c r="E67" s="3"/>
      <c r="F67" s="1168">
        <f>+act!G34+act!G42</f>
        <v>0</v>
      </c>
      <c r="G67" s="1168">
        <f>+act!H34+act!H42</f>
        <v>0</v>
      </c>
      <c r="H67" s="1168">
        <f>+act!I34+act!I42</f>
        <v>0</v>
      </c>
      <c r="I67" s="1168">
        <f>+act!J34+act!J42</f>
        <v>0</v>
      </c>
      <c r="J67" s="3"/>
      <c r="K67" s="26"/>
    </row>
    <row r="68" spans="2:11" x14ac:dyDescent="0.2">
      <c r="B68" s="433"/>
      <c r="C68" s="45"/>
      <c r="D68" s="1" t="s">
        <v>356</v>
      </c>
      <c r="E68" s="3"/>
      <c r="F68" s="1168">
        <f>+lasten!I70</f>
        <v>0</v>
      </c>
      <c r="G68" s="1168">
        <f>+lasten!J70</f>
        <v>0</v>
      </c>
      <c r="H68" s="1168">
        <f>+lasten!K70</f>
        <v>0</v>
      </c>
      <c r="I68" s="1168">
        <f>+lasten!L70</f>
        <v>0</v>
      </c>
      <c r="J68" s="3"/>
      <c r="K68" s="26"/>
    </row>
    <row r="69" spans="2:11" x14ac:dyDescent="0.2">
      <c r="B69" s="433"/>
      <c r="C69" s="45"/>
      <c r="D69" s="1" t="s">
        <v>357</v>
      </c>
      <c r="E69" s="3"/>
      <c r="F69" s="349">
        <v>0</v>
      </c>
      <c r="G69" s="349">
        <f t="shared" ref="G69:I70" si="12">F69</f>
        <v>0</v>
      </c>
      <c r="H69" s="349">
        <f t="shared" si="12"/>
        <v>0</v>
      </c>
      <c r="I69" s="349">
        <f t="shared" si="12"/>
        <v>0</v>
      </c>
      <c r="J69" s="3"/>
      <c r="K69" s="26"/>
    </row>
    <row r="70" spans="2:11" x14ac:dyDescent="0.2">
      <c r="B70" s="433"/>
      <c r="C70" s="45"/>
      <c r="D70" s="1" t="s">
        <v>358</v>
      </c>
      <c r="E70" s="3"/>
      <c r="F70" s="349">
        <v>0</v>
      </c>
      <c r="G70" s="349">
        <f t="shared" si="12"/>
        <v>0</v>
      </c>
      <c r="H70" s="349">
        <f t="shared" si="12"/>
        <v>0</v>
      </c>
      <c r="I70" s="349">
        <f t="shared" si="12"/>
        <v>0</v>
      </c>
      <c r="J70" s="3"/>
      <c r="K70" s="26"/>
    </row>
    <row r="71" spans="2:11" x14ac:dyDescent="0.2">
      <c r="B71" s="373"/>
      <c r="C71" s="45"/>
      <c r="D71" s="38" t="s">
        <v>196</v>
      </c>
      <c r="E71" s="43"/>
      <c r="F71" s="1175">
        <f>SUM(F65:F70)</f>
        <v>0</v>
      </c>
      <c r="G71" s="1175">
        <f t="shared" ref="G71:I71" si="13">SUM(G65:G70)</f>
        <v>0</v>
      </c>
      <c r="H71" s="1175">
        <f t="shared" si="13"/>
        <v>0</v>
      </c>
      <c r="I71" s="1175">
        <f t="shared" si="13"/>
        <v>0</v>
      </c>
      <c r="J71" s="3"/>
      <c r="K71" s="26"/>
    </row>
    <row r="72" spans="2:11" x14ac:dyDescent="0.2">
      <c r="B72" s="433"/>
      <c r="C72" s="45"/>
      <c r="D72" s="991" t="s">
        <v>329</v>
      </c>
      <c r="E72" s="992"/>
      <c r="F72" s="1199">
        <f>IF(geg!$G$41=0,0,F71/geg!$G$41)</f>
        <v>0</v>
      </c>
      <c r="G72" s="1199">
        <f>IF(geg!$G$41=0,0,G71/geg!$G$41)</f>
        <v>0</v>
      </c>
      <c r="H72" s="1199">
        <f>IF(geg!$G$41=0,0,H71/geg!$G$41)</f>
        <v>0</v>
      </c>
      <c r="I72" s="1199">
        <f>IF(geg!$G$41=0,0,I71/geg!$G$41)</f>
        <v>0</v>
      </c>
      <c r="J72" s="3"/>
      <c r="K72" s="26"/>
    </row>
    <row r="73" spans="2:11" x14ac:dyDescent="0.2">
      <c r="B73" s="433"/>
      <c r="C73" s="45"/>
      <c r="D73" s="1"/>
      <c r="E73" s="3"/>
      <c r="F73" s="428"/>
      <c r="G73" s="428"/>
      <c r="H73" s="428"/>
      <c r="I73" s="428"/>
      <c r="J73" s="3"/>
      <c r="K73" s="26"/>
    </row>
    <row r="74" spans="2:11" x14ac:dyDescent="0.2">
      <c r="B74" s="433"/>
      <c r="C74" s="45"/>
      <c r="D74" s="345" t="s">
        <v>359</v>
      </c>
      <c r="E74" s="3"/>
      <c r="F74" s="1175">
        <v>0</v>
      </c>
      <c r="G74" s="1175">
        <f t="shared" ref="G74:I74" si="14">F74</f>
        <v>0</v>
      </c>
      <c r="H74" s="1175">
        <f t="shared" si="14"/>
        <v>0</v>
      </c>
      <c r="I74" s="1175">
        <f t="shared" si="14"/>
        <v>0</v>
      </c>
      <c r="J74" s="3"/>
      <c r="K74" s="26"/>
    </row>
    <row r="75" spans="2:11" x14ac:dyDescent="0.2">
      <c r="B75" s="433"/>
      <c r="C75" s="465"/>
      <c r="D75" s="991" t="s">
        <v>329</v>
      </c>
      <c r="E75" s="992"/>
      <c r="F75" s="1199">
        <f>IF(geg!$G$41=0,0,F74/geg!$G$41)</f>
        <v>0</v>
      </c>
      <c r="G75" s="1199">
        <f>IF(geg!$G$41=0,0,G74/geg!$G$41)</f>
        <v>0</v>
      </c>
      <c r="H75" s="1199">
        <f>IF(geg!$G$41=0,0,H74/geg!$G$41)</f>
        <v>0</v>
      </c>
      <c r="I75" s="1199">
        <f>IF(geg!$G$41=0,0,I74/geg!$G$41)</f>
        <v>0</v>
      </c>
      <c r="J75" s="3"/>
      <c r="K75" s="26"/>
    </row>
    <row r="76" spans="2:11" x14ac:dyDescent="0.2">
      <c r="B76" s="433"/>
      <c r="C76" s="45"/>
      <c r="D76" s="3"/>
      <c r="E76" s="3"/>
      <c r="F76" s="46"/>
      <c r="G76" s="46"/>
      <c r="H76" s="46"/>
      <c r="I76" s="46"/>
      <c r="J76" s="3"/>
      <c r="K76" s="26"/>
    </row>
    <row r="77" spans="2:11" x14ac:dyDescent="0.2">
      <c r="B77" s="433"/>
      <c r="C77" s="45"/>
      <c r="D77" s="345" t="s">
        <v>360</v>
      </c>
      <c r="E77" s="3"/>
      <c r="F77" s="46"/>
      <c r="G77" s="46"/>
      <c r="H77" s="46"/>
      <c r="I77" s="46"/>
      <c r="J77" s="3"/>
      <c r="K77" s="26"/>
    </row>
    <row r="78" spans="2:11" x14ac:dyDescent="0.2">
      <c r="B78" s="433"/>
      <c r="C78" s="45"/>
      <c r="D78" s="1" t="s">
        <v>361</v>
      </c>
      <c r="E78" s="3"/>
      <c r="F78" s="349">
        <v>0</v>
      </c>
      <c r="G78" s="349">
        <f t="shared" ref="G78:I81" si="15">F78</f>
        <v>0</v>
      </c>
      <c r="H78" s="349">
        <f t="shared" si="15"/>
        <v>0</v>
      </c>
      <c r="I78" s="349">
        <f t="shared" si="15"/>
        <v>0</v>
      </c>
      <c r="J78" s="3"/>
      <c r="K78" s="26"/>
    </row>
    <row r="79" spans="2:11" x14ac:dyDescent="0.2">
      <c r="B79" s="433"/>
      <c r="C79" s="45"/>
      <c r="D79" s="1" t="s">
        <v>362</v>
      </c>
      <c r="E79" s="3"/>
      <c r="F79" s="349">
        <v>0</v>
      </c>
      <c r="G79" s="349">
        <f t="shared" si="15"/>
        <v>0</v>
      </c>
      <c r="H79" s="349">
        <f t="shared" si="15"/>
        <v>0</v>
      </c>
      <c r="I79" s="349">
        <f t="shared" si="15"/>
        <v>0</v>
      </c>
      <c r="J79" s="3"/>
      <c r="K79" s="26"/>
    </row>
    <row r="80" spans="2:11" x14ac:dyDescent="0.2">
      <c r="B80" s="433"/>
      <c r="C80" s="45"/>
      <c r="D80" s="1" t="s">
        <v>363</v>
      </c>
      <c r="E80" s="3"/>
      <c r="F80" s="349">
        <v>0</v>
      </c>
      <c r="G80" s="349">
        <f t="shared" si="15"/>
        <v>0</v>
      </c>
      <c r="H80" s="349">
        <f t="shared" si="15"/>
        <v>0</v>
      </c>
      <c r="I80" s="349">
        <f t="shared" si="15"/>
        <v>0</v>
      </c>
      <c r="J80" s="3"/>
      <c r="K80" s="26"/>
    </row>
    <row r="81" spans="2:11" x14ac:dyDescent="0.2">
      <c r="B81" s="433"/>
      <c r="C81" s="45"/>
      <c r="D81" s="1" t="s">
        <v>364</v>
      </c>
      <c r="E81" s="3"/>
      <c r="F81" s="349">
        <v>0</v>
      </c>
      <c r="G81" s="349">
        <f t="shared" si="15"/>
        <v>0</v>
      </c>
      <c r="H81" s="349">
        <f t="shared" si="15"/>
        <v>0</v>
      </c>
      <c r="I81" s="349">
        <f t="shared" si="15"/>
        <v>0</v>
      </c>
      <c r="J81" s="3"/>
      <c r="K81" s="26"/>
    </row>
    <row r="82" spans="2:11" x14ac:dyDescent="0.2">
      <c r="B82" s="373"/>
      <c r="C82" s="45"/>
      <c r="D82" s="38" t="s">
        <v>196</v>
      </c>
      <c r="E82" s="43"/>
      <c r="F82" s="1175">
        <f t="shared" ref="F82:I82" si="16">SUM(F78:F81)</f>
        <v>0</v>
      </c>
      <c r="G82" s="1175">
        <f t="shared" si="16"/>
        <v>0</v>
      </c>
      <c r="H82" s="1175">
        <f t="shared" si="16"/>
        <v>0</v>
      </c>
      <c r="I82" s="1175">
        <f t="shared" si="16"/>
        <v>0</v>
      </c>
      <c r="J82" s="3"/>
      <c r="K82" s="26"/>
    </row>
    <row r="83" spans="2:11" x14ac:dyDescent="0.2">
      <c r="B83" s="433"/>
      <c r="C83" s="465"/>
      <c r="D83" s="991" t="s">
        <v>329</v>
      </c>
      <c r="E83" s="992"/>
      <c r="F83" s="1199">
        <f>IF(geg!$G$41=0,0,F82/geg!$G$41)</f>
        <v>0</v>
      </c>
      <c r="G83" s="1199">
        <f>IF(geg!$G$41=0,0,G82/geg!$G$41)</f>
        <v>0</v>
      </c>
      <c r="H83" s="1199">
        <f>IF(geg!$G$41=0,0,H82/geg!$G$41)</f>
        <v>0</v>
      </c>
      <c r="I83" s="1199">
        <f>IF(geg!$G$41=0,0,I82/geg!$G$41)</f>
        <v>0</v>
      </c>
      <c r="J83" s="3"/>
      <c r="K83" s="26"/>
    </row>
    <row r="84" spans="2:11" x14ac:dyDescent="0.2">
      <c r="B84" s="433"/>
      <c r="C84" s="53"/>
      <c r="D84" s="319"/>
      <c r="E84" s="319"/>
      <c r="F84" s="209"/>
      <c r="G84" s="209"/>
      <c r="H84" s="209"/>
      <c r="I84" s="209"/>
      <c r="J84" s="319"/>
      <c r="K84" s="26"/>
    </row>
    <row r="85" spans="2:11" x14ac:dyDescent="0.2">
      <c r="B85" s="433"/>
      <c r="C85" s="23"/>
      <c r="D85" s="23"/>
      <c r="E85" s="23"/>
      <c r="F85" s="24"/>
      <c r="G85" s="24"/>
      <c r="H85" s="24"/>
      <c r="I85" s="24"/>
      <c r="J85" s="23"/>
      <c r="K85" s="26"/>
    </row>
    <row r="86" spans="2:11" x14ac:dyDescent="0.2">
      <c r="B86" s="467"/>
      <c r="C86" s="468"/>
      <c r="D86" s="469"/>
      <c r="E86" s="61"/>
      <c r="F86" s="61"/>
      <c r="G86" s="61"/>
      <c r="H86" s="61"/>
      <c r="I86" s="61"/>
      <c r="J86" s="61"/>
      <c r="K86" s="64"/>
    </row>
    <row r="87" spans="2:11" x14ac:dyDescent="0.2">
      <c r="B87" s="470"/>
      <c r="C87" s="11"/>
      <c r="D87" s="11"/>
      <c r="E87" s="11"/>
      <c r="F87" s="11"/>
      <c r="G87" s="11"/>
      <c r="H87" s="11"/>
      <c r="I87" s="11"/>
      <c r="J87" s="11"/>
      <c r="K87" s="13"/>
    </row>
    <row r="88" spans="2:11" x14ac:dyDescent="0.2">
      <c r="B88" s="433"/>
      <c r="C88" s="23"/>
      <c r="D88" s="23"/>
      <c r="E88" s="23"/>
      <c r="F88" s="23"/>
      <c r="G88" s="23"/>
      <c r="H88" s="23"/>
      <c r="I88" s="23"/>
      <c r="J88" s="23"/>
      <c r="K88" s="26"/>
    </row>
    <row r="89" spans="2:11" x14ac:dyDescent="0.2">
      <c r="B89" s="21"/>
      <c r="C89" s="23"/>
      <c r="D89" s="462"/>
      <c r="E89" s="23"/>
      <c r="F89" s="1161">
        <f t="shared" ref="F89:I89" si="17">F8</f>
        <v>2015</v>
      </c>
      <c r="G89" s="1161">
        <f t="shared" si="17"/>
        <v>2016</v>
      </c>
      <c r="H89" s="1161">
        <f t="shared" si="17"/>
        <v>2017</v>
      </c>
      <c r="I89" s="1161">
        <f t="shared" si="17"/>
        <v>2018</v>
      </c>
      <c r="J89" s="126"/>
      <c r="K89" s="26"/>
    </row>
    <row r="90" spans="2:11" x14ac:dyDescent="0.2">
      <c r="B90" s="433"/>
      <c r="C90" s="23"/>
      <c r="D90" s="23"/>
      <c r="E90" s="23"/>
      <c r="F90" s="23"/>
      <c r="G90" s="23"/>
      <c r="H90" s="23"/>
      <c r="I90" s="23"/>
      <c r="J90" s="23"/>
      <c r="K90" s="26"/>
    </row>
    <row r="91" spans="2:11" x14ac:dyDescent="0.2">
      <c r="B91" s="433"/>
      <c r="C91" s="27"/>
      <c r="D91" s="28"/>
      <c r="E91" s="28"/>
      <c r="F91" s="28"/>
      <c r="G91" s="28"/>
      <c r="H91" s="28"/>
      <c r="I91" s="28"/>
      <c r="J91" s="28"/>
      <c r="K91" s="26"/>
    </row>
    <row r="92" spans="2:11" x14ac:dyDescent="0.2">
      <c r="B92" s="433"/>
      <c r="C92" s="45"/>
      <c r="D92" s="368" t="s">
        <v>526</v>
      </c>
      <c r="E92" s="3"/>
      <c r="F92" s="1168">
        <f>+baten!G187</f>
        <v>22089.531497083335</v>
      </c>
      <c r="G92" s="1168">
        <f>+baten!H187</f>
        <v>53014.875593000004</v>
      </c>
      <c r="H92" s="1168">
        <f>+baten!I187</f>
        <v>53014.875593000004</v>
      </c>
      <c r="I92" s="1168">
        <f>+baten!J187</f>
        <v>53014.875593000004</v>
      </c>
      <c r="J92" s="3"/>
      <c r="K92" s="26"/>
    </row>
    <row r="93" spans="2:11" x14ac:dyDescent="0.2">
      <c r="B93" s="433"/>
      <c r="C93" s="45"/>
      <c r="D93" s="991" t="s">
        <v>329</v>
      </c>
      <c r="E93" s="992"/>
      <c r="F93" s="1199">
        <f>IF(geg!$G$41=0,0,F92/geg!$G$41)</f>
        <v>2454.3923885648151</v>
      </c>
      <c r="G93" s="1199">
        <f>IF(geg!$G$41=0,0,G92/geg!$G$41)</f>
        <v>5890.5417325555563</v>
      </c>
      <c r="H93" s="1199">
        <f>IF(geg!$G$41=0,0,H92/geg!$G$41)</f>
        <v>5890.5417325555563</v>
      </c>
      <c r="I93" s="1199">
        <f>IF(geg!$G$41=0,0,I92/geg!$G$41)</f>
        <v>5890.5417325555563</v>
      </c>
      <c r="J93" s="3"/>
      <c r="K93" s="26"/>
    </row>
    <row r="94" spans="2:11" x14ac:dyDescent="0.2">
      <c r="B94" s="433"/>
      <c r="C94" s="45"/>
      <c r="D94" s="43"/>
      <c r="E94" s="3"/>
      <c r="F94" s="428"/>
      <c r="G94" s="428"/>
      <c r="H94" s="428"/>
      <c r="I94" s="428"/>
      <c r="J94" s="3"/>
      <c r="K94" s="26"/>
    </row>
    <row r="95" spans="2:11" x14ac:dyDescent="0.2">
      <c r="B95" s="433"/>
      <c r="C95" s="45"/>
      <c r="D95" s="368" t="s">
        <v>527</v>
      </c>
      <c r="E95" s="3"/>
      <c r="F95" s="1168">
        <f>+baten!G202</f>
        <v>5337.71</v>
      </c>
      <c r="G95" s="1168">
        <f>+baten!H202</f>
        <v>5337.71</v>
      </c>
      <c r="H95" s="1168">
        <f>+baten!I202</f>
        <v>5337.71</v>
      </c>
      <c r="I95" s="1168">
        <f>+baten!J202</f>
        <v>5337.71</v>
      </c>
      <c r="J95" s="3"/>
      <c r="K95" s="26"/>
    </row>
    <row r="96" spans="2:11" x14ac:dyDescent="0.2">
      <c r="B96" s="433"/>
      <c r="C96" s="45"/>
      <c r="D96" s="991" t="s">
        <v>329</v>
      </c>
      <c r="E96" s="992"/>
      <c r="F96" s="1199">
        <f>IF(geg!$G$41=0,0,F95/geg!$G$41)</f>
        <v>593.07888888888886</v>
      </c>
      <c r="G96" s="1199">
        <f>IF(geg!$G$41=0,0,G95/geg!$G$41)</f>
        <v>593.07888888888886</v>
      </c>
      <c r="H96" s="1199">
        <f>IF(geg!$G$41=0,0,H95/geg!$G$41)</f>
        <v>593.07888888888886</v>
      </c>
      <c r="I96" s="1199">
        <f>IF(geg!$G$41=0,0,I95/geg!$G$41)</f>
        <v>593.07888888888886</v>
      </c>
      <c r="J96" s="3"/>
      <c r="K96" s="26"/>
    </row>
    <row r="97" spans="2:11" x14ac:dyDescent="0.2">
      <c r="B97" s="433"/>
      <c r="C97" s="45"/>
      <c r="D97" s="28"/>
      <c r="E97" s="3"/>
      <c r="F97" s="428"/>
      <c r="G97" s="428"/>
      <c r="H97" s="428"/>
      <c r="I97" s="428"/>
      <c r="J97" s="3"/>
      <c r="K97" s="26"/>
    </row>
    <row r="98" spans="2:11" x14ac:dyDescent="0.2">
      <c r="B98" s="433"/>
      <c r="C98" s="45"/>
      <c r="D98" s="368" t="s">
        <v>528</v>
      </c>
      <c r="E98" s="3"/>
      <c r="F98" s="1175">
        <f t="shared" ref="F98:I98" si="18">+F92+F95</f>
        <v>27427.241497083334</v>
      </c>
      <c r="G98" s="1175">
        <f t="shared" si="18"/>
        <v>58352.585593000003</v>
      </c>
      <c r="H98" s="1175">
        <f t="shared" si="18"/>
        <v>58352.585593000003</v>
      </c>
      <c r="I98" s="1175">
        <f t="shared" si="18"/>
        <v>58352.585593000003</v>
      </c>
      <c r="J98" s="3"/>
      <c r="K98" s="26"/>
    </row>
    <row r="99" spans="2:11" x14ac:dyDescent="0.2">
      <c r="B99" s="433"/>
      <c r="C99" s="45"/>
      <c r="D99" s="991" t="s">
        <v>329</v>
      </c>
      <c r="E99" s="992"/>
      <c r="F99" s="1199">
        <f>IF(geg!$G$41=0,0,F98/geg!$G$41)</f>
        <v>3047.4712774537038</v>
      </c>
      <c r="G99" s="1199">
        <f>IF(geg!$G$41=0,0,G98/geg!$G$41)</f>
        <v>6483.6206214444446</v>
      </c>
      <c r="H99" s="1199">
        <f>IF(geg!$G$41=0,0,H98/geg!$G$41)</f>
        <v>6483.6206214444446</v>
      </c>
      <c r="I99" s="1199">
        <f>IF(geg!$G$41=0,0,I98/geg!$G$41)</f>
        <v>6483.6206214444446</v>
      </c>
      <c r="J99" s="3"/>
      <c r="K99" s="26"/>
    </row>
    <row r="100" spans="2:11" x14ac:dyDescent="0.2">
      <c r="B100" s="433"/>
      <c r="C100" s="53"/>
      <c r="D100" s="54"/>
      <c r="E100" s="319"/>
      <c r="F100" s="460"/>
      <c r="G100" s="460"/>
      <c r="H100" s="460"/>
      <c r="I100" s="460"/>
      <c r="J100" s="319"/>
      <c r="K100" s="26"/>
    </row>
    <row r="101" spans="2:11" x14ac:dyDescent="0.2">
      <c r="B101" s="433"/>
      <c r="C101" s="23"/>
      <c r="D101" s="326"/>
      <c r="E101" s="23"/>
      <c r="F101" s="271"/>
      <c r="G101" s="271"/>
      <c r="H101" s="271"/>
      <c r="I101" s="271"/>
      <c r="J101" s="23"/>
      <c r="K101" s="26"/>
    </row>
    <row r="102" spans="2:11" x14ac:dyDescent="0.2">
      <c r="B102" s="433"/>
      <c r="C102" s="27"/>
      <c r="D102" s="471"/>
      <c r="E102" s="28"/>
      <c r="F102" s="472"/>
      <c r="G102" s="472"/>
      <c r="H102" s="472"/>
      <c r="I102" s="472"/>
      <c r="J102" s="28"/>
      <c r="K102" s="26"/>
    </row>
    <row r="103" spans="2:11" x14ac:dyDescent="0.2">
      <c r="B103" s="433"/>
      <c r="C103" s="45"/>
      <c r="D103" s="1232" t="s">
        <v>692</v>
      </c>
      <c r="E103" s="3"/>
      <c r="F103" s="1215">
        <f>7/12*(dir!$Q$31+op!$Q$116+obp!$Q$66)/1659+5/12*(dir!$Q$58+op!$Q$228+obp!$Q$128)/1659</f>
        <v>4.822182037371911E-2</v>
      </c>
      <c r="G103" s="1215">
        <f>7/12*(dir!$Q$58+op!$Q$228+obp!$Q$128)/1659+5/12*(dir!$Q$85+op!$Q$340+obp!$Q$190)/1659</f>
        <v>4.822182037371911E-2</v>
      </c>
      <c r="H103" s="1215">
        <f>7/12*(dir!$Q$85+op!$Q$340+obp!$Q$190)/1659+5/12*(dir!$Q$112+op!$Q$452+obp!$Q$252)/1659</f>
        <v>4.822182037371911E-2</v>
      </c>
      <c r="I103" s="1215">
        <f>7/12*(dir!$Q$112+op!$Q$452+obp!$Q$252)/1659+5/12*(dir!$Q$139+op!$Q$564+obp!$Q$314)/1659</f>
        <v>4.822182037371911E-2</v>
      </c>
      <c r="J103" s="3"/>
      <c r="K103" s="26"/>
    </row>
    <row r="104" spans="2:11" x14ac:dyDescent="0.2">
      <c r="B104" s="433"/>
      <c r="C104" s="45"/>
      <c r="D104" s="3" t="s">
        <v>693</v>
      </c>
      <c r="E104" s="3"/>
      <c r="F104" s="1168">
        <f>7/12*(dir!$T31+op!$T$116+obp!$T66)+5/12*(dir!$T58+op!$T$228+obp!$T128)</f>
        <v>2683.1652802893313</v>
      </c>
      <c r="G104" s="1168">
        <f>7/12*(dir!$T58+op!$T$228+obp!$T128)+5/12*(dir!$T85+op!$T$340+obp!$T190)</f>
        <v>2821.7490054249552</v>
      </c>
      <c r="H104" s="1168">
        <f>7/12*(dir!$T85+op!$T340+obp!$T190)+5/12*(dir!$T112+op!$T452+obp!T252)</f>
        <v>2942.4824593128396</v>
      </c>
      <c r="I104" s="1168">
        <f>7/12*(dir!$T112+op!$T452+obp!$T252)+5/12*(dir!$T139+op!$T564+obp!$T314)</f>
        <v>3037.2802893309226</v>
      </c>
      <c r="J104" s="3"/>
      <c r="K104" s="26"/>
    </row>
    <row r="105" spans="2:11" x14ac:dyDescent="0.2">
      <c r="B105" s="433"/>
      <c r="C105" s="45"/>
      <c r="D105" s="991" t="s">
        <v>329</v>
      </c>
      <c r="E105" s="992"/>
      <c r="F105" s="1199">
        <f>IF(geg!$G$41=0,0,F104/geg!$G$41)</f>
        <v>298.1294755877035</v>
      </c>
      <c r="G105" s="1199">
        <f>IF(geg!$G$41=0,0,G104/geg!$G$41)</f>
        <v>313.52766726943946</v>
      </c>
      <c r="H105" s="1199">
        <f>IF(geg!$G$41=0,0,H104/geg!$G$41)</f>
        <v>326.94249547920441</v>
      </c>
      <c r="I105" s="1199">
        <f>IF(geg!$G$41=0,0,I104/geg!$G$41)</f>
        <v>337.47558770343585</v>
      </c>
      <c r="J105" s="3"/>
      <c r="K105" s="26"/>
    </row>
    <row r="106" spans="2:11" x14ac:dyDescent="0.2">
      <c r="B106" s="433"/>
      <c r="C106" s="53"/>
      <c r="D106" s="54"/>
      <c r="E106" s="319"/>
      <c r="F106" s="460"/>
      <c r="G106" s="460"/>
      <c r="H106" s="460"/>
      <c r="I106" s="460"/>
      <c r="J106" s="319"/>
      <c r="K106" s="26"/>
    </row>
    <row r="107" spans="2:11" x14ac:dyDescent="0.2">
      <c r="B107" s="21"/>
      <c r="C107" s="23"/>
      <c r="D107" s="462"/>
      <c r="E107" s="23"/>
      <c r="F107" s="309"/>
      <c r="G107" s="309"/>
      <c r="H107" s="309"/>
      <c r="I107" s="309"/>
      <c r="J107" s="126"/>
      <c r="K107" s="26"/>
    </row>
    <row r="108" spans="2:11" x14ac:dyDescent="0.2">
      <c r="B108" s="21"/>
      <c r="C108" s="27"/>
      <c r="D108" s="166"/>
      <c r="E108" s="28"/>
      <c r="F108" s="472"/>
      <c r="G108" s="472"/>
      <c r="H108" s="472"/>
      <c r="I108" s="472"/>
      <c r="J108" s="172"/>
      <c r="K108" s="26"/>
    </row>
    <row r="109" spans="2:11" x14ac:dyDescent="0.2">
      <c r="B109" s="21"/>
      <c r="C109" s="45"/>
      <c r="D109" s="1255" t="s">
        <v>365</v>
      </c>
      <c r="E109" s="3"/>
      <c r="F109" s="428"/>
      <c r="G109" s="428"/>
      <c r="H109" s="428"/>
      <c r="I109" s="428"/>
      <c r="J109" s="473"/>
      <c r="K109" s="26"/>
    </row>
    <row r="110" spans="2:11" x14ac:dyDescent="0.2">
      <c r="B110" s="21"/>
      <c r="C110" s="45"/>
      <c r="D110" s="474"/>
      <c r="E110" s="3"/>
      <c r="F110" s="428"/>
      <c r="G110" s="428"/>
      <c r="H110" s="428"/>
      <c r="I110" s="428"/>
      <c r="J110" s="473"/>
      <c r="K110" s="26"/>
    </row>
    <row r="111" spans="2:11" x14ac:dyDescent="0.2">
      <c r="B111" s="21"/>
      <c r="C111" s="45"/>
      <c r="D111" s="474" t="s">
        <v>366</v>
      </c>
      <c r="E111" s="3"/>
      <c r="F111" s="1204">
        <f>IF(F14=0,0,+bal!G36/F14)</f>
        <v>0.44624978473340204</v>
      </c>
      <c r="G111" s="1204">
        <f>IF(G14=0,0,+bal!H36/G14)</f>
        <v>0.92894692336543649</v>
      </c>
      <c r="H111" s="1204">
        <f>IF(H14=0,0,+bal!I36/H14)</f>
        <v>1.6091364526388279</v>
      </c>
      <c r="I111" s="1204">
        <f>IF(I14=0,0,+bal!J36/I14)</f>
        <v>2.2775748061100947</v>
      </c>
      <c r="J111" s="473"/>
      <c r="K111" s="26"/>
    </row>
    <row r="112" spans="2:11" x14ac:dyDescent="0.2">
      <c r="B112" s="21"/>
      <c r="C112" s="45"/>
      <c r="D112" s="474" t="s">
        <v>367</v>
      </c>
      <c r="E112" s="3"/>
      <c r="F112" s="1204">
        <f>IF(F14=0,0,+begr!F14/F14)</f>
        <v>1</v>
      </c>
      <c r="G112" s="1204">
        <f>IF(G14=0,0,+begr!G14/G14)</f>
        <v>1</v>
      </c>
      <c r="H112" s="1204">
        <f>IF(H14=0,0,+begr!H14/H14)</f>
        <v>1</v>
      </c>
      <c r="I112" s="1204">
        <f>IF(I14=0,0,+begr!I14/I14)</f>
        <v>1</v>
      </c>
      <c r="J112" s="473"/>
      <c r="K112" s="26"/>
    </row>
    <row r="113" spans="2:11" x14ac:dyDescent="0.2">
      <c r="B113" s="21"/>
      <c r="C113" s="45"/>
      <c r="D113" s="474" t="s">
        <v>368</v>
      </c>
      <c r="E113" s="3"/>
      <c r="F113" s="1204">
        <f>IF(F14=0,0,begr!F15/F14)</f>
        <v>0</v>
      </c>
      <c r="G113" s="1204">
        <f>IF(G14=0,0,begr!G15/G14)</f>
        <v>0</v>
      </c>
      <c r="H113" s="1204">
        <f>IF(H14=0,0,begr!H15/H14)</f>
        <v>0</v>
      </c>
      <c r="I113" s="1204">
        <f>IF(I14=0,0,begr!I15/I14)</f>
        <v>0</v>
      </c>
      <c r="J113" s="473"/>
      <c r="K113" s="26"/>
    </row>
    <row r="114" spans="2:11" x14ac:dyDescent="0.2">
      <c r="B114" s="21"/>
      <c r="C114" s="45"/>
      <c r="D114" s="474" t="s">
        <v>369</v>
      </c>
      <c r="E114" s="3"/>
      <c r="F114" s="1204">
        <f>IF(F14=0,0,begr!F17+begr!F18)/F14</f>
        <v>0</v>
      </c>
      <c r="G114" s="1204">
        <f>IF(G14=0,0,begr!G17+begr!G18)/G14</f>
        <v>0</v>
      </c>
      <c r="H114" s="1204">
        <f>IF(H14=0,0,begr!H17+begr!H18)/H14</f>
        <v>0</v>
      </c>
      <c r="I114" s="1204">
        <f>IF(I14=0,0,begr!I17+begr!I18)/I14</f>
        <v>0</v>
      </c>
      <c r="J114" s="473"/>
      <c r="K114" s="26"/>
    </row>
    <row r="115" spans="2:11" x14ac:dyDescent="0.2">
      <c r="B115" s="21"/>
      <c r="C115" s="45"/>
      <c r="D115" s="474" t="s">
        <v>370</v>
      </c>
      <c r="E115" s="396"/>
      <c r="F115" s="1204">
        <f>IF(F14=0,0,act!G29/F14)</f>
        <v>0</v>
      </c>
      <c r="G115" s="1204">
        <f>IF(G14=0,0,act!H29/G14)</f>
        <v>0</v>
      </c>
      <c r="H115" s="1204">
        <f>IF(H14=0,0,act!I29/H14)</f>
        <v>0</v>
      </c>
      <c r="I115" s="1204">
        <f>IF(I14=0,0,act!J29/I14)</f>
        <v>0</v>
      </c>
      <c r="J115" s="473"/>
      <c r="K115" s="26"/>
    </row>
    <row r="116" spans="2:11" x14ac:dyDescent="0.2">
      <c r="B116" s="21"/>
      <c r="C116" s="45"/>
      <c r="D116" s="474"/>
      <c r="E116" s="396"/>
      <c r="F116" s="475"/>
      <c r="G116" s="475"/>
      <c r="H116" s="475"/>
      <c r="I116" s="475"/>
      <c r="J116" s="473"/>
      <c r="K116" s="26"/>
    </row>
    <row r="117" spans="2:11" x14ac:dyDescent="0.2">
      <c r="B117" s="21"/>
      <c r="C117" s="45"/>
      <c r="D117" s="489" t="s">
        <v>371</v>
      </c>
      <c r="E117" s="38"/>
      <c r="F117" s="476"/>
      <c r="G117" s="476"/>
      <c r="H117" s="476"/>
      <c r="I117" s="476"/>
      <c r="J117" s="473"/>
      <c r="K117" s="26"/>
    </row>
    <row r="118" spans="2:11" x14ac:dyDescent="0.2">
      <c r="B118" s="21"/>
      <c r="C118" s="477"/>
      <c r="D118" s="478" t="s">
        <v>372</v>
      </c>
      <c r="E118" s="396"/>
      <c r="F118" s="1205">
        <f>bal!G36</f>
        <v>89680.481605416644</v>
      </c>
      <c r="G118" s="1205">
        <f>bal!H36</f>
        <v>357593.88929174992</v>
      </c>
      <c r="H118" s="1205">
        <f>bal!I36</f>
        <v>622256.66697808332</v>
      </c>
      <c r="I118" s="1205">
        <f>bal!J36</f>
        <v>884744.49466441665</v>
      </c>
      <c r="J118" s="479"/>
      <c r="K118" s="26"/>
    </row>
    <row r="119" spans="2:11" x14ac:dyDescent="0.2">
      <c r="B119" s="21"/>
      <c r="C119" s="477"/>
      <c r="D119" s="478" t="s">
        <v>373</v>
      </c>
      <c r="E119" s="396"/>
      <c r="F119" s="1205">
        <f>+bal!G25</f>
        <v>89680.481605416644</v>
      </c>
      <c r="G119" s="1205">
        <f>+bal!H25</f>
        <v>356910.11429174989</v>
      </c>
      <c r="H119" s="1205">
        <f>+bal!I25</f>
        <v>619149.05697808333</v>
      </c>
      <c r="I119" s="1205">
        <f>+bal!J25</f>
        <v>879583.71466441662</v>
      </c>
      <c r="J119" s="479"/>
      <c r="K119" s="26"/>
    </row>
    <row r="120" spans="2:11" x14ac:dyDescent="0.2">
      <c r="B120" s="21"/>
      <c r="C120" s="477"/>
      <c r="D120" s="478"/>
      <c r="E120" s="396"/>
      <c r="F120" s="1210">
        <f t="shared" ref="F120:I120" si="19">IF(F119=0,0,F118/F119)</f>
        <v>1</v>
      </c>
      <c r="G120" s="1210">
        <f t="shared" si="19"/>
        <v>1.0019158185005681</v>
      </c>
      <c r="H120" s="1210">
        <f t="shared" si="19"/>
        <v>1.0050191629381904</v>
      </c>
      <c r="I120" s="1210">
        <f t="shared" si="19"/>
        <v>1.0058672982616204</v>
      </c>
      <c r="J120" s="479"/>
      <c r="K120" s="26"/>
    </row>
    <row r="121" spans="2:11" x14ac:dyDescent="0.2">
      <c r="B121" s="21"/>
      <c r="C121" s="45"/>
      <c r="D121" s="489" t="s">
        <v>374</v>
      </c>
      <c r="E121" s="480"/>
      <c r="F121" s="428"/>
      <c r="G121" s="428"/>
      <c r="H121" s="428"/>
      <c r="I121" s="428"/>
      <c r="J121" s="473"/>
      <c r="K121" s="26"/>
    </row>
    <row r="122" spans="2:11" x14ac:dyDescent="0.2">
      <c r="B122" s="21"/>
      <c r="C122" s="45"/>
      <c r="D122" s="478" t="s">
        <v>375</v>
      </c>
      <c r="E122" s="396"/>
      <c r="F122" s="1205">
        <f>+bal!G23</f>
        <v>89680.481605416644</v>
      </c>
      <c r="G122" s="1205">
        <f>+bal!H23</f>
        <v>356910.11429174989</v>
      </c>
      <c r="H122" s="1205">
        <f>+bal!I23</f>
        <v>619149.05697808333</v>
      </c>
      <c r="I122" s="1205">
        <f>+bal!J23</f>
        <v>879583.71466441662</v>
      </c>
      <c r="J122" s="473"/>
      <c r="K122" s="26"/>
    </row>
    <row r="123" spans="2:11" x14ac:dyDescent="0.2">
      <c r="B123" s="21"/>
      <c r="C123" s="45"/>
      <c r="D123" s="478" t="s">
        <v>376</v>
      </c>
      <c r="E123" s="396"/>
      <c r="F123" s="1205">
        <f>+bal!G55</f>
        <v>0</v>
      </c>
      <c r="G123" s="1205">
        <f>+bal!H55</f>
        <v>0</v>
      </c>
      <c r="H123" s="1205">
        <f>+bal!I55</f>
        <v>0</v>
      </c>
      <c r="I123" s="1205">
        <f>+bal!J55</f>
        <v>0</v>
      </c>
      <c r="J123" s="473"/>
      <c r="K123" s="26"/>
    </row>
    <row r="124" spans="2:11" x14ac:dyDescent="0.2">
      <c r="B124" s="21"/>
      <c r="C124" s="45"/>
      <c r="D124" s="478"/>
      <c r="E124" s="396"/>
      <c r="F124" s="1213">
        <f>IF(F123=0,0,F122/F123)</f>
        <v>0</v>
      </c>
      <c r="G124" s="1213">
        <f t="shared" ref="G124:I124" si="20">IF(G123=0,0,G122/G123)</f>
        <v>0</v>
      </c>
      <c r="H124" s="1213">
        <f t="shared" si="20"/>
        <v>0</v>
      </c>
      <c r="I124" s="1213">
        <f t="shared" si="20"/>
        <v>0</v>
      </c>
      <c r="J124" s="473"/>
      <c r="K124" s="26"/>
    </row>
    <row r="125" spans="2:11" x14ac:dyDescent="0.2">
      <c r="B125" s="21"/>
      <c r="C125" s="45"/>
      <c r="D125" s="489" t="s">
        <v>377</v>
      </c>
      <c r="E125" s="480"/>
      <c r="F125" s="428"/>
      <c r="G125" s="428"/>
      <c r="H125" s="428"/>
      <c r="I125" s="428"/>
      <c r="J125" s="473"/>
      <c r="K125" s="26"/>
    </row>
    <row r="126" spans="2:11" x14ac:dyDescent="0.2">
      <c r="B126" s="21"/>
      <c r="C126" s="45"/>
      <c r="D126" s="1" t="s">
        <v>378</v>
      </c>
      <c r="E126" s="396"/>
      <c r="F126" s="1205">
        <f>+begr!F40</f>
        <v>89680.481605416644</v>
      </c>
      <c r="G126" s="1205">
        <f>+begr!G40</f>
        <v>267913.40768633329</v>
      </c>
      <c r="H126" s="1205">
        <f>+begr!H40</f>
        <v>264662.77768633334</v>
      </c>
      <c r="I126" s="1205">
        <f>+begr!I40</f>
        <v>262487.82768633339</v>
      </c>
      <c r="J126" s="473"/>
      <c r="K126" s="26"/>
    </row>
    <row r="127" spans="2:11" x14ac:dyDescent="0.2">
      <c r="B127" s="21"/>
      <c r="C127" s="45"/>
      <c r="D127" s="478" t="s">
        <v>379</v>
      </c>
      <c r="E127" s="396"/>
      <c r="F127" s="1205">
        <f>+begr!F27</f>
        <v>89680.481605416644</v>
      </c>
      <c r="G127" s="1205">
        <f>+begr!G27</f>
        <v>267913.40768633329</v>
      </c>
      <c r="H127" s="1205">
        <f>+begr!H27</f>
        <v>264662.77768633334</v>
      </c>
      <c r="I127" s="1205">
        <f>+begr!I27</f>
        <v>262487.82768633339</v>
      </c>
      <c r="J127" s="473"/>
      <c r="K127" s="26"/>
    </row>
    <row r="128" spans="2:11" x14ac:dyDescent="0.2">
      <c r="B128" s="21"/>
      <c r="C128" s="45"/>
      <c r="D128" s="478"/>
      <c r="E128" s="396"/>
      <c r="F128" s="1214">
        <f>IF(F127=0,0,F126/F127)</f>
        <v>1</v>
      </c>
      <c r="G128" s="1214">
        <f t="shared" ref="G128:I128" si="21">IF(G127=0,0,G126/G127)</f>
        <v>1</v>
      </c>
      <c r="H128" s="1214">
        <f t="shared" si="21"/>
        <v>1</v>
      </c>
      <c r="I128" s="1214">
        <f t="shared" si="21"/>
        <v>1</v>
      </c>
      <c r="J128" s="473"/>
      <c r="K128" s="26"/>
    </row>
    <row r="129" spans="2:11" x14ac:dyDescent="0.2">
      <c r="B129" s="21"/>
      <c r="C129" s="45"/>
      <c r="D129" s="1202" t="s">
        <v>380</v>
      </c>
      <c r="E129" s="396"/>
      <c r="F129" s="481"/>
      <c r="G129" s="481"/>
      <c r="H129" s="481"/>
      <c r="I129" s="481"/>
      <c r="J129" s="473"/>
      <c r="K129" s="26"/>
    </row>
    <row r="130" spans="2:11" x14ac:dyDescent="0.2">
      <c r="B130" s="21"/>
      <c r="C130" s="45"/>
      <c r="D130" s="478" t="s">
        <v>381</v>
      </c>
      <c r="E130" s="396"/>
      <c r="F130" s="1168">
        <f>+bal!G36</f>
        <v>89680.481605416644</v>
      </c>
      <c r="G130" s="1168">
        <f>+bal!H36</f>
        <v>357593.88929174992</v>
      </c>
      <c r="H130" s="1168">
        <f>+bal!I36</f>
        <v>622256.66697808332</v>
      </c>
      <c r="I130" s="1168">
        <f>+bal!J36</f>
        <v>884744.49466441665</v>
      </c>
      <c r="J130" s="473"/>
      <c r="K130" s="26"/>
    </row>
    <row r="131" spans="2:11" x14ac:dyDescent="0.2">
      <c r="B131" s="21"/>
      <c r="C131" s="45"/>
      <c r="D131" s="478" t="s">
        <v>382</v>
      </c>
      <c r="E131" s="396"/>
      <c r="F131" s="1168">
        <f>+bal!G15</f>
        <v>0</v>
      </c>
      <c r="G131" s="1168">
        <f>+bal!H15</f>
        <v>0</v>
      </c>
      <c r="H131" s="1168">
        <f>+bal!I15</f>
        <v>0</v>
      </c>
      <c r="I131" s="1168">
        <f>+bal!J15</f>
        <v>0</v>
      </c>
      <c r="J131" s="473"/>
      <c r="K131" s="26"/>
    </row>
    <row r="132" spans="2:11" x14ac:dyDescent="0.2">
      <c r="B132" s="21"/>
      <c r="C132" s="45"/>
      <c r="D132" s="478" t="s">
        <v>383</v>
      </c>
      <c r="E132" s="396"/>
      <c r="F132" s="1168">
        <f>+begr!F14</f>
        <v>200964.76160541666</v>
      </c>
      <c r="G132" s="1168">
        <f>+begr!G14</f>
        <v>384945.44768633333</v>
      </c>
      <c r="H132" s="1168">
        <f>+begr!H14</f>
        <v>386702.23768633336</v>
      </c>
      <c r="I132" s="1168">
        <f>+begr!I14</f>
        <v>388459.0276863334</v>
      </c>
      <c r="J132" s="473"/>
      <c r="K132" s="26"/>
    </row>
    <row r="133" spans="2:11" x14ac:dyDescent="0.2">
      <c r="B133" s="21"/>
      <c r="C133" s="45"/>
      <c r="D133" s="478"/>
      <c r="E133" s="396"/>
      <c r="F133" s="1212">
        <f>IF(F132=0,0,(F130-F131)/F132)</f>
        <v>0.44624978473340204</v>
      </c>
      <c r="G133" s="1212">
        <f t="shared" ref="G133:I133" si="22">IF(G132=0,0,(G130-G131)/G132)</f>
        <v>0.92894692336543649</v>
      </c>
      <c r="H133" s="1212">
        <f t="shared" si="22"/>
        <v>1.6091364526388279</v>
      </c>
      <c r="I133" s="1212">
        <f t="shared" si="22"/>
        <v>2.2775748061100947</v>
      </c>
      <c r="J133" s="473"/>
      <c r="K133" s="26"/>
    </row>
    <row r="134" spans="2:11" x14ac:dyDescent="0.2">
      <c r="B134" s="21"/>
      <c r="C134" s="482"/>
      <c r="D134" s="1203" t="s">
        <v>384</v>
      </c>
      <c r="E134" s="473"/>
      <c r="F134" s="428"/>
      <c r="G134" s="428"/>
      <c r="H134" s="428"/>
      <c r="I134" s="428"/>
      <c r="J134" s="473"/>
      <c r="K134" s="26"/>
    </row>
    <row r="135" spans="2:11" x14ac:dyDescent="0.2">
      <c r="B135" s="21"/>
      <c r="C135" s="482"/>
      <c r="D135" s="483" t="s">
        <v>385</v>
      </c>
      <c r="E135" s="473"/>
      <c r="F135" s="1174">
        <f>+bal!G25</f>
        <v>89680.481605416644</v>
      </c>
      <c r="G135" s="1174">
        <f>+bal!H25</f>
        <v>356910.11429174989</v>
      </c>
      <c r="H135" s="1174">
        <f>+bal!I25</f>
        <v>619149.05697808333</v>
      </c>
      <c r="I135" s="1174">
        <f>+bal!J25</f>
        <v>879583.71466441662</v>
      </c>
      <c r="J135" s="473"/>
      <c r="K135" s="26"/>
    </row>
    <row r="136" spans="2:11" x14ac:dyDescent="0.2">
      <c r="B136" s="21"/>
      <c r="C136" s="482"/>
      <c r="D136" s="483" t="s">
        <v>386</v>
      </c>
      <c r="E136" s="473"/>
      <c r="F136" s="1168">
        <f>+begr!F19+begr!F33</f>
        <v>200964.76160541666</v>
      </c>
      <c r="G136" s="1168">
        <f>+begr!G19+begr!G33</f>
        <v>384945.44768633333</v>
      </c>
      <c r="H136" s="1168">
        <f>+begr!H19+begr!H33</f>
        <v>386702.23768633336</v>
      </c>
      <c r="I136" s="1168">
        <f>+begr!I19+begr!I33</f>
        <v>388459.0276863334</v>
      </c>
      <c r="J136" s="473"/>
      <c r="K136" s="26"/>
    </row>
    <row r="137" spans="2:11" x14ac:dyDescent="0.2">
      <c r="B137" s="21"/>
      <c r="C137" s="482"/>
      <c r="D137" s="483"/>
      <c r="E137" s="473"/>
      <c r="F137" s="1211">
        <f>F135/F136</f>
        <v>0.44624978473340204</v>
      </c>
      <c r="G137" s="1211">
        <f t="shared" ref="G137:I137" si="23">G135/G136</f>
        <v>0.92717063271409939</v>
      </c>
      <c r="H137" s="1211">
        <f t="shared" si="23"/>
        <v>1.6011002695057976</v>
      </c>
      <c r="I137" s="1211">
        <f t="shared" si="23"/>
        <v>2.2642895440047504</v>
      </c>
      <c r="J137" s="473"/>
      <c r="K137" s="26"/>
    </row>
    <row r="138" spans="2:11" x14ac:dyDescent="0.2">
      <c r="B138" s="21"/>
      <c r="C138" s="484"/>
      <c r="D138" s="485"/>
      <c r="E138" s="486"/>
      <c r="F138" s="460"/>
      <c r="G138" s="460"/>
      <c r="H138" s="460"/>
      <c r="I138" s="460"/>
      <c r="J138" s="486"/>
      <c r="K138" s="26"/>
    </row>
    <row r="139" spans="2:11" x14ac:dyDescent="0.2">
      <c r="B139" s="21"/>
      <c r="C139" s="452"/>
      <c r="D139" s="462"/>
      <c r="E139" s="23"/>
      <c r="F139" s="23"/>
      <c r="G139" s="23"/>
      <c r="H139" s="23"/>
      <c r="I139" s="23"/>
      <c r="J139" s="23"/>
      <c r="K139" s="26"/>
    </row>
    <row r="140" spans="2:11" x14ac:dyDescent="0.2">
      <c r="B140" s="21"/>
      <c r="C140" s="487"/>
      <c r="D140" s="166"/>
      <c r="E140" s="28"/>
      <c r="F140" s="28"/>
      <c r="G140" s="28"/>
      <c r="H140" s="28"/>
      <c r="I140" s="28"/>
      <c r="J140" s="28"/>
      <c r="K140" s="26"/>
    </row>
    <row r="141" spans="2:11" x14ac:dyDescent="0.2">
      <c r="B141" s="21"/>
      <c r="C141" s="45"/>
      <c r="D141" s="1255" t="s">
        <v>387</v>
      </c>
      <c r="E141" s="488"/>
      <c r="F141" s="428"/>
      <c r="G141" s="428"/>
      <c r="H141" s="428"/>
      <c r="I141" s="428"/>
      <c r="J141" s="473"/>
      <c r="K141" s="26"/>
    </row>
    <row r="142" spans="2:11" x14ac:dyDescent="0.2">
      <c r="B142" s="21"/>
      <c r="C142" s="45"/>
      <c r="D142" s="489"/>
      <c r="E142" s="488"/>
      <c r="F142" s="428"/>
      <c r="G142" s="428"/>
      <c r="H142" s="428"/>
      <c r="I142" s="428"/>
      <c r="J142" s="473"/>
      <c r="K142" s="26"/>
    </row>
    <row r="143" spans="2:11" x14ac:dyDescent="0.2">
      <c r="B143" s="21"/>
      <c r="C143" s="490"/>
      <c r="D143" s="474" t="s">
        <v>388</v>
      </c>
      <c r="E143" s="3"/>
      <c r="F143" s="1206">
        <f>IF(F28=0,0,+F16/F28)</f>
        <v>1.8058683724728832</v>
      </c>
      <c r="G143" s="1206">
        <f t="shared" ref="G143:I143" si="24">IF(G28=0,0,+G16/G28)</f>
        <v>3.2892312881697463</v>
      </c>
      <c r="H143" s="1206">
        <f t="shared" si="24"/>
        <v>3.1686655913286841</v>
      </c>
      <c r="I143" s="1206">
        <f t="shared" si="24"/>
        <v>3.0837130049275814</v>
      </c>
      <c r="J143" s="47"/>
      <c r="K143" s="26"/>
    </row>
    <row r="144" spans="2:11" x14ac:dyDescent="0.2">
      <c r="B144" s="21"/>
      <c r="C144" s="45"/>
      <c r="D144" s="474" t="s">
        <v>389</v>
      </c>
      <c r="E144" s="488"/>
      <c r="F144" s="1206">
        <f>SUM(baten!G185:'baten'!G196)/SUM(lasten!I142:'lasten'!I143)</f>
        <v>1.2173919048172541</v>
      </c>
      <c r="G144" s="1206">
        <f>SUM(baten!H185:'baten'!H196)/SUM(lasten!J142:'lasten'!J143)</f>
        <v>2.7296564913876002</v>
      </c>
      <c r="H144" s="1206">
        <f>SUM(baten!I185:'baten'!I196)/SUM(lasten!K142:'lasten'!K143)</f>
        <v>2.6320507947702598</v>
      </c>
      <c r="I144" s="1206">
        <f>SUM(baten!J185:'baten'!J196)/SUM(lasten!L142:'lasten'!L143)</f>
        <v>2.5638467180302591</v>
      </c>
      <c r="J144" s="473"/>
      <c r="K144" s="26"/>
    </row>
    <row r="145" spans="2:11" x14ac:dyDescent="0.2">
      <c r="B145" s="21"/>
      <c r="C145" s="45"/>
      <c r="D145" s="474" t="s">
        <v>390</v>
      </c>
      <c r="E145" s="488"/>
      <c r="F145" s="1206" t="e">
        <f>+(SUM(baten!G200:'baten'!G203)+SUM(baten!G205:'baten'!G209))/SUM(lasten!I144:'lasten'!I146)</f>
        <v>#DIV/0!</v>
      </c>
      <c r="G145" s="1206" t="e">
        <f>+(SUM(baten!H200:'baten'!H203)+SUM(baten!H205:'baten'!H209))/SUM(lasten!J144:'lasten'!J146)</f>
        <v>#DIV/0!</v>
      </c>
      <c r="H145" s="1206" t="e">
        <f>+(SUM(baten!I200:'baten'!I203)+SUM(baten!I205:'baten'!I209))/SUM(lasten!K144:'lasten'!K146)</f>
        <v>#DIV/0!</v>
      </c>
      <c r="I145" s="1206" t="e">
        <f>+(SUM(baten!J200:'baten'!J203)+SUM(baten!J205:'baten'!J209))/SUM(lasten!L144:'lasten'!L146)</f>
        <v>#DIV/0!</v>
      </c>
      <c r="J145" s="473"/>
      <c r="K145" s="26"/>
    </row>
    <row r="146" spans="2:11" x14ac:dyDescent="0.2">
      <c r="B146" s="21"/>
      <c r="C146" s="490"/>
      <c r="D146" s="474" t="s">
        <v>391</v>
      </c>
      <c r="E146" s="3"/>
      <c r="F146" s="1168">
        <f>IF(geg!$G$41=0,0,SUM(lasten!I144:'lasten'!I146)/geg!$G$41)</f>
        <v>0</v>
      </c>
      <c r="G146" s="1168">
        <f>IF(geg!$G$41=0,0,SUM(lasten!J144:'lasten'!J146)/geg!$G$41)</f>
        <v>0</v>
      </c>
      <c r="H146" s="1168">
        <f>IF(geg!$G$41=0,0,SUM(lasten!K144:'lasten'!K146)/geg!$G$41)</f>
        <v>0</v>
      </c>
      <c r="I146" s="1168">
        <f>IF(geg!$G$41=0,0,SUM(lasten!L144:'lasten'!L146)/geg!$G$41)</f>
        <v>0</v>
      </c>
      <c r="J146" s="47"/>
      <c r="K146" s="26"/>
    </row>
    <row r="147" spans="2:11" x14ac:dyDescent="0.2">
      <c r="B147" s="21"/>
      <c r="C147" s="490"/>
      <c r="D147" s="474" t="s">
        <v>392</v>
      </c>
      <c r="E147" s="3"/>
      <c r="F147" s="1168">
        <f>IF(geg!$G$41=0,0,SUM(lasten!I142:'lasten'!I143)/geg!$G$41)</f>
        <v>12364.920000000002</v>
      </c>
      <c r="G147" s="1168">
        <f>IF(geg!$G$41=0,0,SUM(lasten!J142:'lasten'!J143)/geg!$G$41)</f>
        <v>13003.560000000003</v>
      </c>
      <c r="H147" s="1168">
        <f>IF(geg!$G$41=0,0,SUM(lasten!K142:'lasten'!K143)/geg!$G$41)</f>
        <v>13559.940000000002</v>
      </c>
      <c r="I147" s="1168">
        <f>IF(geg!$G$41=0,0,SUM(lasten!L142:'lasten'!L143)/geg!$G$41)</f>
        <v>13996.800000000001</v>
      </c>
      <c r="J147" s="47"/>
      <c r="K147" s="26"/>
    </row>
    <row r="148" spans="2:11" x14ac:dyDescent="0.2">
      <c r="B148" s="21"/>
      <c r="C148" s="490"/>
      <c r="D148" s="474" t="s">
        <v>393</v>
      </c>
      <c r="E148" s="3"/>
      <c r="F148" s="1168">
        <f t="shared" ref="F148:I148" si="25">IF(F201=0,0,F35/F201)</f>
        <v>55642.140000000007</v>
      </c>
      <c r="G148" s="1168">
        <f t="shared" si="25"/>
        <v>58516.020000000004</v>
      </c>
      <c r="H148" s="1168">
        <f t="shared" si="25"/>
        <v>61019.73</v>
      </c>
      <c r="I148" s="1168">
        <f t="shared" si="25"/>
        <v>62985.600000000006</v>
      </c>
      <c r="J148" s="473"/>
      <c r="K148" s="26"/>
    </row>
    <row r="149" spans="2:11" x14ac:dyDescent="0.2">
      <c r="B149" s="21"/>
      <c r="C149" s="490"/>
      <c r="D149" s="474"/>
      <c r="E149" s="3"/>
      <c r="F149" s="428"/>
      <c r="G149" s="428"/>
      <c r="H149" s="428"/>
      <c r="I149" s="428"/>
      <c r="J149" s="47"/>
      <c r="K149" s="26"/>
    </row>
    <row r="150" spans="2:11" x14ac:dyDescent="0.2">
      <c r="B150" s="21"/>
      <c r="C150" s="490"/>
      <c r="D150" s="474" t="s">
        <v>394</v>
      </c>
      <c r="E150" s="3"/>
      <c r="F150" s="1206">
        <f>IF(F16=0,0,SUM(baten!G185:'baten'!G196)/F16)</f>
        <v>0.67413102935636815</v>
      </c>
      <c r="G150" s="1206">
        <f>IF(G16=0,0,SUM(baten!H185:'baten'!H196)/G16)</f>
        <v>0.82987672566695214</v>
      </c>
      <c r="H150" s="1206">
        <f>IF(H16=0,0,SUM(baten!I185:'baten'!I196)/H16)</f>
        <v>0.830649596465176</v>
      </c>
      <c r="I150" s="1206">
        <f>IF(I16=0,0,SUM(baten!J185:'baten'!J196)/I16)</f>
        <v>0.83141547671050831</v>
      </c>
      <c r="J150" s="47"/>
      <c r="K150" s="26"/>
    </row>
    <row r="151" spans="2:11" x14ac:dyDescent="0.2">
      <c r="B151" s="21"/>
      <c r="C151" s="490"/>
      <c r="D151" s="474" t="s">
        <v>395</v>
      </c>
      <c r="E151" s="3"/>
      <c r="F151" s="1206">
        <f>IF(F28=0,0,SUM(lasten!I142:'lasten'!I143)/F28)</f>
        <v>1</v>
      </c>
      <c r="G151" s="1206">
        <f>IF(G28=0,0,SUM(lasten!J142:'lasten'!J143)/G28)</f>
        <v>1</v>
      </c>
      <c r="H151" s="1206">
        <f>IF(H28=0,0,SUM(lasten!K142:'lasten'!K143)/H28)</f>
        <v>1</v>
      </c>
      <c r="I151" s="1206">
        <f>IF(I28=0,0,SUM(lasten!L142:'lasten'!L143)/I28)</f>
        <v>1</v>
      </c>
      <c r="J151" s="473"/>
      <c r="K151" s="26"/>
    </row>
    <row r="152" spans="2:11" x14ac:dyDescent="0.2">
      <c r="B152" s="21"/>
      <c r="C152" s="490"/>
      <c r="D152" s="474" t="s">
        <v>396</v>
      </c>
      <c r="E152" s="3"/>
      <c r="F152" s="1206">
        <f>IF(F28=0,0,F35/F28)</f>
        <v>1</v>
      </c>
      <c r="G152" s="1206">
        <f t="shared" ref="G152:I152" si="26">IF(G28=0,0,G35/G28)</f>
        <v>0.99999999999999989</v>
      </c>
      <c r="H152" s="1206">
        <f t="shared" si="26"/>
        <v>0.99999999999999989</v>
      </c>
      <c r="I152" s="1206">
        <f t="shared" si="26"/>
        <v>1</v>
      </c>
      <c r="J152" s="47"/>
      <c r="K152" s="26"/>
    </row>
    <row r="153" spans="2:11" x14ac:dyDescent="0.2">
      <c r="B153" s="21"/>
      <c r="C153" s="490"/>
      <c r="D153" s="474" t="s">
        <v>397</v>
      </c>
      <c r="E153" s="3"/>
      <c r="F153" s="1206">
        <f>IF(F16=0,0,+SUM(baten!G200:G209)/F16)</f>
        <v>0.32586897064363191</v>
      </c>
      <c r="G153" s="1206">
        <f>IF(G16=0,0,+SUM(baten!H200:H209)/G16)</f>
        <v>0.17012327433304783</v>
      </c>
      <c r="H153" s="1206">
        <f>IF(H16=0,0,+SUM(baten!I200:I209)/H16)</f>
        <v>0.16935040353482406</v>
      </c>
      <c r="I153" s="1206">
        <f>IF(I16=0,0,+SUM(baten!J200:J209)/I16)</f>
        <v>0.16858452328949178</v>
      </c>
      <c r="J153" s="47"/>
      <c r="K153" s="26"/>
    </row>
    <row r="154" spans="2:11" x14ac:dyDescent="0.2">
      <c r="B154" s="21"/>
      <c r="C154" s="490"/>
      <c r="D154" s="474" t="s">
        <v>398</v>
      </c>
      <c r="E154" s="3"/>
      <c r="F154" s="1206">
        <f>IF(F28=0,0,SUM(lasten!I144:'lasten'!I146)/F28)</f>
        <v>0</v>
      </c>
      <c r="G154" s="1206">
        <f>IF(G28=0,0,SUM(lasten!J144:'lasten'!J146)/G28)</f>
        <v>0</v>
      </c>
      <c r="H154" s="1206">
        <f>IF(H28=0,0,SUM(lasten!K144:'lasten'!K146)/H28)</f>
        <v>0</v>
      </c>
      <c r="I154" s="1206">
        <f>IF(I28=0,0,SUM(lasten!L144:'lasten'!L146)/I28)</f>
        <v>0</v>
      </c>
      <c r="J154" s="47"/>
      <c r="K154" s="26"/>
    </row>
    <row r="155" spans="2:11" x14ac:dyDescent="0.2">
      <c r="B155" s="21"/>
      <c r="C155" s="490"/>
      <c r="D155" s="474"/>
      <c r="E155" s="3"/>
      <c r="F155" s="491"/>
      <c r="G155" s="491"/>
      <c r="H155" s="491"/>
      <c r="I155" s="491"/>
      <c r="J155" s="47"/>
      <c r="K155" s="26"/>
    </row>
    <row r="156" spans="2:11" x14ac:dyDescent="0.2">
      <c r="B156" s="21"/>
      <c r="C156" s="490"/>
      <c r="D156" s="474" t="s">
        <v>399</v>
      </c>
      <c r="E156" s="3"/>
      <c r="F156" s="1206">
        <f>IF(F35=0,0,F32/F35)</f>
        <v>0.49360933997146766</v>
      </c>
      <c r="G156" s="1206">
        <f t="shared" ref="G156:I156" si="27">IF(G35=0,0,G32/G35)</f>
        <v>0.50391738877661196</v>
      </c>
      <c r="H156" s="1206">
        <f t="shared" si="27"/>
        <v>0.5094712808463755</v>
      </c>
      <c r="I156" s="1206">
        <f t="shared" si="27"/>
        <v>0.50961934156378608</v>
      </c>
      <c r="J156" s="473"/>
      <c r="K156" s="26"/>
    </row>
    <row r="157" spans="2:11" x14ac:dyDescent="0.2">
      <c r="B157" s="21"/>
      <c r="C157" s="490"/>
      <c r="D157" s="474" t="s">
        <v>400</v>
      </c>
      <c r="E157" s="3"/>
      <c r="F157" s="1206">
        <f>IF(F35=0,0,F33/F35)</f>
        <v>0.50639066002853228</v>
      </c>
      <c r="G157" s="1206">
        <f t="shared" ref="G157:I157" si="28">IF(G35=0,0,G33/G35)</f>
        <v>0.49608261122338804</v>
      </c>
      <c r="H157" s="1206">
        <f t="shared" si="28"/>
        <v>0.49052871915362456</v>
      </c>
      <c r="I157" s="1206">
        <f t="shared" si="28"/>
        <v>0.49038065843621398</v>
      </c>
      <c r="J157" s="473"/>
      <c r="K157" s="26"/>
    </row>
    <row r="158" spans="2:11" x14ac:dyDescent="0.2">
      <c r="B158" s="21"/>
      <c r="C158" s="490"/>
      <c r="D158" s="474" t="s">
        <v>401</v>
      </c>
      <c r="E158" s="3"/>
      <c r="F158" s="1206">
        <f>IF(F35=0,0,F34/F35)</f>
        <v>0</v>
      </c>
      <c r="G158" s="1206">
        <f t="shared" ref="G158:I158" si="29">IF(G35=0,0,G34/G35)</f>
        <v>0</v>
      </c>
      <c r="H158" s="1206">
        <f t="shared" si="29"/>
        <v>0</v>
      </c>
      <c r="I158" s="1206">
        <f t="shared" si="29"/>
        <v>0</v>
      </c>
      <c r="J158" s="473"/>
      <c r="K158" s="26"/>
    </row>
    <row r="159" spans="2:11" x14ac:dyDescent="0.2">
      <c r="B159" s="21"/>
      <c r="C159" s="490"/>
      <c r="D159" s="474" t="s">
        <v>402</v>
      </c>
      <c r="E159" s="3"/>
      <c r="F159" s="1168">
        <f>IF(geg!G41=0,0,F32/geg!G41)</f>
        <v>6103.4400000000005</v>
      </c>
      <c r="G159" s="1168">
        <f>IF(geg!H41=0,0,G32/geg!H41)</f>
        <v>6552.7200000000012</v>
      </c>
      <c r="H159" s="1168">
        <f>IF(geg!I41=0,0,H32/geg!I41)</f>
        <v>6908.4000000000005</v>
      </c>
      <c r="I159" s="1168">
        <f>IF(geg!J41=0,0,I32/geg!J41)</f>
        <v>7133.0400000000018</v>
      </c>
      <c r="J159" s="473"/>
      <c r="K159" s="26"/>
    </row>
    <row r="160" spans="2:11" x14ac:dyDescent="0.2">
      <c r="B160" s="21"/>
      <c r="C160" s="490"/>
      <c r="D160" s="474" t="s">
        <v>403</v>
      </c>
      <c r="E160" s="3"/>
      <c r="F160" s="1168">
        <f>IF(geg!G41=0,0,F33/geg!G41)</f>
        <v>6261.4800000000005</v>
      </c>
      <c r="G160" s="1168">
        <f>IF(geg!H41=0,0,G33/geg!H41)</f>
        <v>6450.84</v>
      </c>
      <c r="H160" s="1168">
        <f>IF(geg!I41=0,0,H33/geg!I41)</f>
        <v>6651.54</v>
      </c>
      <c r="I160" s="1168">
        <f>IF(geg!J41=0,0,I33/geg!J41)</f>
        <v>6863.76</v>
      </c>
      <c r="J160" s="473"/>
      <c r="K160" s="26"/>
    </row>
    <row r="161" spans="2:11" x14ac:dyDescent="0.2">
      <c r="B161" s="21"/>
      <c r="C161" s="490"/>
      <c r="D161" s="474" t="s">
        <v>404</v>
      </c>
      <c r="E161" s="3"/>
      <c r="F161" s="1168">
        <f>IF(geg!G41=0,0,F34/geg!G41)</f>
        <v>0</v>
      </c>
      <c r="G161" s="1168">
        <f>IF(geg!H41=0,0,G34/geg!H41)</f>
        <v>0</v>
      </c>
      <c r="H161" s="1168">
        <f>IF(geg!I41=0,0,H34/geg!I41)</f>
        <v>0</v>
      </c>
      <c r="I161" s="1168">
        <f>IF(geg!J41=0,0,I34/geg!J41)</f>
        <v>0</v>
      </c>
      <c r="J161" s="473"/>
      <c r="K161" s="26"/>
    </row>
    <row r="162" spans="2:11" x14ac:dyDescent="0.2">
      <c r="B162" s="21"/>
      <c r="C162" s="490"/>
      <c r="D162" s="474"/>
      <c r="E162" s="3"/>
      <c r="F162" s="491"/>
      <c r="G162" s="491"/>
      <c r="H162" s="491"/>
      <c r="I162" s="491"/>
      <c r="J162" s="473"/>
      <c r="K162" s="26"/>
    </row>
    <row r="163" spans="2:11" x14ac:dyDescent="0.2">
      <c r="B163" s="21"/>
      <c r="C163" s="490"/>
      <c r="D163" s="474" t="s">
        <v>405</v>
      </c>
      <c r="E163" s="3"/>
      <c r="F163" s="1207">
        <f>IF(F201=0,0,geg!G41/F201)</f>
        <v>4.5</v>
      </c>
      <c r="G163" s="1207">
        <f>IF(G201=0,0,geg!H41/G201)</f>
        <v>4.5</v>
      </c>
      <c r="H163" s="1207">
        <f>IF(H201=0,0,geg!I41/H201)</f>
        <v>4.5</v>
      </c>
      <c r="I163" s="1207">
        <f>IF(I201=0,0,geg!J41/I201)</f>
        <v>4.5</v>
      </c>
      <c r="J163" s="473"/>
      <c r="K163" s="26"/>
    </row>
    <row r="164" spans="2:11" x14ac:dyDescent="0.2">
      <c r="B164" s="21"/>
      <c r="C164" s="490"/>
      <c r="D164" s="474" t="s">
        <v>406</v>
      </c>
      <c r="E164" s="3"/>
      <c r="F164" s="1207">
        <f>IF(F198=0,0,geg!G41/F198)</f>
        <v>9</v>
      </c>
      <c r="G164" s="1207">
        <f>IF(G198=0,0,geg!H41/G198)</f>
        <v>9</v>
      </c>
      <c r="H164" s="1207">
        <f>IF(H198=0,0,geg!I41/H198)</f>
        <v>9</v>
      </c>
      <c r="I164" s="1207">
        <f>IF(I198=0,0,geg!J41/I198)</f>
        <v>9</v>
      </c>
      <c r="J164" s="473"/>
      <c r="K164" s="26"/>
    </row>
    <row r="165" spans="2:11" x14ac:dyDescent="0.2">
      <c r="B165" s="21"/>
      <c r="C165" s="490"/>
      <c r="D165" s="474" t="s">
        <v>407</v>
      </c>
      <c r="E165" s="3"/>
      <c r="F165" s="1207">
        <f>IF(F199=0,0,geg!G41/F199)</f>
        <v>9</v>
      </c>
      <c r="G165" s="1207">
        <f>IF(G199=0,0,geg!H41/G199)</f>
        <v>9</v>
      </c>
      <c r="H165" s="1207">
        <f>IF(H199=0,0,geg!I41/H199)</f>
        <v>9</v>
      </c>
      <c r="I165" s="1207">
        <f>IF(I199=0,0,geg!J41/I199)</f>
        <v>9</v>
      </c>
      <c r="J165" s="473"/>
      <c r="K165" s="26"/>
    </row>
    <row r="166" spans="2:11" x14ac:dyDescent="0.2">
      <c r="B166" s="21"/>
      <c r="C166" s="490"/>
      <c r="D166" s="474" t="s">
        <v>408</v>
      </c>
      <c r="E166" s="3"/>
      <c r="F166" s="1207">
        <f>IF(F200=0,0,geg!G41/F200)</f>
        <v>0</v>
      </c>
      <c r="G166" s="1207">
        <f>IF(G200=0,0,geg!H41/G200)</f>
        <v>0</v>
      </c>
      <c r="H166" s="1207">
        <f>IF(H200=0,0,geg!I41/H200)</f>
        <v>0</v>
      </c>
      <c r="I166" s="1207">
        <f>IF(I200=0,0,geg!J41/I200)</f>
        <v>0</v>
      </c>
      <c r="J166" s="473"/>
      <c r="K166" s="26"/>
    </row>
    <row r="167" spans="2:11" x14ac:dyDescent="0.2">
      <c r="B167" s="21"/>
      <c r="C167" s="45"/>
      <c r="D167" s="474"/>
      <c r="E167" s="3"/>
      <c r="F167" s="428"/>
      <c r="G167" s="428"/>
      <c r="H167" s="428"/>
      <c r="I167" s="428"/>
      <c r="J167" s="473"/>
      <c r="K167" s="26"/>
    </row>
    <row r="168" spans="2:11" x14ac:dyDescent="0.2">
      <c r="B168" s="21"/>
      <c r="C168" s="490"/>
      <c r="D168" s="474" t="s">
        <v>530</v>
      </c>
      <c r="E168" s="1"/>
      <c r="F168" s="1208">
        <f>geg!G27/geg!G41</f>
        <v>0.33333333333333331</v>
      </c>
      <c r="G168" s="1208">
        <f>geg!H27/geg!H41</f>
        <v>0.33333333333333331</v>
      </c>
      <c r="H168" s="1208">
        <f>geg!I27/geg!I41</f>
        <v>0.33333333333333331</v>
      </c>
      <c r="I168" s="1208">
        <f>geg!J27/geg!J41</f>
        <v>0.33333333333333331</v>
      </c>
      <c r="J168" s="47"/>
      <c r="K168" s="26"/>
    </row>
    <row r="169" spans="2:11" x14ac:dyDescent="0.2">
      <c r="B169" s="21"/>
      <c r="C169" s="490"/>
      <c r="D169" s="474" t="s">
        <v>531</v>
      </c>
      <c r="E169" s="3"/>
      <c r="F169" s="1208">
        <f>geg!G32/geg!G41</f>
        <v>0.33333333333333331</v>
      </c>
      <c r="G169" s="1208">
        <f>geg!H32/geg!H41</f>
        <v>0.33333333333333331</v>
      </c>
      <c r="H169" s="1208">
        <f>geg!I32/geg!I41</f>
        <v>0.33333333333333331</v>
      </c>
      <c r="I169" s="1208">
        <f>geg!J32/geg!J41</f>
        <v>0.33333333333333331</v>
      </c>
      <c r="J169" s="47"/>
      <c r="K169" s="26"/>
    </row>
    <row r="170" spans="2:11" x14ac:dyDescent="0.2">
      <c r="B170" s="21"/>
      <c r="C170" s="53"/>
      <c r="D170" s="474" t="s">
        <v>529</v>
      </c>
      <c r="E170" s="319"/>
      <c r="F170" s="1209">
        <f>geg!G37/geg!G41</f>
        <v>0.33333333333333331</v>
      </c>
      <c r="G170" s="1209">
        <f>geg!H37/geg!H41</f>
        <v>0.33333333333333331</v>
      </c>
      <c r="H170" s="1209">
        <f>geg!I37/geg!I41</f>
        <v>0.33333333333333331</v>
      </c>
      <c r="I170" s="1209">
        <f>geg!J37/geg!J41</f>
        <v>0.33333333333333331</v>
      </c>
      <c r="J170" s="486"/>
      <c r="K170" s="26"/>
    </row>
    <row r="171" spans="2:11" x14ac:dyDescent="0.2">
      <c r="B171" s="21"/>
      <c r="K171" s="26"/>
    </row>
    <row r="172" spans="2:11" x14ac:dyDescent="0.2">
      <c r="B172" s="467"/>
      <c r="C172" s="468"/>
      <c r="D172" s="469"/>
      <c r="E172" s="61"/>
      <c r="F172" s="61"/>
      <c r="G172" s="61"/>
      <c r="H172" s="61"/>
      <c r="I172" s="61"/>
      <c r="J172" s="61"/>
      <c r="K172" s="64"/>
    </row>
    <row r="173" spans="2:11" s="112" customFormat="1" x14ac:dyDescent="0.2">
      <c r="B173" s="496"/>
      <c r="C173" s="120"/>
      <c r="D173" s="497"/>
      <c r="E173" s="120"/>
      <c r="F173" s="266"/>
      <c r="G173" s="266"/>
      <c r="H173" s="266"/>
      <c r="I173" s="266"/>
      <c r="J173" s="120"/>
      <c r="K173" s="498"/>
    </row>
    <row r="174" spans="2:11" s="112" customFormat="1" x14ac:dyDescent="0.2">
      <c r="B174" s="493"/>
      <c r="C174" s="126"/>
      <c r="D174" s="494"/>
      <c r="E174" s="126"/>
      <c r="F174" s="1216"/>
      <c r="G174" s="1216"/>
      <c r="H174" s="1216"/>
      <c r="I174" s="1216"/>
      <c r="J174" s="126"/>
      <c r="K174" s="495"/>
    </row>
    <row r="175" spans="2:11" s="112" customFormat="1" x14ac:dyDescent="0.2">
      <c r="B175" s="493"/>
      <c r="C175" s="126"/>
      <c r="D175" s="494"/>
      <c r="E175" s="126"/>
      <c r="F175" s="1217">
        <f>F8</f>
        <v>2015</v>
      </c>
      <c r="G175" s="1217">
        <f t="shared" ref="G175:I175" si="30">G8</f>
        <v>2016</v>
      </c>
      <c r="H175" s="1217">
        <f t="shared" si="30"/>
        <v>2017</v>
      </c>
      <c r="I175" s="1217">
        <f t="shared" si="30"/>
        <v>2018</v>
      </c>
      <c r="J175" s="126"/>
      <c r="K175" s="495"/>
    </row>
    <row r="176" spans="2:11" s="112" customFormat="1" x14ac:dyDescent="0.2">
      <c r="B176" s="493"/>
      <c r="C176" s="126"/>
      <c r="D176" s="494"/>
      <c r="E176" s="126"/>
      <c r="F176" s="271"/>
      <c r="G176" s="271"/>
      <c r="H176" s="271"/>
      <c r="I176" s="271"/>
      <c r="J176" s="126"/>
      <c r="K176" s="495"/>
    </row>
    <row r="177" spans="2:11" s="112" customFormat="1" x14ac:dyDescent="0.2">
      <c r="B177" s="493"/>
      <c r="C177" s="499"/>
      <c r="D177" s="500"/>
      <c r="E177" s="172"/>
      <c r="F177" s="472"/>
      <c r="G177" s="472"/>
      <c r="H177" s="472"/>
      <c r="I177" s="472"/>
      <c r="J177" s="172"/>
      <c r="K177" s="495"/>
    </row>
    <row r="178" spans="2:11" x14ac:dyDescent="0.2">
      <c r="B178" s="433"/>
      <c r="C178" s="434"/>
      <c r="D178" s="1255" t="s">
        <v>409</v>
      </c>
      <c r="E178" s="488"/>
      <c r="F178" s="3"/>
      <c r="G178" s="3"/>
      <c r="H178" s="3"/>
      <c r="I178" s="3"/>
      <c r="J178" s="473"/>
      <c r="K178" s="26"/>
    </row>
    <row r="179" spans="2:11" x14ac:dyDescent="0.2">
      <c r="B179" s="21"/>
      <c r="C179" s="45"/>
      <c r="D179" s="501"/>
      <c r="E179" s="488"/>
      <c r="F179" s="428"/>
      <c r="G179" s="428"/>
      <c r="H179" s="428"/>
      <c r="I179" s="428"/>
      <c r="J179" s="473"/>
      <c r="K179" s="26"/>
    </row>
    <row r="180" spans="2:11" x14ac:dyDescent="0.2">
      <c r="B180" s="21"/>
      <c r="C180" s="45"/>
      <c r="D180" s="474" t="s">
        <v>410</v>
      </c>
      <c r="E180" s="3"/>
      <c r="F180" s="1206">
        <f>IF(geg!$G41=0,0,+geg!G41/geg!$G$41)</f>
        <v>1</v>
      </c>
      <c r="G180" s="1206">
        <f>IF(geg!$G41=0,0,+geg!H41/geg!$G$41)</f>
        <v>1</v>
      </c>
      <c r="H180" s="1206">
        <f>IF(geg!$G41=0,0,+geg!I41/geg!$G$41)</f>
        <v>1</v>
      </c>
      <c r="I180" s="1206">
        <f>IF(geg!$G41=0,0,+geg!J41/geg!$G$41)</f>
        <v>1</v>
      </c>
      <c r="J180" s="473"/>
      <c r="K180" s="26"/>
    </row>
    <row r="181" spans="2:11" x14ac:dyDescent="0.2">
      <c r="B181" s="21"/>
      <c r="C181" s="45"/>
      <c r="D181" s="474" t="s">
        <v>411</v>
      </c>
      <c r="E181" s="3"/>
      <c r="F181" s="1206">
        <f>IF(F201=0,0,F201/$F$201)</f>
        <v>1</v>
      </c>
      <c r="G181" s="1206">
        <f t="shared" ref="G181:I181" si="31">IF(G201=0,0,G201/$F$201)</f>
        <v>1</v>
      </c>
      <c r="H181" s="1206">
        <f t="shared" si="31"/>
        <v>1</v>
      </c>
      <c r="I181" s="1206">
        <f t="shared" si="31"/>
        <v>1</v>
      </c>
      <c r="J181" s="473"/>
      <c r="K181" s="26"/>
    </row>
    <row r="182" spans="2:11" x14ac:dyDescent="0.2">
      <c r="B182" s="21"/>
      <c r="C182" s="45"/>
      <c r="D182" s="474" t="s">
        <v>412</v>
      </c>
      <c r="E182" s="3"/>
      <c r="F182" s="1206">
        <f>IF(F35=0,0,F35/$F$35)</f>
        <v>1</v>
      </c>
      <c r="G182" s="1206">
        <f t="shared" ref="G182:I182" si="32">IF(G35=0,0,G35/$F$35)</f>
        <v>1.0516493434652225</v>
      </c>
      <c r="H182" s="1206">
        <f t="shared" si="32"/>
        <v>1.0966459952834309</v>
      </c>
      <c r="I182" s="1206">
        <f t="shared" si="32"/>
        <v>1.1319765918420823</v>
      </c>
      <c r="J182" s="473"/>
      <c r="K182" s="26"/>
    </row>
    <row r="183" spans="2:11" x14ac:dyDescent="0.2">
      <c r="B183" s="21"/>
      <c r="C183" s="45"/>
      <c r="D183" s="474" t="s">
        <v>413</v>
      </c>
      <c r="E183" s="3"/>
      <c r="F183" s="1206">
        <f>IF($F16=0,0,+F16/$F$16)</f>
        <v>1</v>
      </c>
      <c r="G183" s="1206">
        <f t="shared" ref="G183:I183" si="33">IF($F16=0,0,+G16/$F$16)</f>
        <v>1.9154872954401463</v>
      </c>
      <c r="H183" s="1206">
        <f t="shared" si="33"/>
        <v>1.9242290767652197</v>
      </c>
      <c r="I183" s="1206">
        <f t="shared" si="33"/>
        <v>1.9329708580902929</v>
      </c>
      <c r="J183" s="473"/>
      <c r="K183" s="26"/>
    </row>
    <row r="184" spans="2:11" x14ac:dyDescent="0.2">
      <c r="B184" s="21"/>
      <c r="C184" s="45"/>
      <c r="D184" s="474" t="s">
        <v>414</v>
      </c>
      <c r="E184" s="3"/>
      <c r="F184" s="1206">
        <f>IF($F132=0,0,+F132/$F$132)</f>
        <v>1</v>
      </c>
      <c r="G184" s="1206">
        <f t="shared" ref="G184:I184" si="34">IF($F132=0,0,+G132/$F$132)</f>
        <v>1.9154872954401463</v>
      </c>
      <c r="H184" s="1206">
        <f t="shared" si="34"/>
        <v>1.9242290767652197</v>
      </c>
      <c r="I184" s="1206">
        <f t="shared" si="34"/>
        <v>1.9329708580902929</v>
      </c>
      <c r="J184" s="473"/>
      <c r="K184" s="26"/>
    </row>
    <row r="185" spans="2:11" x14ac:dyDescent="0.2">
      <c r="B185" s="21"/>
      <c r="C185" s="45"/>
      <c r="D185" s="474" t="s">
        <v>415</v>
      </c>
      <c r="E185" s="3"/>
      <c r="F185" s="1206">
        <f>IF(begr!F15=0,0,begr!F15/begr!$F15)</f>
        <v>0</v>
      </c>
      <c r="G185" s="1206">
        <f>IF(begr!G15=0,0,begr!G15/begr!$F15)</f>
        <v>0</v>
      </c>
      <c r="H185" s="1206">
        <f>IF(begr!H15=0,0,begr!H15/begr!$F15)</f>
        <v>0</v>
      </c>
      <c r="I185" s="1206">
        <f>IF(begr!I15=0,0,begr!I15/begr!$F15)</f>
        <v>0</v>
      </c>
      <c r="J185" s="473"/>
      <c r="K185" s="26"/>
    </row>
    <row r="186" spans="2:11" x14ac:dyDescent="0.2">
      <c r="B186" s="21"/>
      <c r="C186" s="45"/>
      <c r="D186" s="474" t="s">
        <v>416</v>
      </c>
      <c r="E186" s="3"/>
      <c r="F186" s="1206">
        <f>IF(begr!F17=0,0,begr!F17/begr!$F17)</f>
        <v>0</v>
      </c>
      <c r="G186" s="1206">
        <f>IF(begr!G17=0,0,begr!G17/begr!$F17)</f>
        <v>0</v>
      </c>
      <c r="H186" s="1206">
        <f>IF(begr!H17=0,0,begr!H17/begr!$F17)</f>
        <v>0</v>
      </c>
      <c r="I186" s="1206">
        <f>IF(begr!I17=0,0,begr!I17/begr!$F17)</f>
        <v>0</v>
      </c>
      <c r="J186" s="473"/>
      <c r="K186" s="26"/>
    </row>
    <row r="187" spans="2:11" x14ac:dyDescent="0.2">
      <c r="B187" s="21"/>
      <c r="C187" s="45"/>
      <c r="D187" s="474" t="s">
        <v>417</v>
      </c>
      <c r="E187" s="3"/>
      <c r="F187" s="1206">
        <f>IF(begr!F18=0,0,begr!F18/begr!$F18)</f>
        <v>0</v>
      </c>
      <c r="G187" s="1206">
        <f>IF(begr!G18=0,0,begr!G18/begr!$F18)</f>
        <v>0</v>
      </c>
      <c r="H187" s="1206">
        <f>IF(begr!H18=0,0,begr!H18/begr!$F18)</f>
        <v>0</v>
      </c>
      <c r="I187" s="1206">
        <f>IF(begr!I18=0,0,begr!I18/begr!$F18)</f>
        <v>0</v>
      </c>
      <c r="J187" s="473"/>
      <c r="K187" s="26"/>
    </row>
    <row r="188" spans="2:11" x14ac:dyDescent="0.2">
      <c r="B188" s="21"/>
      <c r="C188" s="45"/>
      <c r="D188" s="474" t="s">
        <v>418</v>
      </c>
      <c r="E188" s="3"/>
      <c r="F188" s="1206">
        <f>IF($F28=0,0,+F28/$F$28)</f>
        <v>1</v>
      </c>
      <c r="G188" s="1206">
        <f t="shared" ref="G188:I188" si="35">IF($F28=0,0,+G28/$F$28)</f>
        <v>1.0516493434652228</v>
      </c>
      <c r="H188" s="1206">
        <f t="shared" si="35"/>
        <v>1.0966459952834309</v>
      </c>
      <c r="I188" s="1206">
        <f t="shared" si="35"/>
        <v>1.1319765918420823</v>
      </c>
      <c r="J188" s="473"/>
      <c r="K188" s="26"/>
    </row>
    <row r="189" spans="2:11" x14ac:dyDescent="0.2">
      <c r="B189" s="21"/>
      <c r="C189" s="45"/>
      <c r="D189" s="474" t="s">
        <v>419</v>
      </c>
      <c r="E189" s="3"/>
      <c r="F189" s="1206">
        <f>IF(SUM(lasten!I142:I143)=0,0,SUM(lasten!I142:I143)/SUM(lasten!$I142:$I143))</f>
        <v>1</v>
      </c>
      <c r="G189" s="1206">
        <f>IF(SUM(lasten!J142:J143)=0,0,SUM(lasten!J142:J143)/SUM(lasten!$I142:$I143))</f>
        <v>1.0516493434652228</v>
      </c>
      <c r="H189" s="1206">
        <f>IF(SUM(lasten!K142:K143)=0,0,SUM(lasten!K142:K143)/SUM(lasten!$I142:$I143))</f>
        <v>1.0966459952834309</v>
      </c>
      <c r="I189" s="1206">
        <f>IF(SUM(lasten!L142:L143)=0,0,SUM(lasten!L142:L143)/SUM(lasten!$I142:$I143))</f>
        <v>1.1319765918420823</v>
      </c>
      <c r="J189" s="473"/>
      <c r="K189" s="26"/>
    </row>
    <row r="190" spans="2:11" x14ac:dyDescent="0.2">
      <c r="B190" s="21"/>
      <c r="C190" s="45"/>
      <c r="D190" s="474" t="s">
        <v>420</v>
      </c>
      <c r="E190" s="3"/>
      <c r="F190" s="1206">
        <f>IF(lasten!I144=0,0,lasten!I144/lasten!$I144)</f>
        <v>0</v>
      </c>
      <c r="G190" s="1206">
        <f>IF(lasten!J144=0,0,lasten!J144/lasten!$I144)</f>
        <v>0</v>
      </c>
      <c r="H190" s="1206">
        <f>IF(lasten!K144=0,0,lasten!K144/lasten!$I144)</f>
        <v>0</v>
      </c>
      <c r="I190" s="1206">
        <f>IF(lasten!L144=0,0,lasten!L144/lasten!$I144)</f>
        <v>0</v>
      </c>
      <c r="J190" s="473"/>
      <c r="K190" s="26"/>
    </row>
    <row r="191" spans="2:11" x14ac:dyDescent="0.2">
      <c r="B191" s="21"/>
      <c r="C191" s="45"/>
      <c r="D191" s="474" t="s">
        <v>421</v>
      </c>
      <c r="E191" s="3"/>
      <c r="F191" s="1206">
        <f>IF(F71=0,0,F71/$F$71)</f>
        <v>0</v>
      </c>
      <c r="G191" s="1206">
        <f t="shared" ref="G191:I191" si="36">IF(G71=0,0,G71/$F$71)</f>
        <v>0</v>
      </c>
      <c r="H191" s="1206">
        <f t="shared" si="36"/>
        <v>0</v>
      </c>
      <c r="I191" s="1206">
        <f t="shared" si="36"/>
        <v>0</v>
      </c>
      <c r="J191" s="473"/>
      <c r="K191" s="26"/>
    </row>
    <row r="192" spans="2:11" x14ac:dyDescent="0.2">
      <c r="B192" s="21"/>
      <c r="C192" s="45"/>
      <c r="D192" s="1" t="s">
        <v>422</v>
      </c>
      <c r="E192" s="3"/>
      <c r="F192" s="1206">
        <f>IF(begr!F24=0,0,begr!F24/begr!$F24)</f>
        <v>0</v>
      </c>
      <c r="G192" s="1206">
        <f>IF(begr!G24=0,0,begr!G24/begr!$F24)</f>
        <v>0</v>
      </c>
      <c r="H192" s="1206">
        <f>IF(begr!H24=0,0,begr!H24/begr!$F24)</f>
        <v>0</v>
      </c>
      <c r="I192" s="1206">
        <f>IF(begr!I24=0,0,begr!I24/begr!$F24)</f>
        <v>0</v>
      </c>
      <c r="J192" s="473"/>
      <c r="K192" s="26"/>
    </row>
    <row r="193" spans="2:11" x14ac:dyDescent="0.2">
      <c r="B193" s="21"/>
      <c r="C193" s="53"/>
      <c r="D193" s="492"/>
      <c r="E193" s="319"/>
      <c r="F193" s="210"/>
      <c r="G193" s="210"/>
      <c r="H193" s="210"/>
      <c r="I193" s="210"/>
      <c r="J193" s="486"/>
      <c r="K193" s="26"/>
    </row>
    <row r="194" spans="2:11" x14ac:dyDescent="0.2">
      <c r="B194" s="21"/>
      <c r="C194" s="23"/>
      <c r="D194" s="462"/>
      <c r="E194" s="23"/>
      <c r="F194" s="124"/>
      <c r="G194" s="124"/>
      <c r="H194" s="124"/>
      <c r="I194" s="124"/>
      <c r="J194" s="126"/>
      <c r="K194" s="26"/>
    </row>
    <row r="195" spans="2:11" x14ac:dyDescent="0.2">
      <c r="B195" s="21"/>
      <c r="C195" s="27"/>
      <c r="D195" s="166"/>
      <c r="E195" s="28"/>
      <c r="F195" s="169"/>
      <c r="G195" s="169"/>
      <c r="H195" s="169"/>
      <c r="I195" s="169"/>
      <c r="J195" s="172"/>
      <c r="K195" s="26"/>
    </row>
    <row r="196" spans="2:11" x14ac:dyDescent="0.2">
      <c r="B196" s="21"/>
      <c r="C196" s="45"/>
      <c r="D196" s="474"/>
      <c r="E196" s="3"/>
      <c r="F196" s="1218" t="str">
        <f>+tab!C2</f>
        <v>2014/15</v>
      </c>
      <c r="G196" s="1218" t="str">
        <f>+tab!D2</f>
        <v>2015/16</v>
      </c>
      <c r="H196" s="1218" t="str">
        <f>+tab!E2</f>
        <v>2016/17</v>
      </c>
      <c r="I196" s="1218" t="str">
        <f>+tab!F2</f>
        <v>2017/18</v>
      </c>
      <c r="J196" s="473"/>
      <c r="K196" s="26"/>
    </row>
    <row r="197" spans="2:11" x14ac:dyDescent="0.2">
      <c r="B197" s="21"/>
      <c r="C197" s="45"/>
      <c r="D197" s="991" t="s">
        <v>423</v>
      </c>
      <c r="E197" s="3"/>
      <c r="F197" s="3"/>
      <c r="G197" s="3"/>
      <c r="H197" s="3"/>
      <c r="I197" s="3"/>
      <c r="J197" s="3"/>
      <c r="K197" s="26"/>
    </row>
    <row r="198" spans="2:11" x14ac:dyDescent="0.2">
      <c r="B198" s="21"/>
      <c r="C198" s="45"/>
      <c r="D198" s="396" t="s">
        <v>336</v>
      </c>
      <c r="E198" s="3"/>
      <c r="F198" s="1206">
        <f>dir!$K31</f>
        <v>1</v>
      </c>
      <c r="G198" s="1206">
        <f>dir!$K58</f>
        <v>1</v>
      </c>
      <c r="H198" s="1206">
        <f>dir!$K85</f>
        <v>1</v>
      </c>
      <c r="I198" s="1206">
        <f>dir!$K112</f>
        <v>1</v>
      </c>
      <c r="J198" s="502">
        <f>dir!K139</f>
        <v>1</v>
      </c>
      <c r="K198" s="26"/>
    </row>
    <row r="199" spans="2:11" x14ac:dyDescent="0.2">
      <c r="B199" s="21"/>
      <c r="C199" s="45"/>
      <c r="D199" s="396" t="s">
        <v>424</v>
      </c>
      <c r="E199" s="3"/>
      <c r="F199" s="1206">
        <f>op!$K116</f>
        <v>1</v>
      </c>
      <c r="G199" s="1206">
        <f>op!$K228</f>
        <v>1</v>
      </c>
      <c r="H199" s="1206">
        <f>op!$K340</f>
        <v>1</v>
      </c>
      <c r="I199" s="1206">
        <f>op!$K452</f>
        <v>1</v>
      </c>
      <c r="J199" s="502">
        <f>op!K564</f>
        <v>1</v>
      </c>
      <c r="K199" s="26"/>
    </row>
    <row r="200" spans="2:11" x14ac:dyDescent="0.2">
      <c r="B200" s="21"/>
      <c r="C200" s="45"/>
      <c r="D200" s="396" t="s">
        <v>338</v>
      </c>
      <c r="E200" s="3"/>
      <c r="F200" s="1206">
        <f>obp!K66</f>
        <v>0</v>
      </c>
      <c r="G200" s="1206">
        <f>obp!K128</f>
        <v>0</v>
      </c>
      <c r="H200" s="1206">
        <f>obp!K190</f>
        <v>0</v>
      </c>
      <c r="I200" s="1206">
        <f>obp!K252</f>
        <v>0</v>
      </c>
      <c r="J200" s="502">
        <f>obp!K314</f>
        <v>0</v>
      </c>
      <c r="K200" s="26"/>
    </row>
    <row r="201" spans="2:11" x14ac:dyDescent="0.2">
      <c r="B201" s="21"/>
      <c r="C201" s="45"/>
      <c r="D201" s="480"/>
      <c r="E201" s="43"/>
      <c r="F201" s="1210">
        <f t="shared" ref="F201:I201" si="37">SUM(F198:F200)</f>
        <v>2</v>
      </c>
      <c r="G201" s="1210">
        <f t="shared" si="37"/>
        <v>2</v>
      </c>
      <c r="H201" s="1210">
        <f t="shared" si="37"/>
        <v>2</v>
      </c>
      <c r="I201" s="1210">
        <f t="shared" si="37"/>
        <v>2</v>
      </c>
      <c r="J201" s="503"/>
      <c r="K201" s="26"/>
    </row>
    <row r="202" spans="2:11" x14ac:dyDescent="0.2">
      <c r="B202" s="21"/>
      <c r="C202" s="53"/>
      <c r="D202" s="492"/>
      <c r="E202" s="319"/>
      <c r="F202" s="210"/>
      <c r="G202" s="210"/>
      <c r="H202" s="210"/>
      <c r="I202" s="210"/>
      <c r="J202" s="486"/>
      <c r="K202" s="26"/>
    </row>
    <row r="203" spans="2:11" x14ac:dyDescent="0.2">
      <c r="B203" s="21"/>
      <c r="C203" s="23"/>
      <c r="D203" s="462"/>
      <c r="E203" s="23"/>
      <c r="F203" s="124"/>
      <c r="G203" s="124"/>
      <c r="H203" s="124"/>
      <c r="I203" s="124"/>
      <c r="J203" s="126"/>
      <c r="K203" s="26"/>
    </row>
    <row r="204" spans="2:11" x14ac:dyDescent="0.2">
      <c r="B204" s="60"/>
      <c r="C204" s="61"/>
      <c r="D204" s="469"/>
      <c r="E204" s="61"/>
      <c r="F204" s="226"/>
      <c r="G204" s="226"/>
      <c r="H204" s="226"/>
      <c r="I204" s="226"/>
      <c r="J204" s="504"/>
      <c r="K204" s="64"/>
    </row>
    <row r="207" spans="2:11" x14ac:dyDescent="0.2">
      <c r="F207" s="51"/>
      <c r="G207" s="51"/>
      <c r="H207" s="51"/>
      <c r="I207" s="51"/>
    </row>
    <row r="208" spans="2:11" x14ac:dyDescent="0.2">
      <c r="F208" s="51"/>
      <c r="G208" s="51"/>
      <c r="H208" s="51"/>
      <c r="I208" s="51"/>
    </row>
    <row r="209" spans="4:10" x14ac:dyDescent="0.2">
      <c r="F209" s="51"/>
      <c r="G209" s="51"/>
      <c r="H209" s="51"/>
      <c r="I209" s="51"/>
    </row>
    <row r="210" spans="4:10" x14ac:dyDescent="0.2">
      <c r="D210" s="51"/>
      <c r="F210" s="51"/>
      <c r="G210" s="51"/>
      <c r="H210" s="51"/>
      <c r="I210" s="51"/>
      <c r="J210" s="51"/>
    </row>
    <row r="211" spans="4:10" x14ac:dyDescent="0.2">
      <c r="D211" s="51"/>
      <c r="F211" s="51"/>
      <c r="G211" s="51"/>
      <c r="H211" s="51"/>
      <c r="I211" s="51"/>
      <c r="J211" s="51"/>
    </row>
    <row r="212" spans="4:10" x14ac:dyDescent="0.2">
      <c r="D212" s="51"/>
      <c r="F212" s="51"/>
      <c r="G212" s="51"/>
      <c r="H212" s="51"/>
      <c r="I212" s="51"/>
      <c r="J212" s="51"/>
    </row>
    <row r="213" spans="4:10" x14ac:dyDescent="0.2">
      <c r="D213" s="51"/>
      <c r="F213" s="51"/>
      <c r="G213" s="51"/>
      <c r="H213" s="51"/>
      <c r="I213" s="51"/>
      <c r="J213" s="51"/>
    </row>
    <row r="214" spans="4:10" x14ac:dyDescent="0.2">
      <c r="D214" s="51"/>
      <c r="F214" s="51"/>
      <c r="G214" s="51"/>
      <c r="H214" s="51"/>
      <c r="I214" s="51"/>
      <c r="J214" s="51"/>
    </row>
    <row r="215" spans="4:10" x14ac:dyDescent="0.2">
      <c r="F215" s="51"/>
      <c r="G215" s="51"/>
      <c r="H215" s="51"/>
      <c r="I215" s="51"/>
    </row>
    <row r="216" spans="4:10" x14ac:dyDescent="0.2">
      <c r="F216" s="51"/>
      <c r="G216" s="51"/>
      <c r="H216" s="51"/>
      <c r="I216" s="51"/>
    </row>
    <row r="217" spans="4:10" x14ac:dyDescent="0.2">
      <c r="F217" s="51"/>
      <c r="G217" s="51"/>
      <c r="H217" s="51"/>
      <c r="I217" s="51"/>
    </row>
    <row r="218" spans="4:10" x14ac:dyDescent="0.2">
      <c r="F218" s="51"/>
      <c r="G218" s="51"/>
      <c r="H218" s="51"/>
      <c r="I218" s="51"/>
    </row>
    <row r="219" spans="4:10" x14ac:dyDescent="0.2">
      <c r="F219" s="51"/>
      <c r="G219" s="51"/>
      <c r="H219" s="51"/>
      <c r="I219" s="51"/>
    </row>
  </sheetData>
  <sheetProtection algorithmName="SHA-512" hashValue="N9LlrxYifgGj4oOuefj1GlIDC5ARPJ+jMNKBIPi2DsEF/g168HQM4tMcrhBjP5XD6ylAhlh/yy1heDYlrl0KGw==" saltValue="0n3O6utpvXaBr6gPi7+s1w==" spinCount="100000" sheet="1" objects="1" scenarios="1"/>
  <pageMargins left="0.7" right="0.7" top="0.75" bottom="0.75" header="0.3" footer="0.3"/>
  <pageSetup paperSize="9" scale="57" orientation="portrait" r:id="rId1"/>
  <headerFooter>
    <oddHeader>&amp;L&amp;"Arial,Vet"&amp;F&amp;R&amp;"Arial,Vet"&amp;A</oddHeader>
    <oddFooter>&amp;L&amp;"Arial,Vet"keizer / goedhart&amp;C&amp;"Arial,Vet"pagina &amp;P&amp;R&amp;"Arial,Vet"&amp;D</oddFooter>
  </headerFooter>
  <rowBreaks count="2" manualBreakCount="2">
    <brk id="86" min="1" max="13" man="1"/>
    <brk id="172" min="1" max="1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62"/>
  <sheetViews>
    <sheetView zoomScale="85" zoomScaleNormal="85" workbookViewId="0">
      <selection activeCell="B2" sqref="B2"/>
    </sheetView>
  </sheetViews>
  <sheetFormatPr defaultColWidth="9.140625" defaultRowHeight="12.75" x14ac:dyDescent="0.2"/>
  <cols>
    <col min="1" max="1" width="3.7109375" style="505" customWidth="1"/>
    <col min="2" max="2" width="2.7109375" style="505" customWidth="1"/>
    <col min="3" max="9" width="9.7109375" style="505" customWidth="1"/>
    <col min="10" max="10" width="2.7109375" style="505" customWidth="1"/>
    <col min="11" max="17" width="9.7109375" style="505" customWidth="1"/>
    <col min="18" max="18" width="2.7109375" style="505" customWidth="1"/>
    <col min="19" max="16384" width="9.140625" style="505"/>
  </cols>
  <sheetData>
    <row r="1" spans="2:18" ht="12.75" customHeight="1" x14ac:dyDescent="0.2"/>
    <row r="2" spans="2:18" x14ac:dyDescent="0.2">
      <c r="B2" s="506"/>
      <c r="C2" s="507"/>
      <c r="D2" s="507"/>
      <c r="E2" s="507"/>
      <c r="F2" s="507"/>
      <c r="G2" s="507"/>
      <c r="H2" s="507"/>
      <c r="I2" s="507"/>
      <c r="J2" s="507"/>
      <c r="K2" s="507"/>
      <c r="L2" s="507"/>
      <c r="M2" s="507"/>
      <c r="N2" s="507"/>
      <c r="O2" s="507"/>
      <c r="P2" s="507"/>
      <c r="Q2" s="507"/>
      <c r="R2" s="508"/>
    </row>
    <row r="3" spans="2:18" x14ac:dyDescent="0.2">
      <c r="B3" s="509"/>
      <c r="C3" s="510"/>
      <c r="D3" s="510"/>
      <c r="E3" s="510"/>
      <c r="F3" s="510"/>
      <c r="G3" s="510"/>
      <c r="H3" s="510"/>
      <c r="I3" s="510"/>
      <c r="J3" s="510"/>
      <c r="K3" s="510"/>
      <c r="L3" s="510"/>
      <c r="M3" s="510"/>
      <c r="N3" s="510"/>
      <c r="O3" s="510"/>
      <c r="P3" s="510"/>
      <c r="Q3" s="510"/>
      <c r="R3" s="511"/>
    </row>
    <row r="4" spans="2:18" s="515" customFormat="1" ht="18.75" x14ac:dyDescent="0.3">
      <c r="B4" s="512"/>
      <c r="C4" s="633" t="s">
        <v>425</v>
      </c>
      <c r="D4" s="513"/>
      <c r="E4" s="513"/>
      <c r="F4" s="513"/>
      <c r="G4" s="513"/>
      <c r="H4" s="513"/>
      <c r="I4" s="513"/>
      <c r="J4" s="513"/>
      <c r="K4" s="513"/>
      <c r="L4" s="513"/>
      <c r="M4" s="513"/>
      <c r="N4" s="513"/>
      <c r="O4" s="513"/>
      <c r="P4" s="513"/>
      <c r="Q4" s="513"/>
      <c r="R4" s="514"/>
    </row>
    <row r="5" spans="2:18" s="515" customFormat="1" ht="18.75" x14ac:dyDescent="0.3">
      <c r="B5" s="512"/>
      <c r="C5" s="635" t="str">
        <f>+geg!G9</f>
        <v>De speciale school</v>
      </c>
      <c r="D5" s="513"/>
      <c r="E5" s="513"/>
      <c r="F5" s="513"/>
      <c r="G5" s="513"/>
      <c r="H5" s="513"/>
      <c r="I5" s="513"/>
      <c r="J5" s="513"/>
      <c r="K5" s="513"/>
      <c r="L5" s="513"/>
      <c r="M5" s="513"/>
      <c r="N5" s="513"/>
      <c r="O5" s="513"/>
      <c r="P5" s="513"/>
      <c r="Q5" s="513"/>
      <c r="R5" s="514"/>
    </row>
    <row r="6" spans="2:18" x14ac:dyDescent="0.2">
      <c r="B6" s="509"/>
      <c r="C6" s="510"/>
      <c r="D6" s="510"/>
      <c r="E6" s="510"/>
      <c r="F6" s="510"/>
      <c r="G6" s="510"/>
      <c r="H6" s="510"/>
      <c r="I6" s="510"/>
      <c r="J6" s="510"/>
      <c r="K6" s="510"/>
      <c r="L6" s="510"/>
      <c r="M6" s="510"/>
      <c r="N6" s="510"/>
      <c r="O6" s="510"/>
      <c r="P6" s="510"/>
      <c r="Q6" s="510"/>
      <c r="R6" s="511"/>
    </row>
    <row r="7" spans="2:18" x14ac:dyDescent="0.2">
      <c r="B7" s="509"/>
      <c r="C7" s="510"/>
      <c r="D7" s="510"/>
      <c r="E7" s="510"/>
      <c r="F7" s="510"/>
      <c r="G7" s="510"/>
      <c r="H7" s="510"/>
      <c r="I7" s="510"/>
      <c r="J7" s="510"/>
      <c r="K7" s="510"/>
      <c r="L7" s="510"/>
      <c r="M7" s="510"/>
      <c r="N7" s="510"/>
      <c r="O7" s="510"/>
      <c r="P7" s="510"/>
      <c r="Q7" s="510"/>
      <c r="R7" s="511"/>
    </row>
    <row r="8" spans="2:18" x14ac:dyDescent="0.2">
      <c r="B8" s="509"/>
      <c r="C8" s="510"/>
      <c r="D8" s="510"/>
      <c r="E8" s="510"/>
      <c r="F8" s="510"/>
      <c r="G8" s="510"/>
      <c r="H8" s="510"/>
      <c r="I8" s="510"/>
      <c r="J8" s="510"/>
      <c r="K8" s="510"/>
      <c r="L8" s="510"/>
      <c r="M8" s="510"/>
      <c r="N8" s="510"/>
      <c r="O8" s="510"/>
      <c r="P8" s="510"/>
      <c r="Q8" s="510"/>
      <c r="R8" s="511"/>
    </row>
    <row r="9" spans="2:18" x14ac:dyDescent="0.2">
      <c r="B9" s="509"/>
      <c r="C9" s="510"/>
      <c r="D9" s="510"/>
      <c r="E9" s="510"/>
      <c r="F9" s="510"/>
      <c r="G9" s="510"/>
      <c r="H9" s="510"/>
      <c r="I9" s="510"/>
      <c r="J9" s="510"/>
      <c r="K9" s="510"/>
      <c r="L9" s="510"/>
      <c r="M9" s="510"/>
      <c r="N9" s="510"/>
      <c r="O9" s="510"/>
      <c r="P9" s="510"/>
      <c r="Q9" s="510"/>
      <c r="R9" s="511"/>
    </row>
    <row r="10" spans="2:18" x14ac:dyDescent="0.2">
      <c r="B10" s="509"/>
      <c r="C10" s="510"/>
      <c r="D10" s="510"/>
      <c r="E10" s="510"/>
      <c r="F10" s="510"/>
      <c r="G10" s="510"/>
      <c r="H10" s="510"/>
      <c r="I10" s="510"/>
      <c r="J10" s="510"/>
      <c r="K10" s="510"/>
      <c r="L10" s="510"/>
      <c r="M10" s="510"/>
      <c r="N10" s="510"/>
      <c r="O10" s="510"/>
      <c r="P10" s="510"/>
      <c r="Q10" s="510"/>
      <c r="R10" s="511"/>
    </row>
    <row r="11" spans="2:18" x14ac:dyDescent="0.2">
      <c r="B11" s="509"/>
      <c r="C11" s="510"/>
      <c r="D11" s="510"/>
      <c r="E11" s="510"/>
      <c r="F11" s="510"/>
      <c r="G11" s="510"/>
      <c r="H11" s="510"/>
      <c r="I11" s="510"/>
      <c r="J11" s="510"/>
      <c r="K11" s="510"/>
      <c r="L11" s="510"/>
      <c r="M11" s="510"/>
      <c r="N11" s="510"/>
      <c r="O11" s="510"/>
      <c r="P11" s="510"/>
      <c r="Q11" s="510"/>
      <c r="R11" s="511"/>
    </row>
    <row r="12" spans="2:18" x14ac:dyDescent="0.2">
      <c r="B12" s="509"/>
      <c r="C12" s="510"/>
      <c r="D12" s="510"/>
      <c r="E12" s="510"/>
      <c r="F12" s="510"/>
      <c r="G12" s="510"/>
      <c r="H12" s="510"/>
      <c r="I12" s="510"/>
      <c r="J12" s="510"/>
      <c r="K12" s="510"/>
      <c r="L12" s="510"/>
      <c r="M12" s="510"/>
      <c r="N12" s="510"/>
      <c r="O12" s="510"/>
      <c r="P12" s="510"/>
      <c r="Q12" s="510"/>
      <c r="R12" s="511"/>
    </row>
    <row r="13" spans="2:18" x14ac:dyDescent="0.2">
      <c r="B13" s="509"/>
      <c r="C13" s="510"/>
      <c r="D13" s="510"/>
      <c r="E13" s="510"/>
      <c r="F13" s="510"/>
      <c r="G13" s="510"/>
      <c r="H13" s="510"/>
      <c r="I13" s="510"/>
      <c r="J13" s="510"/>
      <c r="K13" s="510"/>
      <c r="L13" s="510"/>
      <c r="M13" s="510"/>
      <c r="N13" s="510"/>
      <c r="O13" s="510"/>
      <c r="P13" s="510"/>
      <c r="Q13" s="510"/>
      <c r="R13" s="511"/>
    </row>
    <row r="14" spans="2:18" x14ac:dyDescent="0.2">
      <c r="B14" s="509"/>
      <c r="C14" s="510"/>
      <c r="D14" s="510"/>
      <c r="E14" s="510"/>
      <c r="F14" s="510"/>
      <c r="G14" s="510"/>
      <c r="H14" s="510"/>
      <c r="I14" s="510"/>
      <c r="J14" s="510"/>
      <c r="K14" s="510"/>
      <c r="L14" s="510"/>
      <c r="M14" s="510"/>
      <c r="N14" s="510"/>
      <c r="O14" s="510"/>
      <c r="P14" s="510"/>
      <c r="Q14" s="510"/>
      <c r="R14" s="511"/>
    </row>
    <row r="15" spans="2:18" x14ac:dyDescent="0.2">
      <c r="B15" s="509"/>
      <c r="C15" s="510"/>
      <c r="D15" s="510"/>
      <c r="E15" s="510"/>
      <c r="F15" s="510"/>
      <c r="G15" s="510"/>
      <c r="H15" s="510"/>
      <c r="I15" s="510"/>
      <c r="J15" s="510"/>
      <c r="K15" s="510"/>
      <c r="L15" s="510"/>
      <c r="M15" s="510"/>
      <c r="N15" s="510"/>
      <c r="O15" s="510"/>
      <c r="P15" s="510"/>
      <c r="Q15" s="510"/>
      <c r="R15" s="511"/>
    </row>
    <row r="16" spans="2:18" x14ac:dyDescent="0.2">
      <c r="B16" s="509"/>
      <c r="C16" s="510"/>
      <c r="D16" s="510"/>
      <c r="E16" s="510"/>
      <c r="F16" s="510"/>
      <c r="G16" s="510"/>
      <c r="H16" s="510"/>
      <c r="I16" s="510"/>
      <c r="J16" s="510"/>
      <c r="K16" s="510"/>
      <c r="L16" s="510"/>
      <c r="M16" s="510"/>
      <c r="N16" s="510"/>
      <c r="O16" s="510"/>
      <c r="P16" s="510"/>
      <c r="Q16" s="510"/>
      <c r="R16" s="511"/>
    </row>
    <row r="17" spans="2:18" x14ac:dyDescent="0.2">
      <c r="B17" s="509"/>
      <c r="C17" s="510"/>
      <c r="D17" s="510"/>
      <c r="E17" s="510"/>
      <c r="F17" s="510"/>
      <c r="G17" s="510"/>
      <c r="H17" s="510"/>
      <c r="I17" s="510"/>
      <c r="J17" s="510"/>
      <c r="K17" s="510"/>
      <c r="L17" s="510"/>
      <c r="M17" s="510"/>
      <c r="N17" s="510"/>
      <c r="O17" s="510"/>
      <c r="P17" s="510"/>
      <c r="Q17" s="510"/>
      <c r="R17" s="511"/>
    </row>
    <row r="18" spans="2:18" x14ac:dyDescent="0.2">
      <c r="B18" s="509"/>
      <c r="C18" s="510"/>
      <c r="D18" s="510"/>
      <c r="E18" s="510"/>
      <c r="F18" s="510"/>
      <c r="G18" s="510"/>
      <c r="H18" s="510"/>
      <c r="I18" s="510"/>
      <c r="J18" s="510"/>
      <c r="K18" s="510"/>
      <c r="L18" s="510"/>
      <c r="M18" s="510"/>
      <c r="N18" s="510"/>
      <c r="O18" s="510"/>
      <c r="P18" s="510"/>
      <c r="Q18" s="510"/>
      <c r="R18" s="511"/>
    </row>
    <row r="19" spans="2:18" x14ac:dyDescent="0.2">
      <c r="B19" s="509"/>
      <c r="C19" s="510"/>
      <c r="D19" s="510"/>
      <c r="E19" s="510"/>
      <c r="F19" s="510"/>
      <c r="G19" s="510"/>
      <c r="H19" s="510"/>
      <c r="I19" s="510"/>
      <c r="J19" s="510"/>
      <c r="K19" s="510"/>
      <c r="L19" s="510"/>
      <c r="M19" s="510"/>
      <c r="N19" s="510"/>
      <c r="O19" s="510"/>
      <c r="P19" s="510"/>
      <c r="Q19" s="510"/>
      <c r="R19" s="511"/>
    </row>
    <row r="20" spans="2:18" x14ac:dyDescent="0.2">
      <c r="B20" s="509"/>
      <c r="C20" s="510"/>
      <c r="D20" s="510"/>
      <c r="E20" s="510"/>
      <c r="F20" s="510"/>
      <c r="G20" s="510"/>
      <c r="H20" s="510"/>
      <c r="I20" s="510"/>
      <c r="J20" s="510"/>
      <c r="K20" s="510"/>
      <c r="L20" s="510"/>
      <c r="M20" s="510"/>
      <c r="N20" s="510"/>
      <c r="O20" s="510"/>
      <c r="P20" s="510"/>
      <c r="Q20" s="510"/>
      <c r="R20" s="511"/>
    </row>
    <row r="21" spans="2:18" x14ac:dyDescent="0.2">
      <c r="B21" s="509"/>
      <c r="C21" s="510"/>
      <c r="D21" s="510"/>
      <c r="E21" s="510"/>
      <c r="F21" s="510"/>
      <c r="G21" s="510"/>
      <c r="H21" s="510"/>
      <c r="I21" s="510"/>
      <c r="J21" s="510"/>
      <c r="K21" s="510"/>
      <c r="L21" s="510"/>
      <c r="M21" s="510"/>
      <c r="N21" s="510"/>
      <c r="O21" s="510"/>
      <c r="P21" s="510"/>
      <c r="Q21" s="510"/>
      <c r="R21" s="511"/>
    </row>
    <row r="22" spans="2:18" x14ac:dyDescent="0.2">
      <c r="B22" s="509"/>
      <c r="C22" s="510"/>
      <c r="D22" s="510"/>
      <c r="E22" s="510"/>
      <c r="F22" s="510"/>
      <c r="G22" s="510"/>
      <c r="H22" s="510"/>
      <c r="I22" s="510"/>
      <c r="J22" s="510"/>
      <c r="K22" s="510"/>
      <c r="L22" s="510"/>
      <c r="M22" s="510"/>
      <c r="N22" s="510"/>
      <c r="O22" s="510"/>
      <c r="P22" s="510"/>
      <c r="Q22" s="510"/>
      <c r="R22" s="511"/>
    </row>
    <row r="23" spans="2:18" x14ac:dyDescent="0.2">
      <c r="B23" s="509"/>
      <c r="C23" s="510"/>
      <c r="D23" s="510"/>
      <c r="E23" s="510"/>
      <c r="F23" s="510"/>
      <c r="G23" s="510"/>
      <c r="H23" s="510"/>
      <c r="I23" s="510"/>
      <c r="J23" s="510"/>
      <c r="K23" s="510"/>
      <c r="L23" s="510"/>
      <c r="M23" s="510"/>
      <c r="N23" s="510"/>
      <c r="O23" s="510"/>
      <c r="P23" s="510"/>
      <c r="Q23" s="510"/>
      <c r="R23" s="511"/>
    </row>
    <row r="24" spans="2:18" x14ac:dyDescent="0.2">
      <c r="B24" s="509"/>
      <c r="C24" s="510"/>
      <c r="D24" s="510"/>
      <c r="E24" s="510"/>
      <c r="F24" s="510"/>
      <c r="G24" s="510"/>
      <c r="H24" s="510"/>
      <c r="I24" s="510"/>
      <c r="J24" s="510"/>
      <c r="K24" s="510"/>
      <c r="L24" s="510"/>
      <c r="M24" s="510"/>
      <c r="N24" s="510"/>
      <c r="O24" s="510"/>
      <c r="P24" s="510"/>
      <c r="Q24" s="510"/>
      <c r="R24" s="511"/>
    </row>
    <row r="25" spans="2:18" x14ac:dyDescent="0.2">
      <c r="B25" s="509"/>
      <c r="C25" s="510"/>
      <c r="D25" s="510"/>
      <c r="E25" s="510"/>
      <c r="F25" s="510"/>
      <c r="G25" s="510"/>
      <c r="H25" s="510"/>
      <c r="I25" s="510"/>
      <c r="J25" s="510"/>
      <c r="K25" s="510"/>
      <c r="L25" s="510"/>
      <c r="M25" s="510"/>
      <c r="N25" s="510"/>
      <c r="O25" s="510"/>
      <c r="P25" s="510"/>
      <c r="Q25" s="510"/>
      <c r="R25" s="511"/>
    </row>
    <row r="26" spans="2:18" x14ac:dyDescent="0.2">
      <c r="B26" s="509"/>
      <c r="C26" s="510"/>
      <c r="D26" s="510"/>
      <c r="E26" s="510"/>
      <c r="F26" s="510"/>
      <c r="G26" s="510"/>
      <c r="H26" s="510"/>
      <c r="I26" s="510"/>
      <c r="J26" s="510"/>
      <c r="K26" s="510"/>
      <c r="L26" s="510"/>
      <c r="M26" s="510"/>
      <c r="N26" s="510"/>
      <c r="O26" s="510"/>
      <c r="P26" s="510"/>
      <c r="Q26" s="510"/>
      <c r="R26" s="511"/>
    </row>
    <row r="27" spans="2:18" x14ac:dyDescent="0.2">
      <c r="B27" s="509"/>
      <c r="C27" s="510"/>
      <c r="D27" s="510"/>
      <c r="E27" s="510"/>
      <c r="F27" s="510"/>
      <c r="G27" s="510"/>
      <c r="H27" s="510"/>
      <c r="I27" s="510"/>
      <c r="J27" s="510"/>
      <c r="K27" s="510"/>
      <c r="L27" s="510"/>
      <c r="M27" s="510"/>
      <c r="N27" s="510"/>
      <c r="O27" s="510"/>
      <c r="P27" s="510"/>
      <c r="Q27" s="510"/>
      <c r="R27" s="511"/>
    </row>
    <row r="28" spans="2:18" x14ac:dyDescent="0.2">
      <c r="B28" s="509"/>
      <c r="C28" s="510"/>
      <c r="D28" s="510"/>
      <c r="E28" s="510"/>
      <c r="F28" s="510"/>
      <c r="G28" s="510"/>
      <c r="H28" s="510"/>
      <c r="I28" s="510"/>
      <c r="J28" s="510"/>
      <c r="K28" s="510"/>
      <c r="L28" s="510"/>
      <c r="M28" s="510"/>
      <c r="N28" s="510"/>
      <c r="O28" s="510"/>
      <c r="P28" s="510"/>
      <c r="Q28" s="510"/>
      <c r="R28" s="511"/>
    </row>
    <row r="29" spans="2:18" x14ac:dyDescent="0.2">
      <c r="B29" s="509"/>
      <c r="C29" s="510"/>
      <c r="D29" s="510"/>
      <c r="E29" s="510"/>
      <c r="F29" s="510"/>
      <c r="G29" s="510"/>
      <c r="H29" s="510"/>
      <c r="I29" s="510"/>
      <c r="J29" s="510"/>
      <c r="K29" s="510"/>
      <c r="L29" s="510"/>
      <c r="M29" s="510"/>
      <c r="N29" s="510"/>
      <c r="O29" s="510"/>
      <c r="P29" s="510"/>
      <c r="Q29" s="510"/>
      <c r="R29" s="511"/>
    </row>
    <row r="30" spans="2:18" x14ac:dyDescent="0.2">
      <c r="B30" s="509"/>
      <c r="C30" s="510"/>
      <c r="D30" s="510"/>
      <c r="E30" s="510"/>
      <c r="F30" s="510"/>
      <c r="G30" s="510"/>
      <c r="H30" s="510"/>
      <c r="I30" s="510"/>
      <c r="J30" s="510"/>
      <c r="K30" s="510"/>
      <c r="L30" s="510"/>
      <c r="M30" s="510"/>
      <c r="N30" s="510"/>
      <c r="O30" s="510"/>
      <c r="P30" s="510"/>
      <c r="Q30" s="510"/>
      <c r="R30" s="511"/>
    </row>
    <row r="31" spans="2:18" x14ac:dyDescent="0.2">
      <c r="B31" s="509"/>
      <c r="C31" s="510"/>
      <c r="D31" s="510"/>
      <c r="E31" s="510"/>
      <c r="F31" s="510"/>
      <c r="G31" s="510"/>
      <c r="H31" s="510"/>
      <c r="I31" s="510"/>
      <c r="J31" s="510"/>
      <c r="K31" s="510"/>
      <c r="L31" s="510"/>
      <c r="M31" s="510"/>
      <c r="N31" s="510"/>
      <c r="O31" s="510"/>
      <c r="P31" s="510"/>
      <c r="Q31" s="510"/>
      <c r="R31" s="511"/>
    </row>
    <row r="32" spans="2:18" x14ac:dyDescent="0.2">
      <c r="B32" s="509"/>
      <c r="C32" s="510"/>
      <c r="D32" s="510"/>
      <c r="E32" s="510"/>
      <c r="F32" s="510"/>
      <c r="G32" s="510"/>
      <c r="H32" s="510"/>
      <c r="I32" s="510"/>
      <c r="J32" s="510"/>
      <c r="K32" s="510"/>
      <c r="L32" s="510"/>
      <c r="M32" s="510"/>
      <c r="N32" s="510"/>
      <c r="O32" s="510"/>
      <c r="P32" s="510"/>
      <c r="Q32" s="510"/>
      <c r="R32" s="511"/>
    </row>
    <row r="33" spans="2:18" x14ac:dyDescent="0.2">
      <c r="B33" s="509"/>
      <c r="C33" s="510"/>
      <c r="D33" s="510"/>
      <c r="E33" s="510"/>
      <c r="F33" s="510"/>
      <c r="G33" s="510"/>
      <c r="H33" s="510"/>
      <c r="I33" s="510"/>
      <c r="J33" s="510"/>
      <c r="K33" s="510"/>
      <c r="L33" s="510"/>
      <c r="M33" s="510"/>
      <c r="N33" s="510"/>
      <c r="O33" s="510"/>
      <c r="P33" s="510"/>
      <c r="Q33" s="510"/>
      <c r="R33" s="511"/>
    </row>
    <row r="34" spans="2:18" x14ac:dyDescent="0.2">
      <c r="B34" s="509"/>
      <c r="C34" s="510"/>
      <c r="D34" s="510"/>
      <c r="E34" s="510"/>
      <c r="F34" s="510"/>
      <c r="G34" s="510"/>
      <c r="H34" s="510"/>
      <c r="I34" s="510"/>
      <c r="J34" s="510"/>
      <c r="K34" s="510"/>
      <c r="L34" s="510"/>
      <c r="M34" s="510"/>
      <c r="N34" s="510"/>
      <c r="O34" s="510"/>
      <c r="P34" s="510"/>
      <c r="Q34" s="510"/>
      <c r="R34" s="511"/>
    </row>
    <row r="35" spans="2:18" x14ac:dyDescent="0.2">
      <c r="B35" s="509"/>
      <c r="C35" s="510"/>
      <c r="D35" s="510"/>
      <c r="E35" s="510"/>
      <c r="F35" s="510"/>
      <c r="G35" s="510"/>
      <c r="H35" s="510"/>
      <c r="I35" s="510"/>
      <c r="J35" s="510"/>
      <c r="K35" s="510"/>
      <c r="L35" s="510"/>
      <c r="M35" s="510"/>
      <c r="N35" s="510"/>
      <c r="O35" s="510"/>
      <c r="P35" s="510"/>
      <c r="Q35" s="510"/>
      <c r="R35" s="511"/>
    </row>
    <row r="36" spans="2:18" x14ac:dyDescent="0.2">
      <c r="B36" s="509"/>
      <c r="C36" s="510"/>
      <c r="D36" s="510"/>
      <c r="E36" s="510"/>
      <c r="F36" s="510"/>
      <c r="G36" s="510"/>
      <c r="H36" s="510"/>
      <c r="I36" s="510"/>
      <c r="J36" s="510"/>
      <c r="K36" s="510"/>
      <c r="L36" s="510"/>
      <c r="M36" s="510"/>
      <c r="N36" s="510"/>
      <c r="O36" s="510"/>
      <c r="P36" s="510"/>
      <c r="Q36" s="510"/>
      <c r="R36" s="511"/>
    </row>
    <row r="37" spans="2:18" x14ac:dyDescent="0.2">
      <c r="B37" s="509"/>
      <c r="C37" s="510"/>
      <c r="D37" s="510"/>
      <c r="E37" s="510"/>
      <c r="F37" s="510"/>
      <c r="G37" s="510"/>
      <c r="H37" s="510"/>
      <c r="I37" s="510"/>
      <c r="J37" s="510"/>
      <c r="K37" s="510"/>
      <c r="L37" s="510"/>
      <c r="M37" s="510"/>
      <c r="N37" s="510"/>
      <c r="O37" s="510"/>
      <c r="P37" s="510"/>
      <c r="Q37" s="510"/>
      <c r="R37" s="511"/>
    </row>
    <row r="38" spans="2:18" x14ac:dyDescent="0.2">
      <c r="B38" s="509"/>
      <c r="C38" s="510"/>
      <c r="D38" s="510"/>
      <c r="E38" s="510"/>
      <c r="F38" s="510"/>
      <c r="G38" s="510"/>
      <c r="H38" s="510"/>
      <c r="I38" s="510"/>
      <c r="J38" s="510"/>
      <c r="K38" s="510"/>
      <c r="L38" s="510"/>
      <c r="M38" s="510"/>
      <c r="N38" s="510"/>
      <c r="O38" s="510"/>
      <c r="P38" s="510"/>
      <c r="Q38" s="510"/>
      <c r="R38" s="511"/>
    </row>
    <row r="39" spans="2:18" x14ac:dyDescent="0.2">
      <c r="B39" s="509"/>
      <c r="C39" s="510"/>
      <c r="D39" s="510"/>
      <c r="E39" s="510"/>
      <c r="F39" s="510"/>
      <c r="G39" s="510"/>
      <c r="H39" s="510"/>
      <c r="I39" s="510"/>
      <c r="J39" s="510"/>
      <c r="K39" s="510"/>
      <c r="L39" s="510"/>
      <c r="M39" s="510"/>
      <c r="N39" s="510"/>
      <c r="O39" s="510"/>
      <c r="P39" s="510"/>
      <c r="Q39" s="510"/>
      <c r="R39" s="511"/>
    </row>
    <row r="40" spans="2:18" x14ac:dyDescent="0.2">
      <c r="B40" s="509"/>
      <c r="C40" s="510"/>
      <c r="D40" s="510"/>
      <c r="E40" s="510"/>
      <c r="F40" s="510"/>
      <c r="G40" s="510"/>
      <c r="H40" s="510"/>
      <c r="I40" s="510"/>
      <c r="J40" s="510"/>
      <c r="K40" s="510"/>
      <c r="L40" s="510"/>
      <c r="M40" s="510"/>
      <c r="N40" s="510"/>
      <c r="O40" s="510"/>
      <c r="P40" s="510"/>
      <c r="Q40" s="510"/>
      <c r="R40" s="511"/>
    </row>
    <row r="41" spans="2:18" x14ac:dyDescent="0.2">
      <c r="B41" s="509"/>
      <c r="C41" s="510"/>
      <c r="D41" s="510"/>
      <c r="E41" s="510"/>
      <c r="F41" s="510"/>
      <c r="G41" s="510"/>
      <c r="H41" s="510"/>
      <c r="I41" s="510"/>
      <c r="J41" s="510"/>
      <c r="K41" s="510"/>
      <c r="L41" s="510"/>
      <c r="M41" s="510"/>
      <c r="N41" s="510"/>
      <c r="O41" s="510"/>
      <c r="P41" s="510"/>
      <c r="Q41" s="510"/>
      <c r="R41" s="511"/>
    </row>
    <row r="42" spans="2:18" x14ac:dyDescent="0.2">
      <c r="B42" s="509"/>
      <c r="C42" s="510"/>
      <c r="D42" s="510"/>
      <c r="E42" s="510"/>
      <c r="F42" s="510"/>
      <c r="G42" s="510"/>
      <c r="H42" s="510"/>
      <c r="I42" s="510"/>
      <c r="J42" s="510"/>
      <c r="K42" s="510"/>
      <c r="L42" s="510"/>
      <c r="M42" s="510"/>
      <c r="N42" s="510"/>
      <c r="O42" s="510"/>
      <c r="P42" s="510"/>
      <c r="Q42" s="510"/>
      <c r="R42" s="511"/>
    </row>
    <row r="43" spans="2:18" x14ac:dyDescent="0.2">
      <c r="B43" s="509"/>
      <c r="C43" s="510"/>
      <c r="D43" s="510"/>
      <c r="E43" s="510"/>
      <c r="F43" s="510"/>
      <c r="G43" s="510"/>
      <c r="H43" s="510"/>
      <c r="I43" s="510"/>
      <c r="J43" s="510"/>
      <c r="K43" s="510"/>
      <c r="L43" s="510"/>
      <c r="M43" s="510"/>
      <c r="N43" s="510"/>
      <c r="O43" s="510"/>
      <c r="P43" s="510"/>
      <c r="Q43" s="510"/>
      <c r="R43" s="511"/>
    </row>
    <row r="44" spans="2:18" x14ac:dyDescent="0.2">
      <c r="B44" s="509"/>
      <c r="C44" s="510"/>
      <c r="D44" s="510"/>
      <c r="E44" s="510"/>
      <c r="F44" s="510"/>
      <c r="G44" s="510"/>
      <c r="H44" s="510"/>
      <c r="I44" s="510"/>
      <c r="J44" s="510"/>
      <c r="K44" s="510"/>
      <c r="L44" s="510"/>
      <c r="M44" s="510"/>
      <c r="N44" s="510"/>
      <c r="O44" s="510"/>
      <c r="P44" s="510"/>
      <c r="Q44" s="510"/>
      <c r="R44" s="511"/>
    </row>
    <row r="45" spans="2:18" x14ac:dyDescent="0.2">
      <c r="B45" s="509"/>
      <c r="C45" s="510"/>
      <c r="D45" s="510"/>
      <c r="E45" s="510"/>
      <c r="F45" s="510"/>
      <c r="G45" s="510"/>
      <c r="H45" s="510"/>
      <c r="I45" s="510"/>
      <c r="J45" s="510"/>
      <c r="K45" s="510"/>
      <c r="L45" s="510"/>
      <c r="M45" s="510"/>
      <c r="N45" s="510"/>
      <c r="O45" s="510"/>
      <c r="P45" s="510"/>
      <c r="Q45" s="510"/>
      <c r="R45" s="511"/>
    </row>
    <row r="46" spans="2:18" x14ac:dyDescent="0.2">
      <c r="B46" s="509"/>
      <c r="C46" s="510"/>
      <c r="D46" s="510"/>
      <c r="E46" s="510"/>
      <c r="F46" s="510"/>
      <c r="G46" s="510"/>
      <c r="H46" s="510"/>
      <c r="I46" s="510"/>
      <c r="J46" s="510"/>
      <c r="K46" s="510"/>
      <c r="L46" s="510"/>
      <c r="M46" s="510"/>
      <c r="N46" s="510"/>
      <c r="O46" s="510"/>
      <c r="P46" s="510"/>
      <c r="Q46" s="510"/>
      <c r="R46" s="511"/>
    </row>
    <row r="47" spans="2:18" x14ac:dyDescent="0.2">
      <c r="B47" s="509"/>
      <c r="C47" s="510"/>
      <c r="D47" s="510"/>
      <c r="E47" s="510"/>
      <c r="F47" s="510"/>
      <c r="G47" s="510"/>
      <c r="H47" s="510"/>
      <c r="I47" s="510"/>
      <c r="J47" s="510"/>
      <c r="K47" s="510"/>
      <c r="L47" s="510"/>
      <c r="M47" s="510"/>
      <c r="N47" s="510"/>
      <c r="O47" s="510"/>
      <c r="P47" s="510"/>
      <c r="Q47" s="510"/>
      <c r="R47" s="511"/>
    </row>
    <row r="48" spans="2:18" x14ac:dyDescent="0.2">
      <c r="B48" s="509"/>
      <c r="C48" s="510"/>
      <c r="D48" s="510"/>
      <c r="E48" s="510"/>
      <c r="F48" s="510"/>
      <c r="G48" s="510"/>
      <c r="H48" s="510"/>
      <c r="I48" s="510"/>
      <c r="J48" s="510"/>
      <c r="K48" s="510"/>
      <c r="L48" s="510"/>
      <c r="M48" s="510"/>
      <c r="N48" s="510"/>
      <c r="O48" s="510"/>
      <c r="P48" s="510"/>
      <c r="Q48" s="510"/>
      <c r="R48" s="511"/>
    </row>
    <row r="49" spans="2:18" x14ac:dyDescent="0.2">
      <c r="B49" s="509"/>
      <c r="C49" s="510"/>
      <c r="D49" s="510"/>
      <c r="E49" s="510"/>
      <c r="F49" s="510"/>
      <c r="G49" s="510"/>
      <c r="H49" s="510"/>
      <c r="I49" s="510"/>
      <c r="J49" s="510"/>
      <c r="K49" s="510"/>
      <c r="L49" s="510"/>
      <c r="M49" s="510"/>
      <c r="N49" s="510"/>
      <c r="O49" s="510"/>
      <c r="P49" s="510"/>
      <c r="Q49" s="510"/>
      <c r="R49" s="511"/>
    </row>
    <row r="50" spans="2:18" x14ac:dyDescent="0.2">
      <c r="B50" s="509"/>
      <c r="C50" s="510"/>
      <c r="D50" s="510"/>
      <c r="E50" s="510"/>
      <c r="F50" s="510"/>
      <c r="G50" s="510"/>
      <c r="H50" s="510"/>
      <c r="I50" s="510"/>
      <c r="J50" s="510"/>
      <c r="K50" s="510"/>
      <c r="L50" s="510"/>
      <c r="M50" s="510"/>
      <c r="N50" s="510"/>
      <c r="O50" s="510"/>
      <c r="P50" s="510"/>
      <c r="Q50" s="510"/>
      <c r="R50" s="511"/>
    </row>
    <row r="51" spans="2:18" x14ac:dyDescent="0.2">
      <c r="B51" s="509"/>
      <c r="C51" s="510"/>
      <c r="D51" s="510"/>
      <c r="E51" s="510"/>
      <c r="F51" s="510"/>
      <c r="G51" s="510"/>
      <c r="H51" s="510"/>
      <c r="I51" s="510"/>
      <c r="J51" s="510"/>
      <c r="K51" s="510"/>
      <c r="L51" s="510"/>
      <c r="M51" s="510"/>
      <c r="N51" s="510"/>
      <c r="O51" s="510"/>
      <c r="P51" s="510"/>
      <c r="Q51" s="510"/>
      <c r="R51" s="511"/>
    </row>
    <row r="52" spans="2:18" x14ac:dyDescent="0.2">
      <c r="B52" s="509"/>
      <c r="C52" s="510"/>
      <c r="D52" s="510"/>
      <c r="E52" s="510"/>
      <c r="F52" s="510"/>
      <c r="G52" s="510"/>
      <c r="H52" s="510"/>
      <c r="I52" s="510"/>
      <c r="J52" s="510"/>
      <c r="K52" s="510"/>
      <c r="L52" s="510"/>
      <c r="M52" s="510"/>
      <c r="N52" s="510"/>
      <c r="O52" s="510"/>
      <c r="P52" s="510"/>
      <c r="Q52" s="510"/>
      <c r="R52" s="511"/>
    </row>
    <row r="53" spans="2:18" x14ac:dyDescent="0.2">
      <c r="B53" s="509"/>
      <c r="C53" s="510"/>
      <c r="D53" s="510"/>
      <c r="E53" s="510"/>
      <c r="F53" s="510"/>
      <c r="G53" s="510"/>
      <c r="H53" s="510"/>
      <c r="I53" s="510"/>
      <c r="J53" s="510"/>
      <c r="K53" s="510"/>
      <c r="L53" s="510"/>
      <c r="M53" s="510"/>
      <c r="N53" s="510"/>
      <c r="O53" s="510"/>
      <c r="P53" s="510"/>
      <c r="Q53" s="510"/>
      <c r="R53" s="511"/>
    </row>
    <row r="54" spans="2:18" x14ac:dyDescent="0.2">
      <c r="B54" s="509"/>
      <c r="C54" s="510"/>
      <c r="D54" s="510"/>
      <c r="E54" s="510"/>
      <c r="F54" s="510"/>
      <c r="G54" s="510"/>
      <c r="H54" s="510"/>
      <c r="I54" s="510"/>
      <c r="J54" s="510"/>
      <c r="K54" s="510"/>
      <c r="L54" s="510"/>
      <c r="M54" s="510"/>
      <c r="N54" s="510"/>
      <c r="O54" s="510"/>
      <c r="P54" s="510"/>
      <c r="Q54" s="510"/>
      <c r="R54" s="511"/>
    </row>
    <row r="55" spans="2:18" x14ac:dyDescent="0.2">
      <c r="B55" s="509"/>
      <c r="C55" s="510"/>
      <c r="D55" s="510"/>
      <c r="E55" s="510"/>
      <c r="F55" s="510"/>
      <c r="G55" s="510"/>
      <c r="H55" s="510"/>
      <c r="I55" s="510"/>
      <c r="J55" s="510"/>
      <c r="K55" s="510"/>
      <c r="L55" s="510"/>
      <c r="M55" s="510"/>
      <c r="N55" s="510"/>
      <c r="O55" s="510"/>
      <c r="P55" s="510"/>
      <c r="Q55" s="510"/>
      <c r="R55" s="511"/>
    </row>
    <row r="56" spans="2:18" x14ac:dyDescent="0.2">
      <c r="B56" s="509"/>
      <c r="C56" s="510"/>
      <c r="D56" s="510"/>
      <c r="E56" s="510"/>
      <c r="F56" s="510"/>
      <c r="G56" s="510"/>
      <c r="H56" s="510"/>
      <c r="I56" s="510"/>
      <c r="J56" s="510"/>
      <c r="K56" s="510"/>
      <c r="L56" s="510"/>
      <c r="M56" s="510"/>
      <c r="N56" s="510"/>
      <c r="O56" s="510"/>
      <c r="P56" s="510"/>
      <c r="Q56" s="510"/>
      <c r="R56" s="511"/>
    </row>
    <row r="57" spans="2:18" x14ac:dyDescent="0.2">
      <c r="B57" s="509"/>
      <c r="C57" s="510"/>
      <c r="D57" s="510"/>
      <c r="E57" s="510"/>
      <c r="F57" s="510"/>
      <c r="G57" s="510"/>
      <c r="H57" s="510"/>
      <c r="I57" s="510"/>
      <c r="J57" s="510"/>
      <c r="K57" s="510"/>
      <c r="L57" s="510"/>
      <c r="M57" s="510"/>
      <c r="N57" s="510"/>
      <c r="O57" s="510"/>
      <c r="P57" s="510"/>
      <c r="Q57" s="510"/>
      <c r="R57" s="511"/>
    </row>
    <row r="58" spans="2:18" x14ac:dyDescent="0.2">
      <c r="B58" s="509"/>
      <c r="C58" s="510"/>
      <c r="D58" s="510"/>
      <c r="E58" s="510"/>
      <c r="F58" s="510"/>
      <c r="G58" s="510"/>
      <c r="H58" s="510"/>
      <c r="I58" s="510"/>
      <c r="J58" s="510"/>
      <c r="K58" s="510"/>
      <c r="L58" s="510"/>
      <c r="M58" s="510"/>
      <c r="N58" s="510"/>
      <c r="O58" s="510"/>
      <c r="P58" s="510"/>
      <c r="Q58" s="510"/>
      <c r="R58" s="511"/>
    </row>
    <row r="59" spans="2:18" x14ac:dyDescent="0.2">
      <c r="B59" s="509"/>
      <c r="C59" s="510"/>
      <c r="D59" s="510"/>
      <c r="E59" s="510"/>
      <c r="F59" s="510"/>
      <c r="G59" s="510"/>
      <c r="H59" s="510"/>
      <c r="I59" s="510"/>
      <c r="J59" s="510"/>
      <c r="K59" s="510"/>
      <c r="L59" s="510"/>
      <c r="M59" s="510"/>
      <c r="N59" s="510"/>
      <c r="O59" s="510"/>
      <c r="P59" s="510"/>
      <c r="Q59" s="510"/>
      <c r="R59" s="511"/>
    </row>
    <row r="60" spans="2:18" x14ac:dyDescent="0.2">
      <c r="B60" s="509"/>
      <c r="C60" s="510"/>
      <c r="D60" s="510"/>
      <c r="E60" s="510"/>
      <c r="F60" s="510"/>
      <c r="G60" s="510"/>
      <c r="H60" s="510"/>
      <c r="I60" s="510"/>
      <c r="J60" s="510"/>
      <c r="K60" s="510"/>
      <c r="L60" s="510"/>
      <c r="M60" s="510"/>
      <c r="N60" s="510"/>
      <c r="O60" s="510"/>
      <c r="P60" s="510"/>
      <c r="Q60" s="510"/>
      <c r="R60" s="511"/>
    </row>
    <row r="61" spans="2:18" x14ac:dyDescent="0.2">
      <c r="B61" s="509"/>
      <c r="C61" s="510"/>
      <c r="D61" s="510"/>
      <c r="E61" s="510"/>
      <c r="F61" s="510"/>
      <c r="G61" s="510"/>
      <c r="H61" s="510"/>
      <c r="I61" s="510"/>
      <c r="J61" s="510"/>
      <c r="K61" s="510"/>
      <c r="L61" s="510"/>
      <c r="M61" s="510"/>
      <c r="N61" s="510"/>
      <c r="O61" s="510"/>
      <c r="P61" s="510"/>
      <c r="Q61" s="510"/>
      <c r="R61" s="511"/>
    </row>
    <row r="62" spans="2:18" x14ac:dyDescent="0.2">
      <c r="B62" s="509"/>
      <c r="C62" s="510"/>
      <c r="D62" s="510"/>
      <c r="E62" s="510"/>
      <c r="F62" s="510"/>
      <c r="G62" s="510"/>
      <c r="H62" s="510"/>
      <c r="I62" s="510"/>
      <c r="J62" s="510"/>
      <c r="K62" s="510"/>
      <c r="L62" s="510"/>
      <c r="M62" s="510"/>
      <c r="N62" s="510"/>
      <c r="O62" s="510"/>
      <c r="P62" s="510"/>
      <c r="Q62" s="510"/>
      <c r="R62" s="511"/>
    </row>
    <row r="63" spans="2:18" x14ac:dyDescent="0.2">
      <c r="B63" s="509"/>
      <c r="C63" s="510"/>
      <c r="D63" s="510"/>
      <c r="E63" s="510"/>
      <c r="F63" s="510"/>
      <c r="G63" s="510"/>
      <c r="H63" s="510"/>
      <c r="I63" s="510"/>
      <c r="J63" s="510"/>
      <c r="K63" s="510"/>
      <c r="L63" s="510"/>
      <c r="M63" s="510"/>
      <c r="N63" s="510"/>
      <c r="O63" s="510"/>
      <c r="P63" s="510"/>
      <c r="Q63" s="510"/>
      <c r="R63" s="511"/>
    </row>
    <row r="64" spans="2:18" x14ac:dyDescent="0.2">
      <c r="B64" s="509"/>
      <c r="C64" s="510"/>
      <c r="D64" s="510"/>
      <c r="E64" s="510"/>
      <c r="F64" s="510"/>
      <c r="G64" s="510"/>
      <c r="H64" s="510"/>
      <c r="I64" s="510"/>
      <c r="J64" s="510"/>
      <c r="K64" s="510"/>
      <c r="L64" s="510"/>
      <c r="M64" s="510"/>
      <c r="N64" s="510"/>
      <c r="O64" s="510"/>
      <c r="P64" s="510"/>
      <c r="Q64" s="510"/>
      <c r="R64" s="511"/>
    </row>
    <row r="65" spans="2:18" x14ac:dyDescent="0.2">
      <c r="B65" s="509"/>
      <c r="C65" s="510"/>
      <c r="D65" s="510"/>
      <c r="E65" s="510"/>
      <c r="F65" s="510"/>
      <c r="G65" s="510"/>
      <c r="H65" s="510"/>
      <c r="I65" s="510"/>
      <c r="J65" s="510"/>
      <c r="K65" s="510"/>
      <c r="L65" s="510"/>
      <c r="M65" s="510"/>
      <c r="N65" s="510"/>
      <c r="O65" s="510"/>
      <c r="P65" s="510"/>
      <c r="Q65" s="510"/>
      <c r="R65" s="511"/>
    </row>
    <row r="66" spans="2:18" x14ac:dyDescent="0.2">
      <c r="B66" s="509"/>
      <c r="C66" s="510"/>
      <c r="D66" s="510"/>
      <c r="E66" s="510"/>
      <c r="F66" s="510"/>
      <c r="G66" s="510"/>
      <c r="H66" s="510"/>
      <c r="I66" s="510"/>
      <c r="J66" s="510"/>
      <c r="K66" s="510"/>
      <c r="L66" s="510"/>
      <c r="M66" s="510"/>
      <c r="N66" s="510"/>
      <c r="O66" s="510"/>
      <c r="P66" s="510"/>
      <c r="Q66" s="510"/>
      <c r="R66" s="511"/>
    </row>
    <row r="67" spans="2:18" x14ac:dyDescent="0.2">
      <c r="B67" s="509"/>
      <c r="C67" s="510"/>
      <c r="D67" s="510"/>
      <c r="E67" s="510"/>
      <c r="F67" s="510"/>
      <c r="G67" s="510"/>
      <c r="H67" s="510"/>
      <c r="I67" s="510"/>
      <c r="J67" s="510"/>
      <c r="K67" s="510"/>
      <c r="L67" s="510"/>
      <c r="M67" s="510"/>
      <c r="N67" s="510"/>
      <c r="O67" s="510"/>
      <c r="P67" s="510"/>
      <c r="Q67" s="510"/>
      <c r="R67" s="511"/>
    </row>
    <row r="68" spans="2:18" x14ac:dyDescent="0.2">
      <c r="B68" s="509"/>
      <c r="C68" s="510"/>
      <c r="D68" s="510"/>
      <c r="E68" s="510"/>
      <c r="F68" s="510"/>
      <c r="G68" s="510"/>
      <c r="H68" s="510"/>
      <c r="I68" s="510"/>
      <c r="J68" s="510"/>
      <c r="K68" s="510"/>
      <c r="L68" s="510"/>
      <c r="M68" s="510"/>
      <c r="N68" s="510"/>
      <c r="O68" s="510"/>
      <c r="P68" s="510"/>
      <c r="Q68" s="510"/>
      <c r="R68" s="511"/>
    </row>
    <row r="69" spans="2:18" x14ac:dyDescent="0.2">
      <c r="B69" s="509"/>
      <c r="C69" s="510"/>
      <c r="D69" s="510"/>
      <c r="E69" s="510"/>
      <c r="F69" s="510"/>
      <c r="G69" s="510"/>
      <c r="H69" s="510"/>
      <c r="I69" s="510"/>
      <c r="J69" s="510"/>
      <c r="K69" s="510"/>
      <c r="L69" s="510"/>
      <c r="M69" s="510"/>
      <c r="N69" s="510"/>
      <c r="O69" s="510"/>
      <c r="P69" s="510"/>
      <c r="Q69" s="510"/>
      <c r="R69" s="511"/>
    </row>
    <row r="70" spans="2:18" x14ac:dyDescent="0.2">
      <c r="B70" s="509"/>
      <c r="C70" s="510"/>
      <c r="D70" s="510"/>
      <c r="E70" s="510"/>
      <c r="F70" s="510"/>
      <c r="G70" s="510"/>
      <c r="H70" s="510"/>
      <c r="I70" s="510"/>
      <c r="J70" s="510"/>
      <c r="K70" s="510"/>
      <c r="L70" s="510"/>
      <c r="M70" s="510"/>
      <c r="N70" s="510"/>
      <c r="O70" s="510"/>
      <c r="P70" s="510"/>
      <c r="Q70" s="510"/>
      <c r="R70" s="511"/>
    </row>
    <row r="71" spans="2:18" x14ac:dyDescent="0.2">
      <c r="B71" s="509"/>
      <c r="C71" s="510"/>
      <c r="D71" s="510"/>
      <c r="E71" s="510"/>
      <c r="F71" s="510"/>
      <c r="G71" s="510"/>
      <c r="H71" s="510"/>
      <c r="I71" s="510"/>
      <c r="J71" s="510"/>
      <c r="K71" s="510"/>
      <c r="L71" s="510"/>
      <c r="M71" s="510"/>
      <c r="N71" s="510"/>
      <c r="O71" s="510"/>
      <c r="P71" s="510"/>
      <c r="Q71" s="510"/>
      <c r="R71" s="511"/>
    </row>
    <row r="72" spans="2:18" x14ac:dyDescent="0.2">
      <c r="B72" s="509"/>
      <c r="C72" s="510"/>
      <c r="D72" s="510"/>
      <c r="E72" s="510"/>
      <c r="F72" s="510"/>
      <c r="G72" s="510"/>
      <c r="H72" s="510"/>
      <c r="I72" s="510"/>
      <c r="J72" s="510"/>
      <c r="K72" s="510"/>
      <c r="L72" s="510"/>
      <c r="M72" s="510"/>
      <c r="N72" s="510"/>
      <c r="O72" s="510"/>
      <c r="P72" s="510"/>
      <c r="Q72" s="510"/>
      <c r="R72" s="511"/>
    </row>
    <row r="73" spans="2:18" x14ac:dyDescent="0.2">
      <c r="B73" s="509"/>
      <c r="C73" s="510"/>
      <c r="D73" s="510"/>
      <c r="E73" s="510"/>
      <c r="F73" s="510"/>
      <c r="G73" s="510"/>
      <c r="H73" s="510"/>
      <c r="I73" s="510"/>
      <c r="J73" s="510"/>
      <c r="K73" s="510"/>
      <c r="L73" s="510"/>
      <c r="M73" s="510"/>
      <c r="N73" s="510"/>
      <c r="O73" s="510"/>
      <c r="P73" s="510"/>
      <c r="Q73" s="510"/>
      <c r="R73" s="511"/>
    </row>
    <row r="74" spans="2:18" x14ac:dyDescent="0.2">
      <c r="B74" s="509"/>
      <c r="C74" s="510"/>
      <c r="D74" s="510"/>
      <c r="E74" s="510"/>
      <c r="F74" s="510"/>
      <c r="G74" s="510"/>
      <c r="H74" s="510"/>
      <c r="I74" s="510"/>
      <c r="J74" s="510"/>
      <c r="K74" s="510"/>
      <c r="L74" s="510"/>
      <c r="M74" s="510"/>
      <c r="N74" s="510"/>
      <c r="O74" s="510"/>
      <c r="P74" s="510"/>
      <c r="Q74" s="510"/>
      <c r="R74" s="511"/>
    </row>
    <row r="75" spans="2:18" x14ac:dyDescent="0.2">
      <c r="B75" s="509"/>
      <c r="C75" s="510"/>
      <c r="D75" s="510"/>
      <c r="E75" s="510"/>
      <c r="F75" s="510"/>
      <c r="G75" s="510"/>
      <c r="H75" s="510"/>
      <c r="I75" s="510"/>
      <c r="J75" s="510"/>
      <c r="K75" s="510"/>
      <c r="L75" s="510"/>
      <c r="M75" s="510"/>
      <c r="N75" s="510"/>
      <c r="O75" s="510"/>
      <c r="P75" s="510"/>
      <c r="Q75" s="510"/>
      <c r="R75" s="511"/>
    </row>
    <row r="76" spans="2:18" x14ac:dyDescent="0.2">
      <c r="B76" s="509"/>
      <c r="C76" s="510"/>
      <c r="D76" s="510"/>
      <c r="E76" s="510"/>
      <c r="F76" s="510"/>
      <c r="G76" s="510"/>
      <c r="H76" s="510"/>
      <c r="I76" s="510"/>
      <c r="J76" s="510"/>
      <c r="K76" s="510"/>
      <c r="L76" s="510"/>
      <c r="M76" s="510"/>
      <c r="N76" s="510"/>
      <c r="O76" s="510"/>
      <c r="P76" s="510"/>
      <c r="Q76" s="510"/>
      <c r="R76" s="511"/>
    </row>
    <row r="77" spans="2:18" x14ac:dyDescent="0.2">
      <c r="B77" s="509"/>
      <c r="C77" s="510"/>
      <c r="D77" s="510"/>
      <c r="E77" s="510"/>
      <c r="F77" s="510"/>
      <c r="G77" s="510"/>
      <c r="H77" s="510"/>
      <c r="I77" s="510"/>
      <c r="J77" s="510"/>
      <c r="K77" s="510"/>
      <c r="L77" s="510"/>
      <c r="M77" s="510"/>
      <c r="N77" s="510"/>
      <c r="O77" s="510"/>
      <c r="P77" s="510"/>
      <c r="Q77" s="510"/>
      <c r="R77" s="511"/>
    </row>
    <row r="78" spans="2:18" x14ac:dyDescent="0.2">
      <c r="B78" s="509"/>
      <c r="C78" s="510"/>
      <c r="D78" s="510"/>
      <c r="E78" s="510"/>
      <c r="F78" s="510"/>
      <c r="G78" s="510"/>
      <c r="H78" s="510"/>
      <c r="I78" s="510"/>
      <c r="J78" s="510"/>
      <c r="K78" s="510"/>
      <c r="L78" s="510"/>
      <c r="M78" s="510"/>
      <c r="N78" s="510"/>
      <c r="O78" s="510"/>
      <c r="P78" s="510"/>
      <c r="Q78" s="510"/>
      <c r="R78" s="511"/>
    </row>
    <row r="79" spans="2:18" x14ac:dyDescent="0.2">
      <c r="B79" s="509"/>
      <c r="C79" s="510"/>
      <c r="D79" s="510"/>
      <c r="E79" s="510"/>
      <c r="F79" s="510"/>
      <c r="G79" s="510"/>
      <c r="H79" s="510"/>
      <c r="I79" s="510"/>
      <c r="J79" s="510"/>
      <c r="K79" s="510"/>
      <c r="L79" s="510"/>
      <c r="M79" s="510"/>
      <c r="N79" s="510"/>
      <c r="O79" s="510"/>
      <c r="P79" s="510"/>
      <c r="Q79" s="510"/>
      <c r="R79" s="511"/>
    </row>
    <row r="80" spans="2:18" x14ac:dyDescent="0.2">
      <c r="B80" s="509"/>
      <c r="C80" s="510"/>
      <c r="D80" s="510"/>
      <c r="E80" s="510"/>
      <c r="F80" s="510"/>
      <c r="G80" s="510"/>
      <c r="H80" s="510"/>
      <c r="I80" s="510"/>
      <c r="J80" s="510"/>
      <c r="K80" s="510"/>
      <c r="L80" s="510"/>
      <c r="M80" s="510"/>
      <c r="N80" s="510"/>
      <c r="O80" s="510"/>
      <c r="P80" s="510"/>
      <c r="Q80" s="510"/>
      <c r="R80" s="511"/>
    </row>
    <row r="81" spans="2:18" x14ac:dyDescent="0.2">
      <c r="B81" s="509"/>
      <c r="C81" s="510"/>
      <c r="D81" s="510"/>
      <c r="E81" s="510"/>
      <c r="F81" s="510"/>
      <c r="G81" s="510"/>
      <c r="H81" s="510"/>
      <c r="I81" s="510"/>
      <c r="J81" s="510"/>
      <c r="K81" s="510"/>
      <c r="L81" s="510"/>
      <c r="M81" s="510"/>
      <c r="N81" s="510"/>
      <c r="O81" s="510"/>
      <c r="P81" s="510"/>
      <c r="Q81" s="510"/>
      <c r="R81" s="511"/>
    </row>
    <row r="82" spans="2:18" x14ac:dyDescent="0.2">
      <c r="B82" s="509"/>
      <c r="C82" s="510"/>
      <c r="D82" s="510"/>
      <c r="E82" s="510"/>
      <c r="F82" s="510"/>
      <c r="G82" s="510"/>
      <c r="H82" s="510"/>
      <c r="I82" s="510"/>
      <c r="J82" s="510"/>
      <c r="K82" s="510"/>
      <c r="L82" s="510"/>
      <c r="M82" s="510"/>
      <c r="N82" s="510"/>
      <c r="O82" s="510"/>
      <c r="P82" s="510"/>
      <c r="Q82" s="510"/>
      <c r="R82" s="511"/>
    </row>
    <row r="83" spans="2:18" x14ac:dyDescent="0.2">
      <c r="B83" s="509"/>
      <c r="C83" s="510"/>
      <c r="D83" s="510"/>
      <c r="E83" s="510"/>
      <c r="F83" s="510"/>
      <c r="G83" s="510"/>
      <c r="H83" s="510"/>
      <c r="I83" s="510"/>
      <c r="J83" s="510"/>
      <c r="K83" s="510"/>
      <c r="L83" s="510"/>
      <c r="M83" s="510"/>
      <c r="N83" s="510"/>
      <c r="O83" s="510"/>
      <c r="P83" s="510"/>
      <c r="Q83" s="510"/>
      <c r="R83" s="511"/>
    </row>
    <row r="84" spans="2:18" x14ac:dyDescent="0.2">
      <c r="B84" s="509"/>
      <c r="C84" s="510"/>
      <c r="D84" s="510"/>
      <c r="E84" s="510"/>
      <c r="F84" s="510"/>
      <c r="G84" s="510"/>
      <c r="H84" s="510"/>
      <c r="I84" s="510"/>
      <c r="J84" s="510"/>
      <c r="K84" s="510"/>
      <c r="L84" s="510"/>
      <c r="M84" s="510"/>
      <c r="N84" s="510"/>
      <c r="O84" s="510"/>
      <c r="P84" s="510"/>
      <c r="Q84" s="510"/>
      <c r="R84" s="511"/>
    </row>
    <row r="85" spans="2:18" x14ac:dyDescent="0.2">
      <c r="B85" s="509"/>
      <c r="C85" s="510"/>
      <c r="D85" s="510"/>
      <c r="E85" s="510"/>
      <c r="F85" s="510"/>
      <c r="G85" s="510"/>
      <c r="H85" s="510"/>
      <c r="I85" s="510"/>
      <c r="J85" s="510"/>
      <c r="K85" s="510"/>
      <c r="L85" s="510"/>
      <c r="M85" s="510"/>
      <c r="N85" s="510"/>
      <c r="O85" s="510"/>
      <c r="P85" s="510"/>
      <c r="Q85" s="510"/>
      <c r="R85" s="511"/>
    </row>
    <row r="86" spans="2:18" x14ac:dyDescent="0.2">
      <c r="B86" s="509"/>
      <c r="C86" s="510"/>
      <c r="D86" s="510"/>
      <c r="E86" s="510"/>
      <c r="F86" s="510"/>
      <c r="G86" s="510"/>
      <c r="H86" s="510"/>
      <c r="I86" s="510"/>
      <c r="J86" s="510"/>
      <c r="K86" s="510"/>
      <c r="L86" s="510"/>
      <c r="M86" s="510"/>
      <c r="N86" s="510"/>
      <c r="O86" s="510"/>
      <c r="P86" s="510"/>
      <c r="Q86" s="510"/>
      <c r="R86" s="511"/>
    </row>
    <row r="87" spans="2:18" x14ac:dyDescent="0.2">
      <c r="B87" s="509"/>
      <c r="C87" s="510"/>
      <c r="D87" s="510"/>
      <c r="E87" s="510"/>
      <c r="F87" s="510"/>
      <c r="G87" s="510"/>
      <c r="H87" s="510"/>
      <c r="I87" s="510"/>
      <c r="J87" s="510"/>
      <c r="K87" s="510"/>
      <c r="L87" s="510"/>
      <c r="M87" s="510"/>
      <c r="N87" s="510"/>
      <c r="O87" s="510"/>
      <c r="P87" s="510"/>
      <c r="Q87" s="510"/>
      <c r="R87" s="511"/>
    </row>
    <row r="88" spans="2:18" x14ac:dyDescent="0.2">
      <c r="B88" s="509"/>
      <c r="C88" s="510"/>
      <c r="D88" s="510"/>
      <c r="E88" s="510"/>
      <c r="F88" s="510"/>
      <c r="G88" s="510"/>
      <c r="H88" s="510"/>
      <c r="I88" s="510"/>
      <c r="J88" s="510"/>
      <c r="K88" s="510"/>
      <c r="L88" s="510"/>
      <c r="M88" s="510"/>
      <c r="N88" s="510"/>
      <c r="O88" s="510"/>
      <c r="P88" s="510"/>
      <c r="Q88" s="510"/>
      <c r="R88" s="511"/>
    </row>
    <row r="89" spans="2:18" x14ac:dyDescent="0.2">
      <c r="B89" s="509"/>
      <c r="C89" s="510"/>
      <c r="D89" s="510"/>
      <c r="E89" s="510"/>
      <c r="F89" s="510"/>
      <c r="G89" s="510"/>
      <c r="H89" s="510"/>
      <c r="I89" s="510"/>
      <c r="J89" s="510"/>
      <c r="K89" s="510"/>
      <c r="L89" s="510"/>
      <c r="M89" s="510"/>
      <c r="N89" s="510"/>
      <c r="O89" s="510"/>
      <c r="P89" s="510"/>
      <c r="Q89" s="510"/>
      <c r="R89" s="511"/>
    </row>
    <row r="90" spans="2:18" x14ac:dyDescent="0.2">
      <c r="B90" s="509"/>
      <c r="C90" s="510"/>
      <c r="D90" s="510"/>
      <c r="E90" s="510"/>
      <c r="F90" s="510"/>
      <c r="G90" s="510"/>
      <c r="H90" s="510"/>
      <c r="I90" s="510"/>
      <c r="J90" s="510"/>
      <c r="K90" s="510"/>
      <c r="L90" s="510"/>
      <c r="M90" s="510"/>
      <c r="N90" s="510"/>
      <c r="O90" s="510"/>
      <c r="P90" s="510"/>
      <c r="Q90" s="510"/>
      <c r="R90" s="511"/>
    </row>
    <row r="91" spans="2:18" x14ac:dyDescent="0.2">
      <c r="B91" s="509"/>
      <c r="C91" s="510"/>
      <c r="D91" s="510"/>
      <c r="E91" s="510"/>
      <c r="F91" s="510"/>
      <c r="G91" s="510"/>
      <c r="H91" s="510"/>
      <c r="I91" s="510"/>
      <c r="J91" s="510"/>
      <c r="K91" s="510"/>
      <c r="L91" s="510"/>
      <c r="M91" s="510"/>
      <c r="N91" s="510"/>
      <c r="O91" s="510"/>
      <c r="P91" s="510"/>
      <c r="Q91" s="510"/>
      <c r="R91" s="511"/>
    </row>
    <row r="92" spans="2:18" x14ac:dyDescent="0.2">
      <c r="B92" s="509"/>
      <c r="C92" s="510"/>
      <c r="D92" s="510"/>
      <c r="E92" s="510"/>
      <c r="F92" s="510"/>
      <c r="G92" s="510"/>
      <c r="H92" s="510"/>
      <c r="I92" s="510"/>
      <c r="J92" s="510"/>
      <c r="K92" s="510"/>
      <c r="L92" s="510"/>
      <c r="M92" s="510"/>
      <c r="N92" s="510"/>
      <c r="O92" s="510"/>
      <c r="P92" s="510"/>
      <c r="Q92" s="510"/>
      <c r="R92" s="511"/>
    </row>
    <row r="93" spans="2:18" x14ac:dyDescent="0.2">
      <c r="B93" s="509"/>
      <c r="C93" s="510"/>
      <c r="D93" s="510"/>
      <c r="E93" s="510"/>
      <c r="F93" s="510"/>
      <c r="G93" s="510"/>
      <c r="H93" s="510"/>
      <c r="I93" s="510"/>
      <c r="J93" s="510"/>
      <c r="K93" s="510"/>
      <c r="L93" s="510"/>
      <c r="M93" s="510"/>
      <c r="N93" s="510"/>
      <c r="O93" s="510"/>
      <c r="P93" s="510"/>
      <c r="Q93" s="510"/>
      <c r="R93" s="511"/>
    </row>
    <row r="94" spans="2:18" x14ac:dyDescent="0.2">
      <c r="B94" s="509"/>
      <c r="C94" s="510"/>
      <c r="D94" s="510"/>
      <c r="E94" s="510"/>
      <c r="F94" s="510"/>
      <c r="G94" s="510"/>
      <c r="H94" s="510"/>
      <c r="I94" s="510"/>
      <c r="J94" s="510"/>
      <c r="K94" s="510"/>
      <c r="L94" s="510"/>
      <c r="M94" s="510"/>
      <c r="N94" s="510"/>
      <c r="O94" s="510"/>
      <c r="P94" s="510"/>
      <c r="Q94" s="510"/>
      <c r="R94" s="511"/>
    </row>
    <row r="95" spans="2:18" ht="15" x14ac:dyDescent="0.25">
      <c r="B95" s="516"/>
      <c r="C95" s="517"/>
      <c r="D95" s="517"/>
      <c r="E95" s="517"/>
      <c r="F95" s="517"/>
      <c r="G95" s="517"/>
      <c r="H95" s="517"/>
      <c r="I95" s="517"/>
      <c r="J95" s="517"/>
      <c r="K95" s="517"/>
      <c r="L95" s="517"/>
      <c r="M95" s="517"/>
      <c r="N95" s="517"/>
      <c r="O95" s="517"/>
      <c r="P95" s="517"/>
      <c r="Q95" s="63" t="s">
        <v>213</v>
      </c>
      <c r="R95" s="518"/>
    </row>
    <row r="96" spans="2:18" x14ac:dyDescent="0.2">
      <c r="B96" s="506"/>
      <c r="C96" s="507"/>
      <c r="D96" s="507"/>
      <c r="E96" s="507"/>
      <c r="F96" s="507"/>
      <c r="G96" s="507"/>
      <c r="H96" s="507"/>
      <c r="I96" s="507"/>
      <c r="J96" s="507"/>
      <c r="K96" s="507"/>
      <c r="L96" s="507"/>
      <c r="M96" s="507"/>
      <c r="N96" s="507"/>
      <c r="O96" s="507"/>
      <c r="P96" s="507"/>
      <c r="Q96" s="507"/>
      <c r="R96" s="508"/>
    </row>
    <row r="97" spans="2:18" x14ac:dyDescent="0.2">
      <c r="B97" s="509"/>
      <c r="C97" s="510"/>
      <c r="D97" s="510"/>
      <c r="E97" s="510"/>
      <c r="F97" s="510"/>
      <c r="G97" s="510"/>
      <c r="H97" s="510"/>
      <c r="I97" s="510"/>
      <c r="J97" s="510"/>
      <c r="K97" s="510"/>
      <c r="L97" s="510"/>
      <c r="M97" s="510"/>
      <c r="N97" s="510"/>
      <c r="O97" s="510"/>
      <c r="P97" s="510"/>
      <c r="Q97" s="510"/>
      <c r="R97" s="511"/>
    </row>
    <row r="98" spans="2:18" x14ac:dyDescent="0.2">
      <c r="B98" s="509"/>
      <c r="C98" s="510"/>
      <c r="D98" s="510"/>
      <c r="E98" s="510"/>
      <c r="F98" s="510"/>
      <c r="G98" s="510"/>
      <c r="H98" s="510"/>
      <c r="I98" s="510"/>
      <c r="J98" s="510"/>
      <c r="K98" s="510"/>
      <c r="L98" s="510"/>
      <c r="M98" s="510"/>
      <c r="N98" s="510"/>
      <c r="O98" s="510"/>
      <c r="P98" s="510"/>
      <c r="Q98" s="510"/>
      <c r="R98" s="511"/>
    </row>
    <row r="99" spans="2:18" x14ac:dyDescent="0.2">
      <c r="B99" s="509"/>
      <c r="C99" s="510"/>
      <c r="D99" s="510"/>
      <c r="E99" s="510"/>
      <c r="F99" s="510"/>
      <c r="G99" s="510"/>
      <c r="H99" s="510"/>
      <c r="I99" s="510"/>
      <c r="J99" s="510"/>
      <c r="K99" s="510"/>
      <c r="L99" s="510"/>
      <c r="M99" s="510"/>
      <c r="N99" s="510"/>
      <c r="O99" s="510"/>
      <c r="P99" s="510"/>
      <c r="Q99" s="510"/>
      <c r="R99" s="511"/>
    </row>
    <row r="100" spans="2:18" x14ac:dyDescent="0.2">
      <c r="B100" s="509"/>
      <c r="C100" s="510"/>
      <c r="D100" s="510"/>
      <c r="E100" s="510"/>
      <c r="F100" s="510"/>
      <c r="G100" s="510"/>
      <c r="H100" s="510"/>
      <c r="I100" s="510"/>
      <c r="J100" s="510"/>
      <c r="K100" s="510"/>
      <c r="L100" s="510"/>
      <c r="M100" s="510"/>
      <c r="N100" s="510"/>
      <c r="O100" s="510"/>
      <c r="P100" s="510"/>
      <c r="Q100" s="510"/>
      <c r="R100" s="511"/>
    </row>
    <row r="101" spans="2:18" x14ac:dyDescent="0.2">
      <c r="B101" s="509"/>
      <c r="C101" s="510"/>
      <c r="D101" s="510"/>
      <c r="E101" s="510"/>
      <c r="F101" s="510"/>
      <c r="G101" s="510"/>
      <c r="H101" s="510"/>
      <c r="I101" s="510"/>
      <c r="J101" s="510"/>
      <c r="K101" s="510"/>
      <c r="L101" s="510"/>
      <c r="M101" s="510"/>
      <c r="N101" s="510"/>
      <c r="O101" s="510"/>
      <c r="P101" s="510"/>
      <c r="Q101" s="510"/>
      <c r="R101" s="511"/>
    </row>
    <row r="102" spans="2:18" x14ac:dyDescent="0.2">
      <c r="B102" s="509"/>
      <c r="C102" s="510"/>
      <c r="D102" s="510"/>
      <c r="E102" s="510"/>
      <c r="F102" s="510"/>
      <c r="G102" s="510"/>
      <c r="H102" s="510"/>
      <c r="I102" s="510"/>
      <c r="J102" s="510"/>
      <c r="K102" s="510"/>
      <c r="L102" s="510"/>
      <c r="M102" s="510"/>
      <c r="N102" s="510"/>
      <c r="O102" s="510"/>
      <c r="P102" s="510"/>
      <c r="Q102" s="510"/>
      <c r="R102" s="511"/>
    </row>
    <row r="103" spans="2:18" x14ac:dyDescent="0.2">
      <c r="B103" s="509"/>
      <c r="C103" s="510"/>
      <c r="D103" s="510"/>
      <c r="E103" s="510"/>
      <c r="F103" s="510"/>
      <c r="G103" s="510"/>
      <c r="H103" s="510"/>
      <c r="I103" s="510"/>
      <c r="J103" s="510"/>
      <c r="K103" s="510"/>
      <c r="L103" s="510"/>
      <c r="M103" s="510"/>
      <c r="N103" s="510"/>
      <c r="O103" s="510"/>
      <c r="P103" s="510"/>
      <c r="Q103" s="510"/>
      <c r="R103" s="511"/>
    </row>
    <row r="104" spans="2:18" x14ac:dyDescent="0.2">
      <c r="B104" s="509"/>
      <c r="C104" s="510"/>
      <c r="D104" s="510"/>
      <c r="E104" s="510"/>
      <c r="F104" s="510"/>
      <c r="G104" s="510"/>
      <c r="H104" s="510"/>
      <c r="I104" s="510"/>
      <c r="J104" s="510"/>
      <c r="K104" s="510"/>
      <c r="L104" s="510"/>
      <c r="M104" s="510"/>
      <c r="N104" s="510"/>
      <c r="O104" s="510"/>
      <c r="P104" s="510"/>
      <c r="Q104" s="510"/>
      <c r="R104" s="511"/>
    </row>
    <row r="105" spans="2:18" x14ac:dyDescent="0.2">
      <c r="B105" s="509"/>
      <c r="C105" s="510"/>
      <c r="D105" s="510"/>
      <c r="E105" s="510"/>
      <c r="F105" s="510"/>
      <c r="G105" s="510"/>
      <c r="H105" s="510"/>
      <c r="I105" s="510"/>
      <c r="J105" s="510"/>
      <c r="K105" s="510"/>
      <c r="L105" s="510"/>
      <c r="M105" s="510"/>
      <c r="N105" s="510"/>
      <c r="O105" s="510"/>
      <c r="P105" s="510"/>
      <c r="Q105" s="510"/>
      <c r="R105" s="511"/>
    </row>
    <row r="106" spans="2:18" x14ac:dyDescent="0.2">
      <c r="B106" s="509"/>
      <c r="C106" s="510"/>
      <c r="D106" s="510"/>
      <c r="E106" s="510"/>
      <c r="F106" s="510"/>
      <c r="G106" s="510"/>
      <c r="H106" s="510"/>
      <c r="I106" s="510"/>
      <c r="J106" s="510"/>
      <c r="K106" s="510"/>
      <c r="L106" s="510"/>
      <c r="M106" s="510"/>
      <c r="N106" s="510"/>
      <c r="O106" s="510"/>
      <c r="P106" s="510"/>
      <c r="Q106" s="510"/>
      <c r="R106" s="511"/>
    </row>
    <row r="107" spans="2:18" x14ac:dyDescent="0.2">
      <c r="B107" s="509"/>
      <c r="C107" s="510"/>
      <c r="D107" s="510"/>
      <c r="E107" s="510"/>
      <c r="F107" s="510"/>
      <c r="G107" s="510"/>
      <c r="H107" s="510"/>
      <c r="I107" s="510"/>
      <c r="J107" s="510"/>
      <c r="K107" s="510"/>
      <c r="L107" s="510"/>
      <c r="M107" s="510"/>
      <c r="N107" s="510"/>
      <c r="O107" s="510"/>
      <c r="P107" s="510"/>
      <c r="Q107" s="510"/>
      <c r="R107" s="511"/>
    </row>
    <row r="108" spans="2:18" x14ac:dyDescent="0.2">
      <c r="B108" s="509"/>
      <c r="C108" s="510"/>
      <c r="D108" s="510"/>
      <c r="E108" s="510"/>
      <c r="F108" s="510"/>
      <c r="G108" s="510"/>
      <c r="H108" s="510"/>
      <c r="I108" s="510"/>
      <c r="J108" s="510"/>
      <c r="K108" s="510"/>
      <c r="L108" s="510"/>
      <c r="M108" s="510"/>
      <c r="N108" s="510"/>
      <c r="O108" s="510"/>
      <c r="P108" s="510"/>
      <c r="Q108" s="510"/>
      <c r="R108" s="511"/>
    </row>
    <row r="109" spans="2:18" x14ac:dyDescent="0.2">
      <c r="B109" s="509"/>
      <c r="C109" s="510"/>
      <c r="D109" s="510"/>
      <c r="E109" s="510"/>
      <c r="F109" s="510"/>
      <c r="G109" s="510"/>
      <c r="H109" s="510"/>
      <c r="I109" s="510"/>
      <c r="J109" s="510"/>
      <c r="K109" s="510"/>
      <c r="L109" s="510"/>
      <c r="M109" s="510"/>
      <c r="N109" s="510"/>
      <c r="O109" s="510"/>
      <c r="P109" s="510"/>
      <c r="Q109" s="510"/>
      <c r="R109" s="511"/>
    </row>
    <row r="110" spans="2:18" x14ac:dyDescent="0.2">
      <c r="B110" s="509"/>
      <c r="C110" s="510"/>
      <c r="D110" s="510"/>
      <c r="E110" s="510"/>
      <c r="F110" s="510"/>
      <c r="G110" s="510"/>
      <c r="H110" s="510"/>
      <c r="I110" s="510"/>
      <c r="J110" s="510"/>
      <c r="K110" s="510"/>
      <c r="L110" s="510"/>
      <c r="M110" s="510"/>
      <c r="N110" s="510"/>
      <c r="O110" s="510"/>
      <c r="P110" s="510"/>
      <c r="Q110" s="510"/>
      <c r="R110" s="511"/>
    </row>
    <row r="111" spans="2:18" x14ac:dyDescent="0.2">
      <c r="B111" s="509"/>
      <c r="C111" s="510"/>
      <c r="D111" s="510"/>
      <c r="E111" s="510"/>
      <c r="F111" s="510"/>
      <c r="G111" s="510"/>
      <c r="H111" s="510"/>
      <c r="I111" s="510"/>
      <c r="J111" s="510"/>
      <c r="K111" s="510"/>
      <c r="L111" s="510"/>
      <c r="M111" s="510"/>
      <c r="N111" s="510"/>
      <c r="O111" s="510"/>
      <c r="P111" s="510"/>
      <c r="Q111" s="510"/>
      <c r="R111" s="511"/>
    </row>
    <row r="112" spans="2:18" x14ac:dyDescent="0.2">
      <c r="B112" s="509"/>
      <c r="C112" s="510"/>
      <c r="D112" s="510"/>
      <c r="E112" s="510"/>
      <c r="F112" s="510"/>
      <c r="G112" s="510"/>
      <c r="H112" s="510"/>
      <c r="I112" s="510"/>
      <c r="J112" s="510"/>
      <c r="K112" s="510"/>
      <c r="L112" s="510"/>
      <c r="M112" s="510"/>
      <c r="N112" s="510"/>
      <c r="O112" s="510"/>
      <c r="P112" s="510"/>
      <c r="Q112" s="510"/>
      <c r="R112" s="511"/>
    </row>
    <row r="113" spans="2:18" x14ac:dyDescent="0.2">
      <c r="B113" s="509"/>
      <c r="C113" s="510"/>
      <c r="D113" s="510"/>
      <c r="E113" s="510"/>
      <c r="F113" s="510"/>
      <c r="G113" s="510"/>
      <c r="H113" s="510"/>
      <c r="I113" s="510"/>
      <c r="J113" s="510"/>
      <c r="K113" s="510"/>
      <c r="L113" s="510"/>
      <c r="M113" s="510"/>
      <c r="N113" s="510"/>
      <c r="O113" s="510"/>
      <c r="P113" s="510"/>
      <c r="Q113" s="510"/>
      <c r="R113" s="511"/>
    </row>
    <row r="114" spans="2:18" x14ac:dyDescent="0.2">
      <c r="B114" s="509"/>
      <c r="C114" s="510"/>
      <c r="D114" s="510"/>
      <c r="E114" s="510"/>
      <c r="F114" s="510"/>
      <c r="G114" s="510"/>
      <c r="H114" s="510"/>
      <c r="I114" s="510"/>
      <c r="J114" s="510"/>
      <c r="K114" s="510"/>
      <c r="L114" s="510"/>
      <c r="M114" s="510"/>
      <c r="N114" s="510"/>
      <c r="O114" s="510"/>
      <c r="P114" s="510"/>
      <c r="Q114" s="510"/>
      <c r="R114" s="511"/>
    </row>
    <row r="115" spans="2:18" x14ac:dyDescent="0.2">
      <c r="B115" s="509"/>
      <c r="C115" s="510"/>
      <c r="D115" s="510"/>
      <c r="E115" s="510"/>
      <c r="F115" s="510"/>
      <c r="G115" s="510"/>
      <c r="H115" s="510"/>
      <c r="I115" s="510"/>
      <c r="J115" s="510"/>
      <c r="K115" s="510"/>
      <c r="L115" s="510"/>
      <c r="M115" s="510"/>
      <c r="N115" s="510"/>
      <c r="O115" s="510"/>
      <c r="P115" s="510"/>
      <c r="Q115" s="510"/>
      <c r="R115" s="511"/>
    </row>
    <row r="116" spans="2:18" x14ac:dyDescent="0.2">
      <c r="B116" s="509"/>
      <c r="C116" s="510"/>
      <c r="D116" s="510"/>
      <c r="E116" s="510"/>
      <c r="F116" s="510"/>
      <c r="G116" s="510"/>
      <c r="H116" s="510"/>
      <c r="I116" s="510"/>
      <c r="J116" s="510"/>
      <c r="K116" s="510"/>
      <c r="L116" s="510"/>
      <c r="M116" s="510"/>
      <c r="N116" s="510"/>
      <c r="O116" s="510"/>
      <c r="P116" s="510"/>
      <c r="Q116" s="510"/>
      <c r="R116" s="511"/>
    </row>
    <row r="117" spans="2:18" x14ac:dyDescent="0.2">
      <c r="B117" s="509"/>
      <c r="C117" s="510"/>
      <c r="D117" s="510"/>
      <c r="E117" s="510"/>
      <c r="F117" s="510"/>
      <c r="G117" s="510"/>
      <c r="H117" s="510"/>
      <c r="I117" s="510"/>
      <c r="J117" s="510"/>
      <c r="K117" s="510"/>
      <c r="L117" s="510"/>
      <c r="M117" s="510"/>
      <c r="N117" s="510"/>
      <c r="O117" s="510"/>
      <c r="P117" s="510"/>
      <c r="Q117" s="510"/>
      <c r="R117" s="511"/>
    </row>
    <row r="118" spans="2:18" x14ac:dyDescent="0.2">
      <c r="B118" s="509"/>
      <c r="C118" s="510"/>
      <c r="D118" s="510"/>
      <c r="E118" s="510"/>
      <c r="F118" s="510"/>
      <c r="G118" s="510"/>
      <c r="H118" s="510"/>
      <c r="I118" s="510"/>
      <c r="J118" s="510"/>
      <c r="K118" s="510"/>
      <c r="L118" s="510"/>
      <c r="M118" s="510"/>
      <c r="N118" s="510"/>
      <c r="O118" s="510"/>
      <c r="P118" s="510"/>
      <c r="Q118" s="510"/>
      <c r="R118" s="511"/>
    </row>
    <row r="119" spans="2:18" x14ac:dyDescent="0.2">
      <c r="B119" s="509"/>
      <c r="C119" s="510"/>
      <c r="D119" s="510"/>
      <c r="E119" s="510"/>
      <c r="F119" s="510"/>
      <c r="G119" s="510"/>
      <c r="H119" s="510"/>
      <c r="I119" s="510"/>
      <c r="J119" s="510"/>
      <c r="K119" s="510"/>
      <c r="L119" s="510"/>
      <c r="M119" s="510"/>
      <c r="N119" s="510"/>
      <c r="O119" s="510"/>
      <c r="P119" s="510"/>
      <c r="Q119" s="510"/>
      <c r="R119" s="511"/>
    </row>
    <row r="120" spans="2:18" x14ac:dyDescent="0.2">
      <c r="B120" s="509"/>
      <c r="C120" s="510"/>
      <c r="D120" s="510"/>
      <c r="E120" s="510"/>
      <c r="F120" s="510"/>
      <c r="G120" s="510"/>
      <c r="H120" s="510"/>
      <c r="I120" s="510"/>
      <c r="J120" s="510"/>
      <c r="K120" s="510"/>
      <c r="L120" s="510"/>
      <c r="M120" s="510"/>
      <c r="N120" s="510"/>
      <c r="O120" s="510"/>
      <c r="P120" s="510"/>
      <c r="Q120" s="510"/>
      <c r="R120" s="511"/>
    </row>
    <row r="121" spans="2:18" x14ac:dyDescent="0.2">
      <c r="B121" s="509"/>
      <c r="C121" s="510"/>
      <c r="D121" s="510"/>
      <c r="E121" s="510"/>
      <c r="F121" s="510"/>
      <c r="G121" s="510"/>
      <c r="H121" s="510"/>
      <c r="I121" s="510"/>
      <c r="J121" s="510"/>
      <c r="K121" s="510"/>
      <c r="L121" s="510"/>
      <c r="M121" s="510"/>
      <c r="N121" s="510"/>
      <c r="O121" s="510"/>
      <c r="P121" s="510"/>
      <c r="Q121" s="510"/>
      <c r="R121" s="511"/>
    </row>
    <row r="122" spans="2:18" x14ac:dyDescent="0.2">
      <c r="B122" s="509"/>
      <c r="C122" s="510"/>
      <c r="D122" s="510"/>
      <c r="E122" s="510"/>
      <c r="F122" s="510"/>
      <c r="G122" s="510"/>
      <c r="H122" s="510"/>
      <c r="I122" s="510"/>
      <c r="J122" s="510"/>
      <c r="K122" s="510"/>
      <c r="L122" s="510"/>
      <c r="M122" s="510"/>
      <c r="N122" s="510"/>
      <c r="O122" s="510"/>
      <c r="P122" s="510"/>
      <c r="Q122" s="510"/>
      <c r="R122" s="511"/>
    </row>
    <row r="123" spans="2:18" x14ac:dyDescent="0.2">
      <c r="B123" s="509"/>
      <c r="C123" s="510"/>
      <c r="D123" s="510"/>
      <c r="E123" s="510"/>
      <c r="F123" s="510"/>
      <c r="G123" s="510"/>
      <c r="H123" s="510"/>
      <c r="I123" s="510"/>
      <c r="J123" s="510"/>
      <c r="K123" s="510"/>
      <c r="L123" s="510"/>
      <c r="M123" s="510"/>
      <c r="N123" s="510"/>
      <c r="O123" s="510"/>
      <c r="P123" s="510"/>
      <c r="Q123" s="510"/>
      <c r="R123" s="511"/>
    </row>
    <row r="124" spans="2:18" x14ac:dyDescent="0.2">
      <c r="B124" s="509"/>
      <c r="C124" s="510"/>
      <c r="D124" s="510"/>
      <c r="E124" s="510"/>
      <c r="F124" s="510"/>
      <c r="G124" s="510"/>
      <c r="H124" s="510"/>
      <c r="I124" s="510"/>
      <c r="J124" s="510"/>
      <c r="K124" s="510"/>
      <c r="L124" s="510"/>
      <c r="M124" s="510"/>
      <c r="N124" s="510"/>
      <c r="O124" s="510"/>
      <c r="P124" s="510"/>
      <c r="Q124" s="510"/>
      <c r="R124" s="511"/>
    </row>
    <row r="125" spans="2:18" x14ac:dyDescent="0.2">
      <c r="B125" s="509"/>
      <c r="C125" s="510"/>
      <c r="D125" s="510"/>
      <c r="E125" s="510"/>
      <c r="F125" s="510"/>
      <c r="G125" s="510"/>
      <c r="H125" s="510"/>
      <c r="I125" s="510"/>
      <c r="J125" s="510"/>
      <c r="K125" s="510"/>
      <c r="L125" s="510"/>
      <c r="M125" s="510"/>
      <c r="N125" s="510"/>
      <c r="O125" s="510"/>
      <c r="P125" s="510"/>
      <c r="Q125" s="510"/>
      <c r="R125" s="511"/>
    </row>
    <row r="126" spans="2:18" x14ac:dyDescent="0.2">
      <c r="B126" s="509"/>
      <c r="C126" s="510"/>
      <c r="D126" s="510"/>
      <c r="E126" s="510"/>
      <c r="F126" s="510"/>
      <c r="G126" s="510"/>
      <c r="H126" s="510"/>
      <c r="I126" s="510"/>
      <c r="J126" s="510"/>
      <c r="K126" s="510"/>
      <c r="L126" s="510"/>
      <c r="M126" s="510"/>
      <c r="N126" s="510"/>
      <c r="O126" s="510"/>
      <c r="P126" s="510"/>
      <c r="Q126" s="510"/>
      <c r="R126" s="511"/>
    </row>
    <row r="127" spans="2:18" x14ac:dyDescent="0.2">
      <c r="B127" s="509"/>
      <c r="C127" s="510"/>
      <c r="D127" s="510"/>
      <c r="E127" s="510"/>
      <c r="F127" s="510"/>
      <c r="G127" s="510"/>
      <c r="H127" s="510"/>
      <c r="I127" s="510"/>
      <c r="J127" s="510"/>
      <c r="K127" s="510"/>
      <c r="L127" s="510"/>
      <c r="M127" s="510"/>
      <c r="N127" s="510"/>
      <c r="O127" s="510"/>
      <c r="P127" s="510"/>
      <c r="Q127" s="510"/>
      <c r="R127" s="511"/>
    </row>
    <row r="128" spans="2:18" x14ac:dyDescent="0.2">
      <c r="B128" s="509"/>
      <c r="C128" s="510"/>
      <c r="D128" s="510"/>
      <c r="E128" s="510"/>
      <c r="F128" s="510"/>
      <c r="G128" s="510"/>
      <c r="H128" s="510"/>
      <c r="I128" s="510"/>
      <c r="J128" s="510"/>
      <c r="K128" s="510"/>
      <c r="L128" s="510"/>
      <c r="M128" s="510"/>
      <c r="N128" s="510"/>
      <c r="O128" s="510"/>
      <c r="P128" s="510"/>
      <c r="Q128" s="510"/>
      <c r="R128" s="511"/>
    </row>
    <row r="129" spans="2:18" x14ac:dyDescent="0.2">
      <c r="B129" s="509"/>
      <c r="C129" s="510"/>
      <c r="D129" s="510"/>
      <c r="E129" s="510"/>
      <c r="F129" s="510"/>
      <c r="G129" s="510"/>
      <c r="H129" s="510"/>
      <c r="I129" s="510"/>
      <c r="J129" s="510"/>
      <c r="K129" s="510"/>
      <c r="L129" s="510"/>
      <c r="M129" s="510"/>
      <c r="N129" s="510"/>
      <c r="O129" s="510"/>
      <c r="P129" s="510"/>
      <c r="Q129" s="510"/>
      <c r="R129" s="511"/>
    </row>
    <row r="130" spans="2:18" x14ac:dyDescent="0.2">
      <c r="B130" s="509"/>
      <c r="C130" s="510"/>
      <c r="D130" s="510"/>
      <c r="E130" s="510"/>
      <c r="F130" s="510"/>
      <c r="G130" s="510"/>
      <c r="H130" s="510"/>
      <c r="I130" s="510"/>
      <c r="J130" s="510"/>
      <c r="K130" s="510"/>
      <c r="L130" s="510"/>
      <c r="M130" s="510"/>
      <c r="N130" s="510"/>
      <c r="O130" s="510"/>
      <c r="P130" s="510"/>
      <c r="Q130" s="510"/>
      <c r="R130" s="511"/>
    </row>
    <row r="131" spans="2:18" x14ac:dyDescent="0.2">
      <c r="B131" s="509"/>
      <c r="C131" s="510"/>
      <c r="D131" s="510"/>
      <c r="E131" s="510"/>
      <c r="F131" s="510"/>
      <c r="G131" s="510"/>
      <c r="H131" s="510"/>
      <c r="I131" s="510"/>
      <c r="J131" s="510"/>
      <c r="K131" s="510"/>
      <c r="L131" s="510"/>
      <c r="M131" s="510"/>
      <c r="N131" s="510"/>
      <c r="O131" s="510"/>
      <c r="P131" s="510"/>
      <c r="Q131" s="510"/>
      <c r="R131" s="511"/>
    </row>
    <row r="132" spans="2:18" x14ac:dyDescent="0.2">
      <c r="B132" s="509"/>
      <c r="C132" s="510"/>
      <c r="D132" s="510"/>
      <c r="E132" s="510"/>
      <c r="F132" s="510"/>
      <c r="G132" s="510"/>
      <c r="H132" s="510"/>
      <c r="I132" s="510"/>
      <c r="J132" s="510"/>
      <c r="K132" s="510"/>
      <c r="L132" s="510"/>
      <c r="M132" s="510"/>
      <c r="N132" s="510"/>
      <c r="O132" s="510"/>
      <c r="P132" s="510"/>
      <c r="Q132" s="510"/>
      <c r="R132" s="511"/>
    </row>
    <row r="133" spans="2:18" x14ac:dyDescent="0.2">
      <c r="B133" s="509"/>
      <c r="C133" s="510"/>
      <c r="D133" s="510"/>
      <c r="E133" s="510"/>
      <c r="F133" s="510"/>
      <c r="G133" s="510"/>
      <c r="H133" s="510"/>
      <c r="I133" s="510"/>
      <c r="J133" s="510"/>
      <c r="K133" s="510"/>
      <c r="L133" s="510"/>
      <c r="M133" s="510"/>
      <c r="N133" s="510"/>
      <c r="O133" s="510"/>
      <c r="P133" s="510"/>
      <c r="Q133" s="510"/>
      <c r="R133" s="511"/>
    </row>
    <row r="134" spans="2:18" x14ac:dyDescent="0.2">
      <c r="B134" s="509"/>
      <c r="C134" s="510"/>
      <c r="D134" s="510"/>
      <c r="E134" s="510"/>
      <c r="F134" s="510"/>
      <c r="G134" s="510"/>
      <c r="H134" s="510"/>
      <c r="I134" s="510"/>
      <c r="J134" s="510"/>
      <c r="K134" s="510"/>
      <c r="L134" s="510"/>
      <c r="M134" s="510"/>
      <c r="N134" s="510"/>
      <c r="O134" s="510"/>
      <c r="P134" s="510"/>
      <c r="Q134" s="510"/>
      <c r="R134" s="511"/>
    </row>
    <row r="135" spans="2:18" x14ac:dyDescent="0.2">
      <c r="B135" s="509"/>
      <c r="C135" s="510"/>
      <c r="D135" s="510"/>
      <c r="E135" s="510"/>
      <c r="F135" s="510"/>
      <c r="G135" s="510"/>
      <c r="H135" s="510"/>
      <c r="I135" s="510"/>
      <c r="J135" s="510"/>
      <c r="K135" s="510"/>
      <c r="L135" s="510"/>
      <c r="M135" s="510"/>
      <c r="N135" s="510"/>
      <c r="O135" s="510"/>
      <c r="P135" s="510"/>
      <c r="Q135" s="510"/>
      <c r="R135" s="511"/>
    </row>
    <row r="136" spans="2:18" x14ac:dyDescent="0.2">
      <c r="B136" s="509"/>
      <c r="C136" s="510"/>
      <c r="D136" s="510"/>
      <c r="E136" s="510"/>
      <c r="F136" s="510"/>
      <c r="G136" s="510"/>
      <c r="H136" s="510"/>
      <c r="I136" s="510"/>
      <c r="J136" s="510"/>
      <c r="K136" s="510"/>
      <c r="L136" s="510"/>
      <c r="M136" s="510"/>
      <c r="N136" s="510"/>
      <c r="O136" s="510"/>
      <c r="P136" s="510"/>
      <c r="Q136" s="510"/>
      <c r="R136" s="511"/>
    </row>
    <row r="137" spans="2:18" x14ac:dyDescent="0.2">
      <c r="B137" s="509"/>
      <c r="C137" s="510"/>
      <c r="D137" s="510"/>
      <c r="E137" s="510"/>
      <c r="F137" s="510"/>
      <c r="G137" s="510"/>
      <c r="H137" s="510"/>
      <c r="I137" s="510"/>
      <c r="J137" s="510"/>
      <c r="K137" s="510"/>
      <c r="L137" s="510"/>
      <c r="M137" s="510"/>
      <c r="N137" s="510"/>
      <c r="O137" s="510"/>
      <c r="P137" s="510"/>
      <c r="Q137" s="510"/>
      <c r="R137" s="511"/>
    </row>
    <row r="138" spans="2:18" x14ac:dyDescent="0.2">
      <c r="B138" s="509"/>
      <c r="C138" s="510"/>
      <c r="D138" s="510"/>
      <c r="E138" s="510"/>
      <c r="F138" s="510"/>
      <c r="G138" s="510"/>
      <c r="H138" s="510"/>
      <c r="I138" s="510"/>
      <c r="J138" s="510"/>
      <c r="K138" s="510"/>
      <c r="L138" s="510"/>
      <c r="M138" s="510"/>
      <c r="N138" s="510"/>
      <c r="O138" s="510"/>
      <c r="P138" s="510"/>
      <c r="Q138" s="510"/>
      <c r="R138" s="511"/>
    </row>
    <row r="139" spans="2:18" x14ac:dyDescent="0.2">
      <c r="B139" s="509"/>
      <c r="C139" s="510"/>
      <c r="D139" s="510"/>
      <c r="E139" s="510"/>
      <c r="F139" s="510"/>
      <c r="G139" s="510"/>
      <c r="H139" s="510"/>
      <c r="I139" s="510"/>
      <c r="J139" s="510"/>
      <c r="K139" s="510"/>
      <c r="L139" s="510"/>
      <c r="M139" s="510"/>
      <c r="N139" s="510"/>
      <c r="O139" s="510"/>
      <c r="P139" s="510"/>
      <c r="Q139" s="510"/>
      <c r="R139" s="511"/>
    </row>
    <row r="140" spans="2:18" x14ac:dyDescent="0.2">
      <c r="B140" s="509"/>
      <c r="C140" s="510"/>
      <c r="D140" s="510"/>
      <c r="E140" s="510"/>
      <c r="F140" s="510"/>
      <c r="G140" s="510"/>
      <c r="H140" s="510"/>
      <c r="I140" s="510"/>
      <c r="J140" s="510"/>
      <c r="K140" s="510"/>
      <c r="L140" s="510"/>
      <c r="M140" s="510"/>
      <c r="N140" s="510"/>
      <c r="O140" s="510"/>
      <c r="P140" s="510"/>
      <c r="Q140" s="510"/>
      <c r="R140" s="511"/>
    </row>
    <row r="141" spans="2:18" x14ac:dyDescent="0.2">
      <c r="B141" s="509"/>
      <c r="C141" s="510"/>
      <c r="D141" s="510"/>
      <c r="E141" s="510"/>
      <c r="F141" s="510"/>
      <c r="G141" s="510"/>
      <c r="H141" s="510"/>
      <c r="I141" s="510"/>
      <c r="J141" s="510"/>
      <c r="K141" s="510"/>
      <c r="L141" s="510"/>
      <c r="M141" s="510"/>
      <c r="N141" s="510"/>
      <c r="O141" s="510"/>
      <c r="P141" s="510"/>
      <c r="Q141" s="510"/>
      <c r="R141" s="511"/>
    </row>
    <row r="142" spans="2:18" x14ac:dyDescent="0.2">
      <c r="B142" s="509"/>
      <c r="C142" s="510"/>
      <c r="D142" s="510"/>
      <c r="E142" s="510"/>
      <c r="F142" s="510"/>
      <c r="G142" s="510"/>
      <c r="H142" s="510"/>
      <c r="I142" s="510"/>
      <c r="J142" s="510"/>
      <c r="K142" s="510"/>
      <c r="L142" s="510"/>
      <c r="M142" s="510"/>
      <c r="N142" s="510"/>
      <c r="O142" s="510"/>
      <c r="P142" s="510"/>
      <c r="Q142" s="510"/>
      <c r="R142" s="511"/>
    </row>
    <row r="143" spans="2:18" x14ac:dyDescent="0.2">
      <c r="B143" s="509"/>
      <c r="C143" s="510"/>
      <c r="D143" s="510"/>
      <c r="E143" s="510"/>
      <c r="F143" s="510"/>
      <c r="G143" s="510"/>
      <c r="H143" s="510"/>
      <c r="I143" s="510"/>
      <c r="J143" s="510"/>
      <c r="K143" s="510"/>
      <c r="L143" s="510"/>
      <c r="M143" s="510"/>
      <c r="N143" s="510"/>
      <c r="O143" s="510"/>
      <c r="P143" s="510"/>
      <c r="Q143" s="510"/>
      <c r="R143" s="511"/>
    </row>
    <row r="144" spans="2:18" x14ac:dyDescent="0.2">
      <c r="B144" s="509"/>
      <c r="C144" s="510"/>
      <c r="D144" s="510"/>
      <c r="E144" s="510"/>
      <c r="F144" s="510"/>
      <c r="G144" s="510"/>
      <c r="H144" s="510"/>
      <c r="I144" s="510"/>
      <c r="J144" s="510"/>
      <c r="K144" s="510"/>
      <c r="L144" s="510"/>
      <c r="M144" s="510"/>
      <c r="N144" s="510"/>
      <c r="O144" s="510"/>
      <c r="P144" s="510"/>
      <c r="Q144" s="510"/>
      <c r="R144" s="511"/>
    </row>
    <row r="145" spans="2:18" x14ac:dyDescent="0.2">
      <c r="B145" s="509"/>
      <c r="C145" s="510"/>
      <c r="D145" s="510"/>
      <c r="E145" s="510"/>
      <c r="F145" s="510"/>
      <c r="G145" s="510"/>
      <c r="H145" s="510"/>
      <c r="I145" s="510"/>
      <c r="J145" s="510"/>
      <c r="K145" s="510"/>
      <c r="L145" s="510"/>
      <c r="M145" s="510"/>
      <c r="N145" s="510"/>
      <c r="O145" s="510"/>
      <c r="P145" s="510"/>
      <c r="Q145" s="510"/>
      <c r="R145" s="511"/>
    </row>
    <row r="146" spans="2:18" x14ac:dyDescent="0.2">
      <c r="B146" s="509"/>
      <c r="C146" s="510"/>
      <c r="D146" s="510"/>
      <c r="E146" s="510"/>
      <c r="F146" s="510"/>
      <c r="G146" s="510"/>
      <c r="H146" s="510"/>
      <c r="I146" s="510"/>
      <c r="J146" s="510"/>
      <c r="K146" s="510"/>
      <c r="L146" s="510"/>
      <c r="M146" s="510"/>
      <c r="N146" s="510"/>
      <c r="O146" s="510"/>
      <c r="P146" s="510"/>
      <c r="Q146" s="510"/>
      <c r="R146" s="511"/>
    </row>
    <row r="147" spans="2:18" x14ac:dyDescent="0.2">
      <c r="B147" s="509"/>
      <c r="C147" s="510"/>
      <c r="D147" s="510"/>
      <c r="E147" s="510"/>
      <c r="F147" s="510"/>
      <c r="G147" s="510"/>
      <c r="H147" s="510"/>
      <c r="I147" s="510"/>
      <c r="J147" s="510"/>
      <c r="K147" s="510"/>
      <c r="L147" s="510"/>
      <c r="M147" s="510"/>
      <c r="N147" s="510"/>
      <c r="O147" s="510"/>
      <c r="P147" s="510"/>
      <c r="Q147" s="510"/>
      <c r="R147" s="511"/>
    </row>
    <row r="148" spans="2:18" x14ac:dyDescent="0.2">
      <c r="B148" s="509"/>
      <c r="C148" s="510"/>
      <c r="D148" s="510"/>
      <c r="E148" s="510"/>
      <c r="F148" s="510"/>
      <c r="G148" s="510"/>
      <c r="H148" s="510"/>
      <c r="I148" s="510"/>
      <c r="J148" s="510"/>
      <c r="K148" s="510"/>
      <c r="L148" s="510"/>
      <c r="M148" s="510"/>
      <c r="N148" s="510"/>
      <c r="O148" s="510"/>
      <c r="P148" s="510"/>
      <c r="Q148" s="510"/>
      <c r="R148" s="511"/>
    </row>
    <row r="149" spans="2:18" x14ac:dyDescent="0.2">
      <c r="B149" s="509"/>
      <c r="C149" s="510"/>
      <c r="D149" s="510"/>
      <c r="E149" s="510"/>
      <c r="F149" s="510"/>
      <c r="G149" s="510"/>
      <c r="H149" s="510"/>
      <c r="I149" s="510"/>
      <c r="J149" s="510"/>
      <c r="K149" s="510"/>
      <c r="L149" s="510"/>
      <c r="M149" s="510"/>
      <c r="N149" s="510"/>
      <c r="O149" s="510"/>
      <c r="P149" s="510"/>
      <c r="Q149" s="510"/>
      <c r="R149" s="511"/>
    </row>
    <row r="150" spans="2:18" x14ac:dyDescent="0.2">
      <c r="B150" s="509"/>
      <c r="C150" s="510"/>
      <c r="D150" s="510"/>
      <c r="E150" s="510"/>
      <c r="F150" s="510"/>
      <c r="G150" s="510"/>
      <c r="H150" s="510"/>
      <c r="I150" s="510"/>
      <c r="J150" s="510"/>
      <c r="K150" s="510"/>
      <c r="L150" s="510"/>
      <c r="M150" s="510"/>
      <c r="N150" s="510"/>
      <c r="O150" s="510"/>
      <c r="P150" s="510"/>
      <c r="Q150" s="510"/>
      <c r="R150" s="511"/>
    </row>
    <row r="151" spans="2:18" x14ac:dyDescent="0.2">
      <c r="B151" s="509"/>
      <c r="C151" s="510"/>
      <c r="D151" s="510"/>
      <c r="E151" s="510"/>
      <c r="F151" s="510"/>
      <c r="G151" s="510"/>
      <c r="H151" s="510"/>
      <c r="I151" s="510"/>
      <c r="J151" s="510"/>
      <c r="K151" s="510"/>
      <c r="L151" s="510"/>
      <c r="M151" s="510"/>
      <c r="N151" s="510"/>
      <c r="O151" s="510"/>
      <c r="P151" s="510"/>
      <c r="Q151" s="510"/>
      <c r="R151" s="511"/>
    </row>
    <row r="152" spans="2:18" x14ac:dyDescent="0.2">
      <c r="B152" s="509"/>
      <c r="C152" s="510"/>
      <c r="D152" s="510"/>
      <c r="E152" s="510"/>
      <c r="F152" s="510"/>
      <c r="G152" s="510"/>
      <c r="H152" s="510"/>
      <c r="I152" s="510"/>
      <c r="J152" s="510"/>
      <c r="K152" s="510"/>
      <c r="L152" s="510"/>
      <c r="M152" s="510"/>
      <c r="N152" s="510"/>
      <c r="O152" s="510"/>
      <c r="P152" s="510"/>
      <c r="Q152" s="510"/>
      <c r="R152" s="511"/>
    </row>
    <row r="153" spans="2:18" x14ac:dyDescent="0.2">
      <c r="B153" s="509"/>
      <c r="C153" s="510"/>
      <c r="D153" s="510"/>
      <c r="E153" s="510"/>
      <c r="F153" s="510"/>
      <c r="G153" s="510"/>
      <c r="H153" s="510"/>
      <c r="I153" s="510"/>
      <c r="J153" s="510"/>
      <c r="K153" s="510"/>
      <c r="L153" s="510"/>
      <c r="M153" s="510"/>
      <c r="N153" s="510"/>
      <c r="O153" s="510"/>
      <c r="P153" s="510"/>
      <c r="Q153" s="510"/>
      <c r="R153" s="511"/>
    </row>
    <row r="154" spans="2:18" x14ac:dyDescent="0.2">
      <c r="B154" s="509"/>
      <c r="C154" s="510"/>
      <c r="D154" s="510"/>
      <c r="E154" s="510"/>
      <c r="F154" s="510"/>
      <c r="G154" s="510"/>
      <c r="H154" s="510"/>
      <c r="I154" s="510"/>
      <c r="J154" s="510"/>
      <c r="K154" s="510"/>
      <c r="L154" s="510"/>
      <c r="M154" s="510"/>
      <c r="N154" s="510"/>
      <c r="O154" s="510"/>
      <c r="P154" s="510"/>
      <c r="Q154" s="510"/>
      <c r="R154" s="511"/>
    </row>
    <row r="155" spans="2:18" x14ac:dyDescent="0.2">
      <c r="B155" s="509"/>
      <c r="C155" s="510"/>
      <c r="D155" s="510"/>
      <c r="E155" s="510"/>
      <c r="F155" s="510"/>
      <c r="G155" s="510"/>
      <c r="H155" s="510"/>
      <c r="I155" s="510"/>
      <c r="J155" s="510"/>
      <c r="K155" s="510"/>
      <c r="L155" s="510"/>
      <c r="M155" s="510"/>
      <c r="N155" s="510"/>
      <c r="O155" s="510"/>
      <c r="P155" s="510"/>
      <c r="Q155" s="510"/>
      <c r="R155" s="511"/>
    </row>
    <row r="156" spans="2:18" x14ac:dyDescent="0.2">
      <c r="B156" s="509"/>
      <c r="C156" s="510"/>
      <c r="D156" s="510"/>
      <c r="E156" s="510"/>
      <c r="F156" s="510"/>
      <c r="G156" s="510"/>
      <c r="H156" s="510"/>
      <c r="I156" s="510"/>
      <c r="J156" s="510"/>
      <c r="K156" s="510"/>
      <c r="L156" s="510"/>
      <c r="M156" s="510"/>
      <c r="N156" s="510"/>
      <c r="O156" s="510"/>
      <c r="P156" s="510"/>
      <c r="Q156" s="510"/>
      <c r="R156" s="511"/>
    </row>
    <row r="157" spans="2:18" x14ac:dyDescent="0.2">
      <c r="B157" s="509"/>
      <c r="C157" s="510"/>
      <c r="D157" s="510"/>
      <c r="E157" s="510"/>
      <c r="F157" s="510"/>
      <c r="G157" s="510"/>
      <c r="H157" s="510"/>
      <c r="I157" s="510"/>
      <c r="J157" s="510"/>
      <c r="K157" s="510"/>
      <c r="L157" s="510"/>
      <c r="M157" s="510"/>
      <c r="N157" s="510"/>
      <c r="O157" s="510"/>
      <c r="P157" s="510"/>
      <c r="Q157" s="510"/>
      <c r="R157" s="511"/>
    </row>
    <row r="158" spans="2:18" x14ac:dyDescent="0.2">
      <c r="B158" s="509"/>
      <c r="C158" s="510"/>
      <c r="D158" s="510"/>
      <c r="E158" s="510"/>
      <c r="F158" s="510"/>
      <c r="G158" s="510"/>
      <c r="H158" s="510"/>
      <c r="I158" s="510"/>
      <c r="J158" s="510"/>
      <c r="K158" s="510"/>
      <c r="L158" s="510"/>
      <c r="M158" s="510"/>
      <c r="N158" s="510"/>
      <c r="O158" s="510"/>
      <c r="P158" s="510"/>
      <c r="Q158" s="510"/>
      <c r="R158" s="511"/>
    </row>
    <row r="159" spans="2:18" x14ac:dyDescent="0.2">
      <c r="B159" s="509"/>
      <c r="C159" s="510"/>
      <c r="D159" s="510"/>
      <c r="E159" s="510"/>
      <c r="F159" s="510"/>
      <c r="G159" s="510"/>
      <c r="H159" s="510"/>
      <c r="I159" s="510"/>
      <c r="J159" s="510"/>
      <c r="K159" s="510"/>
      <c r="L159" s="510"/>
      <c r="M159" s="510"/>
      <c r="N159" s="510"/>
      <c r="O159" s="510"/>
      <c r="P159" s="510"/>
      <c r="Q159" s="510"/>
      <c r="R159" s="511"/>
    </row>
    <row r="160" spans="2:18" x14ac:dyDescent="0.2">
      <c r="B160" s="509"/>
      <c r="C160" s="510"/>
      <c r="D160" s="510"/>
      <c r="E160" s="510"/>
      <c r="F160" s="510"/>
      <c r="G160" s="510"/>
      <c r="H160" s="510"/>
      <c r="I160" s="510"/>
      <c r="J160" s="510"/>
      <c r="K160" s="510"/>
      <c r="L160" s="510"/>
      <c r="M160" s="510"/>
      <c r="N160" s="510"/>
      <c r="O160" s="510"/>
      <c r="P160" s="510"/>
      <c r="Q160" s="510"/>
      <c r="R160" s="511"/>
    </row>
    <row r="161" spans="2:18" x14ac:dyDescent="0.2">
      <c r="B161" s="509"/>
      <c r="C161" s="510"/>
      <c r="D161" s="510"/>
      <c r="E161" s="510"/>
      <c r="F161" s="510"/>
      <c r="G161" s="510"/>
      <c r="H161" s="510"/>
      <c r="I161" s="510"/>
      <c r="J161" s="510"/>
      <c r="K161" s="510"/>
      <c r="L161" s="510"/>
      <c r="M161" s="510"/>
      <c r="N161" s="510"/>
      <c r="O161" s="510"/>
      <c r="P161" s="510"/>
      <c r="Q161" s="510"/>
      <c r="R161" s="511"/>
    </row>
    <row r="162" spans="2:18" x14ac:dyDescent="0.2">
      <c r="B162" s="509"/>
      <c r="C162" s="510"/>
      <c r="D162" s="510"/>
      <c r="E162" s="510"/>
      <c r="F162" s="510"/>
      <c r="G162" s="510"/>
      <c r="H162" s="510"/>
      <c r="I162" s="510"/>
      <c r="J162" s="510"/>
      <c r="K162" s="510"/>
      <c r="L162" s="510"/>
      <c r="M162" s="510"/>
      <c r="N162" s="510"/>
      <c r="O162" s="510"/>
      <c r="P162" s="510"/>
      <c r="Q162" s="510"/>
      <c r="R162" s="511"/>
    </row>
    <row r="163" spans="2:18" x14ac:dyDescent="0.2">
      <c r="B163" s="509"/>
      <c r="C163" s="510"/>
      <c r="D163" s="510"/>
      <c r="E163" s="510"/>
      <c r="F163" s="510"/>
      <c r="G163" s="510"/>
      <c r="H163" s="510"/>
      <c r="I163" s="510"/>
      <c r="J163" s="510"/>
      <c r="K163" s="510"/>
      <c r="L163" s="510"/>
      <c r="M163" s="510"/>
      <c r="N163" s="510"/>
      <c r="O163" s="510"/>
      <c r="P163" s="510"/>
      <c r="Q163" s="510"/>
      <c r="R163" s="511"/>
    </row>
    <row r="164" spans="2:18" x14ac:dyDescent="0.2">
      <c r="B164" s="509"/>
      <c r="C164" s="510"/>
      <c r="D164" s="510"/>
      <c r="E164" s="510"/>
      <c r="F164" s="510"/>
      <c r="G164" s="510"/>
      <c r="H164" s="510"/>
      <c r="I164" s="510"/>
      <c r="J164" s="510"/>
      <c r="K164" s="510"/>
      <c r="L164" s="510"/>
      <c r="M164" s="510"/>
      <c r="N164" s="510"/>
      <c r="O164" s="510"/>
      <c r="P164" s="510"/>
      <c r="Q164" s="510"/>
      <c r="R164" s="511"/>
    </row>
    <row r="165" spans="2:18" x14ac:dyDescent="0.2">
      <c r="B165" s="509"/>
      <c r="C165" s="510"/>
      <c r="D165" s="510"/>
      <c r="E165" s="510"/>
      <c r="F165" s="510"/>
      <c r="G165" s="510"/>
      <c r="H165" s="510"/>
      <c r="I165" s="510"/>
      <c r="J165" s="510"/>
      <c r="K165" s="510"/>
      <c r="L165" s="510"/>
      <c r="M165" s="510"/>
      <c r="N165" s="510"/>
      <c r="O165" s="510"/>
      <c r="P165" s="510"/>
      <c r="Q165" s="510"/>
      <c r="R165" s="511"/>
    </row>
    <row r="166" spans="2:18" x14ac:dyDescent="0.2">
      <c r="B166" s="509"/>
      <c r="C166" s="510"/>
      <c r="D166" s="510"/>
      <c r="E166" s="510"/>
      <c r="F166" s="510"/>
      <c r="G166" s="510"/>
      <c r="H166" s="510"/>
      <c r="I166" s="510"/>
      <c r="J166" s="510"/>
      <c r="K166" s="510"/>
      <c r="L166" s="510"/>
      <c r="M166" s="510"/>
      <c r="N166" s="510"/>
      <c r="O166" s="510"/>
      <c r="P166" s="510"/>
      <c r="Q166" s="510"/>
      <c r="R166" s="511"/>
    </row>
    <row r="167" spans="2:18" x14ac:dyDescent="0.2">
      <c r="B167" s="509"/>
      <c r="C167" s="510"/>
      <c r="D167" s="510"/>
      <c r="E167" s="510"/>
      <c r="F167" s="510"/>
      <c r="G167" s="510"/>
      <c r="H167" s="510"/>
      <c r="I167" s="510"/>
      <c r="J167" s="510"/>
      <c r="K167" s="510"/>
      <c r="L167" s="510"/>
      <c r="M167" s="510"/>
      <c r="N167" s="510"/>
      <c r="O167" s="510"/>
      <c r="P167" s="510"/>
      <c r="Q167" s="510"/>
      <c r="R167" s="511"/>
    </row>
    <row r="168" spans="2:18" x14ac:dyDescent="0.2">
      <c r="B168" s="509"/>
      <c r="C168" s="510"/>
      <c r="D168" s="510"/>
      <c r="E168" s="510"/>
      <c r="F168" s="510"/>
      <c r="G168" s="510"/>
      <c r="H168" s="510"/>
      <c r="I168" s="510"/>
      <c r="J168" s="510"/>
      <c r="K168" s="510"/>
      <c r="L168" s="510"/>
      <c r="M168" s="510"/>
      <c r="N168" s="510"/>
      <c r="O168" s="510"/>
      <c r="P168" s="510"/>
      <c r="Q168" s="510"/>
      <c r="R168" s="511"/>
    </row>
    <row r="169" spans="2:18" x14ac:dyDescent="0.2">
      <c r="B169" s="509"/>
      <c r="C169" s="510"/>
      <c r="D169" s="510"/>
      <c r="E169" s="510"/>
      <c r="F169" s="510"/>
      <c r="G169" s="510"/>
      <c r="H169" s="510"/>
      <c r="I169" s="510"/>
      <c r="J169" s="510"/>
      <c r="K169" s="510"/>
      <c r="L169" s="510"/>
      <c r="M169" s="510"/>
      <c r="N169" s="510"/>
      <c r="O169" s="510"/>
      <c r="P169" s="510"/>
      <c r="Q169" s="510"/>
      <c r="R169" s="511"/>
    </row>
    <row r="170" spans="2:18" x14ac:dyDescent="0.2">
      <c r="B170" s="509"/>
      <c r="C170" s="510"/>
      <c r="D170" s="510"/>
      <c r="E170" s="510"/>
      <c r="F170" s="510"/>
      <c r="G170" s="510"/>
      <c r="H170" s="510"/>
      <c r="I170" s="510"/>
      <c r="J170" s="510"/>
      <c r="K170" s="510"/>
      <c r="L170" s="510"/>
      <c r="M170" s="510"/>
      <c r="N170" s="510"/>
      <c r="O170" s="510"/>
      <c r="P170" s="510"/>
      <c r="Q170" s="510"/>
      <c r="R170" s="511"/>
    </row>
    <row r="171" spans="2:18" x14ac:dyDescent="0.2">
      <c r="B171" s="509"/>
      <c r="C171" s="510"/>
      <c r="D171" s="510"/>
      <c r="E171" s="510"/>
      <c r="F171" s="510"/>
      <c r="G171" s="510"/>
      <c r="H171" s="510"/>
      <c r="I171" s="510"/>
      <c r="J171" s="510"/>
      <c r="K171" s="510"/>
      <c r="L171" s="510"/>
      <c r="M171" s="510"/>
      <c r="N171" s="510"/>
      <c r="O171" s="510"/>
      <c r="P171" s="510"/>
      <c r="Q171" s="510"/>
      <c r="R171" s="511"/>
    </row>
    <row r="172" spans="2:18" x14ac:dyDescent="0.2">
      <c r="B172" s="509"/>
      <c r="C172" s="510"/>
      <c r="D172" s="510"/>
      <c r="E172" s="510"/>
      <c r="F172" s="510"/>
      <c r="G172" s="510"/>
      <c r="H172" s="510"/>
      <c r="I172" s="510"/>
      <c r="J172" s="510"/>
      <c r="K172" s="510"/>
      <c r="L172" s="510"/>
      <c r="M172" s="510"/>
      <c r="N172" s="510"/>
      <c r="O172" s="510"/>
      <c r="P172" s="510"/>
      <c r="Q172" s="510"/>
      <c r="R172" s="511"/>
    </row>
    <row r="173" spans="2:18" x14ac:dyDescent="0.2">
      <c r="B173" s="509"/>
      <c r="C173" s="510"/>
      <c r="D173" s="510"/>
      <c r="E173" s="510"/>
      <c r="F173" s="510"/>
      <c r="G173" s="510"/>
      <c r="H173" s="510"/>
      <c r="I173" s="510"/>
      <c r="J173" s="510"/>
      <c r="K173" s="510"/>
      <c r="L173" s="510"/>
      <c r="M173" s="510"/>
      <c r="N173" s="510"/>
      <c r="O173" s="510"/>
      <c r="P173" s="510"/>
      <c r="Q173" s="510"/>
      <c r="R173" s="511"/>
    </row>
    <row r="174" spans="2:18" x14ac:dyDescent="0.2">
      <c r="B174" s="509"/>
      <c r="C174" s="510"/>
      <c r="D174" s="510"/>
      <c r="E174" s="510"/>
      <c r="F174" s="510"/>
      <c r="G174" s="510"/>
      <c r="H174" s="510"/>
      <c r="I174" s="510"/>
      <c r="J174" s="510"/>
      <c r="K174" s="510"/>
      <c r="L174" s="510"/>
      <c r="M174" s="510"/>
      <c r="N174" s="510"/>
      <c r="O174" s="510"/>
      <c r="P174" s="510"/>
      <c r="Q174" s="510"/>
      <c r="R174" s="511"/>
    </row>
    <row r="175" spans="2:18" x14ac:dyDescent="0.2">
      <c r="B175" s="509"/>
      <c r="C175" s="510"/>
      <c r="D175" s="510"/>
      <c r="E175" s="510"/>
      <c r="F175" s="510"/>
      <c r="G175" s="510"/>
      <c r="H175" s="510"/>
      <c r="I175" s="510"/>
      <c r="J175" s="510"/>
      <c r="K175" s="510"/>
      <c r="L175" s="510"/>
      <c r="M175" s="510"/>
      <c r="N175" s="510"/>
      <c r="O175" s="510"/>
      <c r="P175" s="510"/>
      <c r="Q175" s="510"/>
      <c r="R175" s="511"/>
    </row>
    <row r="176" spans="2:18" x14ac:dyDescent="0.2">
      <c r="B176" s="509"/>
      <c r="C176" s="510"/>
      <c r="D176" s="510"/>
      <c r="E176" s="510"/>
      <c r="F176" s="510"/>
      <c r="G176" s="510"/>
      <c r="H176" s="510"/>
      <c r="I176" s="510"/>
      <c r="J176" s="510"/>
      <c r="K176" s="510"/>
      <c r="L176" s="510"/>
      <c r="M176" s="510"/>
      <c r="N176" s="510"/>
      <c r="O176" s="510"/>
      <c r="P176" s="510"/>
      <c r="Q176" s="510"/>
      <c r="R176" s="511"/>
    </row>
    <row r="177" spans="2:18" x14ac:dyDescent="0.2">
      <c r="B177" s="509"/>
      <c r="C177" s="510"/>
      <c r="D177" s="510"/>
      <c r="E177" s="510"/>
      <c r="F177" s="510"/>
      <c r="G177" s="510"/>
      <c r="H177" s="510"/>
      <c r="I177" s="510"/>
      <c r="J177" s="510"/>
      <c r="K177" s="510"/>
      <c r="L177" s="510"/>
      <c r="M177" s="510"/>
      <c r="N177" s="510"/>
      <c r="O177" s="510"/>
      <c r="P177" s="510"/>
      <c r="Q177" s="510"/>
      <c r="R177" s="511"/>
    </row>
    <row r="178" spans="2:18" x14ac:dyDescent="0.2">
      <c r="B178" s="509"/>
      <c r="C178" s="510"/>
      <c r="D178" s="510"/>
      <c r="E178" s="510"/>
      <c r="F178" s="510"/>
      <c r="G178" s="510"/>
      <c r="H178" s="510"/>
      <c r="I178" s="510"/>
      <c r="J178" s="510"/>
      <c r="K178" s="510"/>
      <c r="L178" s="510"/>
      <c r="M178" s="510"/>
      <c r="N178" s="510"/>
      <c r="O178" s="510"/>
      <c r="P178" s="510"/>
      <c r="Q178" s="510"/>
      <c r="R178" s="511"/>
    </row>
    <row r="179" spans="2:18" x14ac:dyDescent="0.2">
      <c r="B179" s="509"/>
      <c r="C179" s="510"/>
      <c r="D179" s="510"/>
      <c r="E179" s="510"/>
      <c r="F179" s="510"/>
      <c r="G179" s="510"/>
      <c r="H179" s="510"/>
      <c r="I179" s="510"/>
      <c r="J179" s="510"/>
      <c r="K179" s="510"/>
      <c r="L179" s="510"/>
      <c r="M179" s="510"/>
      <c r="N179" s="510"/>
      <c r="O179" s="510"/>
      <c r="P179" s="510"/>
      <c r="Q179" s="510"/>
      <c r="R179" s="511"/>
    </row>
    <row r="180" spans="2:18" x14ac:dyDescent="0.2">
      <c r="B180" s="509"/>
      <c r="C180" s="510"/>
      <c r="D180" s="510"/>
      <c r="E180" s="510"/>
      <c r="F180" s="510"/>
      <c r="G180" s="510"/>
      <c r="H180" s="510"/>
      <c r="I180" s="510"/>
      <c r="J180" s="510"/>
      <c r="K180" s="510"/>
      <c r="L180" s="510"/>
      <c r="M180" s="510"/>
      <c r="N180" s="510"/>
      <c r="O180" s="510"/>
      <c r="P180" s="510"/>
      <c r="Q180" s="510"/>
      <c r="R180" s="511"/>
    </row>
    <row r="181" spans="2:18" x14ac:dyDescent="0.2">
      <c r="B181" s="509"/>
      <c r="C181" s="510"/>
      <c r="D181" s="510"/>
      <c r="E181" s="510"/>
      <c r="F181" s="510"/>
      <c r="G181" s="510"/>
      <c r="H181" s="510"/>
      <c r="I181" s="510"/>
      <c r="J181" s="510"/>
      <c r="K181" s="510"/>
      <c r="L181" s="510"/>
      <c r="M181" s="510"/>
      <c r="N181" s="510"/>
      <c r="O181" s="510"/>
      <c r="P181" s="510"/>
      <c r="Q181" s="510"/>
      <c r="R181" s="511"/>
    </row>
    <row r="182" spans="2:18" x14ac:dyDescent="0.2">
      <c r="B182" s="509"/>
      <c r="C182" s="510"/>
      <c r="D182" s="510"/>
      <c r="E182" s="510"/>
      <c r="F182" s="510"/>
      <c r="G182" s="510"/>
      <c r="H182" s="510"/>
      <c r="I182" s="510"/>
      <c r="J182" s="510"/>
      <c r="K182" s="510"/>
      <c r="L182" s="510"/>
      <c r="M182" s="510"/>
      <c r="N182" s="510"/>
      <c r="O182" s="510"/>
      <c r="P182" s="510"/>
      <c r="Q182" s="510"/>
      <c r="R182" s="511"/>
    </row>
    <row r="183" spans="2:18" x14ac:dyDescent="0.2">
      <c r="B183" s="509"/>
      <c r="C183" s="510"/>
      <c r="D183" s="510"/>
      <c r="E183" s="510"/>
      <c r="F183" s="510"/>
      <c r="G183" s="510"/>
      <c r="H183" s="510"/>
      <c r="I183" s="510"/>
      <c r="J183" s="510"/>
      <c r="K183" s="510"/>
      <c r="L183" s="510"/>
      <c r="M183" s="510"/>
      <c r="N183" s="510"/>
      <c r="O183" s="510"/>
      <c r="P183" s="510"/>
      <c r="Q183" s="510"/>
      <c r="R183" s="511"/>
    </row>
    <row r="184" spans="2:18" x14ac:dyDescent="0.2">
      <c r="B184" s="509"/>
      <c r="C184" s="510"/>
      <c r="D184" s="510"/>
      <c r="E184" s="510"/>
      <c r="F184" s="510"/>
      <c r="G184" s="510"/>
      <c r="H184" s="510"/>
      <c r="I184" s="510"/>
      <c r="J184" s="510"/>
      <c r="K184" s="510"/>
      <c r="L184" s="510"/>
      <c r="M184" s="510"/>
      <c r="N184" s="510"/>
      <c r="O184" s="510"/>
      <c r="P184" s="510"/>
      <c r="Q184" s="510"/>
      <c r="R184" s="511"/>
    </row>
    <row r="185" spans="2:18" ht="15" x14ac:dyDescent="0.25">
      <c r="B185" s="516"/>
      <c r="C185" s="517"/>
      <c r="D185" s="517"/>
      <c r="E185" s="517"/>
      <c r="F185" s="517"/>
      <c r="G185" s="517"/>
      <c r="H185" s="517"/>
      <c r="I185" s="517"/>
      <c r="J185" s="517"/>
      <c r="K185" s="517"/>
      <c r="L185" s="517"/>
      <c r="M185" s="517"/>
      <c r="N185" s="517"/>
      <c r="O185" s="517"/>
      <c r="P185" s="517"/>
      <c r="Q185" s="63" t="s">
        <v>213</v>
      </c>
      <c r="R185" s="518"/>
    </row>
    <row r="262" spans="2:3" ht="18.75" x14ac:dyDescent="0.3">
      <c r="B262" s="519"/>
      <c r="C262" s="519"/>
    </row>
  </sheetData>
  <sheetProtection algorithmName="SHA-512" hashValue="zD0Z7diYFsXRqTuSWymk5NPR/E0YgXJ0FCgCBI3NbCRu7U9YoGk5n+PUefTcen2QweXAzgynHyLBZUYISOIHqg==" saltValue="Fo8dRhZxjJGqTccF59b45w==" spinCount="100000" sheet="1" objects="1" scenarios="1"/>
  <pageMargins left="0.7" right="0.7" top="0.75" bottom="0.75" header="0.3" footer="0.3"/>
  <pageSetup paperSize="9" scale="60" orientation="portrait" r:id="rId1"/>
  <headerFooter>
    <oddHeader>&amp;L&amp;"Arial,Vet"&amp;F&amp;R&amp;"Arial,Vet"&amp;A</oddHeader>
    <oddFooter>&amp;L&amp;"Arial,Vet"keizer / goedhart&amp;C&amp;"Arial,Vet"pagina &amp;P&amp;R&amp;"Arial,Vet"&amp;D</oddFooter>
  </headerFooter>
  <rowBreaks count="2" manualBreakCount="2">
    <brk id="95" min="1" max="17" man="1"/>
    <brk id="185"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129"/>
  <sheetViews>
    <sheetView zoomScale="85" zoomScaleNormal="85" workbookViewId="0">
      <selection activeCell="B2" sqref="B2"/>
    </sheetView>
  </sheetViews>
  <sheetFormatPr defaultColWidth="9.140625" defaultRowHeight="12.75" x14ac:dyDescent="0.2"/>
  <cols>
    <col min="1" max="1" width="3.7109375" style="51" customWidth="1"/>
    <col min="2" max="3" width="2.7109375" style="51" customWidth="1"/>
    <col min="4" max="4" width="45.7109375" style="51" customWidth="1"/>
    <col min="5" max="5" width="2.7109375" style="51" customWidth="1"/>
    <col min="6" max="9" width="17" style="51" customWidth="1"/>
    <col min="10" max="11" width="2.7109375" style="51" customWidth="1"/>
    <col min="12" max="16384" width="9.140625" style="51"/>
  </cols>
  <sheetData>
    <row r="2" spans="2:11" x14ac:dyDescent="0.2">
      <c r="B2" s="10"/>
      <c r="C2" s="11"/>
      <c r="D2" s="11"/>
      <c r="E2" s="11"/>
      <c r="F2" s="11"/>
      <c r="G2" s="11"/>
      <c r="H2" s="11"/>
      <c r="I2" s="11"/>
      <c r="J2" s="11"/>
      <c r="K2" s="13"/>
    </row>
    <row r="3" spans="2:11" x14ac:dyDescent="0.2">
      <c r="B3" s="21"/>
      <c r="C3" s="23"/>
      <c r="D3" s="23"/>
      <c r="E3" s="23"/>
      <c r="F3" s="23"/>
      <c r="G3" s="23"/>
      <c r="H3" s="23"/>
      <c r="I3" s="23"/>
      <c r="J3" s="23"/>
      <c r="K3" s="26"/>
    </row>
    <row r="4" spans="2:11" s="217" customFormat="1" ht="18.75" x14ac:dyDescent="0.3">
      <c r="B4" s="297"/>
      <c r="C4" s="632" t="s">
        <v>426</v>
      </c>
      <c r="D4" s="298"/>
      <c r="E4" s="16"/>
      <c r="F4" s="351"/>
      <c r="G4" s="16"/>
      <c r="H4" s="16"/>
      <c r="I4" s="16"/>
      <c r="J4" s="16"/>
      <c r="K4" s="18"/>
    </row>
    <row r="5" spans="2:11" ht="18.75" x14ac:dyDescent="0.3">
      <c r="B5" s="302"/>
      <c r="C5" s="151" t="str">
        <f>+geg!G9</f>
        <v>De speciale school</v>
      </c>
      <c r="D5" s="307"/>
      <c r="E5" s="23"/>
      <c r="F5" s="380"/>
      <c r="G5" s="23"/>
      <c r="H5" s="23"/>
      <c r="I5" s="23"/>
      <c r="J5" s="23"/>
      <c r="K5" s="26"/>
    </row>
    <row r="6" spans="2:11" x14ac:dyDescent="0.2">
      <c r="B6" s="21"/>
      <c r="C6" s="23"/>
      <c r="D6" s="23"/>
      <c r="E6" s="23"/>
      <c r="F6" s="23"/>
      <c r="G6" s="23"/>
      <c r="H6" s="23"/>
      <c r="I6" s="23"/>
      <c r="J6" s="23"/>
      <c r="K6" s="26"/>
    </row>
    <row r="7" spans="2:11" x14ac:dyDescent="0.2">
      <c r="B7" s="21"/>
      <c r="C7" s="23"/>
      <c r="D7" s="23"/>
      <c r="E7" s="23"/>
      <c r="F7" s="23"/>
      <c r="G7" s="23"/>
      <c r="H7" s="23"/>
      <c r="I7" s="23"/>
      <c r="J7" s="23"/>
      <c r="K7" s="26"/>
    </row>
    <row r="8" spans="2:11" x14ac:dyDescent="0.2">
      <c r="B8" s="21"/>
      <c r="C8" s="23"/>
      <c r="D8" s="1191" t="s">
        <v>427</v>
      </c>
      <c r="E8" s="1162"/>
      <c r="F8" s="1162"/>
      <c r="G8" s="1162"/>
      <c r="H8" s="1162"/>
      <c r="I8" s="1162"/>
      <c r="J8" s="23"/>
      <c r="K8" s="26"/>
    </row>
    <row r="9" spans="2:11" x14ac:dyDescent="0.2">
      <c r="B9" s="21"/>
      <c r="C9" s="23"/>
      <c r="D9" s="1192" t="s">
        <v>634</v>
      </c>
      <c r="E9" s="1162"/>
      <c r="F9" s="1334"/>
      <c r="G9" s="1334"/>
      <c r="H9" s="1334"/>
      <c r="I9" s="1193"/>
      <c r="J9" s="23"/>
      <c r="K9" s="26"/>
    </row>
    <row r="10" spans="2:11" x14ac:dyDescent="0.2">
      <c r="B10" s="21"/>
      <c r="C10" s="23"/>
      <c r="D10" s="1192" t="s">
        <v>428</v>
      </c>
      <c r="E10" s="1162"/>
      <c r="F10" s="1194"/>
      <c r="G10" s="1194"/>
      <c r="H10" s="1194"/>
      <c r="I10" s="1193"/>
      <c r="J10" s="23"/>
      <c r="K10" s="26"/>
    </row>
    <row r="11" spans="2:11" x14ac:dyDescent="0.2">
      <c r="B11" s="21"/>
      <c r="C11" s="23"/>
      <c r="D11" s="1195" t="s">
        <v>635</v>
      </c>
      <c r="E11" s="1162"/>
      <c r="F11" s="1194"/>
      <c r="G11" s="1194"/>
      <c r="H11" s="1194"/>
      <c r="I11" s="1193"/>
      <c r="J11" s="23"/>
      <c r="K11" s="26"/>
    </row>
    <row r="12" spans="2:11" x14ac:dyDescent="0.2">
      <c r="B12" s="21"/>
      <c r="C12" s="23"/>
      <c r="D12" s="1195" t="s">
        <v>429</v>
      </c>
      <c r="E12" s="1162"/>
      <c r="F12" s="1194"/>
      <c r="G12" s="1194"/>
      <c r="H12" s="1194"/>
      <c r="I12" s="1193"/>
      <c r="J12" s="23"/>
      <c r="K12" s="26"/>
    </row>
    <row r="13" spans="2:11" x14ac:dyDescent="0.2">
      <c r="B13" s="21"/>
      <c r="C13" s="23"/>
      <c r="D13" s="1195" t="s">
        <v>430</v>
      </c>
      <c r="E13" s="1162"/>
      <c r="F13" s="1194"/>
      <c r="G13" s="1194"/>
      <c r="H13" s="1194"/>
      <c r="I13" s="1193"/>
      <c r="J13" s="23"/>
      <c r="K13" s="26"/>
    </row>
    <row r="14" spans="2:11" x14ac:dyDescent="0.2">
      <c r="B14" s="21"/>
      <c r="C14" s="23"/>
      <c r="D14" s="1195"/>
      <c r="E14" s="1196"/>
      <c r="F14" s="1161"/>
      <c r="G14" s="1161"/>
      <c r="H14" s="1161"/>
      <c r="I14" s="1161"/>
      <c r="J14" s="386"/>
      <c r="K14" s="387"/>
    </row>
    <row r="15" spans="2:11" x14ac:dyDescent="0.2">
      <c r="B15" s="21"/>
      <c r="C15" s="23"/>
      <c r="D15" s="1195"/>
      <c r="E15" s="1196"/>
      <c r="F15" s="1161"/>
      <c r="G15" s="1161"/>
      <c r="H15" s="1161"/>
      <c r="I15" s="1161"/>
      <c r="J15" s="386"/>
      <c r="K15" s="387"/>
    </row>
    <row r="16" spans="2:11" s="217" customFormat="1" x14ac:dyDescent="0.2">
      <c r="B16" s="15"/>
      <c r="C16" s="16"/>
      <c r="D16" s="1197"/>
      <c r="E16" s="1196"/>
      <c r="F16" s="1161">
        <f>tab!D4</f>
        <v>2015</v>
      </c>
      <c r="G16" s="1161">
        <f>tab!E4</f>
        <v>2016</v>
      </c>
      <c r="H16" s="1161">
        <f>tab!F4</f>
        <v>2017</v>
      </c>
      <c r="I16" s="1161">
        <f>tab!G4</f>
        <v>2018</v>
      </c>
      <c r="J16" s="520"/>
      <c r="K16" s="521"/>
    </row>
    <row r="17" spans="1:13" x14ac:dyDescent="0.2">
      <c r="B17" s="21"/>
      <c r="C17" s="23"/>
      <c r="D17" s="1162"/>
      <c r="E17" s="1196"/>
      <c r="F17" s="1162"/>
      <c r="G17" s="1162"/>
      <c r="H17" s="1162"/>
      <c r="I17" s="1162"/>
      <c r="J17" s="386"/>
      <c r="K17" s="387"/>
    </row>
    <row r="18" spans="1:13" x14ac:dyDescent="0.2">
      <c r="B18" s="21"/>
      <c r="C18" s="27"/>
      <c r="D18" s="334"/>
      <c r="E18" s="28"/>
      <c r="F18" s="335"/>
      <c r="G18" s="172"/>
      <c r="H18" s="172"/>
      <c r="I18" s="28"/>
      <c r="J18" s="30"/>
      <c r="K18" s="26"/>
    </row>
    <row r="19" spans="1:13" x14ac:dyDescent="0.2">
      <c r="B19" s="21"/>
      <c r="C19" s="45"/>
      <c r="D19" s="1" t="s">
        <v>108</v>
      </c>
      <c r="E19" s="3"/>
      <c r="F19" s="1183" t="str">
        <f>+geg!G9</f>
        <v>De speciale school</v>
      </c>
      <c r="G19" s="1174"/>
      <c r="H19" s="1174"/>
      <c r="I19" s="1184"/>
      <c r="J19" s="6"/>
      <c r="K19" s="26"/>
      <c r="M19" s="105"/>
    </row>
    <row r="20" spans="1:13" x14ac:dyDescent="0.2">
      <c r="B20" s="21"/>
      <c r="C20" s="45"/>
      <c r="D20" s="1" t="s">
        <v>109</v>
      </c>
      <c r="E20" s="3"/>
      <c r="F20" s="1183" t="str">
        <f>+geg!G10</f>
        <v>99ZZ</v>
      </c>
      <c r="G20" s="1174"/>
      <c r="H20" s="1174"/>
      <c r="I20" s="1184"/>
      <c r="J20" s="6"/>
      <c r="K20" s="26"/>
      <c r="M20" s="105"/>
    </row>
    <row r="21" spans="1:13" x14ac:dyDescent="0.2">
      <c r="B21" s="21"/>
      <c r="C21" s="45"/>
      <c r="D21" s="1" t="s">
        <v>431</v>
      </c>
      <c r="E21" s="3"/>
      <c r="F21" s="1185">
        <f ca="1">TODAY()</f>
        <v>42106</v>
      </c>
      <c r="G21" s="1174"/>
      <c r="H21" s="1174"/>
      <c r="I21" s="1184"/>
      <c r="J21" s="6"/>
      <c r="K21" s="26"/>
      <c r="M21" s="105"/>
    </row>
    <row r="22" spans="1:13" x14ac:dyDescent="0.2">
      <c r="B22" s="21"/>
      <c r="C22" s="45"/>
      <c r="D22" s="345"/>
      <c r="E22" s="3"/>
      <c r="F22" s="1186"/>
      <c r="G22" s="1174"/>
      <c r="H22" s="1174"/>
      <c r="I22" s="1184"/>
      <c r="J22" s="6"/>
      <c r="K22" s="26"/>
      <c r="M22" s="277"/>
    </row>
    <row r="23" spans="1:13" x14ac:dyDescent="0.2">
      <c r="A23" s="522"/>
      <c r="B23" s="433"/>
      <c r="C23" s="434"/>
      <c r="D23" s="1" t="s">
        <v>432</v>
      </c>
      <c r="E23" s="3"/>
      <c r="F23" s="1163">
        <f>begr!F14</f>
        <v>200964.76160541666</v>
      </c>
      <c r="G23" s="1163">
        <f>begr!G14</f>
        <v>384945.44768633333</v>
      </c>
      <c r="H23" s="1163">
        <f>begr!H14</f>
        <v>386702.23768633336</v>
      </c>
      <c r="I23" s="1163">
        <f>begr!I14</f>
        <v>388459.0276863334</v>
      </c>
      <c r="J23" s="523"/>
      <c r="K23" s="524"/>
      <c r="M23" s="105"/>
    </row>
    <row r="24" spans="1:13" x14ac:dyDescent="0.2">
      <c r="A24" s="522"/>
      <c r="B24" s="433"/>
      <c r="C24" s="434"/>
      <c r="D24" s="1" t="s">
        <v>433</v>
      </c>
      <c r="E24" s="488"/>
      <c r="F24" s="1163">
        <f>begr!F15</f>
        <v>0</v>
      </c>
      <c r="G24" s="1163">
        <f>begr!G15</f>
        <v>0</v>
      </c>
      <c r="H24" s="1163">
        <f>begr!H15</f>
        <v>0</v>
      </c>
      <c r="I24" s="1163">
        <f>begr!I15</f>
        <v>0</v>
      </c>
      <c r="J24" s="523"/>
      <c r="K24" s="524"/>
      <c r="M24" s="105"/>
    </row>
    <row r="25" spans="1:13" x14ac:dyDescent="0.2">
      <c r="A25" s="522"/>
      <c r="B25" s="433"/>
      <c r="C25" s="434"/>
      <c r="D25" s="1" t="s">
        <v>434</v>
      </c>
      <c r="E25" s="488"/>
      <c r="F25" s="1163">
        <f>begr!F16</f>
        <v>0</v>
      </c>
      <c r="G25" s="1163">
        <f>begr!G16</f>
        <v>0</v>
      </c>
      <c r="H25" s="1163">
        <f>begr!H16</f>
        <v>0</v>
      </c>
      <c r="I25" s="1163">
        <f>begr!I16</f>
        <v>0</v>
      </c>
      <c r="J25" s="523"/>
      <c r="K25" s="524"/>
      <c r="M25" s="105"/>
    </row>
    <row r="26" spans="1:13" x14ac:dyDescent="0.2">
      <c r="A26" s="522"/>
      <c r="B26" s="433"/>
      <c r="C26" s="434"/>
      <c r="D26" s="1" t="s">
        <v>435</v>
      </c>
      <c r="E26" s="488"/>
      <c r="F26" s="1163">
        <f>begr!F17</f>
        <v>0</v>
      </c>
      <c r="G26" s="1163">
        <f>begr!G17</f>
        <v>0</v>
      </c>
      <c r="H26" s="1163">
        <f>begr!H17</f>
        <v>0</v>
      </c>
      <c r="I26" s="1163">
        <f>begr!I17</f>
        <v>0</v>
      </c>
      <c r="J26" s="523"/>
      <c r="K26" s="524"/>
      <c r="M26" s="105"/>
    </row>
    <row r="27" spans="1:13" x14ac:dyDescent="0.2">
      <c r="B27" s="21"/>
      <c r="C27" s="45"/>
      <c r="D27" s="3" t="s">
        <v>436</v>
      </c>
      <c r="E27" s="3"/>
      <c r="F27" s="1163">
        <f>begr!F18</f>
        <v>0</v>
      </c>
      <c r="G27" s="1163">
        <f>begr!G18</f>
        <v>0</v>
      </c>
      <c r="H27" s="1163">
        <f>begr!H18</f>
        <v>0</v>
      </c>
      <c r="I27" s="1163">
        <f>begr!I18</f>
        <v>0</v>
      </c>
      <c r="J27" s="6"/>
      <c r="K27" s="26"/>
    </row>
    <row r="28" spans="1:13" x14ac:dyDescent="0.2">
      <c r="B28" s="21"/>
      <c r="C28" s="45"/>
      <c r="D28" s="372" t="s">
        <v>258</v>
      </c>
      <c r="E28" s="3"/>
      <c r="F28" s="1163">
        <f>lasten!I142</f>
        <v>111284.28000000001</v>
      </c>
      <c r="G28" s="1163">
        <f>lasten!J142</f>
        <v>117032.04000000002</v>
      </c>
      <c r="H28" s="1163">
        <f>lasten!K142</f>
        <v>122039.46000000002</v>
      </c>
      <c r="I28" s="1163">
        <f>lasten!L142</f>
        <v>125971.20000000001</v>
      </c>
      <c r="J28" s="6"/>
      <c r="K28" s="26"/>
      <c r="M28" s="106"/>
    </row>
    <row r="29" spans="1:13" x14ac:dyDescent="0.2">
      <c r="B29" s="21"/>
      <c r="C29" s="45"/>
      <c r="D29" s="372" t="s">
        <v>259</v>
      </c>
      <c r="E29" s="3"/>
      <c r="F29" s="1163">
        <f>lasten!I143</f>
        <v>0</v>
      </c>
      <c r="G29" s="1163">
        <f>lasten!J143</f>
        <v>0</v>
      </c>
      <c r="H29" s="1163">
        <f>lasten!K143</f>
        <v>0</v>
      </c>
      <c r="I29" s="1163">
        <f>lasten!L143</f>
        <v>0</v>
      </c>
      <c r="J29" s="6"/>
      <c r="K29" s="26"/>
      <c r="M29" s="106"/>
    </row>
    <row r="30" spans="1:13" x14ac:dyDescent="0.2">
      <c r="B30" s="21"/>
      <c r="C30" s="45"/>
      <c r="D30" s="3" t="s">
        <v>245</v>
      </c>
      <c r="E30" s="3"/>
      <c r="F30" s="1163">
        <f>begr!F22</f>
        <v>0</v>
      </c>
      <c r="G30" s="1163">
        <f>begr!G22</f>
        <v>0</v>
      </c>
      <c r="H30" s="1163">
        <f>begr!H22</f>
        <v>0</v>
      </c>
      <c r="I30" s="1163">
        <f>begr!I22</f>
        <v>0</v>
      </c>
      <c r="J30" s="6"/>
      <c r="K30" s="26"/>
    </row>
    <row r="31" spans="1:13" x14ac:dyDescent="0.2">
      <c r="B31" s="21"/>
      <c r="C31" s="45"/>
      <c r="D31" s="3" t="s">
        <v>437</v>
      </c>
      <c r="E31" s="3"/>
      <c r="F31" s="1163">
        <f>begr!F23</f>
        <v>0</v>
      </c>
      <c r="G31" s="1163">
        <f>begr!G23</f>
        <v>0</v>
      </c>
      <c r="H31" s="1163">
        <f>begr!H23</f>
        <v>0</v>
      </c>
      <c r="I31" s="1163">
        <f>begr!I23</f>
        <v>0</v>
      </c>
      <c r="J31" s="6"/>
      <c r="K31" s="26"/>
    </row>
    <row r="32" spans="1:13" x14ac:dyDescent="0.2">
      <c r="B32" s="21"/>
      <c r="C32" s="45"/>
      <c r="D32" s="3" t="s">
        <v>438</v>
      </c>
      <c r="E32" s="3"/>
      <c r="F32" s="1163">
        <f>begr!F24</f>
        <v>0</v>
      </c>
      <c r="G32" s="1163">
        <f>begr!G24</f>
        <v>0</v>
      </c>
      <c r="H32" s="1163">
        <f>begr!H24</f>
        <v>0</v>
      </c>
      <c r="I32" s="1163">
        <f>begr!I24</f>
        <v>0</v>
      </c>
      <c r="J32" s="6"/>
      <c r="K32" s="26"/>
    </row>
    <row r="33" spans="2:13" x14ac:dyDescent="0.2">
      <c r="B33" s="21"/>
      <c r="C33" s="45"/>
      <c r="D33" s="1" t="s">
        <v>439</v>
      </c>
      <c r="E33" s="368"/>
      <c r="F33" s="1163">
        <f>+begr!F33</f>
        <v>0</v>
      </c>
      <c r="G33" s="1163">
        <f>+begr!G33</f>
        <v>0</v>
      </c>
      <c r="H33" s="1163">
        <f>+begr!H33</f>
        <v>0</v>
      </c>
      <c r="I33" s="1163">
        <f>+begr!I33</f>
        <v>0</v>
      </c>
      <c r="J33" s="6"/>
      <c r="K33" s="26"/>
      <c r="M33" s="105"/>
    </row>
    <row r="34" spans="2:13" x14ac:dyDescent="0.2">
      <c r="B34" s="21"/>
      <c r="C34" s="45"/>
      <c r="D34" s="1" t="s">
        <v>440</v>
      </c>
      <c r="E34" s="368"/>
      <c r="F34" s="1163">
        <f>+begr!F34</f>
        <v>0</v>
      </c>
      <c r="G34" s="1163">
        <f>+begr!G34</f>
        <v>0</v>
      </c>
      <c r="H34" s="1163">
        <f>+begr!H34</f>
        <v>0</v>
      </c>
      <c r="I34" s="1163">
        <f>+begr!I34</f>
        <v>0</v>
      </c>
      <c r="J34" s="6"/>
      <c r="K34" s="26"/>
      <c r="M34" s="105"/>
    </row>
    <row r="35" spans="2:13" x14ac:dyDescent="0.2">
      <c r="B35" s="21"/>
      <c r="C35" s="45"/>
      <c r="D35" s="1" t="s">
        <v>269</v>
      </c>
      <c r="E35" s="368"/>
      <c r="F35" s="1163">
        <f>begr!F40</f>
        <v>89680.481605416644</v>
      </c>
      <c r="G35" s="1163">
        <f>begr!G40</f>
        <v>267913.40768633329</v>
      </c>
      <c r="H35" s="1163">
        <f>begr!H40</f>
        <v>264662.77768633334</v>
      </c>
      <c r="I35" s="1163">
        <f>begr!I40</f>
        <v>262487.82768633339</v>
      </c>
      <c r="J35" s="6"/>
      <c r="K35" s="26"/>
      <c r="M35" s="105"/>
    </row>
    <row r="36" spans="2:13" x14ac:dyDescent="0.2">
      <c r="B36" s="21"/>
      <c r="C36" s="45"/>
      <c r="D36" s="1"/>
      <c r="E36" s="368"/>
      <c r="F36" s="1163"/>
      <c r="G36" s="1163"/>
      <c r="H36" s="1163"/>
      <c r="I36" s="1163"/>
      <c r="J36" s="6"/>
      <c r="K36" s="26"/>
      <c r="M36" s="105"/>
    </row>
    <row r="37" spans="2:13" x14ac:dyDescent="0.2">
      <c r="B37" s="21"/>
      <c r="C37" s="45"/>
      <c r="D37" s="3" t="s">
        <v>441</v>
      </c>
      <c r="E37" s="3"/>
      <c r="F37" s="1163">
        <f>bal!G17</f>
        <v>0</v>
      </c>
      <c r="G37" s="1163">
        <f>bal!H17</f>
        <v>0</v>
      </c>
      <c r="H37" s="1163">
        <f>bal!I17</f>
        <v>0</v>
      </c>
      <c r="I37" s="1163">
        <f>bal!J17</f>
        <v>0</v>
      </c>
      <c r="J37" s="6"/>
      <c r="K37" s="26"/>
    </row>
    <row r="38" spans="2:13" x14ac:dyDescent="0.2">
      <c r="B38" s="21"/>
      <c r="C38" s="45"/>
      <c r="D38" s="3" t="s">
        <v>279</v>
      </c>
      <c r="E38" s="3"/>
      <c r="F38" s="1163">
        <f>bal!G23</f>
        <v>89680.481605416644</v>
      </c>
      <c r="G38" s="1163">
        <f>bal!H23</f>
        <v>356910.11429174989</v>
      </c>
      <c r="H38" s="1163">
        <f>bal!I23</f>
        <v>619149.05697808333</v>
      </c>
      <c r="I38" s="1163">
        <f>bal!J23</f>
        <v>879583.71466441662</v>
      </c>
      <c r="J38" s="6"/>
      <c r="K38" s="26"/>
    </row>
    <row r="39" spans="2:13" x14ac:dyDescent="0.2">
      <c r="B39" s="21"/>
      <c r="C39" s="45"/>
      <c r="D39" s="3" t="s">
        <v>442</v>
      </c>
      <c r="E39" s="3"/>
      <c r="F39" s="1163">
        <f>bal!G36</f>
        <v>89680.481605416644</v>
      </c>
      <c r="G39" s="1163">
        <f>bal!H36</f>
        <v>357593.88929174992</v>
      </c>
      <c r="H39" s="1163">
        <f>bal!I36</f>
        <v>622256.66697808332</v>
      </c>
      <c r="I39" s="1163">
        <f>bal!J36</f>
        <v>884744.49466441665</v>
      </c>
      <c r="J39" s="6"/>
      <c r="K39" s="26"/>
    </row>
    <row r="40" spans="2:13" x14ac:dyDescent="0.2">
      <c r="B40" s="21"/>
      <c r="C40" s="45"/>
      <c r="D40" s="3" t="s">
        <v>291</v>
      </c>
      <c r="E40" s="3"/>
      <c r="F40" s="1163">
        <f>bal!G42</f>
        <v>0</v>
      </c>
      <c r="G40" s="1163">
        <f>bal!H42</f>
        <v>-683.77500000000009</v>
      </c>
      <c r="H40" s="1163">
        <f>bal!I42</f>
        <v>-3107.6100000000006</v>
      </c>
      <c r="I40" s="1163">
        <f>bal!J42</f>
        <v>-5160.7800000000007</v>
      </c>
      <c r="J40" s="6"/>
      <c r="K40" s="26"/>
    </row>
    <row r="41" spans="2:13" x14ac:dyDescent="0.2">
      <c r="B41" s="21"/>
      <c r="C41" s="45"/>
      <c r="D41" s="3" t="s">
        <v>295</v>
      </c>
      <c r="E41" s="3"/>
      <c r="F41" s="1163">
        <f>bal!G46</f>
        <v>0</v>
      </c>
      <c r="G41" s="1163">
        <f>bal!H46</f>
        <v>0</v>
      </c>
      <c r="H41" s="1163">
        <f>bal!I46</f>
        <v>0</v>
      </c>
      <c r="I41" s="1163">
        <f>bal!J46</f>
        <v>0</v>
      </c>
      <c r="J41" s="6"/>
      <c r="K41" s="26"/>
    </row>
    <row r="42" spans="2:13" x14ac:dyDescent="0.2">
      <c r="B42" s="21"/>
      <c r="C42" s="45"/>
      <c r="D42" s="3" t="s">
        <v>298</v>
      </c>
      <c r="E42" s="3"/>
      <c r="F42" s="1163">
        <f>bal!G55</f>
        <v>0</v>
      </c>
      <c r="G42" s="1163">
        <f>bal!H55</f>
        <v>0</v>
      </c>
      <c r="H42" s="1163">
        <f>bal!I55</f>
        <v>0</v>
      </c>
      <c r="I42" s="1163">
        <f>bal!J55</f>
        <v>0</v>
      </c>
      <c r="J42" s="6"/>
      <c r="K42" s="26"/>
    </row>
    <row r="43" spans="2:13" x14ac:dyDescent="0.2">
      <c r="B43" s="21"/>
      <c r="C43" s="45"/>
      <c r="D43" s="3"/>
      <c r="E43" s="3"/>
      <c r="F43" s="1187"/>
      <c r="G43" s="1187"/>
      <c r="H43" s="1188"/>
      <c r="I43" s="1187"/>
      <c r="J43" s="6"/>
      <c r="K43" s="26"/>
    </row>
    <row r="44" spans="2:13" x14ac:dyDescent="0.2">
      <c r="B44" s="21"/>
      <c r="C44" s="45"/>
      <c r="D44" s="3" t="s">
        <v>443</v>
      </c>
      <c r="E44" s="3"/>
      <c r="F44" s="1189"/>
      <c r="G44" s="1189"/>
      <c r="H44" s="1189"/>
      <c r="I44" s="1189"/>
      <c r="J44" s="6"/>
      <c r="K44" s="26"/>
    </row>
    <row r="45" spans="2:13" x14ac:dyDescent="0.2">
      <c r="B45" s="21"/>
      <c r="C45" s="45"/>
      <c r="D45" s="3" t="s">
        <v>444</v>
      </c>
      <c r="E45" s="3"/>
      <c r="F45" s="1189"/>
      <c r="G45" s="1189"/>
      <c r="H45" s="1189"/>
      <c r="I45" s="1189"/>
      <c r="J45" s="6"/>
      <c r="K45" s="26"/>
    </row>
    <row r="46" spans="2:13" x14ac:dyDescent="0.2">
      <c r="B46" s="21"/>
      <c r="C46" s="45"/>
      <c r="D46" s="1" t="s">
        <v>445</v>
      </c>
      <c r="E46" s="3"/>
      <c r="F46" s="1189"/>
      <c r="G46" s="1189"/>
      <c r="H46" s="1189"/>
      <c r="I46" s="1189"/>
      <c r="J46" s="6"/>
      <c r="K46" s="26"/>
      <c r="M46" s="105"/>
    </row>
    <row r="47" spans="2:13" x14ac:dyDescent="0.2">
      <c r="B47" s="21"/>
      <c r="C47" s="45"/>
      <c r="D47" s="1" t="s">
        <v>446</v>
      </c>
      <c r="E47" s="3"/>
      <c r="F47" s="1189"/>
      <c r="G47" s="1189"/>
      <c r="H47" s="1189"/>
      <c r="I47" s="1189"/>
      <c r="J47" s="6"/>
      <c r="K47" s="26"/>
      <c r="M47" s="105"/>
    </row>
    <row r="48" spans="2:13" x14ac:dyDescent="0.2">
      <c r="B48" s="21"/>
      <c r="C48" s="45"/>
      <c r="D48" s="1" t="s">
        <v>447</v>
      </c>
      <c r="E48" s="3"/>
      <c r="F48" s="1189"/>
      <c r="G48" s="1189"/>
      <c r="H48" s="1189"/>
      <c r="I48" s="1189"/>
      <c r="J48" s="6"/>
      <c r="K48" s="26"/>
      <c r="M48" s="105"/>
    </row>
    <row r="49" spans="2:13" x14ac:dyDescent="0.2">
      <c r="B49" s="21"/>
      <c r="C49" s="45"/>
      <c r="D49" s="1" t="s">
        <v>448</v>
      </c>
      <c r="E49" s="3"/>
      <c r="F49" s="1189"/>
      <c r="G49" s="1189"/>
      <c r="H49" s="1189"/>
      <c r="I49" s="1189"/>
      <c r="J49" s="6"/>
      <c r="K49" s="26"/>
      <c r="M49" s="105"/>
    </row>
    <row r="50" spans="2:13" x14ac:dyDescent="0.2">
      <c r="B50" s="21"/>
      <c r="C50" s="45"/>
      <c r="D50" s="1" t="s">
        <v>536</v>
      </c>
      <c r="E50" s="3"/>
      <c r="F50" s="1189">
        <f>+geg!H27</f>
        <v>3</v>
      </c>
      <c r="G50" s="1189">
        <f>+geg!I27</f>
        <v>3</v>
      </c>
      <c r="H50" s="1189">
        <f>+geg!J27</f>
        <v>3</v>
      </c>
      <c r="I50" s="1189">
        <f>+geg!K27</f>
        <v>3</v>
      </c>
      <c r="J50" s="6"/>
      <c r="K50" s="26"/>
      <c r="M50" s="105"/>
    </row>
    <row r="51" spans="2:13" x14ac:dyDescent="0.2">
      <c r="B51" s="21"/>
      <c r="C51" s="45"/>
      <c r="D51" s="1" t="s">
        <v>537</v>
      </c>
      <c r="E51" s="3"/>
      <c r="F51" s="1189">
        <f>+geg!H32</f>
        <v>3</v>
      </c>
      <c r="G51" s="1189">
        <f>+geg!I32</f>
        <v>3</v>
      </c>
      <c r="H51" s="1189">
        <f>+geg!J32</f>
        <v>3</v>
      </c>
      <c r="I51" s="1189">
        <f>+geg!K32</f>
        <v>3</v>
      </c>
      <c r="J51" s="6"/>
      <c r="K51" s="26"/>
      <c r="M51" s="105"/>
    </row>
    <row r="52" spans="2:13" x14ac:dyDescent="0.2">
      <c r="B52" s="21"/>
      <c r="C52" s="45"/>
      <c r="D52" s="1" t="s">
        <v>538</v>
      </c>
      <c r="E52" s="3"/>
      <c r="F52" s="1189">
        <f>+geg!H37</f>
        <v>3</v>
      </c>
      <c r="G52" s="1189">
        <f>+geg!I37</f>
        <v>3</v>
      </c>
      <c r="H52" s="1189">
        <f>+geg!J37</f>
        <v>3</v>
      </c>
      <c r="I52" s="1189">
        <f>+geg!K37</f>
        <v>3</v>
      </c>
      <c r="J52" s="6"/>
      <c r="K52" s="26"/>
      <c r="M52" s="105"/>
    </row>
    <row r="53" spans="2:13" x14ac:dyDescent="0.2">
      <c r="B53" s="21"/>
      <c r="C53" s="45"/>
      <c r="D53" s="1" t="s">
        <v>449</v>
      </c>
      <c r="E53" s="3"/>
      <c r="F53" s="1189">
        <f>+geg!H42</f>
        <v>7</v>
      </c>
      <c r="G53" s="1189">
        <f>+geg!I42</f>
        <v>7</v>
      </c>
      <c r="H53" s="1189">
        <f>+geg!J42</f>
        <v>7</v>
      </c>
      <c r="I53" s="1189">
        <f>+geg!K42</f>
        <v>7</v>
      </c>
      <c r="J53" s="6"/>
      <c r="K53" s="26"/>
      <c r="M53" s="105"/>
    </row>
    <row r="54" spans="2:13" x14ac:dyDescent="0.2">
      <c r="B54" s="21"/>
      <c r="C54" s="45"/>
      <c r="D54" s="2" t="s">
        <v>450</v>
      </c>
      <c r="E54" s="3"/>
      <c r="F54" s="1189">
        <f>+geg!H39</f>
        <v>6</v>
      </c>
      <c r="G54" s="1189">
        <f>+geg!I39</f>
        <v>6</v>
      </c>
      <c r="H54" s="1189">
        <f>+geg!J39</f>
        <v>6</v>
      </c>
      <c r="I54" s="1189">
        <f>+geg!K39</f>
        <v>6</v>
      </c>
      <c r="J54" s="6"/>
      <c r="K54" s="26"/>
      <c r="M54" s="629"/>
    </row>
    <row r="55" spans="2:13" x14ac:dyDescent="0.2">
      <c r="B55" s="21"/>
      <c r="C55" s="45"/>
      <c r="D55" s="2" t="s">
        <v>451</v>
      </c>
      <c r="E55" s="3"/>
      <c r="F55" s="1189">
        <f>+geg!H40</f>
        <v>3</v>
      </c>
      <c r="G55" s="1189">
        <f>+geg!I40</f>
        <v>3</v>
      </c>
      <c r="H55" s="1189">
        <f>+geg!J40</f>
        <v>3</v>
      </c>
      <c r="I55" s="1189">
        <f>+geg!K40</f>
        <v>3</v>
      </c>
      <c r="J55" s="6"/>
      <c r="K55" s="26"/>
      <c r="M55" s="629"/>
    </row>
    <row r="56" spans="2:13" x14ac:dyDescent="0.2">
      <c r="B56" s="21"/>
      <c r="C56" s="45"/>
      <c r="D56" s="2" t="s">
        <v>720</v>
      </c>
      <c r="E56" s="3"/>
      <c r="F56" s="1189">
        <f>+geg!H47</f>
        <v>0</v>
      </c>
      <c r="G56" s="1189">
        <f>+geg!I47</f>
        <v>0</v>
      </c>
      <c r="H56" s="1189">
        <f>+geg!J47</f>
        <v>0</v>
      </c>
      <c r="I56" s="1189">
        <f>+geg!K47</f>
        <v>0</v>
      </c>
      <c r="J56" s="6"/>
      <c r="K56" s="26"/>
      <c r="M56" s="629"/>
    </row>
    <row r="57" spans="2:13" x14ac:dyDescent="0.2">
      <c r="B57" s="21"/>
      <c r="C57" s="45"/>
      <c r="D57" s="2" t="s">
        <v>721</v>
      </c>
      <c r="E57" s="3"/>
      <c r="F57" s="1189">
        <f>+geg!H45</f>
        <v>0</v>
      </c>
      <c r="G57" s="1189">
        <f>+geg!I45</f>
        <v>0</v>
      </c>
      <c r="H57" s="1189">
        <f>+geg!J45</f>
        <v>0</v>
      </c>
      <c r="I57" s="1189">
        <f>+geg!K45</f>
        <v>0</v>
      </c>
      <c r="J57" s="6"/>
      <c r="K57" s="26"/>
      <c r="M57" s="629"/>
    </row>
    <row r="58" spans="2:13" x14ac:dyDescent="0.2">
      <c r="B58" s="21"/>
      <c r="C58" s="45"/>
      <c r="D58" s="2" t="s">
        <v>722</v>
      </c>
      <c r="E58" s="3"/>
      <c r="F58" s="1189">
        <f>+geg!H46</f>
        <v>0</v>
      </c>
      <c r="G58" s="1189">
        <f>+geg!I46</f>
        <v>0</v>
      </c>
      <c r="H58" s="1189">
        <f>+geg!J46</f>
        <v>0</v>
      </c>
      <c r="I58" s="1189">
        <f>+geg!K46</f>
        <v>0</v>
      </c>
      <c r="J58" s="6"/>
      <c r="K58" s="26"/>
      <c r="M58" s="629"/>
    </row>
    <row r="59" spans="2:13" x14ac:dyDescent="0.2">
      <c r="B59" s="21"/>
      <c r="C59" s="45"/>
      <c r="D59" s="1"/>
      <c r="E59" s="3"/>
      <c r="F59" s="1189"/>
      <c r="G59" s="1189"/>
      <c r="H59" s="1189"/>
      <c r="I59" s="1189"/>
      <c r="J59" s="6"/>
      <c r="K59" s="26"/>
      <c r="M59" s="105"/>
    </row>
    <row r="60" spans="2:13" x14ac:dyDescent="0.2">
      <c r="B60" s="21"/>
      <c r="C60" s="45"/>
      <c r="D60" s="960" t="s">
        <v>693</v>
      </c>
      <c r="E60" s="3"/>
      <c r="F60" s="1179">
        <f>+lasten!I151</f>
        <v>2683.1652802893313</v>
      </c>
      <c r="G60" s="1179">
        <f>+lasten!J151</f>
        <v>2821.7490054249552</v>
      </c>
      <c r="H60" s="1179">
        <f>+lasten!K151</f>
        <v>2942.4824593128396</v>
      </c>
      <c r="I60" s="1179">
        <f>+lasten!L151</f>
        <v>3037.2802893309226</v>
      </c>
      <c r="J60" s="6"/>
      <c r="K60" s="26"/>
      <c r="M60" s="105"/>
    </row>
    <row r="61" spans="2:13" x14ac:dyDescent="0.2">
      <c r="B61" s="21"/>
      <c r="C61" s="45"/>
      <c r="D61" s="1" t="s">
        <v>452</v>
      </c>
      <c r="E61" s="3"/>
      <c r="F61" s="1179">
        <f>+lasten!I153</f>
        <v>0</v>
      </c>
      <c r="G61" s="1179">
        <f>+lasten!J153</f>
        <v>683.77500000000009</v>
      </c>
      <c r="H61" s="1179">
        <f>+lasten!K153</f>
        <v>2423.8350000000005</v>
      </c>
      <c r="I61" s="1179">
        <f>+lasten!L153</f>
        <v>2053.17</v>
      </c>
      <c r="J61" s="6"/>
      <c r="K61" s="26"/>
      <c r="M61" s="105"/>
    </row>
    <row r="62" spans="2:13" x14ac:dyDescent="0.2">
      <c r="B62" s="21"/>
      <c r="C62" s="45"/>
      <c r="D62" s="3" t="s">
        <v>453</v>
      </c>
      <c r="E62" s="3"/>
      <c r="F62" s="1179">
        <f>+lasten!H152</f>
        <v>0</v>
      </c>
      <c r="G62" s="1179">
        <f>+lasten!I152</f>
        <v>0</v>
      </c>
      <c r="H62" s="1179">
        <f>+lasten!J152</f>
        <v>0</v>
      </c>
      <c r="I62" s="1179">
        <f>+lasten!K152</f>
        <v>0</v>
      </c>
      <c r="J62" s="6"/>
      <c r="K62" s="26"/>
    </row>
    <row r="63" spans="2:13" x14ac:dyDescent="0.2">
      <c r="B63" s="21"/>
      <c r="C63" s="45"/>
      <c r="D63" s="372" t="s">
        <v>454</v>
      </c>
      <c r="E63" s="3"/>
      <c r="F63" s="1190">
        <f>7/12*ken!F198+5/12*ken!G198</f>
        <v>1</v>
      </c>
      <c r="G63" s="1190">
        <f>7/12*ken!G198+5/12*ken!H198</f>
        <v>1</v>
      </c>
      <c r="H63" s="1190">
        <f>7/12*ken!H198+5/12*ken!I198</f>
        <v>1</v>
      </c>
      <c r="I63" s="1190">
        <f>7/12*ken!I198+5/12*ken!J198</f>
        <v>1</v>
      </c>
      <c r="J63" s="6"/>
      <c r="K63" s="26"/>
      <c r="M63" s="106"/>
    </row>
    <row r="64" spans="2:13" x14ac:dyDescent="0.2">
      <c r="B64" s="21"/>
      <c r="C64" s="45"/>
      <c r="D64" s="372" t="s">
        <v>455</v>
      </c>
      <c r="E64" s="3"/>
      <c r="F64" s="1190">
        <f>7/12*ken!F199+5/12*ken!G199</f>
        <v>1</v>
      </c>
      <c r="G64" s="1190">
        <f>7/12*ken!G199+5/12*ken!H199</f>
        <v>1</v>
      </c>
      <c r="H64" s="1190">
        <f>7/12*ken!H199+5/12*ken!I199</f>
        <v>1</v>
      </c>
      <c r="I64" s="1190">
        <f>7/12*ken!I199+5/12*ken!J199</f>
        <v>1</v>
      </c>
      <c r="J64" s="6"/>
      <c r="K64" s="26"/>
      <c r="M64" s="106"/>
    </row>
    <row r="65" spans="2:13" x14ac:dyDescent="0.2">
      <c r="B65" s="21"/>
      <c r="C65" s="45"/>
      <c r="D65" s="372" t="s">
        <v>456</v>
      </c>
      <c r="E65" s="3"/>
      <c r="F65" s="1190">
        <f>7/12*ken!F200+5/12*ken!G200</f>
        <v>0</v>
      </c>
      <c r="G65" s="1190">
        <f>7/12*ken!G200+5/12*ken!H200</f>
        <v>0</v>
      </c>
      <c r="H65" s="1190">
        <f>7/12*ken!H200+5/12*ken!I200</f>
        <v>0</v>
      </c>
      <c r="I65" s="1190">
        <f>7/12*ken!I200+5/12*ken!J200</f>
        <v>0</v>
      </c>
      <c r="J65" s="6"/>
      <c r="K65" s="26"/>
      <c r="M65" s="106"/>
    </row>
    <row r="66" spans="2:13" x14ac:dyDescent="0.2">
      <c r="B66" s="21"/>
      <c r="C66" s="45"/>
      <c r="D66" s="3"/>
      <c r="E66" s="3"/>
      <c r="F66" s="1168"/>
      <c r="G66" s="1168"/>
      <c r="H66" s="1168"/>
      <c r="I66" s="1168"/>
      <c r="J66" s="6"/>
      <c r="K66" s="26"/>
    </row>
    <row r="67" spans="2:13" x14ac:dyDescent="0.2">
      <c r="B67" s="21"/>
      <c r="C67" s="45"/>
      <c r="D67" s="3" t="s">
        <v>457</v>
      </c>
      <c r="E67" s="3"/>
      <c r="F67" s="1179">
        <f>+baten!G191</f>
        <v>0</v>
      </c>
      <c r="G67" s="1179">
        <f>+baten!H191</f>
        <v>0</v>
      </c>
      <c r="H67" s="1179">
        <f>+baten!I191</f>
        <v>0</v>
      </c>
      <c r="I67" s="1179">
        <f>+baten!J191</f>
        <v>0</v>
      </c>
      <c r="J67" s="6"/>
      <c r="K67" s="26"/>
    </row>
    <row r="68" spans="2:13" x14ac:dyDescent="0.2">
      <c r="B68" s="21"/>
      <c r="C68" s="45"/>
      <c r="D68" s="3" t="s">
        <v>458</v>
      </c>
      <c r="E68" s="3"/>
      <c r="F68" s="1179">
        <f>+baten!G204</f>
        <v>0</v>
      </c>
      <c r="G68" s="1179">
        <f>+baten!H204</f>
        <v>0</v>
      </c>
      <c r="H68" s="1179">
        <f>+baten!I204</f>
        <v>0</v>
      </c>
      <c r="I68" s="1179">
        <f>+baten!J204</f>
        <v>0</v>
      </c>
      <c r="J68" s="6"/>
      <c r="K68" s="26"/>
    </row>
    <row r="69" spans="2:13" x14ac:dyDescent="0.2">
      <c r="B69" s="21"/>
      <c r="C69" s="45"/>
      <c r="D69" s="3"/>
      <c r="E69" s="3"/>
      <c r="F69" s="1179"/>
      <c r="G69" s="1179"/>
      <c r="H69" s="1179"/>
      <c r="I69" s="1179"/>
      <c r="J69" s="6"/>
      <c r="K69" s="26"/>
    </row>
    <row r="70" spans="2:13" x14ac:dyDescent="0.2">
      <c r="B70" s="21"/>
      <c r="C70" s="45"/>
      <c r="D70" s="1" t="s">
        <v>459</v>
      </c>
      <c r="E70" s="3"/>
      <c r="F70" s="1179">
        <f>+act!G29</f>
        <v>0</v>
      </c>
      <c r="G70" s="1179">
        <f>+act!H29</f>
        <v>0</v>
      </c>
      <c r="H70" s="1179">
        <f>+act!I29</f>
        <v>0</v>
      </c>
      <c r="I70" s="1179">
        <f>+act!J29</f>
        <v>0</v>
      </c>
      <c r="J70" s="6"/>
      <c r="K70" s="26"/>
      <c r="M70" s="105"/>
    </row>
    <row r="71" spans="2:13" x14ac:dyDescent="0.2">
      <c r="B71" s="21"/>
      <c r="C71" s="45"/>
      <c r="D71" s="1" t="s">
        <v>460</v>
      </c>
      <c r="E71" s="3"/>
      <c r="F71" s="1179">
        <f>+mop!G18</f>
        <v>0</v>
      </c>
      <c r="G71" s="1179">
        <f>+mop!H18</f>
        <v>0</v>
      </c>
      <c r="H71" s="1179">
        <f>+mop!I18</f>
        <v>0</v>
      </c>
      <c r="I71" s="1179">
        <f>+mop!J18</f>
        <v>0</v>
      </c>
      <c r="J71" s="6"/>
      <c r="K71" s="26"/>
      <c r="M71" s="105"/>
    </row>
    <row r="72" spans="2:13" x14ac:dyDescent="0.2">
      <c r="B72" s="21"/>
      <c r="C72" s="45"/>
      <c r="D72" s="3"/>
      <c r="E72" s="3"/>
      <c r="F72" s="1179"/>
      <c r="G72" s="1179"/>
      <c r="H72" s="1179"/>
      <c r="I72" s="1179"/>
      <c r="J72" s="6"/>
      <c r="K72" s="26"/>
    </row>
    <row r="73" spans="2:13" x14ac:dyDescent="0.2">
      <c r="B73" s="21"/>
      <c r="C73" s="45"/>
      <c r="D73" s="1" t="s">
        <v>386</v>
      </c>
      <c r="E73" s="3"/>
      <c r="F73" s="1179">
        <f>+ken!F16</f>
        <v>200964.76160541666</v>
      </c>
      <c r="G73" s="1179">
        <f>+ken!G16</f>
        <v>384945.44768633333</v>
      </c>
      <c r="H73" s="1179">
        <f>+ken!H16</f>
        <v>386702.23768633336</v>
      </c>
      <c r="I73" s="1179">
        <f>+ken!I16</f>
        <v>388459.0276863334</v>
      </c>
      <c r="J73" s="6"/>
      <c r="K73" s="26"/>
      <c r="M73" s="105"/>
    </row>
    <row r="74" spans="2:13" x14ac:dyDescent="0.2">
      <c r="B74" s="21"/>
      <c r="C74" s="45"/>
      <c r="D74" s="1" t="s">
        <v>461</v>
      </c>
      <c r="E74" s="3"/>
      <c r="F74" s="1179">
        <f>+baten!G195+baten!G208</f>
        <v>0</v>
      </c>
      <c r="G74" s="1179">
        <f>+baten!H195+baten!H208</f>
        <v>0</v>
      </c>
      <c r="H74" s="1179">
        <f>+baten!I195+baten!I208</f>
        <v>0</v>
      </c>
      <c r="I74" s="1179">
        <f>+baten!J195+baten!J208</f>
        <v>0</v>
      </c>
      <c r="J74" s="6"/>
      <c r="K74" s="26"/>
      <c r="M74" s="105"/>
    </row>
    <row r="75" spans="2:13" x14ac:dyDescent="0.2">
      <c r="B75" s="21"/>
      <c r="C75" s="45"/>
      <c r="D75" s="1" t="s">
        <v>462</v>
      </c>
      <c r="E75" s="3"/>
      <c r="F75" s="1179">
        <f>+baten!G196+baten!G209</f>
        <v>0</v>
      </c>
      <c r="G75" s="1179">
        <f>+baten!H196+baten!H209</f>
        <v>0</v>
      </c>
      <c r="H75" s="1179">
        <f>+baten!I196+baten!I209</f>
        <v>0</v>
      </c>
      <c r="I75" s="1179">
        <f>+baten!J196+baten!J209</f>
        <v>0</v>
      </c>
      <c r="J75" s="6"/>
      <c r="K75" s="26"/>
      <c r="M75" s="105"/>
    </row>
    <row r="76" spans="2:13" x14ac:dyDescent="0.2">
      <c r="B76" s="21"/>
      <c r="C76" s="45"/>
      <c r="D76" s="1" t="s">
        <v>463</v>
      </c>
      <c r="E76" s="3"/>
      <c r="F76" s="1179">
        <f>+ken!F28</f>
        <v>111284.28000000001</v>
      </c>
      <c r="G76" s="1179">
        <f>+ken!G28</f>
        <v>117032.04000000002</v>
      </c>
      <c r="H76" s="1179">
        <f>+ken!H28</f>
        <v>122039.46000000002</v>
      </c>
      <c r="I76" s="1179">
        <f>+ken!I28</f>
        <v>125971.20000000001</v>
      </c>
      <c r="J76" s="6"/>
      <c r="K76" s="26"/>
      <c r="M76" s="105"/>
    </row>
    <row r="77" spans="2:13" x14ac:dyDescent="0.2">
      <c r="B77" s="21"/>
      <c r="C77" s="45"/>
      <c r="D77" s="1" t="s">
        <v>464</v>
      </c>
      <c r="E77" s="3"/>
      <c r="F77" s="1179">
        <f>+lasten!I154</f>
        <v>111284.28000000001</v>
      </c>
      <c r="G77" s="1179">
        <f>+lasten!J154</f>
        <v>117032.04000000002</v>
      </c>
      <c r="H77" s="1179">
        <f>+lasten!K154</f>
        <v>122039.46000000002</v>
      </c>
      <c r="I77" s="1179">
        <f>+lasten!L154</f>
        <v>125971.20000000001</v>
      </c>
      <c r="J77" s="6"/>
      <c r="K77" s="26"/>
      <c r="M77" s="105"/>
    </row>
    <row r="78" spans="2:13" x14ac:dyDescent="0.2">
      <c r="B78" s="21"/>
      <c r="C78" s="45"/>
      <c r="D78" s="1" t="s">
        <v>465</v>
      </c>
      <c r="E78" s="3"/>
      <c r="F78" s="1179">
        <f>+ken!F42</f>
        <v>0</v>
      </c>
      <c r="G78" s="1179">
        <f>+ken!G42</f>
        <v>0</v>
      </c>
      <c r="H78" s="1179">
        <f>+ken!H42</f>
        <v>0</v>
      </c>
      <c r="I78" s="1179">
        <f>+ken!I42</f>
        <v>0</v>
      </c>
      <c r="J78" s="6"/>
      <c r="K78" s="26"/>
      <c r="M78" s="105"/>
    </row>
    <row r="79" spans="2:13" x14ac:dyDescent="0.2">
      <c r="B79" s="21"/>
      <c r="C79" s="45"/>
      <c r="D79" s="1" t="s">
        <v>466</v>
      </c>
      <c r="E79" s="3"/>
      <c r="F79" s="1179">
        <f>+ken!F49</f>
        <v>0</v>
      </c>
      <c r="G79" s="1179">
        <f>+ken!G49</f>
        <v>0</v>
      </c>
      <c r="H79" s="1179">
        <f>+ken!H49</f>
        <v>0</v>
      </c>
      <c r="I79" s="1179">
        <f>+ken!I49</f>
        <v>0</v>
      </c>
      <c r="J79" s="6"/>
      <c r="K79" s="26"/>
      <c r="M79" s="105"/>
    </row>
    <row r="80" spans="2:13" x14ac:dyDescent="0.2">
      <c r="B80" s="21"/>
      <c r="C80" s="45"/>
      <c r="D80" s="1" t="s">
        <v>235</v>
      </c>
      <c r="E80" s="3"/>
      <c r="F80" s="1179">
        <f>+ken!F55</f>
        <v>0</v>
      </c>
      <c r="G80" s="1179">
        <f>+ken!G55</f>
        <v>0</v>
      </c>
      <c r="H80" s="1179">
        <f>+ken!H55</f>
        <v>0</v>
      </c>
      <c r="I80" s="1179">
        <f>+ken!I55</f>
        <v>0</v>
      </c>
      <c r="J80" s="6"/>
      <c r="K80" s="26"/>
      <c r="M80" s="105"/>
    </row>
    <row r="81" spans="2:13" x14ac:dyDescent="0.2">
      <c r="B81" s="21"/>
      <c r="C81" s="45"/>
      <c r="D81" s="1" t="s">
        <v>467</v>
      </c>
      <c r="E81" s="3"/>
      <c r="F81" s="1179">
        <f>+ken!F61</f>
        <v>0</v>
      </c>
      <c r="G81" s="1179">
        <f>+ken!G61</f>
        <v>0</v>
      </c>
      <c r="H81" s="1179">
        <f>+ken!H61</f>
        <v>0</v>
      </c>
      <c r="I81" s="1179">
        <f>+ken!I61</f>
        <v>0</v>
      </c>
      <c r="J81" s="6"/>
      <c r="K81" s="26"/>
      <c r="M81" s="105"/>
    </row>
    <row r="82" spans="2:13" x14ac:dyDescent="0.2">
      <c r="B82" s="21"/>
      <c r="C82" s="45"/>
      <c r="D82" s="1" t="s">
        <v>468</v>
      </c>
      <c r="E82" s="3"/>
      <c r="F82" s="1179">
        <f>+ken!F71</f>
        <v>0</v>
      </c>
      <c r="G82" s="1179">
        <f>+ken!G71</f>
        <v>0</v>
      </c>
      <c r="H82" s="1179">
        <f>+ken!H71</f>
        <v>0</v>
      </c>
      <c r="I82" s="1179">
        <f>+ken!I71</f>
        <v>0</v>
      </c>
      <c r="J82" s="6"/>
      <c r="K82" s="26"/>
      <c r="M82" s="105"/>
    </row>
    <row r="83" spans="2:13" x14ac:dyDescent="0.2">
      <c r="B83" s="21"/>
      <c r="C83" s="45"/>
      <c r="D83" s="1" t="s">
        <v>469</v>
      </c>
      <c r="E83" s="3"/>
      <c r="F83" s="1179">
        <f>+ken!F74</f>
        <v>0</v>
      </c>
      <c r="G83" s="1179">
        <f>+ken!G74</f>
        <v>0</v>
      </c>
      <c r="H83" s="1179">
        <f>+ken!H74</f>
        <v>0</v>
      </c>
      <c r="I83" s="1179">
        <f>+ken!I74</f>
        <v>0</v>
      </c>
      <c r="J83" s="6"/>
      <c r="K83" s="26"/>
      <c r="M83" s="105"/>
    </row>
    <row r="84" spans="2:13" x14ac:dyDescent="0.2">
      <c r="B84" s="21"/>
      <c r="C84" s="45"/>
      <c r="D84" s="1" t="s">
        <v>360</v>
      </c>
      <c r="E84" s="3"/>
      <c r="F84" s="1179">
        <f>+ken!F82</f>
        <v>0</v>
      </c>
      <c r="G84" s="1179">
        <f>+ken!G82</f>
        <v>0</v>
      </c>
      <c r="H84" s="1179">
        <f>+ken!H82</f>
        <v>0</v>
      </c>
      <c r="I84" s="1179">
        <f>+ken!I82</f>
        <v>0</v>
      </c>
      <c r="J84" s="6"/>
      <c r="K84" s="26"/>
      <c r="M84" s="105"/>
    </row>
    <row r="85" spans="2:13" s="530" customFormat="1" x14ac:dyDescent="0.2">
      <c r="B85" s="525"/>
      <c r="C85" s="526"/>
      <c r="D85" s="1" t="s">
        <v>723</v>
      </c>
      <c r="E85" s="527"/>
      <c r="F85" s="1179">
        <f>+ken!F92</f>
        <v>22089.531497083335</v>
      </c>
      <c r="G85" s="1179">
        <f>+ken!G92</f>
        <v>53014.875593000004</v>
      </c>
      <c r="H85" s="1179">
        <f>+ken!H92</f>
        <v>53014.875593000004</v>
      </c>
      <c r="I85" s="1179">
        <f>+ken!I92</f>
        <v>53014.875593000004</v>
      </c>
      <c r="J85" s="528"/>
      <c r="K85" s="529"/>
      <c r="M85" s="105"/>
    </row>
    <row r="86" spans="2:13" s="530" customFormat="1" x14ac:dyDescent="0.2">
      <c r="B86" s="525"/>
      <c r="C86" s="1341"/>
      <c r="D86" s="1" t="s">
        <v>724</v>
      </c>
      <c r="E86" s="1342"/>
      <c r="F86" s="1343">
        <f>ken!F95</f>
        <v>5337.71</v>
      </c>
      <c r="G86" s="1343">
        <f>ken!G95</f>
        <v>5337.71</v>
      </c>
      <c r="H86" s="1343">
        <f>ken!H95</f>
        <v>5337.71</v>
      </c>
      <c r="I86" s="1343">
        <f>ken!I95</f>
        <v>5337.71</v>
      </c>
      <c r="J86" s="1344"/>
      <c r="K86" s="529"/>
      <c r="M86" s="105"/>
    </row>
    <row r="87" spans="2:13" x14ac:dyDescent="0.2">
      <c r="B87" s="21"/>
      <c r="C87" s="53"/>
      <c r="D87" s="208"/>
      <c r="E87" s="319"/>
      <c r="F87" s="319"/>
      <c r="G87" s="319"/>
      <c r="H87" s="531"/>
      <c r="I87" s="319"/>
      <c r="J87" s="55"/>
      <c r="K87" s="26"/>
    </row>
    <row r="88" spans="2:13" x14ac:dyDescent="0.2">
      <c r="B88" s="21"/>
      <c r="C88" s="23"/>
      <c r="D88" s="23"/>
      <c r="E88" s="23"/>
      <c r="F88" s="23"/>
      <c r="G88" s="23"/>
      <c r="H88" s="532"/>
      <c r="I88" s="23"/>
      <c r="J88" s="23"/>
      <c r="K88" s="26"/>
    </row>
    <row r="89" spans="2:13" ht="15" x14ac:dyDescent="0.25">
      <c r="B89" s="60"/>
      <c r="C89" s="61"/>
      <c r="D89" s="61"/>
      <c r="E89" s="61"/>
      <c r="F89" s="61"/>
      <c r="G89" s="61"/>
      <c r="H89" s="533"/>
      <c r="I89" s="61"/>
      <c r="J89" s="63"/>
      <c r="K89" s="64"/>
    </row>
    <row r="90" spans="2:13" x14ac:dyDescent="0.2">
      <c r="H90" s="115"/>
    </row>
    <row r="91" spans="2:13" x14ac:dyDescent="0.2">
      <c r="H91" s="115"/>
    </row>
    <row r="92" spans="2:13" x14ac:dyDescent="0.2">
      <c r="H92" s="115"/>
    </row>
    <row r="93" spans="2:13" x14ac:dyDescent="0.2">
      <c r="H93" s="115"/>
    </row>
    <row r="94" spans="2:13" x14ac:dyDescent="0.2">
      <c r="H94" s="115"/>
    </row>
    <row r="95" spans="2:13" x14ac:dyDescent="0.2">
      <c r="H95" s="115"/>
    </row>
    <row r="96" spans="2:13" x14ac:dyDescent="0.2">
      <c r="H96" s="115"/>
    </row>
    <row r="97" spans="8:8" x14ac:dyDescent="0.2">
      <c r="H97" s="115"/>
    </row>
    <row r="98" spans="8:8" x14ac:dyDescent="0.2">
      <c r="H98" s="115"/>
    </row>
    <row r="99" spans="8:8" x14ac:dyDescent="0.2">
      <c r="H99" s="115"/>
    </row>
    <row r="100" spans="8:8" x14ac:dyDescent="0.2">
      <c r="H100" s="115"/>
    </row>
    <row r="101" spans="8:8" x14ac:dyDescent="0.2">
      <c r="H101" s="115"/>
    </row>
    <row r="102" spans="8:8" x14ac:dyDescent="0.2">
      <c r="H102" s="115"/>
    </row>
    <row r="103" spans="8:8" x14ac:dyDescent="0.2">
      <c r="H103" s="115"/>
    </row>
    <row r="104" spans="8:8" x14ac:dyDescent="0.2">
      <c r="H104" s="115"/>
    </row>
    <row r="105" spans="8:8" x14ac:dyDescent="0.2">
      <c r="H105" s="115"/>
    </row>
    <row r="106" spans="8:8" x14ac:dyDescent="0.2">
      <c r="H106" s="115"/>
    </row>
    <row r="107" spans="8:8" x14ac:dyDescent="0.2">
      <c r="H107" s="115"/>
    </row>
    <row r="108" spans="8:8" x14ac:dyDescent="0.2">
      <c r="H108" s="115"/>
    </row>
    <row r="109" spans="8:8" x14ac:dyDescent="0.2">
      <c r="H109" s="115"/>
    </row>
    <row r="110" spans="8:8" x14ac:dyDescent="0.2">
      <c r="H110" s="115"/>
    </row>
    <row r="111" spans="8:8" x14ac:dyDescent="0.2">
      <c r="H111" s="115"/>
    </row>
    <row r="112" spans="8:8" x14ac:dyDescent="0.2">
      <c r="H112" s="115"/>
    </row>
    <row r="113" spans="8:8" x14ac:dyDescent="0.2">
      <c r="H113" s="115"/>
    </row>
    <row r="114" spans="8:8" x14ac:dyDescent="0.2">
      <c r="H114" s="115"/>
    </row>
    <row r="115" spans="8:8" x14ac:dyDescent="0.2">
      <c r="H115" s="115"/>
    </row>
    <row r="116" spans="8:8" x14ac:dyDescent="0.2">
      <c r="H116" s="115"/>
    </row>
    <row r="117" spans="8:8" x14ac:dyDescent="0.2">
      <c r="H117" s="115"/>
    </row>
    <row r="118" spans="8:8" x14ac:dyDescent="0.2">
      <c r="H118" s="115"/>
    </row>
    <row r="119" spans="8:8" x14ac:dyDescent="0.2">
      <c r="H119" s="115"/>
    </row>
    <row r="120" spans="8:8" x14ac:dyDescent="0.2">
      <c r="H120" s="115"/>
    </row>
    <row r="121" spans="8:8" x14ac:dyDescent="0.2">
      <c r="H121" s="115"/>
    </row>
    <row r="122" spans="8:8" x14ac:dyDescent="0.2">
      <c r="H122" s="115"/>
    </row>
    <row r="123" spans="8:8" x14ac:dyDescent="0.2">
      <c r="H123" s="115"/>
    </row>
    <row r="124" spans="8:8" x14ac:dyDescent="0.2">
      <c r="H124" s="115"/>
    </row>
    <row r="125" spans="8:8" x14ac:dyDescent="0.2">
      <c r="H125" s="115"/>
    </row>
    <row r="126" spans="8:8" x14ac:dyDescent="0.2">
      <c r="H126" s="115"/>
    </row>
    <row r="127" spans="8:8" x14ac:dyDescent="0.2">
      <c r="H127" s="115"/>
    </row>
    <row r="128" spans="8:8" x14ac:dyDescent="0.2">
      <c r="H128" s="115"/>
    </row>
    <row r="129" spans="8:8" x14ac:dyDescent="0.2">
      <c r="H129" s="115"/>
    </row>
  </sheetData>
  <sheetProtection algorithmName="SHA-512" hashValue="1Erydbj376cnNx+vgsuN7yQ7wPiFhOGQN7zhQffB1LSAjEZWYOQ/fhYTh2DiAxy+DouHIMTXv48GQT/8qtiBvA==" saltValue="SSRPvJOHaOJSBKPCQMV1Cg==" spinCount="100000" sheet="1" objects="1" scenarios="1"/>
  <mergeCells count="1">
    <mergeCell ref="F9:H9"/>
  </mergeCells>
  <pageMargins left="0.7" right="0.7" top="0.75" bottom="0.75" header="0.3" footer="0.3"/>
  <pageSetup paperSize="9" scale="56" orientation="portrait" r:id="rId1"/>
  <headerFooter>
    <oddHeader>&amp;L&amp;"Arial,Vet"&amp;F&amp;R&amp;"Arial,Vet"&amp;A</oddHeader>
    <oddFooter>&amp;L&amp;"Arial,Vet"keizer / goedhart&amp;C&amp;"Arial,Vet"pagina &amp;P&amp;R&amp;"Arial,Vet"&amp;D</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X208"/>
  <sheetViews>
    <sheetView zoomScale="85" zoomScaleNormal="85" workbookViewId="0"/>
  </sheetViews>
  <sheetFormatPr defaultColWidth="9.140625" defaultRowHeight="12.75" x14ac:dyDescent="0.2"/>
  <cols>
    <col min="1" max="1" width="4" style="729" customWidth="1"/>
    <col min="2" max="2" width="42.85546875" style="729" customWidth="1"/>
    <col min="3" max="9" width="16.85546875" style="729" customWidth="1"/>
    <col min="10" max="12" width="14.85546875" style="729" customWidth="1"/>
    <col min="13" max="16384" width="9.140625" style="729"/>
  </cols>
  <sheetData>
    <row r="2" spans="2:11" s="4" customFormat="1" x14ac:dyDescent="0.2">
      <c r="B2" s="4" t="s">
        <v>49</v>
      </c>
      <c r="C2" s="726" t="s">
        <v>103</v>
      </c>
      <c r="D2" s="726" t="s">
        <v>50</v>
      </c>
      <c r="E2" s="726" t="s">
        <v>51</v>
      </c>
      <c r="F2" s="726" t="s">
        <v>52</v>
      </c>
      <c r="G2" s="726" t="s">
        <v>53</v>
      </c>
      <c r="H2" s="726" t="s">
        <v>54</v>
      </c>
      <c r="I2" s="726" t="s">
        <v>104</v>
      </c>
      <c r="J2" s="726" t="s">
        <v>497</v>
      </c>
      <c r="K2" s="726" t="s">
        <v>499</v>
      </c>
    </row>
    <row r="3" spans="2:11" s="4" customFormat="1" x14ac:dyDescent="0.2">
      <c r="B3" s="4" t="s">
        <v>55</v>
      </c>
      <c r="C3" s="727">
        <v>41548</v>
      </c>
      <c r="D3" s="727">
        <v>41913</v>
      </c>
      <c r="E3" s="727">
        <v>42278</v>
      </c>
      <c r="F3" s="727">
        <v>42644</v>
      </c>
      <c r="G3" s="727">
        <v>43009</v>
      </c>
      <c r="H3" s="727">
        <v>43374</v>
      </c>
      <c r="I3" s="727">
        <v>43739</v>
      </c>
      <c r="J3" s="727">
        <v>44105</v>
      </c>
      <c r="K3" s="727">
        <v>44470</v>
      </c>
    </row>
    <row r="4" spans="2:11" s="4" customFormat="1" x14ac:dyDescent="0.2">
      <c r="B4" s="4" t="s">
        <v>56</v>
      </c>
      <c r="C4" s="4">
        <v>2014</v>
      </c>
      <c r="D4" s="4">
        <v>2015</v>
      </c>
      <c r="E4" s="4">
        <v>2016</v>
      </c>
      <c r="F4" s="4">
        <v>2017</v>
      </c>
      <c r="G4" s="4">
        <v>2018</v>
      </c>
      <c r="H4" s="4">
        <v>2019</v>
      </c>
      <c r="I4" s="4">
        <v>2020</v>
      </c>
      <c r="J4" s="4">
        <v>2021</v>
      </c>
      <c r="K4" s="4">
        <v>2022</v>
      </c>
    </row>
    <row r="5" spans="2:11" s="4" customFormat="1" x14ac:dyDescent="0.2">
      <c r="B5" s="4" t="s">
        <v>115</v>
      </c>
      <c r="C5" s="727">
        <v>41671</v>
      </c>
      <c r="D5" s="727">
        <v>42036</v>
      </c>
      <c r="E5" s="727">
        <v>42401</v>
      </c>
      <c r="F5" s="727">
        <v>42767</v>
      </c>
      <c r="G5" s="727">
        <v>43132</v>
      </c>
      <c r="H5" s="727">
        <v>43497</v>
      </c>
      <c r="I5" s="727">
        <v>43862</v>
      </c>
      <c r="J5" s="727">
        <v>44228</v>
      </c>
      <c r="K5" s="727">
        <v>44593</v>
      </c>
    </row>
    <row r="7" spans="2:11" x14ac:dyDescent="0.2">
      <c r="B7" s="728" t="s">
        <v>57</v>
      </c>
      <c r="C7" s="1324" t="str">
        <f xml:space="preserve"> C2</f>
        <v>2014/15</v>
      </c>
      <c r="D7" s="1324" t="str">
        <f xml:space="preserve"> D2</f>
        <v>2015/16</v>
      </c>
    </row>
    <row r="8" spans="2:11" x14ac:dyDescent="0.2">
      <c r="B8" s="729" t="s">
        <v>58</v>
      </c>
      <c r="C8" s="730">
        <f>+C9+C12</f>
        <v>83396.12</v>
      </c>
      <c r="D8" s="730">
        <f>+D9+D12</f>
        <v>83396.12</v>
      </c>
      <c r="J8" s="4"/>
      <c r="K8" s="4"/>
    </row>
    <row r="9" spans="2:11" x14ac:dyDescent="0.2">
      <c r="B9" s="729" t="s">
        <v>59</v>
      </c>
      <c r="C9" s="784">
        <v>80909.119999999995</v>
      </c>
      <c r="D9" s="784">
        <v>80909.119999999995</v>
      </c>
    </row>
    <row r="10" spans="2:11" x14ac:dyDescent="0.2">
      <c r="B10" s="729" t="s">
        <v>60</v>
      </c>
      <c r="C10" s="784">
        <v>61498.16</v>
      </c>
      <c r="D10" s="784">
        <v>61889.29</v>
      </c>
    </row>
    <row r="11" spans="2:11" x14ac:dyDescent="0.2">
      <c r="B11" s="729" t="s">
        <v>61</v>
      </c>
      <c r="C11" s="730">
        <f>+C9-C10</f>
        <v>19410.959999999992</v>
      </c>
      <c r="D11" s="730">
        <f>+D9-D10</f>
        <v>19019.829999999994</v>
      </c>
      <c r="E11" s="1325">
        <v>21506.83</v>
      </c>
    </row>
    <row r="12" spans="2:11" x14ac:dyDescent="0.2">
      <c r="B12" s="729" t="s">
        <v>62</v>
      </c>
      <c r="C12" s="784">
        <f>E12</f>
        <v>2487</v>
      </c>
      <c r="D12" s="784">
        <f>E12</f>
        <v>2487</v>
      </c>
      <c r="E12" s="1325">
        <f>E11-E13</f>
        <v>2487</v>
      </c>
    </row>
    <row r="13" spans="2:11" x14ac:dyDescent="0.2">
      <c r="B13" s="729" t="s">
        <v>618</v>
      </c>
      <c r="C13" s="784">
        <v>36769.050000000003</v>
      </c>
      <c r="D13" s="784">
        <v>36902.89</v>
      </c>
      <c r="E13" s="1326">
        <v>19019.830000000002</v>
      </c>
      <c r="F13" s="65"/>
      <c r="G13" s="65"/>
      <c r="H13" s="65"/>
      <c r="I13" s="65"/>
    </row>
    <row r="14" spans="2:11" x14ac:dyDescent="0.2">
      <c r="B14" s="729" t="s">
        <v>63</v>
      </c>
      <c r="C14" s="784">
        <v>21482.73</v>
      </c>
      <c r="D14" s="784">
        <v>21476.63</v>
      </c>
    </row>
    <row r="15" spans="2:11" x14ac:dyDescent="0.2">
      <c r="B15" s="729" t="s">
        <v>64</v>
      </c>
      <c r="C15" s="784">
        <v>973.14</v>
      </c>
      <c r="D15" s="784">
        <v>972.86</v>
      </c>
    </row>
    <row r="16" spans="2:11" x14ac:dyDescent="0.2">
      <c r="B16" s="732" t="s">
        <v>65</v>
      </c>
      <c r="C16" s="784">
        <v>396.81</v>
      </c>
      <c r="D16" s="784">
        <v>438.91</v>
      </c>
    </row>
    <row r="17" spans="2:13" x14ac:dyDescent="0.2">
      <c r="B17" s="729" t="s">
        <v>66</v>
      </c>
      <c r="C17" s="970">
        <v>41.12</v>
      </c>
      <c r="D17" s="970">
        <v>42.54</v>
      </c>
      <c r="K17" s="731"/>
    </row>
    <row r="19" spans="2:13" x14ac:dyDescent="0.2">
      <c r="B19" s="733" t="s">
        <v>715</v>
      </c>
      <c r="C19" s="734"/>
      <c r="D19" s="734"/>
      <c r="E19" s="734"/>
      <c r="F19" s="734"/>
      <c r="G19" s="734"/>
      <c r="H19" s="734"/>
      <c r="I19" s="734"/>
      <c r="J19" s="734"/>
      <c r="K19" s="734"/>
      <c r="L19" s="734"/>
      <c r="M19" s="734"/>
    </row>
    <row r="20" spans="2:13" x14ac:dyDescent="0.2">
      <c r="B20" s="733" t="s">
        <v>23</v>
      </c>
      <c r="C20" s="734"/>
      <c r="D20" s="734"/>
      <c r="E20" s="734"/>
      <c r="F20" s="734"/>
      <c r="G20" s="734"/>
      <c r="H20" s="734"/>
      <c r="I20" s="734"/>
      <c r="J20" s="734"/>
      <c r="K20" s="734"/>
      <c r="L20" s="734"/>
      <c r="M20" s="734"/>
    </row>
    <row r="21" spans="2:13" x14ac:dyDescent="0.2">
      <c r="B21" s="735"/>
      <c r="C21" s="736" t="s">
        <v>33</v>
      </c>
      <c r="D21" s="737"/>
      <c r="E21" s="738" t="s">
        <v>24</v>
      </c>
      <c r="F21" s="736"/>
      <c r="G21" s="737"/>
      <c r="H21" s="738" t="s">
        <v>25</v>
      </c>
      <c r="I21" s="736"/>
      <c r="J21" s="737"/>
      <c r="K21" s="738" t="s">
        <v>26</v>
      </c>
      <c r="L21" s="736"/>
      <c r="M21" s="737"/>
    </row>
    <row r="22" spans="2:13" x14ac:dyDescent="0.2">
      <c r="B22" s="739"/>
      <c r="C22" s="740" t="s">
        <v>27</v>
      </c>
      <c r="D22" s="740" t="s">
        <v>28</v>
      </c>
      <c r="E22" s="741" t="s">
        <v>29</v>
      </c>
      <c r="F22" s="741" t="s">
        <v>30</v>
      </c>
      <c r="G22" s="740" t="s">
        <v>31</v>
      </c>
      <c r="H22" s="741" t="s">
        <v>29</v>
      </c>
      <c r="I22" s="741" t="s">
        <v>30</v>
      </c>
      <c r="J22" s="740" t="s">
        <v>31</v>
      </c>
      <c r="K22" s="741" t="s">
        <v>29</v>
      </c>
      <c r="L22" s="741" t="s">
        <v>30</v>
      </c>
      <c r="M22" s="740" t="s">
        <v>31</v>
      </c>
    </row>
    <row r="23" spans="2:13" x14ac:dyDescent="0.2">
      <c r="B23" s="742" t="s">
        <v>32</v>
      </c>
      <c r="C23" s="743">
        <v>1.1734</v>
      </c>
      <c r="D23" s="1320">
        <f>C23*C10</f>
        <v>72161.940944000002</v>
      </c>
      <c r="E23" s="744"/>
      <c r="F23" s="744"/>
      <c r="G23" s="743"/>
      <c r="H23" s="744"/>
      <c r="I23" s="744"/>
      <c r="J23" s="743"/>
      <c r="K23" s="744"/>
      <c r="L23" s="744"/>
      <c r="M23" s="743"/>
    </row>
    <row r="24" spans="2:13" x14ac:dyDescent="0.2">
      <c r="B24" s="742" t="s">
        <v>8</v>
      </c>
      <c r="C24" s="743">
        <v>5.6500000000000002E-2</v>
      </c>
      <c r="D24" s="1321">
        <f>ROUND(+C24*C$10,2)</f>
        <v>3474.65</v>
      </c>
      <c r="E24" s="803">
        <v>6.3700000000000007E-2</v>
      </c>
      <c r="F24" s="803">
        <v>6.1600000000000002E-2</v>
      </c>
      <c r="G24" s="804">
        <v>0.13039999999999999</v>
      </c>
      <c r="H24" s="803">
        <v>0.1182</v>
      </c>
      <c r="I24" s="803">
        <v>0.22869999999999999</v>
      </c>
      <c r="J24" s="804">
        <v>0.28960000000000002</v>
      </c>
      <c r="K24" s="1318">
        <v>458.71</v>
      </c>
      <c r="L24" s="1318">
        <v>595.30999999999995</v>
      </c>
      <c r="M24" s="1319">
        <v>811.19</v>
      </c>
    </row>
    <row r="25" spans="2:13" x14ac:dyDescent="0.2">
      <c r="B25" s="742" t="s">
        <v>9</v>
      </c>
      <c r="C25" s="743">
        <v>3.9300000000000002E-2</v>
      </c>
      <c r="D25" s="1321">
        <f t="shared" ref="D25:D26" si="0">ROUND(+C25*C$10,2)</f>
        <v>2416.88</v>
      </c>
      <c r="E25" s="803">
        <v>8.0100000000000005E-2</v>
      </c>
      <c r="F25" s="803">
        <v>7.8799999999999995E-2</v>
      </c>
      <c r="G25" s="804">
        <v>0.14760000000000001</v>
      </c>
      <c r="H25" s="803">
        <v>6.8699999999999997E-2</v>
      </c>
      <c r="I25" s="803">
        <v>0.22869999999999999</v>
      </c>
      <c r="J25" s="804">
        <v>0.28960000000000002</v>
      </c>
      <c r="K25" s="1318">
        <v>458.71</v>
      </c>
      <c r="L25" s="1318">
        <v>595.30999999999995</v>
      </c>
      <c r="M25" s="1319">
        <v>811.19</v>
      </c>
    </row>
    <row r="26" spans="2:13" x14ac:dyDescent="0.2">
      <c r="B26" s="742" t="s">
        <v>10</v>
      </c>
      <c r="C26" s="743">
        <v>7.6499999999999999E-2</v>
      </c>
      <c r="D26" s="1321">
        <f t="shared" si="0"/>
        <v>4704.6099999999997</v>
      </c>
      <c r="E26" s="803">
        <v>0.10290000000000001</v>
      </c>
      <c r="F26" s="803">
        <v>0.12540000000000001</v>
      </c>
      <c r="G26" s="804">
        <v>0.12970000000000001</v>
      </c>
      <c r="H26" s="803">
        <v>5.2900000000000003E-2</v>
      </c>
      <c r="I26" s="803">
        <v>0.19620000000000001</v>
      </c>
      <c r="J26" s="804">
        <v>0.28920000000000001</v>
      </c>
      <c r="K26" s="1318">
        <v>523.97</v>
      </c>
      <c r="L26" s="1318">
        <v>698.15</v>
      </c>
      <c r="M26" s="1319">
        <v>828.32</v>
      </c>
    </row>
    <row r="27" spans="2:13" x14ac:dyDescent="0.2">
      <c r="B27" s="742" t="s">
        <v>501</v>
      </c>
      <c r="C27" s="743">
        <v>3.85E-2</v>
      </c>
      <c r="D27" s="1321">
        <f>ROUND(+C27*C$10,2)</f>
        <v>2367.6799999999998</v>
      </c>
      <c r="E27" s="744"/>
      <c r="F27" s="744"/>
      <c r="G27" s="743"/>
      <c r="H27" s="744"/>
      <c r="I27" s="744"/>
      <c r="J27" s="743"/>
      <c r="K27" s="744"/>
      <c r="L27" s="744"/>
      <c r="M27" s="743"/>
    </row>
    <row r="28" spans="2:13" x14ac:dyDescent="0.2">
      <c r="B28" s="742" t="s">
        <v>11</v>
      </c>
      <c r="C28" s="743"/>
      <c r="D28" s="1307">
        <f>+C16</f>
        <v>396.81</v>
      </c>
      <c r="E28" s="744"/>
      <c r="F28" s="744"/>
      <c r="G28" s="743"/>
      <c r="H28" s="744"/>
      <c r="I28" s="744"/>
      <c r="J28" s="743"/>
      <c r="K28" s="744"/>
      <c r="L28" s="744"/>
      <c r="M28" s="743"/>
    </row>
    <row r="29" spans="2:13" x14ac:dyDescent="0.2">
      <c r="B29" s="746" t="s">
        <v>500</v>
      </c>
      <c r="C29" s="747"/>
      <c r="D29" s="1303">
        <v>126.61</v>
      </c>
      <c r="E29" s="749"/>
      <c r="F29" s="749"/>
      <c r="G29" s="747"/>
      <c r="H29" s="749"/>
      <c r="I29" s="749"/>
      <c r="J29" s="747"/>
      <c r="K29" s="749"/>
      <c r="L29" s="749"/>
      <c r="M29" s="747"/>
    </row>
    <row r="30" spans="2:13" x14ac:dyDescent="0.2">
      <c r="B30" s="750" t="s">
        <v>713</v>
      </c>
      <c r="C30" s="734"/>
      <c r="D30" s="734"/>
      <c r="E30" s="734"/>
      <c r="F30" s="734"/>
      <c r="G30" s="734"/>
      <c r="H30" s="734"/>
      <c r="I30" s="734"/>
      <c r="J30" s="734"/>
      <c r="K30" s="734"/>
      <c r="L30" s="734"/>
      <c r="M30" s="734"/>
    </row>
    <row r="31" spans="2:13" x14ac:dyDescent="0.2">
      <c r="B31" s="735"/>
      <c r="C31" s="1335" t="s">
        <v>33</v>
      </c>
      <c r="D31" s="1336"/>
      <c r="E31" s="751" t="s">
        <v>34</v>
      </c>
      <c r="F31" s="752"/>
      <c r="G31" s="753"/>
      <c r="H31" s="734"/>
      <c r="I31" s="734"/>
      <c r="J31" s="734"/>
      <c r="K31" s="734"/>
      <c r="L31" s="734"/>
      <c r="M31" s="734"/>
    </row>
    <row r="32" spans="2:13" x14ac:dyDescent="0.2">
      <c r="B32" s="754"/>
      <c r="C32" s="755" t="s">
        <v>35</v>
      </c>
      <c r="D32" s="756" t="s">
        <v>36</v>
      </c>
      <c r="E32" s="739" t="s">
        <v>29</v>
      </c>
      <c r="F32" s="757" t="s">
        <v>30</v>
      </c>
      <c r="G32" s="758" t="s">
        <v>31</v>
      </c>
      <c r="H32" s="734"/>
      <c r="I32" s="734"/>
      <c r="J32" s="734"/>
      <c r="K32" s="734"/>
      <c r="L32" s="734"/>
      <c r="M32" s="734"/>
    </row>
    <row r="33" spans="2:13" x14ac:dyDescent="0.2">
      <c r="B33" s="759" t="s">
        <v>37</v>
      </c>
      <c r="C33" s="760">
        <f>ROUND(+C23*$C$14,2)</f>
        <v>25207.84</v>
      </c>
      <c r="D33" s="760">
        <f>ROUND(+C23*$C$15,2)</f>
        <v>1141.8800000000001</v>
      </c>
      <c r="E33" s="742"/>
      <c r="F33" s="744"/>
      <c r="G33" s="743"/>
      <c r="H33" s="734"/>
      <c r="I33" s="734"/>
      <c r="J33" s="734"/>
      <c r="K33" s="734"/>
      <c r="L33" s="734"/>
      <c r="M33" s="734"/>
    </row>
    <row r="34" spans="2:13" x14ac:dyDescent="0.2">
      <c r="B34" s="761" t="s">
        <v>8</v>
      </c>
      <c r="C34" s="760">
        <f>ROUND(+C24*$C$14,2)</f>
        <v>1213.77</v>
      </c>
      <c r="D34" s="760">
        <f>ROUND(+C24*$C$15,2)</f>
        <v>54.98</v>
      </c>
      <c r="E34" s="760">
        <f t="shared" ref="E34:G36" si="1">+E24*$C$10+H24*$C$13+K24</f>
        <v>8722.2445019999996</v>
      </c>
      <c r="F34" s="760">
        <f t="shared" si="1"/>
        <v>12792.678390999999</v>
      </c>
      <c r="G34" s="760">
        <f t="shared" si="1"/>
        <v>19478.866944000001</v>
      </c>
      <c r="H34" s="808"/>
      <c r="I34" s="762">
        <f t="shared" ref="I34:K36" si="2">E34+G110</f>
        <v>9233.7945019999988</v>
      </c>
      <c r="J34" s="762">
        <f t="shared" si="2"/>
        <v>13776.618391</v>
      </c>
      <c r="K34" s="762">
        <f t="shared" si="2"/>
        <v>20838.856944000003</v>
      </c>
      <c r="L34" s="734"/>
      <c r="M34" s="734"/>
    </row>
    <row r="35" spans="2:13" x14ac:dyDescent="0.2">
      <c r="B35" s="761" t="s">
        <v>9</v>
      </c>
      <c r="C35" s="760">
        <f>ROUND(+C25*$C$14,2)</f>
        <v>844.27</v>
      </c>
      <c r="D35" s="760">
        <f>ROUND(+C25*$C$15,2)</f>
        <v>38.24</v>
      </c>
      <c r="E35" s="760">
        <f t="shared" si="1"/>
        <v>7910.7463510000007</v>
      </c>
      <c r="F35" s="760">
        <f t="shared" si="1"/>
        <v>13850.446742999999</v>
      </c>
      <c r="G35" s="760">
        <f t="shared" si="1"/>
        <v>20536.635296000004</v>
      </c>
      <c r="H35" s="808"/>
      <c r="I35" s="762">
        <f t="shared" si="2"/>
        <v>8504.9463510000005</v>
      </c>
      <c r="J35" s="762">
        <f t="shared" si="2"/>
        <v>14915.606742999998</v>
      </c>
      <c r="K35" s="762">
        <f t="shared" si="2"/>
        <v>21890.225296000004</v>
      </c>
      <c r="L35" s="734"/>
      <c r="M35" s="734"/>
    </row>
    <row r="36" spans="2:13" x14ac:dyDescent="0.2">
      <c r="B36" s="761" t="s">
        <v>10</v>
      </c>
      <c r="C36" s="760">
        <f>ROUND(+C26*$C$14,2)</f>
        <v>1643.43</v>
      </c>
      <c r="D36" s="760">
        <f>ROUND(+C26*$C$15,2)</f>
        <v>74.45</v>
      </c>
      <c r="E36" s="760">
        <f t="shared" si="1"/>
        <v>8797.213409</v>
      </c>
      <c r="F36" s="760">
        <f t="shared" si="1"/>
        <v>15624.106874000003</v>
      </c>
      <c r="G36" s="760">
        <f t="shared" si="1"/>
        <v>19438.240612000001</v>
      </c>
      <c r="H36" s="808"/>
      <c r="I36" s="762">
        <f t="shared" si="2"/>
        <v>9180.9834090000004</v>
      </c>
      <c r="J36" s="762">
        <f t="shared" si="2"/>
        <v>16349.866874000003</v>
      </c>
      <c r="K36" s="762">
        <f t="shared" si="2"/>
        <v>20316.720612000001</v>
      </c>
      <c r="L36" s="734"/>
      <c r="M36" s="734"/>
    </row>
    <row r="37" spans="2:13" x14ac:dyDescent="0.2">
      <c r="B37" s="763" t="s">
        <v>501</v>
      </c>
      <c r="C37" s="764">
        <f>ROUND(+C27*$C$14,2)</f>
        <v>827.09</v>
      </c>
      <c r="D37" s="764">
        <f>ROUND(+C27*$C$15,2)</f>
        <v>37.47</v>
      </c>
      <c r="E37" s="764"/>
      <c r="F37" s="764"/>
      <c r="G37" s="764"/>
      <c r="H37" s="734"/>
      <c r="I37" s="765"/>
      <c r="J37" s="765"/>
      <c r="K37" s="765"/>
      <c r="L37" s="734"/>
      <c r="M37" s="734"/>
    </row>
    <row r="38" spans="2:13" x14ac:dyDescent="0.2">
      <c r="B38" s="766" t="s">
        <v>581</v>
      </c>
      <c r="C38" s="767"/>
      <c r="D38" s="744"/>
      <c r="E38" s="734"/>
      <c r="F38" s="734"/>
      <c r="G38" s="734"/>
      <c r="H38" s="734"/>
      <c r="I38" s="805" t="s">
        <v>622</v>
      </c>
      <c r="J38" s="805"/>
      <c r="K38" s="805"/>
      <c r="L38" s="734"/>
      <c r="M38" s="734"/>
    </row>
    <row r="39" spans="2:13" x14ac:dyDescent="0.2">
      <c r="B39" s="768" t="s">
        <v>38</v>
      </c>
      <c r="C39" s="769" t="s">
        <v>39</v>
      </c>
      <c r="D39" s="741" t="s">
        <v>40</v>
      </c>
      <c r="E39" s="741" t="s">
        <v>41</v>
      </c>
      <c r="F39" s="740" t="s">
        <v>42</v>
      </c>
      <c r="G39" s="734"/>
      <c r="H39" s="770"/>
      <c r="I39" s="805">
        <v>7.0900000000000005E-2</v>
      </c>
      <c r="J39" s="806">
        <f>ROUND(I39*C$10,2)</f>
        <v>4360.22</v>
      </c>
      <c r="K39" s="805" t="s">
        <v>619</v>
      </c>
      <c r="L39" s="734"/>
      <c r="M39" s="734"/>
    </row>
    <row r="40" spans="2:13" x14ac:dyDescent="0.2">
      <c r="B40" s="771">
        <v>0</v>
      </c>
      <c r="C40" s="772">
        <f>+C11+C12</f>
        <v>21897.959999999992</v>
      </c>
      <c r="D40" s="772">
        <f>+C11+C12</f>
        <v>21897.959999999992</v>
      </c>
      <c r="E40" s="772">
        <f>C40+C11</f>
        <v>41308.919999999984</v>
      </c>
      <c r="F40" s="773">
        <f>C40+C11</f>
        <v>41308.919999999984</v>
      </c>
      <c r="G40" s="734"/>
      <c r="H40" s="734"/>
      <c r="I40" s="807">
        <v>7.5300000000000006E-2</v>
      </c>
      <c r="J40" s="806">
        <f t="shared" ref="J40:J41" si="3">ROUND(I40*C$10,2)</f>
        <v>4630.8100000000004</v>
      </c>
      <c r="K40" s="805" t="s">
        <v>623</v>
      </c>
      <c r="L40" s="734"/>
      <c r="M40" s="734"/>
    </row>
    <row r="41" spans="2:13" x14ac:dyDescent="0.2">
      <c r="B41" s="774">
        <v>50</v>
      </c>
      <c r="C41" s="775">
        <f>+C40+C11</f>
        <v>41308.919999999984</v>
      </c>
      <c r="D41" s="775">
        <f>C41+C11</f>
        <v>60719.879999999976</v>
      </c>
      <c r="E41" s="775">
        <f>C40+C11</f>
        <v>41308.919999999984</v>
      </c>
      <c r="F41" s="776">
        <f>C41+C11</f>
        <v>60719.879999999976</v>
      </c>
      <c r="G41" s="734"/>
      <c r="H41" s="734"/>
      <c r="I41" s="807">
        <v>4.87E-2</v>
      </c>
      <c r="J41" s="806">
        <f t="shared" si="3"/>
        <v>2994.96</v>
      </c>
      <c r="K41" s="805" t="s">
        <v>620</v>
      </c>
      <c r="L41" s="734"/>
      <c r="M41" s="734"/>
    </row>
    <row r="42" spans="2:13" x14ac:dyDescent="0.2">
      <c r="B42" s="777"/>
      <c r="C42" s="767"/>
      <c r="D42" s="744"/>
      <c r="E42" s="734"/>
      <c r="F42" s="734"/>
      <c r="G42" s="734"/>
      <c r="H42" s="734"/>
      <c r="I42" s="734"/>
      <c r="J42" s="734"/>
      <c r="K42" s="734"/>
      <c r="L42" s="734"/>
      <c r="M42" s="734"/>
    </row>
    <row r="43" spans="2:13" x14ac:dyDescent="0.2">
      <c r="B43" s="733" t="s">
        <v>716</v>
      </c>
      <c r="C43" s="734"/>
      <c r="D43" s="734"/>
      <c r="E43" s="734"/>
      <c r="F43" s="734"/>
      <c r="G43" s="734"/>
      <c r="H43" s="734"/>
      <c r="I43" s="734"/>
      <c r="J43" s="734"/>
      <c r="K43" s="734"/>
      <c r="L43" s="734"/>
      <c r="M43" s="734"/>
    </row>
    <row r="44" spans="2:13" x14ac:dyDescent="0.2">
      <c r="B44" s="733" t="s">
        <v>23</v>
      </c>
      <c r="C44" s="734"/>
      <c r="D44" s="734"/>
      <c r="E44" s="734"/>
      <c r="F44" s="734"/>
      <c r="G44" s="734"/>
      <c r="H44" s="734"/>
      <c r="I44" s="734"/>
      <c r="J44" s="734"/>
      <c r="K44" s="734"/>
      <c r="L44" s="734"/>
      <c r="M44" s="734"/>
    </row>
    <row r="45" spans="2:13" x14ac:dyDescent="0.2">
      <c r="B45" s="735"/>
      <c r="C45" s="736" t="s">
        <v>33</v>
      </c>
      <c r="D45" s="737"/>
      <c r="E45" s="738" t="s">
        <v>24</v>
      </c>
      <c r="F45" s="736"/>
      <c r="G45" s="737"/>
      <c r="H45" s="738" t="s">
        <v>25</v>
      </c>
      <c r="I45" s="736"/>
      <c r="J45" s="737"/>
      <c r="K45" s="738" t="s">
        <v>26</v>
      </c>
      <c r="L45" s="736"/>
      <c r="M45" s="737"/>
    </row>
    <row r="46" spans="2:13" x14ac:dyDescent="0.2">
      <c r="B46" s="739"/>
      <c r="C46" s="740" t="s">
        <v>27</v>
      </c>
      <c r="D46" s="740" t="s">
        <v>28</v>
      </c>
      <c r="E46" s="741" t="s">
        <v>29</v>
      </c>
      <c r="F46" s="741" t="s">
        <v>30</v>
      </c>
      <c r="G46" s="740" t="s">
        <v>31</v>
      </c>
      <c r="H46" s="741" t="s">
        <v>29</v>
      </c>
      <c r="I46" s="741" t="s">
        <v>30</v>
      </c>
      <c r="J46" s="740" t="s">
        <v>31</v>
      </c>
      <c r="K46" s="741" t="s">
        <v>29</v>
      </c>
      <c r="L46" s="741" t="s">
        <v>30</v>
      </c>
      <c r="M46" s="740" t="s">
        <v>31</v>
      </c>
    </row>
    <row r="47" spans="2:13" x14ac:dyDescent="0.2">
      <c r="B47" s="742" t="s">
        <v>32</v>
      </c>
      <c r="C47" s="743">
        <v>1.1734</v>
      </c>
      <c r="D47" s="1320">
        <f>C47*C34</f>
        <v>1424.2377180000001</v>
      </c>
      <c r="E47" s="744"/>
      <c r="F47" s="744"/>
      <c r="G47" s="743"/>
      <c r="H47" s="744"/>
      <c r="I47" s="744"/>
      <c r="J47" s="743"/>
      <c r="K47" s="744"/>
      <c r="L47" s="744"/>
      <c r="M47" s="743"/>
    </row>
    <row r="48" spans="2:13" x14ac:dyDescent="0.2">
      <c r="B48" s="742" t="s">
        <v>8</v>
      </c>
      <c r="C48" s="743">
        <v>5.6500000000000002E-2</v>
      </c>
      <c r="D48" s="1321">
        <f>ROUND(+C48*C$10,2)</f>
        <v>3474.65</v>
      </c>
      <c r="E48" s="803">
        <v>6.3700000000000007E-2</v>
      </c>
      <c r="F48" s="803">
        <v>6.1600000000000002E-2</v>
      </c>
      <c r="G48" s="804">
        <v>0.13039999999999999</v>
      </c>
      <c r="H48" s="803">
        <v>0.1182</v>
      </c>
      <c r="I48" s="803">
        <v>0.22869999999999999</v>
      </c>
      <c r="J48" s="804">
        <v>0.28960000000000002</v>
      </c>
      <c r="K48" s="1322">
        <v>465.82</v>
      </c>
      <c r="L48" s="1322">
        <v>604.54</v>
      </c>
      <c r="M48" s="1323">
        <v>823.77</v>
      </c>
    </row>
    <row r="49" spans="2:13" x14ac:dyDescent="0.2">
      <c r="B49" s="742" t="s">
        <v>9</v>
      </c>
      <c r="C49" s="743">
        <v>3.9300000000000002E-2</v>
      </c>
      <c r="D49" s="1321">
        <f t="shared" ref="D49:D50" si="4">ROUND(+C49*C$10,2)</f>
        <v>2416.88</v>
      </c>
      <c r="E49" s="803">
        <v>8.0100000000000005E-2</v>
      </c>
      <c r="F49" s="803">
        <v>7.8799999999999995E-2</v>
      </c>
      <c r="G49" s="804">
        <v>0.14760000000000001</v>
      </c>
      <c r="H49" s="803">
        <v>6.8699999999999997E-2</v>
      </c>
      <c r="I49" s="803">
        <v>0.22869999999999999</v>
      </c>
      <c r="J49" s="804">
        <v>0.28960000000000002</v>
      </c>
      <c r="K49" s="1322">
        <v>465.82</v>
      </c>
      <c r="L49" s="1322">
        <v>604.54</v>
      </c>
      <c r="M49" s="1323">
        <v>823.77</v>
      </c>
    </row>
    <row r="50" spans="2:13" x14ac:dyDescent="0.2">
      <c r="B50" s="742" t="s">
        <v>10</v>
      </c>
      <c r="C50" s="743">
        <v>7.6499999999999999E-2</v>
      </c>
      <c r="D50" s="1321">
        <f t="shared" si="4"/>
        <v>4704.6099999999997</v>
      </c>
      <c r="E50" s="803">
        <v>0.10290000000000001</v>
      </c>
      <c r="F50" s="803">
        <v>0.12540000000000001</v>
      </c>
      <c r="G50" s="804">
        <v>0.12970000000000001</v>
      </c>
      <c r="H50" s="803">
        <v>5.2900000000000003E-2</v>
      </c>
      <c r="I50" s="803">
        <v>0.19620000000000001</v>
      </c>
      <c r="J50" s="804">
        <v>0.28920000000000001</v>
      </c>
      <c r="K50" s="1322">
        <v>532.1</v>
      </c>
      <c r="L50" s="1322">
        <v>708.98</v>
      </c>
      <c r="M50" s="1323">
        <v>841.17</v>
      </c>
    </row>
    <row r="51" spans="2:13" x14ac:dyDescent="0.2">
      <c r="B51" s="742" t="s">
        <v>501</v>
      </c>
      <c r="C51" s="743">
        <v>3.85E-2</v>
      </c>
      <c r="D51" s="1321">
        <f>ROUND(+C51*C$10,2)</f>
        <v>2367.6799999999998</v>
      </c>
      <c r="E51" s="744"/>
      <c r="F51" s="744"/>
      <c r="G51" s="743"/>
      <c r="H51" s="744"/>
      <c r="I51" s="744"/>
      <c r="J51" s="743"/>
      <c r="K51" s="744"/>
      <c r="L51" s="744"/>
      <c r="M51" s="743"/>
    </row>
    <row r="52" spans="2:13" x14ac:dyDescent="0.2">
      <c r="B52" s="742" t="s">
        <v>11</v>
      </c>
      <c r="C52" s="743"/>
      <c r="D52" s="1307">
        <f>+D16</f>
        <v>438.91</v>
      </c>
      <c r="E52" s="744"/>
      <c r="F52" s="744"/>
      <c r="G52" s="743"/>
      <c r="H52" s="744"/>
      <c r="I52" s="744"/>
      <c r="J52" s="743"/>
      <c r="K52" s="744"/>
      <c r="L52" s="744"/>
      <c r="M52" s="743"/>
    </row>
    <row r="53" spans="2:13" x14ac:dyDescent="0.2">
      <c r="B53" s="746" t="s">
        <v>500</v>
      </c>
      <c r="C53" s="747"/>
      <c r="D53" s="1303">
        <v>128.57</v>
      </c>
      <c r="E53" s="749"/>
      <c r="F53" s="749"/>
      <c r="G53" s="747"/>
      <c r="H53" s="749"/>
      <c r="I53" s="749"/>
      <c r="J53" s="747"/>
      <c r="K53" s="749"/>
      <c r="L53" s="749"/>
      <c r="M53" s="747"/>
    </row>
    <row r="54" spans="2:13" x14ac:dyDescent="0.2">
      <c r="B54" s="750" t="s">
        <v>714</v>
      </c>
      <c r="C54" s="734"/>
      <c r="D54" s="734"/>
      <c r="E54" s="734"/>
      <c r="F54" s="734"/>
      <c r="G54" s="734"/>
      <c r="H54" s="734"/>
      <c r="I54" s="734"/>
      <c r="J54" s="734"/>
      <c r="K54" s="734"/>
      <c r="L54" s="734"/>
      <c r="M54" s="734"/>
    </row>
    <row r="55" spans="2:13" x14ac:dyDescent="0.2">
      <c r="B55" s="735"/>
      <c r="C55" s="1335" t="s">
        <v>33</v>
      </c>
      <c r="D55" s="1336"/>
      <c r="E55" s="751" t="s">
        <v>34</v>
      </c>
      <c r="F55" s="752"/>
      <c r="G55" s="753"/>
      <c r="H55" s="734"/>
      <c r="I55" s="734"/>
      <c r="J55" s="734"/>
      <c r="K55" s="734"/>
      <c r="L55" s="734"/>
      <c r="M55" s="734"/>
    </row>
    <row r="56" spans="2:13" x14ac:dyDescent="0.2">
      <c r="B56" s="754"/>
      <c r="C56" s="755" t="s">
        <v>35</v>
      </c>
      <c r="D56" s="756" t="s">
        <v>36</v>
      </c>
      <c r="E56" s="739" t="s">
        <v>29</v>
      </c>
      <c r="F56" s="757" t="s">
        <v>30</v>
      </c>
      <c r="G56" s="758" t="s">
        <v>31</v>
      </c>
      <c r="H56" s="734"/>
      <c r="I56" s="734"/>
      <c r="J56" s="734"/>
      <c r="K56" s="734"/>
      <c r="L56" s="734"/>
      <c r="M56" s="734"/>
    </row>
    <row r="57" spans="2:13" x14ac:dyDescent="0.2">
      <c r="B57" s="759" t="s">
        <v>37</v>
      </c>
      <c r="C57" s="760">
        <f>ROUND(+C47*$D$14,2)</f>
        <v>25200.68</v>
      </c>
      <c r="D57" s="760">
        <f>ROUND(+C47*$D$15,2)</f>
        <v>1141.55</v>
      </c>
      <c r="E57" s="742"/>
      <c r="F57" s="744"/>
      <c r="G57" s="743"/>
      <c r="H57" s="734"/>
      <c r="I57" s="734"/>
      <c r="J57" s="734"/>
      <c r="K57" s="734"/>
      <c r="L57" s="734"/>
      <c r="M57" s="734"/>
    </row>
    <row r="58" spans="2:13" x14ac:dyDescent="0.2">
      <c r="B58" s="761" t="s">
        <v>8</v>
      </c>
      <c r="C58" s="760">
        <f>ROUND(+C48*$D$14,2)</f>
        <v>1213.43</v>
      </c>
      <c r="D58" s="760">
        <f>ROUND(+C48*$D$15,2)</f>
        <v>54.97</v>
      </c>
      <c r="E58" s="760">
        <f t="shared" ref="E58:G60" si="5">+E48*$D$10+H48*$D$13+K48</f>
        <v>8770.089371</v>
      </c>
      <c r="F58" s="760">
        <f t="shared" si="5"/>
        <v>12856.611207000002</v>
      </c>
      <c r="G58" s="760">
        <f t="shared" si="5"/>
        <v>19581.210360000001</v>
      </c>
      <c r="H58" s="808"/>
      <c r="I58" s="762">
        <f>E58+G123</f>
        <v>9472.3493710000002</v>
      </c>
      <c r="J58" s="762">
        <f t="shared" ref="J58:K60" si="6">F58+H123</f>
        <v>14028.331207000001</v>
      </c>
      <c r="K58" s="762">
        <f t="shared" si="6"/>
        <v>21126.65036</v>
      </c>
      <c r="L58" s="734"/>
      <c r="M58" s="734"/>
    </row>
    <row r="59" spans="2:13" x14ac:dyDescent="0.2">
      <c r="B59" s="761" t="s">
        <v>9</v>
      </c>
      <c r="C59" s="760">
        <f>ROUND(+C49*$D$14,2)</f>
        <v>844.03</v>
      </c>
      <c r="D59" s="760">
        <f>ROUND(+C49*$D$15,2)</f>
        <v>38.229999999999997</v>
      </c>
      <c r="E59" s="760">
        <f t="shared" si="5"/>
        <v>7958.3806719999993</v>
      </c>
      <c r="F59" s="760">
        <f t="shared" si="5"/>
        <v>13921.106994999998</v>
      </c>
      <c r="G59" s="760">
        <f t="shared" si="5"/>
        <v>20645.706148000001</v>
      </c>
      <c r="H59" s="808"/>
      <c r="I59" s="762">
        <f t="shared" ref="I59:I60" si="7">E59+G124</f>
        <v>8742.780671999999</v>
      </c>
      <c r="J59" s="762">
        <f t="shared" si="6"/>
        <v>15173.546994999999</v>
      </c>
      <c r="K59" s="762">
        <f t="shared" si="6"/>
        <v>22184.786147999999</v>
      </c>
      <c r="L59" s="734"/>
      <c r="M59" s="734"/>
    </row>
    <row r="60" spans="2:13" x14ac:dyDescent="0.2">
      <c r="B60" s="761" t="s">
        <v>10</v>
      </c>
      <c r="C60" s="760">
        <f>ROUND(+C50*$D$14,2)</f>
        <v>1642.96</v>
      </c>
      <c r="D60" s="760">
        <f>ROUND(+C50*$D$15,2)</f>
        <v>74.42</v>
      </c>
      <c r="E60" s="760">
        <f t="shared" si="5"/>
        <v>8852.670822</v>
      </c>
      <c r="F60" s="760">
        <f t="shared" si="5"/>
        <v>15710.243984000001</v>
      </c>
      <c r="G60" s="760">
        <f t="shared" si="5"/>
        <v>19540.526700999999</v>
      </c>
      <c r="H60" s="808"/>
      <c r="I60" s="762">
        <f t="shared" si="7"/>
        <v>9427.9408220000005</v>
      </c>
      <c r="J60" s="762">
        <f t="shared" si="6"/>
        <v>16625.383984</v>
      </c>
      <c r="K60" s="762">
        <f t="shared" si="6"/>
        <v>20607.436700999999</v>
      </c>
      <c r="L60" s="734"/>
      <c r="M60" s="734"/>
    </row>
    <row r="61" spans="2:13" x14ac:dyDescent="0.2">
      <c r="B61" s="763" t="s">
        <v>501</v>
      </c>
      <c r="C61" s="764">
        <f>ROUND(+C51*$D$14,2)</f>
        <v>826.85</v>
      </c>
      <c r="D61" s="764">
        <f>ROUND(+C51*$D$15,2)</f>
        <v>37.46</v>
      </c>
      <c r="E61" s="764"/>
      <c r="F61" s="764"/>
      <c r="G61" s="764"/>
      <c r="H61" s="734"/>
      <c r="I61" s="765"/>
      <c r="J61" s="765"/>
      <c r="K61" s="765"/>
      <c r="L61" s="734"/>
      <c r="M61" s="734"/>
    </row>
    <row r="62" spans="2:13" x14ac:dyDescent="0.2">
      <c r="B62" s="766" t="s">
        <v>581</v>
      </c>
      <c r="C62" s="767"/>
      <c r="D62" s="744"/>
      <c r="E62" s="734"/>
      <c r="F62" s="734"/>
      <c r="G62" s="734"/>
      <c r="H62" s="734"/>
      <c r="I62" s="805" t="s">
        <v>622</v>
      </c>
      <c r="J62" s="805"/>
      <c r="K62" s="805"/>
      <c r="L62" s="734"/>
      <c r="M62" s="734"/>
    </row>
    <row r="63" spans="2:13" x14ac:dyDescent="0.2">
      <c r="B63" s="768" t="s">
        <v>38</v>
      </c>
      <c r="C63" s="769" t="s">
        <v>39</v>
      </c>
      <c r="D63" s="741" t="s">
        <v>40</v>
      </c>
      <c r="E63" s="741" t="s">
        <v>41</v>
      </c>
      <c r="F63" s="740" t="s">
        <v>42</v>
      </c>
      <c r="G63" s="734"/>
      <c r="H63" s="770"/>
      <c r="I63" s="805">
        <v>7.0900000000000005E-2</v>
      </c>
      <c r="J63" s="806">
        <f>ROUND(I63*D$10,2)</f>
        <v>4387.95</v>
      </c>
      <c r="K63" s="805" t="s">
        <v>619</v>
      </c>
      <c r="L63" s="734"/>
      <c r="M63" s="734"/>
    </row>
    <row r="64" spans="2:13" x14ac:dyDescent="0.2">
      <c r="B64" s="771">
        <v>0</v>
      </c>
      <c r="C64" s="772">
        <f>+D11+D12</f>
        <v>21506.829999999994</v>
      </c>
      <c r="D64" s="772">
        <f>+D11+D12</f>
        <v>21506.829999999994</v>
      </c>
      <c r="E64" s="772">
        <f>C64+D11</f>
        <v>40526.659999999989</v>
      </c>
      <c r="F64" s="773">
        <f>C64+D11</f>
        <v>40526.659999999989</v>
      </c>
      <c r="G64" s="734"/>
      <c r="H64" s="734"/>
      <c r="I64" s="807">
        <v>7.5300000000000006E-2</v>
      </c>
      <c r="J64" s="806">
        <f>ROUND(I64*D$10,2)</f>
        <v>4660.26</v>
      </c>
      <c r="K64" s="805" t="s">
        <v>623</v>
      </c>
      <c r="L64" s="734"/>
      <c r="M64" s="734"/>
    </row>
    <row r="65" spans="2:13" x14ac:dyDescent="0.2">
      <c r="B65" s="774">
        <v>50</v>
      </c>
      <c r="C65" s="775">
        <f>+C64+D11</f>
        <v>40526.659999999989</v>
      </c>
      <c r="D65" s="775">
        <f>C65+D11</f>
        <v>59546.489999999983</v>
      </c>
      <c r="E65" s="775">
        <f>C64+D11</f>
        <v>40526.659999999989</v>
      </c>
      <c r="F65" s="776">
        <f>C65+D11</f>
        <v>59546.489999999983</v>
      </c>
      <c r="G65" s="734"/>
      <c r="H65" s="734"/>
      <c r="I65" s="807">
        <v>4.87E-2</v>
      </c>
      <c r="J65" s="806">
        <f>ROUND(I65*D$10,2)</f>
        <v>3014.01</v>
      </c>
      <c r="K65" s="805" t="s">
        <v>620</v>
      </c>
      <c r="L65" s="734"/>
      <c r="M65" s="734"/>
    </row>
    <row r="66" spans="2:13" x14ac:dyDescent="0.2">
      <c r="B66" s="777"/>
      <c r="C66" s="767"/>
      <c r="D66" s="744"/>
      <c r="E66" s="734"/>
      <c r="F66" s="734"/>
      <c r="G66" s="734"/>
      <c r="H66" s="734"/>
      <c r="I66" s="734"/>
      <c r="J66" s="734"/>
      <c r="K66" s="734"/>
      <c r="L66" s="734"/>
      <c r="M66" s="734"/>
    </row>
    <row r="67" spans="2:13" x14ac:dyDescent="0.2">
      <c r="B67" s="729" t="s">
        <v>135</v>
      </c>
    </row>
    <row r="68" spans="2:13" x14ac:dyDescent="0.2">
      <c r="B68" s="729" t="s">
        <v>136</v>
      </c>
      <c r="C68" s="780">
        <v>31536.26</v>
      </c>
      <c r="D68" s="780">
        <v>31736.83</v>
      </c>
    </row>
    <row r="69" spans="2:13" x14ac:dyDescent="0.2">
      <c r="B69" s="729" t="s">
        <v>120</v>
      </c>
      <c r="C69" s="780">
        <v>473.54</v>
      </c>
      <c r="D69" s="780">
        <v>3463.68</v>
      </c>
      <c r="H69"/>
      <c r="I69"/>
    </row>
    <row r="70" spans="2:13" x14ac:dyDescent="0.2">
      <c r="H70"/>
      <c r="I70"/>
    </row>
    <row r="71" spans="2:13" x14ac:dyDescent="0.2">
      <c r="B71" s="729" t="s">
        <v>137</v>
      </c>
      <c r="H71"/>
      <c r="I71"/>
    </row>
    <row r="72" spans="2:13" x14ac:dyDescent="0.2">
      <c r="B72" s="729" t="s">
        <v>138</v>
      </c>
      <c r="C72" s="780">
        <v>13055.25</v>
      </c>
      <c r="D72" s="780">
        <v>13587.2</v>
      </c>
      <c r="H72"/>
      <c r="I72"/>
    </row>
    <row r="73" spans="2:13" x14ac:dyDescent="0.2">
      <c r="B73" s="729" t="s">
        <v>139</v>
      </c>
      <c r="C73" s="780">
        <v>1356.88</v>
      </c>
      <c r="D73" s="780">
        <v>1348.47</v>
      </c>
      <c r="H73"/>
      <c r="I73"/>
    </row>
    <row r="75" spans="2:13" x14ac:dyDescent="0.2">
      <c r="B75" s="66" t="s">
        <v>140</v>
      </c>
      <c r="C75" s="67"/>
      <c r="D75" s="68"/>
      <c r="E75" s="69"/>
    </row>
    <row r="76" spans="2:13" x14ac:dyDescent="0.2">
      <c r="B76" s="70" t="s">
        <v>141</v>
      </c>
      <c r="C76" s="1302">
        <v>128.74</v>
      </c>
      <c r="D76" s="780">
        <v>78.44</v>
      </c>
    </row>
    <row r="77" spans="2:13" x14ac:dyDescent="0.2">
      <c r="B77" s="71" t="s">
        <v>5</v>
      </c>
      <c r="C77" s="1302">
        <v>3426</v>
      </c>
      <c r="D77" s="780">
        <v>0</v>
      </c>
    </row>
    <row r="78" spans="2:13" x14ac:dyDescent="0.2">
      <c r="B78" s="728" t="s">
        <v>67</v>
      </c>
    </row>
    <row r="80" spans="2:13" hidden="1" x14ac:dyDescent="0.2">
      <c r="B80" s="778" t="s">
        <v>68</v>
      </c>
      <c r="C80" s="729" t="s">
        <v>27</v>
      </c>
      <c r="D80" s="729" t="s">
        <v>35</v>
      </c>
      <c r="E80" s="729" t="s">
        <v>69</v>
      </c>
      <c r="F80" s="729" t="s">
        <v>70</v>
      </c>
    </row>
    <row r="81" spans="2:7" hidden="1" x14ac:dyDescent="0.2">
      <c r="B81" s="779" t="s">
        <v>71</v>
      </c>
      <c r="C81" s="779">
        <v>0.9</v>
      </c>
      <c r="D81" s="780">
        <f>ROUND((+C81*C14+2*C11+C12),2)</f>
        <v>60643.38</v>
      </c>
      <c r="E81" s="780">
        <f>ROUND(C81*C$15,2)</f>
        <v>875.83</v>
      </c>
      <c r="F81" s="781">
        <f>ROUND((D81+E81*$C$17),2)</f>
        <v>96657.51</v>
      </c>
    </row>
    <row r="82" spans="2:7" hidden="1" x14ac:dyDescent="0.2">
      <c r="B82" s="779" t="s">
        <v>72</v>
      </c>
      <c r="C82" s="779">
        <v>0.9</v>
      </c>
      <c r="D82" s="780">
        <f>ROUND((+C81*C14+2*C11+C12),2)</f>
        <v>60643.38</v>
      </c>
      <c r="E82" s="780">
        <f>ROUND(+C81*C$15,2)</f>
        <v>875.83</v>
      </c>
      <c r="F82" s="781">
        <f>ROUND((D81+E81*$C$17),2)</f>
        <v>96657.51</v>
      </c>
    </row>
    <row r="83" spans="2:7" hidden="1" x14ac:dyDescent="0.2">
      <c r="B83" s="779" t="s">
        <v>73</v>
      </c>
      <c r="C83" s="779">
        <f>SUM(C81:C82)</f>
        <v>1.8</v>
      </c>
      <c r="D83" s="780">
        <f>SUM(D81:D82)</f>
        <v>121286.76</v>
      </c>
      <c r="E83" s="780">
        <f>SUM(E81:E82)</f>
        <v>1751.66</v>
      </c>
      <c r="F83" s="780">
        <f>SUM(F81:F82)</f>
        <v>193315.02</v>
      </c>
    </row>
    <row r="84" spans="2:7" hidden="1" x14ac:dyDescent="0.2">
      <c r="B84" s="729" t="s">
        <v>8</v>
      </c>
      <c r="C84" s="729">
        <v>5.6500000000000002E-2</v>
      </c>
      <c r="D84" s="731">
        <f>+C84*C$14+C$16</f>
        <v>1610.584245</v>
      </c>
      <c r="E84" s="731">
        <f>+C84*C$15</f>
        <v>54.982410000000002</v>
      </c>
      <c r="F84" s="782">
        <f>ROUND(C84*$C$10,2)</f>
        <v>3474.65</v>
      </c>
    </row>
    <row r="85" spans="2:7" hidden="1" x14ac:dyDescent="0.2">
      <c r="B85" s="729" t="s">
        <v>9</v>
      </c>
      <c r="C85" s="729">
        <v>3.9300000000000002E-2</v>
      </c>
      <c r="D85" s="731">
        <f>+C85*C$14+C$16</f>
        <v>1241.081289</v>
      </c>
      <c r="E85" s="731">
        <f>+C85*C$15</f>
        <v>38.244402000000001</v>
      </c>
      <c r="F85" s="782">
        <f>ROUND(C85*$C$10,2)</f>
        <v>2416.88</v>
      </c>
    </row>
    <row r="86" spans="2:7" hidden="1" x14ac:dyDescent="0.2">
      <c r="B86" s="729" t="s">
        <v>10</v>
      </c>
      <c r="C86" s="729">
        <v>7.6499999999999999E-2</v>
      </c>
      <c r="D86" s="731">
        <f>+C86*C$14+C$16</f>
        <v>2040.2388449999999</v>
      </c>
      <c r="E86" s="731">
        <f>+C86*C$15</f>
        <v>74.445210000000003</v>
      </c>
      <c r="F86" s="782">
        <f>ROUND(C86*$C$10,2)</f>
        <v>4704.6099999999997</v>
      </c>
    </row>
    <row r="87" spans="2:7" hidden="1" x14ac:dyDescent="0.2">
      <c r="E87" s="783"/>
      <c r="F87" s="783"/>
    </row>
    <row r="88" spans="2:7" hidden="1" x14ac:dyDescent="0.2">
      <c r="B88" s="778" t="s">
        <v>74</v>
      </c>
      <c r="C88" s="783"/>
      <c r="D88" s="783"/>
      <c r="E88" s="783"/>
      <c r="F88" s="783"/>
      <c r="G88" s="783"/>
    </row>
    <row r="89" spans="2:7" hidden="1" x14ac:dyDescent="0.2">
      <c r="B89" s="729" t="s">
        <v>8</v>
      </c>
      <c r="C89" s="783" t="s">
        <v>29</v>
      </c>
      <c r="D89" s="784">
        <v>7412.1325087719279</v>
      </c>
      <c r="E89" s="785"/>
      <c r="G89" s="783"/>
    </row>
    <row r="90" spans="2:7" hidden="1" x14ac:dyDescent="0.2">
      <c r="C90" s="783" t="s">
        <v>30</v>
      </c>
      <c r="D90" s="784">
        <v>11273.46254901961</v>
      </c>
      <c r="E90" s="785"/>
      <c r="G90" s="783"/>
    </row>
    <row r="91" spans="2:7" hidden="1" x14ac:dyDescent="0.2">
      <c r="C91" s="783" t="s">
        <v>31</v>
      </c>
      <c r="D91" s="784">
        <v>17327.757267002522</v>
      </c>
      <c r="E91" s="785"/>
      <c r="G91" s="783"/>
    </row>
    <row r="92" spans="2:7" hidden="1" x14ac:dyDescent="0.2">
      <c r="B92" s="729" t="s">
        <v>9</v>
      </c>
      <c r="C92" s="783" t="s">
        <v>29</v>
      </c>
      <c r="D92" s="784">
        <v>6742.8650564188538</v>
      </c>
      <c r="E92" s="785"/>
      <c r="G92" s="783"/>
    </row>
    <row r="93" spans="2:7" hidden="1" x14ac:dyDescent="0.2">
      <c r="C93" s="783" t="s">
        <v>30</v>
      </c>
      <c r="D93" s="784">
        <v>12366.087634529147</v>
      </c>
      <c r="E93" s="785"/>
      <c r="G93" s="783"/>
    </row>
    <row r="94" spans="2:7" hidden="1" x14ac:dyDescent="0.2">
      <c r="C94" s="783" t="s">
        <v>31</v>
      </c>
      <c r="D94" s="784">
        <v>18373.05514848659</v>
      </c>
      <c r="E94" s="785"/>
      <c r="G94" s="783"/>
    </row>
    <row r="95" spans="2:7" hidden="1" x14ac:dyDescent="0.2">
      <c r="B95" s="729" t="s">
        <v>10</v>
      </c>
      <c r="C95" s="783" t="s">
        <v>29</v>
      </c>
      <c r="D95" s="784">
        <v>7384.5074412335243</v>
      </c>
      <c r="E95" s="785"/>
      <c r="G95" s="783"/>
    </row>
    <row r="96" spans="2:7" hidden="1" x14ac:dyDescent="0.2">
      <c r="C96" s="783" t="s">
        <v>30</v>
      </c>
      <c r="D96" s="784">
        <v>13868.256367041202</v>
      </c>
      <c r="E96" s="785"/>
      <c r="G96" s="783"/>
    </row>
    <row r="97" spans="2:14" hidden="1" x14ac:dyDescent="0.2">
      <c r="C97" s="783" t="s">
        <v>31</v>
      </c>
      <c r="D97" s="784">
        <v>17042.825687203796</v>
      </c>
      <c r="E97" s="785"/>
      <c r="G97" s="783"/>
    </row>
    <row r="98" spans="2:14" hidden="1" x14ac:dyDescent="0.2"/>
    <row r="99" spans="2:14" hidden="1" x14ac:dyDescent="0.2"/>
    <row r="101" spans="2:14" x14ac:dyDescent="0.2">
      <c r="B101" s="786" t="s">
        <v>539</v>
      </c>
      <c r="C101" s="734"/>
      <c r="D101" s="734"/>
      <c r="E101" s="734"/>
      <c r="F101" s="734"/>
      <c r="G101" s="734"/>
      <c r="H101" s="734"/>
      <c r="I101" s="734"/>
      <c r="J101" s="734"/>
      <c r="K101" s="734"/>
      <c r="L101" s="734"/>
      <c r="M101" s="734"/>
      <c r="N101" s="734"/>
    </row>
    <row r="102" spans="2:14" x14ac:dyDescent="0.2">
      <c r="B102" s="1337" t="s">
        <v>43</v>
      </c>
      <c r="C102" s="1338"/>
      <c r="D102" s="1338"/>
      <c r="E102" s="1338"/>
      <c r="F102" s="787"/>
      <c r="G102" s="751" t="s">
        <v>44</v>
      </c>
      <c r="H102" s="752"/>
      <c r="I102" s="753"/>
      <c r="J102" s="734"/>
      <c r="K102" s="734"/>
      <c r="L102" s="734"/>
      <c r="M102" s="734"/>
      <c r="N102" s="734"/>
    </row>
    <row r="103" spans="2:14" x14ac:dyDescent="0.2">
      <c r="B103" s="788" t="s">
        <v>45</v>
      </c>
      <c r="C103" s="741" t="s">
        <v>6</v>
      </c>
      <c r="D103" s="741" t="s">
        <v>14</v>
      </c>
      <c r="E103" s="741" t="s">
        <v>15</v>
      </c>
      <c r="F103" s="740" t="s">
        <v>144</v>
      </c>
      <c r="G103" s="754" t="s">
        <v>29</v>
      </c>
      <c r="H103" s="789" t="s">
        <v>30</v>
      </c>
      <c r="I103" s="790" t="s">
        <v>31</v>
      </c>
      <c r="J103" s="734"/>
      <c r="K103" s="734"/>
      <c r="L103" s="734"/>
      <c r="M103" s="734"/>
      <c r="N103" s="734"/>
    </row>
    <row r="104" spans="2:14" x14ac:dyDescent="0.2">
      <c r="B104" s="791" t="s">
        <v>46</v>
      </c>
      <c r="C104" s="1304">
        <v>18990.64</v>
      </c>
      <c r="D104" s="1304">
        <v>8198.2999999999993</v>
      </c>
      <c r="E104" s="1304">
        <v>14466.36</v>
      </c>
      <c r="F104" s="799">
        <f>SUM(D104:E104)</f>
        <v>22664.66</v>
      </c>
      <c r="G104" s="735"/>
      <c r="H104" s="736"/>
      <c r="I104" s="737"/>
      <c r="J104" s="734"/>
      <c r="K104" s="792"/>
      <c r="L104" s="792"/>
      <c r="M104" s="792"/>
      <c r="N104" s="734"/>
    </row>
    <row r="105" spans="2:14" x14ac:dyDescent="0.2">
      <c r="B105" s="72" t="s">
        <v>47</v>
      </c>
      <c r="C105" s="1304">
        <v>27149.25</v>
      </c>
      <c r="D105" s="1304">
        <v>20511.18</v>
      </c>
      <c r="E105" s="1304">
        <v>20423.310000000001</v>
      </c>
      <c r="F105" s="745">
        <f t="shared" ref="F105:F108" si="8">SUM(D105:E105)</f>
        <v>40934.490000000005</v>
      </c>
      <c r="G105" s="742"/>
      <c r="H105" s="744"/>
      <c r="I105" s="743"/>
      <c r="J105" s="734"/>
      <c r="K105" s="792"/>
      <c r="L105" s="792"/>
      <c r="M105" s="792"/>
      <c r="N105" s="734"/>
    </row>
    <row r="106" spans="2:14" x14ac:dyDescent="0.2">
      <c r="B106" s="791" t="s">
        <v>114</v>
      </c>
      <c r="C106" s="1304">
        <v>20870.52</v>
      </c>
      <c r="D106" s="1304">
        <v>8675.89</v>
      </c>
      <c r="E106" s="1304">
        <v>13533.21</v>
      </c>
      <c r="F106" s="745">
        <f t="shared" si="8"/>
        <v>22209.1</v>
      </c>
      <c r="G106" s="742"/>
      <c r="H106" s="744"/>
      <c r="I106" s="743"/>
      <c r="J106" s="734"/>
      <c r="K106" s="792"/>
      <c r="L106" s="792"/>
      <c r="M106" s="792"/>
      <c r="N106" s="734"/>
    </row>
    <row r="107" spans="2:14" x14ac:dyDescent="0.2">
      <c r="B107" s="791" t="s">
        <v>116</v>
      </c>
      <c r="C107" s="1304">
        <v>24679.3</v>
      </c>
      <c r="D107" s="1304">
        <v>7250.51</v>
      </c>
      <c r="E107" s="1304">
        <v>9975.69</v>
      </c>
      <c r="F107" s="745">
        <f t="shared" si="8"/>
        <v>17226.2</v>
      </c>
      <c r="G107" s="742"/>
      <c r="H107" s="744"/>
      <c r="I107" s="743"/>
      <c r="J107" s="734"/>
      <c r="K107" s="792"/>
      <c r="L107" s="792"/>
      <c r="M107" s="792"/>
      <c r="N107" s="734"/>
    </row>
    <row r="108" spans="2:14" x14ac:dyDescent="0.2">
      <c r="B108" s="72" t="s">
        <v>48</v>
      </c>
      <c r="C108" s="1304">
        <v>20196.86</v>
      </c>
      <c r="D108" s="1304">
        <v>10441.58</v>
      </c>
      <c r="E108" s="1304">
        <v>13102.34</v>
      </c>
      <c r="F108" s="745">
        <f t="shared" si="8"/>
        <v>23543.919999999998</v>
      </c>
      <c r="G108" s="742"/>
      <c r="H108" s="744"/>
      <c r="I108" s="743"/>
      <c r="J108" s="734"/>
      <c r="K108" s="792"/>
      <c r="L108" s="792"/>
      <c r="M108" s="792"/>
      <c r="N108" s="734"/>
    </row>
    <row r="109" spans="2:14" x14ac:dyDescent="0.2">
      <c r="B109" s="742" t="s">
        <v>611</v>
      </c>
      <c r="C109" s="798"/>
      <c r="D109" s="1304">
        <v>3989</v>
      </c>
      <c r="E109" s="798"/>
      <c r="F109" s="745"/>
      <c r="G109" s="742"/>
      <c r="H109" s="744"/>
      <c r="I109" s="743"/>
      <c r="J109" s="734"/>
      <c r="K109" s="734"/>
      <c r="L109" s="734"/>
      <c r="M109" s="734"/>
      <c r="N109" s="734"/>
    </row>
    <row r="110" spans="2:14" x14ac:dyDescent="0.2">
      <c r="B110" s="793" t="s">
        <v>8</v>
      </c>
      <c r="C110" s="1304">
        <v>557.88</v>
      </c>
      <c r="D110" s="798"/>
      <c r="E110" s="798"/>
      <c r="F110" s="745"/>
      <c r="G110" s="1306">
        <v>511.55</v>
      </c>
      <c r="H110" s="1304">
        <v>983.94</v>
      </c>
      <c r="I110" s="1307">
        <v>1359.99</v>
      </c>
      <c r="J110" s="734"/>
      <c r="K110" s="734"/>
      <c r="L110" s="734"/>
      <c r="M110" s="734"/>
      <c r="N110" s="734"/>
    </row>
    <row r="111" spans="2:14" x14ac:dyDescent="0.2">
      <c r="B111" s="793" t="s">
        <v>9</v>
      </c>
      <c r="C111" s="1304">
        <v>477.18</v>
      </c>
      <c r="D111" s="798"/>
      <c r="E111" s="798"/>
      <c r="F111" s="745"/>
      <c r="G111" s="1306">
        <v>594.20000000000005</v>
      </c>
      <c r="H111" s="1304">
        <v>1065.1600000000001</v>
      </c>
      <c r="I111" s="1307">
        <v>1353.59</v>
      </c>
      <c r="J111" s="734"/>
      <c r="K111" s="734"/>
      <c r="L111" s="734"/>
      <c r="M111" s="734"/>
      <c r="N111" s="734"/>
    </row>
    <row r="112" spans="2:14" x14ac:dyDescent="0.2">
      <c r="B112" s="754" t="s">
        <v>10</v>
      </c>
      <c r="C112" s="1305">
        <v>1099.22</v>
      </c>
      <c r="D112" s="800"/>
      <c r="E112" s="800"/>
      <c r="F112" s="748"/>
      <c r="G112" s="1308">
        <v>383.77</v>
      </c>
      <c r="H112" s="1305">
        <v>725.76</v>
      </c>
      <c r="I112" s="1303">
        <v>878.48</v>
      </c>
      <c r="J112" s="734"/>
      <c r="K112" s="734"/>
      <c r="L112" s="734"/>
      <c r="M112" s="734"/>
      <c r="N112" s="734"/>
    </row>
    <row r="114" spans="2:9" x14ac:dyDescent="0.2">
      <c r="B114" s="786" t="s">
        <v>617</v>
      </c>
      <c r="C114" s="959">
        <v>-6.1999999999999998E-3</v>
      </c>
      <c r="D114" s="734"/>
      <c r="E114" s="734"/>
      <c r="F114" s="734"/>
      <c r="G114" s="734"/>
      <c r="H114" s="734"/>
      <c r="I114" s="734"/>
    </row>
    <row r="115" spans="2:9" x14ac:dyDescent="0.2">
      <c r="B115" s="1337" t="s">
        <v>43</v>
      </c>
      <c r="C115" s="1338"/>
      <c r="D115" s="1338"/>
      <c r="E115" s="1338"/>
      <c r="F115" s="787"/>
      <c r="G115" s="751" t="s">
        <v>44</v>
      </c>
      <c r="H115" s="752"/>
      <c r="I115" s="753"/>
    </row>
    <row r="116" spans="2:9" x14ac:dyDescent="0.2">
      <c r="B116" s="788" t="s">
        <v>45</v>
      </c>
      <c r="C116" s="741" t="s">
        <v>6</v>
      </c>
      <c r="D116" s="741" t="s">
        <v>14</v>
      </c>
      <c r="E116" s="741" t="s">
        <v>15</v>
      </c>
      <c r="F116" s="740" t="s">
        <v>144</v>
      </c>
      <c r="G116" s="754" t="s">
        <v>29</v>
      </c>
      <c r="H116" s="789" t="s">
        <v>30</v>
      </c>
      <c r="I116" s="790" t="s">
        <v>31</v>
      </c>
    </row>
    <row r="117" spans="2:9" x14ac:dyDescent="0.2">
      <c r="B117" s="791" t="s">
        <v>46</v>
      </c>
      <c r="C117" s="1309">
        <f>ROUND(+C104*(1+$C$114),2)</f>
        <v>18872.900000000001</v>
      </c>
      <c r="D117" s="1309">
        <f t="shared" ref="C117:E122" si="9">ROUND(+D104*(1+$C$114),2)</f>
        <v>8147.47</v>
      </c>
      <c r="E117" s="1315">
        <f>ROUND(+E104*(1+$C$114),2)-0.01</f>
        <v>14376.66</v>
      </c>
      <c r="F117" s="1316">
        <f>+D117+E117</f>
        <v>22524.13</v>
      </c>
      <c r="G117" s="735"/>
      <c r="H117" s="736"/>
      <c r="I117" s="737"/>
    </row>
    <row r="118" spans="2:9" x14ac:dyDescent="0.2">
      <c r="B118" s="72" t="s">
        <v>47</v>
      </c>
      <c r="C118" s="1309">
        <f t="shared" si="9"/>
        <v>26980.92</v>
      </c>
      <c r="D118" s="1309">
        <f t="shared" si="9"/>
        <v>20384.009999999998</v>
      </c>
      <c r="E118" s="1309">
        <f t="shared" si="9"/>
        <v>20296.689999999999</v>
      </c>
      <c r="F118" s="1317">
        <f>+D118+E118</f>
        <v>40680.699999999997</v>
      </c>
      <c r="G118" s="742"/>
      <c r="H118" s="744"/>
      <c r="I118" s="743"/>
    </row>
    <row r="119" spans="2:9" x14ac:dyDescent="0.2">
      <c r="B119" s="791" t="s">
        <v>114</v>
      </c>
      <c r="C119" s="1309">
        <f t="shared" si="9"/>
        <v>20741.12</v>
      </c>
      <c r="D119" s="1309">
        <f t="shared" si="9"/>
        <v>8622.1</v>
      </c>
      <c r="E119" s="1309">
        <f t="shared" si="9"/>
        <v>13449.3</v>
      </c>
      <c r="F119" s="1317">
        <f>+D119+E119</f>
        <v>22071.4</v>
      </c>
      <c r="G119" s="742"/>
      <c r="H119" s="744"/>
      <c r="I119" s="743"/>
    </row>
    <row r="120" spans="2:9" x14ac:dyDescent="0.2">
      <c r="B120" s="791" t="s">
        <v>116</v>
      </c>
      <c r="C120" s="1309">
        <f t="shared" si="9"/>
        <v>24526.29</v>
      </c>
      <c r="D120" s="1309">
        <f t="shared" si="9"/>
        <v>7205.56</v>
      </c>
      <c r="E120" s="1309">
        <f t="shared" si="9"/>
        <v>9913.84</v>
      </c>
      <c r="F120" s="1317">
        <f>+D120+E120</f>
        <v>17119.400000000001</v>
      </c>
      <c r="G120" s="742"/>
      <c r="H120" s="744"/>
      <c r="I120" s="743"/>
    </row>
    <row r="121" spans="2:9" x14ac:dyDescent="0.2">
      <c r="B121" s="72" t="s">
        <v>48</v>
      </c>
      <c r="C121" s="1309">
        <f t="shared" si="9"/>
        <v>20071.64</v>
      </c>
      <c r="D121" s="1309">
        <f>ROUND(+D108*(1+$C$114),2)+0.01</f>
        <v>10376.85</v>
      </c>
      <c r="E121" s="1309">
        <f t="shared" si="9"/>
        <v>13021.11</v>
      </c>
      <c r="F121" s="1317">
        <f>+D121+E121</f>
        <v>23397.96</v>
      </c>
      <c r="G121" s="742"/>
      <c r="H121" s="744"/>
      <c r="I121" s="743"/>
    </row>
    <row r="122" spans="2:9" x14ac:dyDescent="0.2">
      <c r="B122" s="742" t="s">
        <v>611</v>
      </c>
      <c r="C122" s="798"/>
      <c r="D122" s="1309">
        <f t="shared" si="9"/>
        <v>3964.27</v>
      </c>
      <c r="E122" s="744"/>
      <c r="F122" s="743"/>
      <c r="G122" s="742"/>
      <c r="H122" s="744"/>
      <c r="I122" s="743"/>
    </row>
    <row r="123" spans="2:9" x14ac:dyDescent="0.2">
      <c r="B123" s="793" t="s">
        <v>8</v>
      </c>
      <c r="C123" s="1309">
        <v>639.42999999999995</v>
      </c>
      <c r="D123" s="744"/>
      <c r="E123" s="744"/>
      <c r="F123" s="743"/>
      <c r="G123" s="1311">
        <v>702.26</v>
      </c>
      <c r="H123" s="1309">
        <v>1171.72</v>
      </c>
      <c r="I123" s="1312">
        <v>1545.44</v>
      </c>
    </row>
    <row r="124" spans="2:9" x14ac:dyDescent="0.2">
      <c r="B124" s="793" t="s">
        <v>9</v>
      </c>
      <c r="C124" s="1309">
        <v>559.23</v>
      </c>
      <c r="D124" s="744"/>
      <c r="E124" s="744"/>
      <c r="F124" s="743"/>
      <c r="G124" s="1311">
        <v>784.4</v>
      </c>
      <c r="H124" s="1309">
        <v>1252.44</v>
      </c>
      <c r="I124" s="1312">
        <v>1539.08</v>
      </c>
    </row>
    <row r="125" spans="2:9" x14ac:dyDescent="0.2">
      <c r="B125" s="754" t="s">
        <v>10</v>
      </c>
      <c r="C125" s="1310">
        <v>1177.4100000000001</v>
      </c>
      <c r="D125" s="749"/>
      <c r="E125" s="749"/>
      <c r="F125" s="747"/>
      <c r="G125" s="1313">
        <v>575.27</v>
      </c>
      <c r="H125" s="1310">
        <v>915.14</v>
      </c>
      <c r="I125" s="1314">
        <v>1066.9100000000001</v>
      </c>
    </row>
    <row r="127" spans="2:9" x14ac:dyDescent="0.2">
      <c r="C127" s="783"/>
      <c r="D127" s="783"/>
      <c r="E127" s="783"/>
      <c r="F127" s="783"/>
      <c r="G127" s="783"/>
    </row>
    <row r="128" spans="2:9" ht="12.75" hidden="1" customHeight="1" x14ac:dyDescent="0.2">
      <c r="C128" s="783" t="s">
        <v>75</v>
      </c>
      <c r="D128" s="783"/>
      <c r="E128" s="783"/>
      <c r="F128" s="783"/>
      <c r="G128" s="783"/>
    </row>
    <row r="129" spans="2:7" ht="12.75" hidden="1" customHeight="1" x14ac:dyDescent="0.2">
      <c r="B129" s="729" t="s">
        <v>76</v>
      </c>
      <c r="C129" s="783" t="s">
        <v>29</v>
      </c>
      <c r="D129" s="783" t="s">
        <v>30</v>
      </c>
      <c r="E129" s="783" t="s">
        <v>31</v>
      </c>
      <c r="F129" s="783" t="s">
        <v>77</v>
      </c>
      <c r="G129" s="783" t="s">
        <v>78</v>
      </c>
    </row>
    <row r="130" spans="2:7" ht="12.75" hidden="1" customHeight="1" x14ac:dyDescent="0.2">
      <c r="B130" s="729" t="s">
        <v>79</v>
      </c>
      <c r="C130" s="783">
        <v>5700</v>
      </c>
      <c r="D130" s="783">
        <v>510</v>
      </c>
      <c r="E130" s="783">
        <v>794</v>
      </c>
      <c r="F130" s="783">
        <v>2554</v>
      </c>
      <c r="G130" s="783">
        <v>9558</v>
      </c>
    </row>
    <row r="131" spans="2:7" ht="12.75" hidden="1" customHeight="1" x14ac:dyDescent="0.2">
      <c r="B131" s="729" t="s">
        <v>80</v>
      </c>
      <c r="C131" s="783">
        <v>15509</v>
      </c>
      <c r="D131" s="783">
        <v>892</v>
      </c>
      <c r="E131" s="783">
        <v>3502</v>
      </c>
      <c r="F131" s="783">
        <v>4310</v>
      </c>
      <c r="G131" s="783">
        <v>24213</v>
      </c>
    </row>
    <row r="132" spans="2:7" ht="12.75" hidden="1" customHeight="1" x14ac:dyDescent="0.2">
      <c r="B132" s="729" t="s">
        <v>81</v>
      </c>
      <c r="C132" s="783">
        <v>30417</v>
      </c>
      <c r="D132" s="783">
        <v>1068</v>
      </c>
      <c r="E132" s="783">
        <v>1899</v>
      </c>
      <c r="F132" s="783">
        <v>2320</v>
      </c>
      <c r="G132" s="783">
        <v>35704</v>
      </c>
    </row>
    <row r="133" spans="2:7" ht="12.75" hidden="1" customHeight="1" x14ac:dyDescent="0.2">
      <c r="B133" s="729" t="s">
        <v>82</v>
      </c>
      <c r="C133" s="783">
        <v>42249155.29999999</v>
      </c>
      <c r="D133" s="783">
        <v>5749465.9000000013</v>
      </c>
      <c r="E133" s="783">
        <v>13758239.270000001</v>
      </c>
      <c r="F133" s="783">
        <v>24814423.560000006</v>
      </c>
      <c r="G133" s="783">
        <v>86571284.030000001</v>
      </c>
    </row>
    <row r="134" spans="2:7" ht="12.75" hidden="1" customHeight="1" x14ac:dyDescent="0.2">
      <c r="B134" s="729" t="s">
        <v>83</v>
      </c>
      <c r="C134" s="783">
        <v>104575094.16</v>
      </c>
      <c r="D134" s="783">
        <v>11030550.17</v>
      </c>
      <c r="E134" s="783">
        <v>64342439.13000004</v>
      </c>
      <c r="F134" s="783">
        <v>32814154.720000006</v>
      </c>
      <c r="G134" s="783">
        <v>212762238.18000004</v>
      </c>
    </row>
    <row r="135" spans="2:7" ht="12.75" hidden="1" customHeight="1" x14ac:dyDescent="0.2">
      <c r="B135" s="729" t="s">
        <v>84</v>
      </c>
      <c r="C135" s="783">
        <v>224614562.84000012</v>
      </c>
      <c r="D135" s="783">
        <v>14811297.800000004</v>
      </c>
      <c r="E135" s="783">
        <v>32364325.980000008</v>
      </c>
      <c r="F135" s="783">
        <v>23287396.879999999</v>
      </c>
      <c r="G135" s="783">
        <v>295077583.50000012</v>
      </c>
    </row>
    <row r="136" spans="2:7" ht="12.75" hidden="1" customHeight="1" x14ac:dyDescent="0.2">
      <c r="B136" s="729" t="s">
        <v>85</v>
      </c>
      <c r="C136" s="783">
        <v>2771085.911734601</v>
      </c>
      <c r="D136" s="783">
        <v>477912.47431376879</v>
      </c>
      <c r="E136" s="783">
        <v>1026893.1488844356</v>
      </c>
      <c r="F136" s="783">
        <v>1928726.2427089752</v>
      </c>
      <c r="G136" s="783">
        <v>6204617.7776417807</v>
      </c>
    </row>
    <row r="137" spans="2:7" ht="12.75" hidden="1" customHeight="1" x14ac:dyDescent="0.2">
      <c r="B137" s="729" t="s">
        <v>86</v>
      </c>
      <c r="C137" s="783">
        <v>8759302.3248811625</v>
      </c>
      <c r="D137" s="783">
        <v>904302.99649353663</v>
      </c>
      <c r="E137" s="783">
        <v>4641187.2636924908</v>
      </c>
      <c r="F137" s="783">
        <v>3665936.0560513632</v>
      </c>
      <c r="G137" s="783">
        <v>17970728.641118553</v>
      </c>
    </row>
    <row r="138" spans="2:7" ht="12.75" hidden="1" customHeight="1" x14ac:dyDescent="0.2">
      <c r="B138" s="729" t="s">
        <v>87</v>
      </c>
      <c r="C138" s="783">
        <v>11076154.640053676</v>
      </c>
      <c r="D138" s="783">
        <v>742834.32705781655</v>
      </c>
      <c r="E138" s="783">
        <v>1536120.6828885104</v>
      </c>
      <c r="F138" s="783">
        <v>1679126.23</v>
      </c>
      <c r="G138" s="783">
        <v>15034235.880000003</v>
      </c>
    </row>
    <row r="139" spans="2:7" ht="12.75" hidden="1" customHeight="1" x14ac:dyDescent="0.2">
      <c r="C139" s="783"/>
      <c r="D139" s="783"/>
      <c r="E139" s="783"/>
      <c r="F139" s="783"/>
      <c r="G139" s="783"/>
    </row>
    <row r="140" spans="2:7" ht="12.75" hidden="1" customHeight="1" x14ac:dyDescent="0.2">
      <c r="C140" s="783"/>
      <c r="D140" s="783"/>
      <c r="E140" s="783"/>
      <c r="F140" s="783"/>
      <c r="G140" s="783"/>
    </row>
    <row r="141" spans="2:7" ht="12.75" hidden="1" customHeight="1" x14ac:dyDescent="0.2">
      <c r="B141" s="729" t="s">
        <v>88</v>
      </c>
      <c r="C141" s="783"/>
      <c r="D141" s="783"/>
      <c r="E141" s="783"/>
      <c r="F141" s="783"/>
      <c r="G141" s="783"/>
    </row>
    <row r="142" spans="2:7" ht="12.75" hidden="1" customHeight="1" x14ac:dyDescent="0.2">
      <c r="B142" s="729" t="s">
        <v>89</v>
      </c>
      <c r="C142" s="783">
        <v>6922.7332481493695</v>
      </c>
      <c r="D142" s="783">
        <v>11968.627724679031</v>
      </c>
      <c r="E142" s="783">
        <v>18179.859962756062</v>
      </c>
      <c r="F142" s="783"/>
      <c r="G142" s="783"/>
    </row>
    <row r="143" spans="2:7" ht="12.75" hidden="1" customHeight="1" x14ac:dyDescent="0.2">
      <c r="B143" s="729" t="s">
        <v>90</v>
      </c>
      <c r="C143" s="783">
        <v>543.65544045526724</v>
      </c>
      <c r="D143" s="783">
        <v>985.88835292960448</v>
      </c>
      <c r="E143" s="783">
        <v>1319.3855708977949</v>
      </c>
      <c r="F143" s="783"/>
      <c r="G143" s="783"/>
    </row>
    <row r="144" spans="2:7" ht="12.75" hidden="1" customHeight="1" x14ac:dyDescent="0.2">
      <c r="B144" s="729" t="s">
        <v>91</v>
      </c>
      <c r="C144" s="783">
        <v>7466.3886886046366</v>
      </c>
      <c r="D144" s="783">
        <v>12954.516077608634</v>
      </c>
      <c r="E144" s="783">
        <v>19499.245533653855</v>
      </c>
      <c r="F144" s="783"/>
      <c r="G144" s="783"/>
    </row>
    <row r="145" spans="2:11" x14ac:dyDescent="0.2">
      <c r="B145" s="73" t="s">
        <v>92</v>
      </c>
      <c r="C145" s="74"/>
      <c r="D145" s="74"/>
      <c r="E145" s="74"/>
      <c r="F145" s="74"/>
      <c r="G145" s="4"/>
      <c r="H145" s="4"/>
      <c r="I145" s="4"/>
    </row>
    <row r="146" spans="2:11" x14ac:dyDescent="0.2">
      <c r="B146" s="75" t="s">
        <v>93</v>
      </c>
      <c r="C146" s="75"/>
      <c r="D146" s="83" t="s">
        <v>18</v>
      </c>
      <c r="E146" s="82" t="s">
        <v>94</v>
      </c>
      <c r="F146" s="75" t="s">
        <v>95</v>
      </c>
      <c r="G146" s="75" t="s">
        <v>96</v>
      </c>
      <c r="H146" s="75" t="s">
        <v>97</v>
      </c>
      <c r="I146" s="75" t="s">
        <v>98</v>
      </c>
    </row>
    <row r="147" spans="2:11" x14ac:dyDescent="0.2">
      <c r="B147" s="794" t="s">
        <v>46</v>
      </c>
      <c r="C147" s="84">
        <v>0</v>
      </c>
      <c r="D147" s="81">
        <v>0</v>
      </c>
      <c r="E147" s="81">
        <v>0</v>
      </c>
      <c r="F147" s="84">
        <v>0</v>
      </c>
      <c r="G147" s="84">
        <v>0</v>
      </c>
      <c r="H147" s="84">
        <v>0</v>
      </c>
      <c r="I147" s="84">
        <v>0</v>
      </c>
    </row>
    <row r="148" spans="2:11" x14ac:dyDescent="0.2">
      <c r="B148" s="79" t="s">
        <v>48</v>
      </c>
      <c r="C148" s="80">
        <f>+H148+I148</f>
        <v>26660.14</v>
      </c>
      <c r="D148" s="83" t="s">
        <v>100</v>
      </c>
      <c r="E148" s="81">
        <v>19</v>
      </c>
      <c r="F148" s="76">
        <v>21043.95</v>
      </c>
      <c r="G148" s="76">
        <v>164.69</v>
      </c>
      <c r="H148" s="80">
        <f>+F148+E148*G148</f>
        <v>24173.06</v>
      </c>
      <c r="I148" s="80">
        <f>+E152+E148*F152</f>
        <v>2487.08</v>
      </c>
    </row>
    <row r="149" spans="2:11" x14ac:dyDescent="0.2">
      <c r="B149" s="79" t="s">
        <v>114</v>
      </c>
      <c r="C149" s="84">
        <v>0</v>
      </c>
      <c r="D149" s="81">
        <v>0</v>
      </c>
      <c r="E149" s="81">
        <v>0</v>
      </c>
      <c r="F149" s="84">
        <v>0</v>
      </c>
      <c r="G149" s="84">
        <v>0</v>
      </c>
      <c r="H149" s="84">
        <v>0</v>
      </c>
      <c r="I149" s="84">
        <v>0</v>
      </c>
    </row>
    <row r="150" spans="2:11" x14ac:dyDescent="0.2">
      <c r="B150" s="79" t="s">
        <v>47</v>
      </c>
      <c r="C150" s="80">
        <f>+H150+I150</f>
        <v>41397.549999999996</v>
      </c>
      <c r="D150" s="83" t="s">
        <v>99</v>
      </c>
      <c r="E150" s="81">
        <v>85</v>
      </c>
      <c r="F150" s="76">
        <v>9732.69</v>
      </c>
      <c r="G150" s="76">
        <v>283.33999999999997</v>
      </c>
      <c r="H150" s="80">
        <f>+F150+E150*G150</f>
        <v>33816.589999999997</v>
      </c>
      <c r="I150" s="80">
        <f>+E$152+E150*F$152</f>
        <v>7580.96</v>
      </c>
    </row>
    <row r="151" spans="2:11" x14ac:dyDescent="0.2">
      <c r="B151" s="79" t="s">
        <v>116</v>
      </c>
      <c r="C151" s="80">
        <f>+H151+I151</f>
        <v>41397.549999999996</v>
      </c>
      <c r="D151" s="83" t="s">
        <v>99</v>
      </c>
      <c r="E151" s="81">
        <v>85</v>
      </c>
      <c r="F151" s="80">
        <f>+F150</f>
        <v>9732.69</v>
      </c>
      <c r="G151" s="80">
        <f>+G150</f>
        <v>283.33999999999997</v>
      </c>
      <c r="H151" s="80">
        <f>+F151+E151*G151</f>
        <v>33816.589999999997</v>
      </c>
      <c r="I151" s="80">
        <f>+E$152+E151*F$152</f>
        <v>7580.96</v>
      </c>
    </row>
    <row r="152" spans="2:11" x14ac:dyDescent="0.2">
      <c r="B152" s="74" t="s">
        <v>101</v>
      </c>
      <c r="C152" s="74"/>
      <c r="D152" s="74"/>
      <c r="E152" s="77">
        <v>1020.66</v>
      </c>
      <c r="F152" s="77">
        <v>77.180000000000007</v>
      </c>
      <c r="G152" s="75"/>
      <c r="H152" s="4"/>
      <c r="I152" s="4"/>
    </row>
    <row r="153" spans="2:11" x14ac:dyDescent="0.2">
      <c r="B153" s="75" t="s">
        <v>102</v>
      </c>
      <c r="C153" s="74"/>
      <c r="D153" s="74"/>
      <c r="E153" s="78">
        <v>6266.72</v>
      </c>
      <c r="F153" s="65"/>
      <c r="G153" s="74"/>
      <c r="H153" s="4"/>
      <c r="I153" s="4"/>
    </row>
    <row r="154" spans="2:11" x14ac:dyDescent="0.2">
      <c r="H154" s="795"/>
      <c r="I154" s="795"/>
      <c r="J154" s="795"/>
      <c r="K154" s="795"/>
    </row>
    <row r="155" spans="2:11" x14ac:dyDescent="0.2">
      <c r="B155" s="792"/>
      <c r="H155" s="795"/>
      <c r="I155" s="796"/>
      <c r="J155" s="795"/>
      <c r="K155" s="795"/>
    </row>
    <row r="156" spans="2:11" x14ac:dyDescent="0.2">
      <c r="B156" s="93" t="s">
        <v>147</v>
      </c>
      <c r="C156" s="94">
        <v>0.62</v>
      </c>
      <c r="D156" s="93"/>
      <c r="H156" s="795"/>
      <c r="I156" s="795"/>
      <c r="J156" s="795"/>
      <c r="K156" s="795"/>
    </row>
    <row r="157" spans="2:11" x14ac:dyDescent="0.2">
      <c r="B157" s="93" t="s">
        <v>709</v>
      </c>
      <c r="C157" s="97">
        <v>0.5</v>
      </c>
      <c r="D157" s="93"/>
      <c r="H157" s="795"/>
      <c r="I157" s="795"/>
      <c r="J157" s="795"/>
      <c r="K157" s="795"/>
    </row>
    <row r="158" spans="2:11" x14ac:dyDescent="0.2">
      <c r="B158" s="93" t="s">
        <v>710</v>
      </c>
      <c r="C158" s="95">
        <f>C156-C157</f>
        <v>0.12</v>
      </c>
      <c r="D158" s="96">
        <f>(1+$C$156-C157)/(1+$C$156)</f>
        <v>0.6913580246913581</v>
      </c>
      <c r="H158" s="795"/>
      <c r="I158" s="795"/>
      <c r="J158" s="795"/>
      <c r="K158" s="795"/>
    </row>
    <row r="159" spans="2:11" x14ac:dyDescent="0.2">
      <c r="B159" s="93" t="s">
        <v>147</v>
      </c>
      <c r="C159" s="97">
        <f>tab!C156</f>
        <v>0.62</v>
      </c>
      <c r="D159" s="93"/>
      <c r="H159" s="795"/>
      <c r="I159" s="796"/>
      <c r="J159" s="796"/>
      <c r="K159" s="795"/>
    </row>
    <row r="160" spans="2:11" x14ac:dyDescent="0.2">
      <c r="B160" s="93" t="s">
        <v>709</v>
      </c>
      <c r="C160" s="97">
        <v>0.4</v>
      </c>
      <c r="D160" s="96">
        <f>(1+$C$156-C160)/(1+$C$156)</f>
        <v>0.75308641975308654</v>
      </c>
      <c r="H160" s="795"/>
      <c r="I160" s="796"/>
      <c r="J160" s="796"/>
      <c r="K160" s="795"/>
    </row>
    <row r="161" spans="2:24" x14ac:dyDescent="0.2">
      <c r="B161" s="93" t="s">
        <v>710</v>
      </c>
      <c r="C161" s="95">
        <f>C159-C160</f>
        <v>0.21999999999999997</v>
      </c>
      <c r="D161" s="96"/>
      <c r="H161" s="795"/>
      <c r="I161" s="796"/>
      <c r="J161" s="796"/>
      <c r="K161" s="795"/>
    </row>
    <row r="163" spans="2:24" x14ac:dyDescent="0.2">
      <c r="B163" s="98" t="s">
        <v>148</v>
      </c>
      <c r="C163" s="969">
        <v>41883</v>
      </c>
      <c r="E163" s="99"/>
      <c r="F163" s="93"/>
      <c r="G163" s="93"/>
      <c r="H163" s="93"/>
      <c r="I163" s="93"/>
      <c r="J163" s="93"/>
      <c r="K163" s="93"/>
      <c r="L163" s="93"/>
      <c r="M163" s="93"/>
      <c r="N163" s="93"/>
      <c r="O163" s="93"/>
      <c r="P163" s="93"/>
      <c r="Q163" s="93"/>
      <c r="R163" s="93"/>
      <c r="S163" s="93"/>
      <c r="T163" s="93"/>
      <c r="U163" s="93"/>
      <c r="V163" s="93"/>
      <c r="W163" s="93"/>
      <c r="X163" s="93"/>
    </row>
    <row r="164" spans="2:24" x14ac:dyDescent="0.2">
      <c r="B164" s="93"/>
      <c r="C164" s="100"/>
      <c r="D164" s="93"/>
      <c r="E164" s="93"/>
      <c r="F164" s="93"/>
      <c r="G164" s="93"/>
      <c r="H164" s="93"/>
      <c r="I164" s="93"/>
      <c r="J164" s="93"/>
      <c r="K164" s="93"/>
      <c r="L164" s="93"/>
      <c r="M164" s="93"/>
      <c r="N164" s="93"/>
      <c r="O164" s="93"/>
      <c r="P164" s="93"/>
      <c r="Q164" s="93"/>
      <c r="R164" s="93"/>
      <c r="S164" s="93"/>
      <c r="T164" s="93"/>
      <c r="U164" s="93"/>
      <c r="V164" s="93"/>
      <c r="W164" s="93"/>
      <c r="X164" s="93"/>
    </row>
    <row r="165" spans="2:24" x14ac:dyDescent="0.2">
      <c r="B165" s="99" t="s">
        <v>149</v>
      </c>
      <c r="C165" s="101">
        <v>1</v>
      </c>
      <c r="D165" s="101">
        <v>2</v>
      </c>
      <c r="E165" s="101">
        <v>3</v>
      </c>
      <c r="F165" s="101">
        <v>4</v>
      </c>
      <c r="G165" s="101">
        <v>5</v>
      </c>
      <c r="H165" s="101">
        <v>6</v>
      </c>
      <c r="I165" s="101">
        <v>7</v>
      </c>
      <c r="J165" s="101">
        <v>8</v>
      </c>
      <c r="K165" s="101">
        <v>9</v>
      </c>
      <c r="L165" s="101">
        <v>10</v>
      </c>
      <c r="M165" s="101">
        <v>11</v>
      </c>
      <c r="N165" s="101">
        <v>12</v>
      </c>
      <c r="O165" s="101">
        <v>13</v>
      </c>
      <c r="P165" s="101">
        <v>14</v>
      </c>
      <c r="Q165" s="101">
        <v>15</v>
      </c>
      <c r="R165" s="101">
        <v>16</v>
      </c>
      <c r="S165" s="101">
        <v>17</v>
      </c>
      <c r="T165" s="101">
        <v>18</v>
      </c>
      <c r="U165" s="101">
        <v>19</v>
      </c>
      <c r="V165" s="101">
        <v>20</v>
      </c>
      <c r="W165" s="101" t="s">
        <v>150</v>
      </c>
    </row>
    <row r="166" spans="2:24" x14ac:dyDescent="0.2">
      <c r="B166" s="102" t="s">
        <v>151</v>
      </c>
      <c r="C166" s="937">
        <v>2360</v>
      </c>
      <c r="D166" s="937">
        <v>2468</v>
      </c>
      <c r="E166" s="937">
        <v>2580</v>
      </c>
      <c r="F166" s="937">
        <v>2698</v>
      </c>
      <c r="G166" s="937">
        <v>2831</v>
      </c>
      <c r="H166" s="937">
        <v>2943</v>
      </c>
      <c r="I166" s="937">
        <v>3058</v>
      </c>
      <c r="J166" s="937">
        <v>3167</v>
      </c>
      <c r="K166" s="937">
        <v>3274</v>
      </c>
      <c r="L166" s="937">
        <v>3393</v>
      </c>
      <c r="M166" s="937">
        <v>3497</v>
      </c>
      <c r="N166" s="937"/>
      <c r="O166" s="937"/>
      <c r="P166" s="937"/>
      <c r="Q166" s="937"/>
      <c r="R166" s="937"/>
      <c r="S166" s="937"/>
      <c r="T166" s="937"/>
      <c r="U166" s="937"/>
      <c r="V166" s="937"/>
      <c r="W166" s="797">
        <f t="shared" ref="W166:W208" si="10">COUNTA(C166:V166)</f>
        <v>11</v>
      </c>
    </row>
    <row r="167" spans="2:24" x14ac:dyDescent="0.2">
      <c r="B167" s="102" t="s">
        <v>152</v>
      </c>
      <c r="C167" s="937">
        <v>2414</v>
      </c>
      <c r="D167" s="937">
        <v>2523</v>
      </c>
      <c r="E167" s="937">
        <v>2642</v>
      </c>
      <c r="F167" s="937">
        <v>2774</v>
      </c>
      <c r="G167" s="937">
        <v>2886</v>
      </c>
      <c r="H167" s="937">
        <v>3002</v>
      </c>
      <c r="I167" s="937">
        <v>3109</v>
      </c>
      <c r="J167" s="937">
        <v>3217</v>
      </c>
      <c r="K167" s="937">
        <v>3334</v>
      </c>
      <c r="L167" s="937">
        <v>3441</v>
      </c>
      <c r="M167" s="937">
        <v>3545</v>
      </c>
      <c r="N167" s="937">
        <v>3651</v>
      </c>
      <c r="O167" s="937">
        <v>3831</v>
      </c>
      <c r="P167" s="937"/>
      <c r="Q167" s="937"/>
      <c r="R167" s="937"/>
      <c r="S167" s="937"/>
      <c r="T167" s="937"/>
      <c r="U167" s="937"/>
      <c r="V167" s="937"/>
      <c r="W167" s="797">
        <f t="shared" si="10"/>
        <v>13</v>
      </c>
    </row>
    <row r="168" spans="2:24" x14ac:dyDescent="0.2">
      <c r="B168" s="102" t="s">
        <v>153</v>
      </c>
      <c r="C168" s="937">
        <v>2465</v>
      </c>
      <c r="D168" s="937">
        <v>2587</v>
      </c>
      <c r="E168" s="937">
        <v>2715</v>
      </c>
      <c r="F168" s="937">
        <v>2831</v>
      </c>
      <c r="G168" s="937">
        <v>2944</v>
      </c>
      <c r="H168" s="937">
        <v>3054</v>
      </c>
      <c r="I168" s="937">
        <v>3160</v>
      </c>
      <c r="J168" s="937">
        <v>3279</v>
      </c>
      <c r="K168" s="937">
        <v>3384</v>
      </c>
      <c r="L168" s="937">
        <v>3490</v>
      </c>
      <c r="M168" s="937">
        <v>3597</v>
      </c>
      <c r="N168" s="937">
        <v>3713</v>
      </c>
      <c r="O168" s="937">
        <v>3831</v>
      </c>
      <c r="P168" s="937">
        <v>3944</v>
      </c>
      <c r="Q168" s="937">
        <v>4054</v>
      </c>
      <c r="R168" s="937">
        <v>4163</v>
      </c>
      <c r="S168" s="937">
        <v>4271</v>
      </c>
      <c r="T168" s="937">
        <v>4326</v>
      </c>
      <c r="U168" s="937"/>
      <c r="V168" s="937"/>
      <c r="W168" s="797">
        <f t="shared" si="10"/>
        <v>18</v>
      </c>
    </row>
    <row r="169" spans="2:24" x14ac:dyDescent="0.2">
      <c r="B169" s="102" t="s">
        <v>154</v>
      </c>
      <c r="C169" s="937">
        <v>2587</v>
      </c>
      <c r="D169" s="937">
        <v>2715</v>
      </c>
      <c r="E169" s="937">
        <v>2944</v>
      </c>
      <c r="F169" s="937">
        <v>3160</v>
      </c>
      <c r="G169" s="937">
        <v>3279</v>
      </c>
      <c r="H169" s="937">
        <v>3384</v>
      </c>
      <c r="I169" s="937">
        <v>3490</v>
      </c>
      <c r="J169" s="937">
        <v>3597</v>
      </c>
      <c r="K169" s="937">
        <v>3713</v>
      </c>
      <c r="L169" s="937">
        <v>3831</v>
      </c>
      <c r="M169" s="937">
        <v>3944</v>
      </c>
      <c r="N169" s="937">
        <v>4054</v>
      </c>
      <c r="O169" s="937">
        <v>4163</v>
      </c>
      <c r="P169" s="937">
        <v>4271</v>
      </c>
      <c r="Q169" s="937">
        <v>4383</v>
      </c>
      <c r="R169" s="937">
        <v>4494</v>
      </c>
      <c r="S169" s="937">
        <v>4600</v>
      </c>
      <c r="T169" s="937">
        <v>4711</v>
      </c>
      <c r="U169" s="937">
        <v>4850</v>
      </c>
      <c r="V169" s="937">
        <v>4917</v>
      </c>
      <c r="W169" s="797">
        <f t="shared" si="10"/>
        <v>20</v>
      </c>
    </row>
    <row r="170" spans="2:24" x14ac:dyDescent="0.2">
      <c r="B170" s="102" t="s">
        <v>155</v>
      </c>
      <c r="C170" s="937">
        <v>2715</v>
      </c>
      <c r="D170" s="937">
        <v>2944</v>
      </c>
      <c r="E170" s="937">
        <v>3160</v>
      </c>
      <c r="F170" s="937">
        <v>3384</v>
      </c>
      <c r="G170" s="937">
        <v>3597</v>
      </c>
      <c r="H170" s="937">
        <v>2647</v>
      </c>
      <c r="I170" s="937">
        <v>3944</v>
      </c>
      <c r="J170" s="937">
        <v>4054</v>
      </c>
      <c r="K170" s="937">
        <v>4163</v>
      </c>
      <c r="L170" s="937">
        <v>4271</v>
      </c>
      <c r="M170" s="937">
        <v>4383</v>
      </c>
      <c r="N170" s="937">
        <v>4494</v>
      </c>
      <c r="O170" s="937">
        <v>4600</v>
      </c>
      <c r="P170" s="937">
        <v>4711</v>
      </c>
      <c r="Q170" s="937">
        <v>4850</v>
      </c>
      <c r="R170" s="937">
        <v>4986</v>
      </c>
      <c r="S170" s="937">
        <v>5125</v>
      </c>
      <c r="T170" s="937">
        <v>5263</v>
      </c>
      <c r="U170" s="937">
        <v>5329</v>
      </c>
      <c r="V170" s="937"/>
      <c r="W170" s="797">
        <f t="shared" si="10"/>
        <v>19</v>
      </c>
    </row>
    <row r="171" spans="2:24" x14ac:dyDescent="0.2">
      <c r="B171" s="102" t="s">
        <v>156</v>
      </c>
      <c r="C171" s="937">
        <v>2636</v>
      </c>
      <c r="D171" s="937">
        <v>2739</v>
      </c>
      <c r="E171" s="937">
        <v>2845</v>
      </c>
      <c r="F171" s="937">
        <v>2947</v>
      </c>
      <c r="G171" s="937">
        <v>3050</v>
      </c>
      <c r="H171" s="937">
        <v>3155</v>
      </c>
      <c r="I171" s="937">
        <v>3259</v>
      </c>
      <c r="J171" s="937">
        <v>3363</v>
      </c>
      <c r="K171" s="937">
        <v>3465</v>
      </c>
      <c r="L171" s="937">
        <v>3569</v>
      </c>
      <c r="M171" s="937">
        <v>3675</v>
      </c>
      <c r="N171" s="937">
        <v>3778</v>
      </c>
      <c r="O171" s="937">
        <v>3883</v>
      </c>
      <c r="P171" s="937"/>
      <c r="Q171" s="937"/>
      <c r="R171" s="937"/>
      <c r="S171" s="937"/>
      <c r="T171" s="937"/>
      <c r="U171" s="937"/>
      <c r="V171" s="937"/>
      <c r="W171" s="797">
        <f t="shared" si="10"/>
        <v>13</v>
      </c>
    </row>
    <row r="172" spans="2:24" x14ac:dyDescent="0.2">
      <c r="B172" s="102" t="s">
        <v>157</v>
      </c>
      <c r="C172" s="937">
        <v>2739</v>
      </c>
      <c r="D172" s="937">
        <v>2947</v>
      </c>
      <c r="E172" s="937">
        <v>3155</v>
      </c>
      <c r="F172" s="937">
        <v>3259</v>
      </c>
      <c r="G172" s="937">
        <v>3363</v>
      </c>
      <c r="H172" s="937">
        <v>3465</v>
      </c>
      <c r="I172" s="937">
        <v>3569</v>
      </c>
      <c r="J172" s="937">
        <v>3675</v>
      </c>
      <c r="K172" s="937">
        <v>3778</v>
      </c>
      <c r="L172" s="937">
        <v>3883</v>
      </c>
      <c r="M172" s="937">
        <v>3987</v>
      </c>
      <c r="N172" s="937">
        <v>4089</v>
      </c>
      <c r="O172" s="937">
        <v>4194</v>
      </c>
      <c r="P172" s="937">
        <v>4296</v>
      </c>
      <c r="Q172" s="937">
        <v>4402</v>
      </c>
      <c r="R172" s="937"/>
      <c r="S172" s="937"/>
      <c r="T172" s="937"/>
      <c r="U172" s="937"/>
      <c r="V172" s="937"/>
      <c r="W172" s="797">
        <f t="shared" si="10"/>
        <v>15</v>
      </c>
    </row>
    <row r="173" spans="2:24" x14ac:dyDescent="0.2">
      <c r="B173" s="102" t="s">
        <v>158</v>
      </c>
      <c r="C173" s="937">
        <v>2739</v>
      </c>
      <c r="D173" s="937">
        <v>2947</v>
      </c>
      <c r="E173" s="937">
        <v>3155</v>
      </c>
      <c r="F173" s="937">
        <v>3259</v>
      </c>
      <c r="G173" s="937">
        <v>3363</v>
      </c>
      <c r="H173" s="937">
        <v>3465</v>
      </c>
      <c r="I173" s="937">
        <v>3569</v>
      </c>
      <c r="J173" s="937">
        <v>3675</v>
      </c>
      <c r="K173" s="937">
        <v>3778</v>
      </c>
      <c r="L173" s="937">
        <v>3883</v>
      </c>
      <c r="M173" s="937">
        <v>3987</v>
      </c>
      <c r="N173" s="937">
        <v>4089</v>
      </c>
      <c r="O173" s="937">
        <v>4194</v>
      </c>
      <c r="P173" s="937">
        <v>4296</v>
      </c>
      <c r="Q173" s="937">
        <v>4402</v>
      </c>
      <c r="R173" s="937">
        <v>4505</v>
      </c>
      <c r="S173" s="937">
        <v>4610</v>
      </c>
      <c r="T173" s="937"/>
      <c r="U173" s="937"/>
      <c r="V173" s="937"/>
      <c r="W173" s="797">
        <f t="shared" si="10"/>
        <v>17</v>
      </c>
    </row>
    <row r="174" spans="2:24" x14ac:dyDescent="0.2">
      <c r="B174" s="102" t="s">
        <v>159</v>
      </c>
      <c r="C174" s="937">
        <v>2845</v>
      </c>
      <c r="D174" s="937">
        <v>3155</v>
      </c>
      <c r="E174" s="937">
        <v>3363</v>
      </c>
      <c r="F174" s="937">
        <v>3569</v>
      </c>
      <c r="G174" s="937">
        <v>3778</v>
      </c>
      <c r="H174" s="937">
        <v>3883</v>
      </c>
      <c r="I174" s="937">
        <v>3987</v>
      </c>
      <c r="J174" s="937">
        <v>4089</v>
      </c>
      <c r="K174" s="937">
        <v>4194</v>
      </c>
      <c r="L174" s="937">
        <v>4296</v>
      </c>
      <c r="M174" s="937">
        <v>4402</v>
      </c>
      <c r="N174" s="937">
        <v>4505</v>
      </c>
      <c r="O174" s="937">
        <v>4610</v>
      </c>
      <c r="P174" s="937">
        <v>4712</v>
      </c>
      <c r="Q174" s="937">
        <v>4816</v>
      </c>
      <c r="R174" s="937">
        <v>4921</v>
      </c>
      <c r="S174" s="937">
        <v>0</v>
      </c>
      <c r="T174" s="937"/>
      <c r="U174" s="937"/>
      <c r="V174" s="937"/>
      <c r="W174" s="797">
        <f t="shared" si="10"/>
        <v>17</v>
      </c>
    </row>
    <row r="175" spans="2:24" x14ac:dyDescent="0.2">
      <c r="B175" s="102" t="s">
        <v>160</v>
      </c>
      <c r="C175" s="937">
        <v>2845</v>
      </c>
      <c r="D175" s="937">
        <v>3155</v>
      </c>
      <c r="E175" s="937">
        <v>3363</v>
      </c>
      <c r="F175" s="937">
        <v>3569</v>
      </c>
      <c r="G175" s="937">
        <v>3778</v>
      </c>
      <c r="H175" s="937">
        <v>3883</v>
      </c>
      <c r="I175" s="937">
        <v>3987</v>
      </c>
      <c r="J175" s="937">
        <v>4089</v>
      </c>
      <c r="K175" s="937">
        <v>4194</v>
      </c>
      <c r="L175" s="937">
        <v>4296</v>
      </c>
      <c r="M175" s="937">
        <v>4402</v>
      </c>
      <c r="N175" s="937">
        <v>4505</v>
      </c>
      <c r="O175" s="937">
        <v>4610</v>
      </c>
      <c r="P175" s="937">
        <v>4712</v>
      </c>
      <c r="Q175" s="937">
        <v>4816</v>
      </c>
      <c r="R175" s="937">
        <v>4921</v>
      </c>
      <c r="S175" s="937">
        <v>5025</v>
      </c>
      <c r="T175" s="937">
        <v>5128</v>
      </c>
      <c r="U175" s="937"/>
      <c r="V175" s="937"/>
      <c r="W175" s="797">
        <f t="shared" si="10"/>
        <v>18</v>
      </c>
    </row>
    <row r="176" spans="2:24" x14ac:dyDescent="0.2">
      <c r="B176" s="102" t="s">
        <v>161</v>
      </c>
      <c r="C176" s="937">
        <v>2888</v>
      </c>
      <c r="D176" s="937">
        <v>3104</v>
      </c>
      <c r="E176" s="937">
        <v>3324</v>
      </c>
      <c r="F176" s="937">
        <v>3536</v>
      </c>
      <c r="G176" s="937">
        <v>3770</v>
      </c>
      <c r="H176" s="937">
        <v>3883</v>
      </c>
      <c r="I176" s="937">
        <v>3991</v>
      </c>
      <c r="J176" s="937">
        <v>4102</v>
      </c>
      <c r="K176" s="937">
        <v>4207</v>
      </c>
      <c r="L176" s="937">
        <v>4320</v>
      </c>
      <c r="M176" s="937">
        <v>4430</v>
      </c>
      <c r="N176" s="937">
        <v>4536</v>
      </c>
      <c r="O176" s="937">
        <v>4645</v>
      </c>
      <c r="P176" s="937">
        <v>4783</v>
      </c>
      <c r="Q176" s="937">
        <v>4920</v>
      </c>
      <c r="R176" s="937">
        <v>5057</v>
      </c>
      <c r="S176" s="937">
        <v>5195</v>
      </c>
      <c r="T176" s="937">
        <v>5260</v>
      </c>
      <c r="U176" s="937"/>
      <c r="V176" s="937"/>
      <c r="W176" s="797">
        <f t="shared" si="10"/>
        <v>18</v>
      </c>
    </row>
    <row r="177" spans="2:23" x14ac:dyDescent="0.2">
      <c r="B177" s="102" t="s">
        <v>162</v>
      </c>
      <c r="C177" s="937">
        <v>2997</v>
      </c>
      <c r="D177" s="937">
        <v>3220</v>
      </c>
      <c r="E177" s="937">
        <v>3431</v>
      </c>
      <c r="F177" s="937">
        <v>3652</v>
      </c>
      <c r="G177" s="937">
        <v>3883</v>
      </c>
      <c r="H177" s="937">
        <v>4102</v>
      </c>
      <c r="I177" s="937">
        <v>4320</v>
      </c>
      <c r="J177" s="937">
        <v>4430</v>
      </c>
      <c r="K177" s="937">
        <v>4536</v>
      </c>
      <c r="L177" s="937">
        <v>4645</v>
      </c>
      <c r="M177" s="937">
        <v>4783</v>
      </c>
      <c r="N177" s="937">
        <v>4920</v>
      </c>
      <c r="O177" s="937">
        <v>5057</v>
      </c>
      <c r="P177" s="937">
        <v>5195</v>
      </c>
      <c r="Q177" s="937">
        <v>5333</v>
      </c>
      <c r="R177" s="937">
        <v>5479</v>
      </c>
      <c r="S177" s="937">
        <v>5628</v>
      </c>
      <c r="T177" s="937">
        <v>5782</v>
      </c>
      <c r="U177" s="937"/>
      <c r="V177" s="937"/>
      <c r="W177" s="797">
        <f t="shared" si="10"/>
        <v>18</v>
      </c>
    </row>
    <row r="178" spans="2:23" x14ac:dyDescent="0.2">
      <c r="B178" s="103" t="s">
        <v>163</v>
      </c>
      <c r="C178" s="966">
        <f>+C193</f>
        <v>1501.8</v>
      </c>
      <c r="D178" s="966">
        <f t="shared" ref="D178:J180" si="11">+D193</f>
        <v>1501.8</v>
      </c>
      <c r="E178" s="966">
        <f t="shared" si="11"/>
        <v>1556</v>
      </c>
      <c r="F178" s="966">
        <f t="shared" si="11"/>
        <v>1585</v>
      </c>
      <c r="G178" s="966">
        <f t="shared" si="11"/>
        <v>1617</v>
      </c>
      <c r="H178" s="966">
        <f t="shared" si="11"/>
        <v>1651</v>
      </c>
      <c r="I178" s="966">
        <f t="shared" si="11"/>
        <v>1694</v>
      </c>
      <c r="J178" s="937"/>
      <c r="K178" s="967"/>
      <c r="L178" s="967"/>
      <c r="M178" s="967"/>
      <c r="N178" s="967"/>
      <c r="O178" s="967"/>
      <c r="P178" s="967"/>
      <c r="Q178" s="967"/>
      <c r="R178" s="967"/>
      <c r="S178" s="967"/>
      <c r="T178" s="967"/>
      <c r="U178" s="967"/>
      <c r="V178" s="967"/>
      <c r="W178" s="797">
        <f t="shared" si="10"/>
        <v>7</v>
      </c>
    </row>
    <row r="179" spans="2:23" x14ac:dyDescent="0.2">
      <c r="B179" s="93" t="s">
        <v>164</v>
      </c>
      <c r="C179" s="966">
        <f>+C194</f>
        <v>1501.8</v>
      </c>
      <c r="D179" s="966">
        <f t="shared" si="11"/>
        <v>1526</v>
      </c>
      <c r="E179" s="966">
        <f t="shared" si="11"/>
        <v>1585</v>
      </c>
      <c r="F179" s="966">
        <f t="shared" si="11"/>
        <v>1651</v>
      </c>
      <c r="G179" s="966">
        <f t="shared" si="11"/>
        <v>1694</v>
      </c>
      <c r="H179" s="966">
        <f t="shared" si="11"/>
        <v>1744</v>
      </c>
      <c r="I179" s="966">
        <f t="shared" si="11"/>
        <v>1804</v>
      </c>
      <c r="J179" s="966">
        <f t="shared" si="11"/>
        <v>1862</v>
      </c>
      <c r="K179" s="967"/>
      <c r="L179" s="967"/>
      <c r="M179" s="967"/>
      <c r="N179" s="967"/>
      <c r="O179" s="967"/>
      <c r="P179" s="967"/>
      <c r="Q179" s="967"/>
      <c r="R179" s="967"/>
      <c r="S179" s="967"/>
      <c r="T179" s="967"/>
      <c r="U179" s="967"/>
      <c r="V179" s="967"/>
      <c r="W179" s="797">
        <f t="shared" si="10"/>
        <v>8</v>
      </c>
    </row>
    <row r="180" spans="2:23" x14ac:dyDescent="0.2">
      <c r="B180" s="93" t="s">
        <v>165</v>
      </c>
      <c r="C180" s="966">
        <f>+C195</f>
        <v>1501.8</v>
      </c>
      <c r="D180" s="966">
        <f t="shared" si="11"/>
        <v>1585</v>
      </c>
      <c r="E180" s="966">
        <f t="shared" si="11"/>
        <v>1651</v>
      </c>
      <c r="F180" s="966">
        <f t="shared" si="11"/>
        <v>1744</v>
      </c>
      <c r="G180" s="966">
        <f t="shared" si="11"/>
        <v>1804</v>
      </c>
      <c r="H180" s="966">
        <f t="shared" si="11"/>
        <v>1862</v>
      </c>
      <c r="I180" s="966">
        <f t="shared" si="11"/>
        <v>1919</v>
      </c>
      <c r="J180" s="937"/>
      <c r="K180" s="967"/>
      <c r="L180" s="967"/>
      <c r="M180" s="967"/>
      <c r="N180" s="967"/>
      <c r="O180" s="967"/>
      <c r="P180" s="967"/>
      <c r="Q180" s="967"/>
      <c r="R180" s="967"/>
      <c r="S180" s="967"/>
      <c r="T180" s="967"/>
      <c r="U180" s="967"/>
      <c r="V180" s="967"/>
      <c r="W180" s="797">
        <f t="shared" si="10"/>
        <v>7</v>
      </c>
    </row>
    <row r="181" spans="2:23" x14ac:dyDescent="0.2">
      <c r="B181" s="102" t="s">
        <v>166</v>
      </c>
      <c r="C181" s="937">
        <v>2317</v>
      </c>
      <c r="D181" s="937">
        <v>2364</v>
      </c>
      <c r="E181" s="937">
        <v>2416</v>
      </c>
      <c r="F181" s="937">
        <v>2467</v>
      </c>
      <c r="G181" s="937">
        <v>2519</v>
      </c>
      <c r="H181" s="937">
        <v>2579</v>
      </c>
      <c r="I181" s="937">
        <v>2641</v>
      </c>
      <c r="J181" s="937">
        <v>2709</v>
      </c>
      <c r="K181" s="937">
        <v>2785</v>
      </c>
      <c r="L181" s="937">
        <v>2863</v>
      </c>
      <c r="M181" s="937">
        <v>2949</v>
      </c>
      <c r="N181" s="937">
        <v>3039</v>
      </c>
      <c r="O181" s="937">
        <v>3136</v>
      </c>
      <c r="P181" s="937">
        <v>3236</v>
      </c>
      <c r="Q181" s="937">
        <v>3313</v>
      </c>
      <c r="R181" s="937"/>
      <c r="S181" s="937"/>
      <c r="T181" s="937"/>
      <c r="U181" s="937"/>
      <c r="V181" s="937"/>
      <c r="W181" s="797">
        <f t="shared" si="10"/>
        <v>15</v>
      </c>
    </row>
    <row r="182" spans="2:23" x14ac:dyDescent="0.2">
      <c r="B182" s="102" t="s">
        <v>167</v>
      </c>
      <c r="C182" s="937">
        <v>2402</v>
      </c>
      <c r="D182" s="937">
        <v>2460</v>
      </c>
      <c r="E182" s="937">
        <v>2526</v>
      </c>
      <c r="F182" s="937">
        <v>2590</v>
      </c>
      <c r="G182" s="937">
        <v>2653</v>
      </c>
      <c r="H182" s="937">
        <v>2726</v>
      </c>
      <c r="I182" s="937">
        <v>2804</v>
      </c>
      <c r="J182" s="937">
        <v>2889</v>
      </c>
      <c r="K182" s="937">
        <v>2988</v>
      </c>
      <c r="L182" s="937">
        <v>3089</v>
      </c>
      <c r="M182" s="937">
        <v>3197</v>
      </c>
      <c r="N182" s="937">
        <v>3308</v>
      </c>
      <c r="O182" s="937">
        <v>3425</v>
      </c>
      <c r="P182" s="937">
        <v>3546</v>
      </c>
      <c r="Q182" s="937">
        <v>3640</v>
      </c>
      <c r="R182" s="937"/>
      <c r="S182" s="937"/>
      <c r="T182" s="937"/>
      <c r="U182" s="937"/>
      <c r="V182" s="937"/>
      <c r="W182" s="797">
        <f t="shared" si="10"/>
        <v>15</v>
      </c>
    </row>
    <row r="183" spans="2:23" x14ac:dyDescent="0.2">
      <c r="B183" s="102" t="s">
        <v>168</v>
      </c>
      <c r="C183" s="937">
        <v>2416</v>
      </c>
      <c r="D183" s="937">
        <v>2533</v>
      </c>
      <c r="E183" s="937">
        <v>2652</v>
      </c>
      <c r="F183" s="937">
        <v>2774</v>
      </c>
      <c r="G183" s="937">
        <v>2893</v>
      </c>
      <c r="H183" s="937">
        <v>3017</v>
      </c>
      <c r="I183" s="937">
        <v>3143</v>
      </c>
      <c r="J183" s="937">
        <v>3273</v>
      </c>
      <c r="K183" s="937">
        <v>3408</v>
      </c>
      <c r="L183" s="937">
        <v>3547</v>
      </c>
      <c r="M183" s="937">
        <v>3686</v>
      </c>
      <c r="N183" s="937">
        <v>3831</v>
      </c>
      <c r="O183" s="937">
        <v>3980</v>
      </c>
      <c r="P183" s="937">
        <v>4131</v>
      </c>
      <c r="Q183" s="937">
        <v>4247</v>
      </c>
      <c r="R183" s="937"/>
      <c r="S183" s="937"/>
      <c r="T183" s="937"/>
      <c r="U183" s="937"/>
      <c r="V183" s="937"/>
      <c r="W183" s="797">
        <f t="shared" si="10"/>
        <v>15</v>
      </c>
    </row>
    <row r="184" spans="2:23" x14ac:dyDescent="0.2">
      <c r="B184" s="102" t="s">
        <v>169</v>
      </c>
      <c r="C184" s="937">
        <v>2425</v>
      </c>
      <c r="D184" s="937">
        <v>2570</v>
      </c>
      <c r="E184" s="937">
        <v>2720</v>
      </c>
      <c r="F184" s="937">
        <v>2872</v>
      </c>
      <c r="G184" s="937">
        <v>3024</v>
      </c>
      <c r="H184" s="937">
        <v>3183</v>
      </c>
      <c r="I184" s="937">
        <v>3348</v>
      </c>
      <c r="J184" s="937">
        <v>3515</v>
      </c>
      <c r="K184" s="937">
        <v>3691</v>
      </c>
      <c r="L184" s="937">
        <v>3874</v>
      </c>
      <c r="M184" s="937">
        <v>4062</v>
      </c>
      <c r="N184" s="937">
        <v>4256</v>
      </c>
      <c r="O184" s="937">
        <v>4458</v>
      </c>
      <c r="P184" s="937">
        <v>4664</v>
      </c>
      <c r="Q184" s="937">
        <v>4832</v>
      </c>
      <c r="R184" s="937"/>
      <c r="S184" s="937"/>
      <c r="T184" s="937"/>
      <c r="U184" s="937"/>
      <c r="V184" s="937"/>
      <c r="W184" s="797">
        <f t="shared" si="10"/>
        <v>15</v>
      </c>
    </row>
    <row r="185" spans="2:23" x14ac:dyDescent="0.2">
      <c r="B185" s="102" t="s">
        <v>170</v>
      </c>
      <c r="C185" s="937">
        <v>3120</v>
      </c>
      <c r="D185" s="937">
        <v>3238</v>
      </c>
      <c r="E185" s="937">
        <v>3344</v>
      </c>
      <c r="F185" s="937">
        <v>3556</v>
      </c>
      <c r="G185" s="937">
        <v>3791</v>
      </c>
      <c r="H185" s="937">
        <v>3939</v>
      </c>
      <c r="I185" s="937">
        <v>4088</v>
      </c>
      <c r="J185" s="937">
        <v>4238</v>
      </c>
      <c r="K185" s="937">
        <v>4388</v>
      </c>
      <c r="L185" s="937">
        <v>4537</v>
      </c>
      <c r="M185" s="937">
        <v>4688</v>
      </c>
      <c r="N185" s="937">
        <v>4838</v>
      </c>
      <c r="O185" s="937">
        <v>4989</v>
      </c>
      <c r="P185" s="937">
        <v>5138</v>
      </c>
      <c r="Q185" s="937">
        <v>5240</v>
      </c>
      <c r="R185" s="937"/>
      <c r="S185" s="937"/>
      <c r="T185" s="937"/>
      <c r="U185" s="937"/>
      <c r="V185" s="937"/>
      <c r="W185" s="797">
        <f t="shared" si="10"/>
        <v>15</v>
      </c>
    </row>
    <row r="186" spans="2:23" x14ac:dyDescent="0.2">
      <c r="B186" s="93" t="s">
        <v>171</v>
      </c>
      <c r="C186" s="966">
        <f>+C181/2</f>
        <v>1158.5</v>
      </c>
      <c r="D186" s="968"/>
      <c r="E186" s="968"/>
      <c r="F186" s="968"/>
      <c r="G186" s="968"/>
      <c r="H186" s="968"/>
      <c r="I186" s="968"/>
      <c r="J186" s="968"/>
      <c r="K186" s="968"/>
      <c r="L186" s="968"/>
      <c r="M186" s="968"/>
      <c r="N186" s="968"/>
      <c r="O186" s="968"/>
      <c r="P186" s="968"/>
      <c r="Q186" s="968"/>
      <c r="R186" s="967"/>
      <c r="S186" s="968"/>
      <c r="T186" s="968"/>
      <c r="U186" s="968"/>
      <c r="V186" s="968"/>
      <c r="W186" s="797">
        <f t="shared" si="10"/>
        <v>1</v>
      </c>
    </row>
    <row r="187" spans="2:23" x14ac:dyDescent="0.2">
      <c r="B187" s="93" t="s">
        <v>172</v>
      </c>
      <c r="C187" s="966">
        <f>+C182/2</f>
        <v>1201</v>
      </c>
      <c r="D187" s="968"/>
      <c r="E187" s="968"/>
      <c r="F187" s="968"/>
      <c r="G187" s="968"/>
      <c r="H187" s="968"/>
      <c r="I187" s="968"/>
      <c r="J187" s="968"/>
      <c r="K187" s="968"/>
      <c r="L187" s="968"/>
      <c r="M187" s="968"/>
      <c r="N187" s="968"/>
      <c r="O187" s="968"/>
      <c r="P187" s="968"/>
      <c r="Q187" s="968"/>
      <c r="R187" s="967"/>
      <c r="S187" s="968"/>
      <c r="T187" s="968"/>
      <c r="U187" s="968"/>
      <c r="V187" s="968"/>
      <c r="W187" s="797">
        <f t="shared" si="10"/>
        <v>1</v>
      </c>
    </row>
    <row r="188" spans="2:23" x14ac:dyDescent="0.2">
      <c r="B188" s="104" t="s">
        <v>173</v>
      </c>
      <c r="C188" s="937">
        <v>2636</v>
      </c>
      <c r="D188" s="937">
        <v>2739</v>
      </c>
      <c r="E188" s="937">
        <v>2845</v>
      </c>
      <c r="F188" s="937">
        <v>2947</v>
      </c>
      <c r="G188" s="937">
        <v>3050</v>
      </c>
      <c r="H188" s="937">
        <v>3155</v>
      </c>
      <c r="I188" s="937">
        <v>3259</v>
      </c>
      <c r="J188" s="937">
        <v>3363</v>
      </c>
      <c r="K188" s="937">
        <v>3465</v>
      </c>
      <c r="L188" s="937">
        <v>3569</v>
      </c>
      <c r="M188" s="937">
        <v>3675</v>
      </c>
      <c r="N188" s="937"/>
      <c r="O188" s="937"/>
      <c r="P188" s="937"/>
      <c r="Q188" s="937"/>
      <c r="R188" s="937"/>
      <c r="S188" s="937"/>
      <c r="T188" s="937"/>
      <c r="U188" s="937"/>
      <c r="V188" s="937"/>
      <c r="W188" s="797">
        <f t="shared" si="10"/>
        <v>11</v>
      </c>
    </row>
    <row r="189" spans="2:23" x14ac:dyDescent="0.2">
      <c r="B189" s="104" t="s">
        <v>174</v>
      </c>
      <c r="C189" s="937">
        <v>2739</v>
      </c>
      <c r="D189" s="937">
        <v>2947</v>
      </c>
      <c r="E189" s="937">
        <v>3155</v>
      </c>
      <c r="F189" s="937">
        <v>3259</v>
      </c>
      <c r="G189" s="937">
        <v>3363</v>
      </c>
      <c r="H189" s="937">
        <v>3465</v>
      </c>
      <c r="I189" s="937">
        <v>3569</v>
      </c>
      <c r="J189" s="937">
        <v>3675</v>
      </c>
      <c r="K189" s="937">
        <v>3778</v>
      </c>
      <c r="L189" s="937">
        <v>3883</v>
      </c>
      <c r="M189" s="937"/>
      <c r="N189" s="937"/>
      <c r="O189" s="937"/>
      <c r="P189" s="937"/>
      <c r="Q189" s="937"/>
      <c r="R189" s="937"/>
      <c r="S189" s="937"/>
      <c r="T189" s="937"/>
      <c r="U189" s="937"/>
      <c r="V189" s="937"/>
      <c r="W189" s="797">
        <f t="shared" si="10"/>
        <v>10</v>
      </c>
    </row>
    <row r="190" spans="2:23" x14ac:dyDescent="0.2">
      <c r="B190" s="104" t="s">
        <v>175</v>
      </c>
      <c r="C190" s="937">
        <v>2739</v>
      </c>
      <c r="D190" s="937">
        <v>2947</v>
      </c>
      <c r="E190" s="937">
        <v>3155</v>
      </c>
      <c r="F190" s="937">
        <v>3259</v>
      </c>
      <c r="G190" s="937">
        <v>3363</v>
      </c>
      <c r="H190" s="937">
        <v>3465</v>
      </c>
      <c r="I190" s="937">
        <v>3569</v>
      </c>
      <c r="J190" s="937">
        <v>3675</v>
      </c>
      <c r="K190" s="937">
        <v>3778</v>
      </c>
      <c r="L190" s="937">
        <v>3883</v>
      </c>
      <c r="M190" s="937">
        <v>3987</v>
      </c>
      <c r="N190" s="937"/>
      <c r="O190" s="937"/>
      <c r="P190" s="937"/>
      <c r="Q190" s="937"/>
      <c r="R190" s="937"/>
      <c r="S190" s="937"/>
      <c r="T190" s="937"/>
      <c r="U190" s="937"/>
      <c r="V190" s="937"/>
      <c r="W190" s="797">
        <f t="shared" si="10"/>
        <v>11</v>
      </c>
    </row>
    <row r="191" spans="2:23" x14ac:dyDescent="0.2">
      <c r="B191" s="104" t="s">
        <v>176</v>
      </c>
      <c r="C191" s="937">
        <v>2845</v>
      </c>
      <c r="D191" s="937">
        <v>3155</v>
      </c>
      <c r="E191" s="937">
        <v>3363</v>
      </c>
      <c r="F191" s="937">
        <v>3569</v>
      </c>
      <c r="G191" s="937">
        <v>3778</v>
      </c>
      <c r="H191" s="937">
        <v>3883</v>
      </c>
      <c r="I191" s="937">
        <v>3987</v>
      </c>
      <c r="J191" s="937">
        <v>4089</v>
      </c>
      <c r="K191" s="937">
        <v>4194</v>
      </c>
      <c r="L191" s="937">
        <v>4296</v>
      </c>
      <c r="M191" s="937">
        <v>4402</v>
      </c>
      <c r="N191" s="937">
        <v>4505</v>
      </c>
      <c r="O191" s="937">
        <v>4610</v>
      </c>
      <c r="P191" s="937"/>
      <c r="Q191" s="937"/>
      <c r="R191" s="937"/>
      <c r="S191" s="937"/>
      <c r="T191" s="937"/>
      <c r="U191" s="937"/>
      <c r="V191" s="937"/>
      <c r="W191" s="797">
        <f t="shared" si="10"/>
        <v>13</v>
      </c>
    </row>
    <row r="192" spans="2:23" x14ac:dyDescent="0.2">
      <c r="B192" s="104" t="s">
        <v>177</v>
      </c>
      <c r="C192" s="937">
        <v>2845</v>
      </c>
      <c r="D192" s="937">
        <v>3155</v>
      </c>
      <c r="E192" s="937">
        <v>3363</v>
      </c>
      <c r="F192" s="937">
        <v>3569</v>
      </c>
      <c r="G192" s="937">
        <v>3778</v>
      </c>
      <c r="H192" s="937">
        <v>3883</v>
      </c>
      <c r="I192" s="937">
        <v>3987</v>
      </c>
      <c r="J192" s="937">
        <v>4089</v>
      </c>
      <c r="K192" s="937">
        <v>4194</v>
      </c>
      <c r="L192" s="937">
        <v>4296</v>
      </c>
      <c r="M192" s="937">
        <v>4402</v>
      </c>
      <c r="N192" s="937">
        <v>4505</v>
      </c>
      <c r="O192" s="937">
        <v>4610</v>
      </c>
      <c r="P192" s="937">
        <v>4712</v>
      </c>
      <c r="Q192" s="937">
        <v>4816</v>
      </c>
      <c r="R192" s="937"/>
      <c r="S192" s="937"/>
      <c r="T192" s="937"/>
      <c r="U192" s="937"/>
      <c r="V192" s="937"/>
      <c r="W192" s="797">
        <f t="shared" si="10"/>
        <v>15</v>
      </c>
    </row>
    <row r="193" spans="2:23" x14ac:dyDescent="0.2">
      <c r="B193" s="93">
        <v>1</v>
      </c>
      <c r="C193" s="937">
        <v>1501.8</v>
      </c>
      <c r="D193" s="937">
        <f>C193</f>
        <v>1501.8</v>
      </c>
      <c r="E193" s="937">
        <v>1556</v>
      </c>
      <c r="F193" s="937">
        <v>1585</v>
      </c>
      <c r="G193" s="937">
        <v>1617</v>
      </c>
      <c r="H193" s="937">
        <v>1651</v>
      </c>
      <c r="I193" s="937">
        <v>1694</v>
      </c>
      <c r="J193" s="937"/>
      <c r="K193" s="937"/>
      <c r="L193" s="937"/>
      <c r="M193" s="937"/>
      <c r="N193" s="937"/>
      <c r="O193" s="937"/>
      <c r="P193" s="937"/>
      <c r="Q193" s="937"/>
      <c r="R193" s="937"/>
      <c r="S193" s="937"/>
      <c r="T193" s="937"/>
      <c r="U193" s="937"/>
      <c r="V193" s="937"/>
      <c r="W193" s="797">
        <f t="shared" si="10"/>
        <v>7</v>
      </c>
    </row>
    <row r="194" spans="2:23" x14ac:dyDescent="0.2">
      <c r="B194" s="93">
        <v>2</v>
      </c>
      <c r="C194" s="937">
        <f>C193</f>
        <v>1501.8</v>
      </c>
      <c r="D194" s="937">
        <v>1526</v>
      </c>
      <c r="E194" s="937">
        <v>1585</v>
      </c>
      <c r="F194" s="937">
        <v>1651</v>
      </c>
      <c r="G194" s="937">
        <v>1694</v>
      </c>
      <c r="H194" s="937">
        <v>1744</v>
      </c>
      <c r="I194" s="937">
        <v>1804</v>
      </c>
      <c r="J194" s="937">
        <v>1862</v>
      </c>
      <c r="K194" s="937"/>
      <c r="L194" s="937"/>
      <c r="M194" s="937"/>
      <c r="N194" s="937"/>
      <c r="O194" s="937"/>
      <c r="P194" s="937"/>
      <c r="Q194" s="937"/>
      <c r="R194" s="937"/>
      <c r="S194" s="937"/>
      <c r="T194" s="937"/>
      <c r="U194" s="937"/>
      <c r="V194" s="937"/>
      <c r="W194" s="797">
        <f t="shared" si="10"/>
        <v>8</v>
      </c>
    </row>
    <row r="195" spans="2:23" x14ac:dyDescent="0.2">
      <c r="B195" s="93">
        <v>3</v>
      </c>
      <c r="C195" s="937">
        <f>C193</f>
        <v>1501.8</v>
      </c>
      <c r="D195" s="937">
        <v>1585</v>
      </c>
      <c r="E195" s="937">
        <v>1651</v>
      </c>
      <c r="F195" s="937">
        <v>1744</v>
      </c>
      <c r="G195" s="937">
        <v>1804</v>
      </c>
      <c r="H195" s="937">
        <v>1862</v>
      </c>
      <c r="I195" s="937">
        <v>1919</v>
      </c>
      <c r="J195" s="937">
        <v>1973</v>
      </c>
      <c r="K195" s="937">
        <v>2028</v>
      </c>
      <c r="L195" s="937"/>
      <c r="M195" s="937"/>
      <c r="N195" s="937"/>
      <c r="O195" s="937"/>
      <c r="P195" s="937"/>
      <c r="Q195" s="937"/>
      <c r="R195" s="937"/>
      <c r="S195" s="937"/>
      <c r="T195" s="937"/>
      <c r="U195" s="937"/>
      <c r="V195" s="937"/>
      <c r="W195" s="797">
        <f t="shared" si="10"/>
        <v>9</v>
      </c>
    </row>
    <row r="196" spans="2:23" x14ac:dyDescent="0.2">
      <c r="B196" s="93">
        <v>4</v>
      </c>
      <c r="C196" s="937">
        <f>C193</f>
        <v>1501.8</v>
      </c>
      <c r="D196" s="937">
        <v>1556</v>
      </c>
      <c r="E196" s="937">
        <v>1617</v>
      </c>
      <c r="F196" s="937">
        <v>1694</v>
      </c>
      <c r="G196" s="937">
        <v>1804</v>
      </c>
      <c r="H196" s="937">
        <v>1862</v>
      </c>
      <c r="I196" s="937">
        <v>1919</v>
      </c>
      <c r="J196" s="937">
        <v>1973</v>
      </c>
      <c r="K196" s="937">
        <v>2028</v>
      </c>
      <c r="L196" s="937">
        <v>2081</v>
      </c>
      <c r="M196" s="937">
        <v>2133</v>
      </c>
      <c r="N196" s="937"/>
      <c r="O196" s="937"/>
      <c r="P196" s="937"/>
      <c r="Q196" s="937"/>
      <c r="R196" s="937"/>
      <c r="S196" s="937"/>
      <c r="T196" s="937"/>
      <c r="U196" s="937"/>
      <c r="V196" s="937"/>
      <c r="W196" s="797">
        <f t="shared" si="10"/>
        <v>11</v>
      </c>
    </row>
    <row r="197" spans="2:23" x14ac:dyDescent="0.2">
      <c r="B197" s="93">
        <v>5</v>
      </c>
      <c r="C197" s="937">
        <v>1526</v>
      </c>
      <c r="D197" s="937">
        <v>1556</v>
      </c>
      <c r="E197" s="937">
        <v>1651</v>
      </c>
      <c r="F197" s="937">
        <v>1744</v>
      </c>
      <c r="G197" s="937">
        <v>1862</v>
      </c>
      <c r="H197" s="937">
        <v>1919</v>
      </c>
      <c r="I197" s="937">
        <v>1973</v>
      </c>
      <c r="J197" s="937">
        <v>2028</v>
      </c>
      <c r="K197" s="937">
        <v>2081</v>
      </c>
      <c r="L197" s="937">
        <v>2133</v>
      </c>
      <c r="M197" s="937">
        <v>2184</v>
      </c>
      <c r="N197" s="937">
        <v>2243</v>
      </c>
      <c r="O197" s="937"/>
      <c r="P197" s="937"/>
      <c r="Q197" s="937"/>
      <c r="R197" s="937"/>
      <c r="S197" s="937"/>
      <c r="T197" s="937"/>
      <c r="U197" s="937"/>
      <c r="V197" s="937"/>
      <c r="W197" s="797">
        <f t="shared" si="10"/>
        <v>12</v>
      </c>
    </row>
    <row r="198" spans="2:23" x14ac:dyDescent="0.2">
      <c r="B198" s="93">
        <v>6</v>
      </c>
      <c r="C198" s="937">
        <v>1585</v>
      </c>
      <c r="D198" s="937">
        <v>1651</v>
      </c>
      <c r="E198" s="937">
        <v>1862</v>
      </c>
      <c r="F198" s="937">
        <v>1973</v>
      </c>
      <c r="G198" s="937">
        <v>2028</v>
      </c>
      <c r="H198" s="937">
        <v>2081</v>
      </c>
      <c r="I198" s="937">
        <v>2133</v>
      </c>
      <c r="J198" s="937">
        <v>2184</v>
      </c>
      <c r="K198" s="937">
        <v>2243</v>
      </c>
      <c r="L198" s="937">
        <v>2297</v>
      </c>
      <c r="M198" s="937">
        <v>2350</v>
      </c>
      <c r="N198" s="937"/>
      <c r="O198" s="937"/>
      <c r="P198" s="937"/>
      <c r="Q198" s="937"/>
      <c r="R198" s="937"/>
      <c r="S198" s="937"/>
      <c r="T198" s="937"/>
      <c r="U198" s="937"/>
      <c r="V198" s="937"/>
      <c r="W198" s="797">
        <f t="shared" si="10"/>
        <v>11</v>
      </c>
    </row>
    <row r="199" spans="2:23" x14ac:dyDescent="0.2">
      <c r="B199" s="93">
        <v>7</v>
      </c>
      <c r="C199" s="937">
        <v>1694</v>
      </c>
      <c r="D199" s="937">
        <v>1744</v>
      </c>
      <c r="E199" s="937">
        <v>1862</v>
      </c>
      <c r="F199" s="937">
        <v>2081</v>
      </c>
      <c r="G199" s="937">
        <v>2184</v>
      </c>
      <c r="H199" s="937">
        <v>2243</v>
      </c>
      <c r="I199" s="937">
        <v>2297</v>
      </c>
      <c r="J199" s="937">
        <v>2350</v>
      </c>
      <c r="K199" s="937">
        <v>2405</v>
      </c>
      <c r="L199" s="937">
        <v>2463</v>
      </c>
      <c r="M199" s="937">
        <v>2524</v>
      </c>
      <c r="N199" s="937">
        <v>2591</v>
      </c>
      <c r="O199" s="937"/>
      <c r="P199" s="937"/>
      <c r="Q199" s="937"/>
      <c r="R199" s="937"/>
      <c r="S199" s="937"/>
      <c r="T199" s="937"/>
      <c r="U199" s="937"/>
      <c r="V199" s="937"/>
      <c r="W199" s="797">
        <f t="shared" si="10"/>
        <v>12</v>
      </c>
    </row>
    <row r="200" spans="2:23" x14ac:dyDescent="0.2">
      <c r="B200" s="93">
        <v>8</v>
      </c>
      <c r="C200" s="937">
        <v>1919</v>
      </c>
      <c r="D200" s="937">
        <v>1973</v>
      </c>
      <c r="E200" s="937">
        <v>2081</v>
      </c>
      <c r="F200" s="937">
        <v>2297</v>
      </c>
      <c r="G200" s="937">
        <v>2405</v>
      </c>
      <c r="H200" s="937">
        <v>2524</v>
      </c>
      <c r="I200" s="937">
        <v>2591</v>
      </c>
      <c r="J200" s="937">
        <v>2652</v>
      </c>
      <c r="K200" s="937">
        <v>2707</v>
      </c>
      <c r="L200" s="937">
        <v>2766</v>
      </c>
      <c r="M200" s="937">
        <v>2824</v>
      </c>
      <c r="N200" s="937">
        <v>2879</v>
      </c>
      <c r="O200" s="937">
        <v>2931</v>
      </c>
      <c r="P200" s="937"/>
      <c r="Q200" s="937"/>
      <c r="R200" s="937"/>
      <c r="S200" s="937"/>
      <c r="T200" s="937"/>
      <c r="U200" s="937"/>
      <c r="V200" s="937"/>
      <c r="W200" s="797">
        <f t="shared" si="10"/>
        <v>13</v>
      </c>
    </row>
    <row r="201" spans="2:23" x14ac:dyDescent="0.2">
      <c r="B201" s="93">
        <v>9</v>
      </c>
      <c r="C201" s="937">
        <v>2206</v>
      </c>
      <c r="D201" s="937">
        <v>2320</v>
      </c>
      <c r="E201" s="937">
        <v>2548</v>
      </c>
      <c r="F201" s="937">
        <v>2679</v>
      </c>
      <c r="G201" s="937">
        <v>2792</v>
      </c>
      <c r="H201" s="937">
        <v>2907</v>
      </c>
      <c r="I201" s="937">
        <v>3016</v>
      </c>
      <c r="J201" s="937">
        <v>3124</v>
      </c>
      <c r="K201" s="937">
        <v>3242</v>
      </c>
      <c r="L201" s="937">
        <v>3346</v>
      </c>
      <c r="M201" s="937"/>
      <c r="N201" s="937"/>
      <c r="O201" s="937"/>
      <c r="P201" s="937"/>
      <c r="Q201" s="937"/>
      <c r="R201" s="937"/>
      <c r="S201" s="937"/>
      <c r="T201" s="937"/>
      <c r="U201" s="937"/>
      <c r="V201" s="937"/>
      <c r="W201" s="797">
        <f t="shared" si="10"/>
        <v>10</v>
      </c>
    </row>
    <row r="202" spans="2:23" x14ac:dyDescent="0.2">
      <c r="B202" s="93">
        <v>10</v>
      </c>
      <c r="C202" s="937">
        <v>2206</v>
      </c>
      <c r="D202" s="937">
        <v>2429</v>
      </c>
      <c r="E202" s="937">
        <v>2548</v>
      </c>
      <c r="F202" s="937">
        <v>2679</v>
      </c>
      <c r="G202" s="937">
        <v>2792</v>
      </c>
      <c r="H202" s="937">
        <v>2907</v>
      </c>
      <c r="I202" s="937">
        <v>3016</v>
      </c>
      <c r="J202" s="937">
        <v>3094</v>
      </c>
      <c r="K202" s="937">
        <v>3242</v>
      </c>
      <c r="L202" s="937">
        <v>3346</v>
      </c>
      <c r="M202" s="937">
        <v>3454</v>
      </c>
      <c r="N202" s="937">
        <v>3558</v>
      </c>
      <c r="O202" s="937">
        <v>3677</v>
      </c>
      <c r="P202" s="937"/>
      <c r="Q202" s="937"/>
      <c r="R202" s="937"/>
      <c r="S202" s="937"/>
      <c r="T202" s="937"/>
      <c r="U202" s="937"/>
      <c r="V202" s="937"/>
      <c r="W202" s="797">
        <f t="shared" si="10"/>
        <v>13</v>
      </c>
    </row>
    <row r="203" spans="2:23" x14ac:dyDescent="0.2">
      <c r="B203" s="93">
        <v>11</v>
      </c>
      <c r="C203" s="937">
        <v>2320</v>
      </c>
      <c r="D203" s="937">
        <v>2429</v>
      </c>
      <c r="E203" s="937">
        <v>2548</v>
      </c>
      <c r="F203" s="937">
        <v>2679</v>
      </c>
      <c r="G203" s="937">
        <v>2792</v>
      </c>
      <c r="H203" s="937">
        <v>2907</v>
      </c>
      <c r="I203" s="937">
        <v>3016</v>
      </c>
      <c r="J203" s="937">
        <v>3242</v>
      </c>
      <c r="K203" s="937">
        <v>3346</v>
      </c>
      <c r="L203" s="937">
        <v>3454</v>
      </c>
      <c r="M203" s="937">
        <v>3558</v>
      </c>
      <c r="N203" s="937">
        <v>3677</v>
      </c>
      <c r="O203" s="937">
        <v>3793</v>
      </c>
      <c r="P203" s="937">
        <v>3907</v>
      </c>
      <c r="Q203" s="937">
        <v>4016</v>
      </c>
      <c r="R203" s="937">
        <v>4127</v>
      </c>
      <c r="S203" s="937">
        <v>4232</v>
      </c>
      <c r="T203" s="937">
        <v>4290</v>
      </c>
      <c r="U203" s="937"/>
      <c r="V203" s="937"/>
      <c r="W203" s="797">
        <f t="shared" si="10"/>
        <v>18</v>
      </c>
    </row>
    <row r="204" spans="2:23" x14ac:dyDescent="0.2">
      <c r="B204" s="93">
        <v>12</v>
      </c>
      <c r="C204" s="937">
        <v>3124</v>
      </c>
      <c r="D204" s="937">
        <v>3242</v>
      </c>
      <c r="E204" s="937">
        <v>3346</v>
      </c>
      <c r="F204" s="937">
        <v>3454</v>
      </c>
      <c r="G204" s="937">
        <v>3558</v>
      </c>
      <c r="H204" s="937">
        <v>3677</v>
      </c>
      <c r="I204" s="937">
        <v>3907</v>
      </c>
      <c r="J204" s="937">
        <v>4016</v>
      </c>
      <c r="K204" s="937">
        <v>4127</v>
      </c>
      <c r="L204" s="937">
        <v>4232</v>
      </c>
      <c r="M204" s="937">
        <v>4347</v>
      </c>
      <c r="N204" s="937">
        <v>4458</v>
      </c>
      <c r="O204" s="937">
        <v>4563</v>
      </c>
      <c r="P204" s="937">
        <v>4674</v>
      </c>
      <c r="Q204" s="937">
        <v>4811</v>
      </c>
      <c r="R204" s="937">
        <v>4881</v>
      </c>
      <c r="S204" s="937"/>
      <c r="T204" s="937"/>
      <c r="U204" s="937"/>
      <c r="V204" s="937"/>
      <c r="W204" s="797">
        <f t="shared" si="10"/>
        <v>16</v>
      </c>
    </row>
    <row r="205" spans="2:23" x14ac:dyDescent="0.2">
      <c r="B205" s="93">
        <v>13</v>
      </c>
      <c r="C205" s="937">
        <v>3793</v>
      </c>
      <c r="D205" s="937">
        <v>3907</v>
      </c>
      <c r="E205" s="937">
        <v>4016</v>
      </c>
      <c r="F205" s="937">
        <v>4127</v>
      </c>
      <c r="G205" s="937">
        <v>4232</v>
      </c>
      <c r="H205" s="937">
        <v>4458</v>
      </c>
      <c r="I205" s="937">
        <v>4563</v>
      </c>
      <c r="J205" s="937">
        <v>4674</v>
      </c>
      <c r="K205" s="937">
        <v>4811</v>
      </c>
      <c r="L205" s="937">
        <v>4950</v>
      </c>
      <c r="M205" s="937">
        <v>5088</v>
      </c>
      <c r="N205" s="937">
        <v>5225</v>
      </c>
      <c r="O205" s="937">
        <v>5293</v>
      </c>
      <c r="P205" s="937"/>
      <c r="Q205" s="937"/>
      <c r="R205" s="937"/>
      <c r="S205" s="937"/>
      <c r="T205" s="937"/>
      <c r="U205" s="937"/>
      <c r="V205" s="937"/>
      <c r="W205" s="797">
        <f t="shared" si="10"/>
        <v>13</v>
      </c>
    </row>
    <row r="206" spans="2:23" x14ac:dyDescent="0.2">
      <c r="B206" s="93">
        <v>14</v>
      </c>
      <c r="C206" s="937">
        <v>4347</v>
      </c>
      <c r="D206" s="937">
        <v>4458</v>
      </c>
      <c r="E206" s="937">
        <v>4674</v>
      </c>
      <c r="F206" s="937">
        <v>4811</v>
      </c>
      <c r="G206" s="937">
        <v>4950</v>
      </c>
      <c r="H206" s="937">
        <v>5088</v>
      </c>
      <c r="I206" s="937">
        <v>5225</v>
      </c>
      <c r="J206" s="937">
        <v>5365</v>
      </c>
      <c r="K206" s="937">
        <v>5512</v>
      </c>
      <c r="L206" s="937">
        <v>5660</v>
      </c>
      <c r="M206" s="937">
        <v>5815</v>
      </c>
      <c r="N206" s="937"/>
      <c r="O206" s="937"/>
      <c r="P206" s="937"/>
      <c r="Q206" s="937"/>
      <c r="R206" s="937"/>
      <c r="S206" s="937"/>
      <c r="T206" s="937"/>
      <c r="U206" s="937"/>
      <c r="V206" s="937"/>
      <c r="W206" s="797">
        <f t="shared" si="10"/>
        <v>11</v>
      </c>
    </row>
    <row r="207" spans="2:23" x14ac:dyDescent="0.2">
      <c r="B207" s="93">
        <v>15</v>
      </c>
      <c r="C207" s="937">
        <v>4563</v>
      </c>
      <c r="D207" s="937">
        <v>4674</v>
      </c>
      <c r="E207" s="937">
        <v>4811</v>
      </c>
      <c r="F207" s="937">
        <v>5088</v>
      </c>
      <c r="G207" s="937">
        <v>5225</v>
      </c>
      <c r="H207" s="937">
        <v>5365</v>
      </c>
      <c r="I207" s="937">
        <v>5512</v>
      </c>
      <c r="J207" s="937">
        <v>5660</v>
      </c>
      <c r="K207" s="937">
        <v>5815</v>
      </c>
      <c r="L207" s="937">
        <v>5999</v>
      </c>
      <c r="M207" s="937">
        <v>6192</v>
      </c>
      <c r="N207" s="937">
        <v>6390</v>
      </c>
      <c r="O207" s="937"/>
      <c r="P207" s="937"/>
      <c r="Q207" s="937"/>
      <c r="R207" s="937"/>
      <c r="S207" s="937"/>
      <c r="T207" s="937"/>
      <c r="U207" s="938"/>
      <c r="V207" s="938"/>
      <c r="W207" s="797">
        <f t="shared" si="10"/>
        <v>12</v>
      </c>
    </row>
    <row r="208" spans="2:23" x14ac:dyDescent="0.2">
      <c r="B208" s="93">
        <v>16</v>
      </c>
      <c r="C208" s="937">
        <v>4950</v>
      </c>
      <c r="D208" s="937">
        <v>5088</v>
      </c>
      <c r="E208" s="937">
        <v>5225</v>
      </c>
      <c r="F208" s="937">
        <v>5512</v>
      </c>
      <c r="G208" s="937">
        <v>5660</v>
      </c>
      <c r="H208" s="937">
        <v>5815</v>
      </c>
      <c r="I208" s="937">
        <v>5999</v>
      </c>
      <c r="J208" s="937">
        <v>6192</v>
      </c>
      <c r="K208" s="937">
        <v>6390</v>
      </c>
      <c r="L208" s="937">
        <v>6594</v>
      </c>
      <c r="M208" s="937">
        <v>6802</v>
      </c>
      <c r="N208" s="937">
        <v>7019</v>
      </c>
      <c r="O208" s="937"/>
      <c r="P208" s="937"/>
      <c r="Q208" s="937"/>
      <c r="R208" s="937"/>
      <c r="S208" s="937"/>
      <c r="T208" s="937"/>
      <c r="U208" s="938"/>
      <c r="V208" s="938"/>
      <c r="W208" s="797">
        <f t="shared" si="10"/>
        <v>12</v>
      </c>
    </row>
  </sheetData>
  <sheetProtection algorithmName="SHA-512" hashValue="8qGqfyohtQHEqv/3eOUOBVlalVDY5KJxFcrgr7Jbr31HRUmSsKcod0fBA/wYY0DcPbYG/OxgQHQibICjXtpAVg==" saltValue="dTd1RmGA3X5GB+hlJgwdWg==" spinCount="100000" sheet="1" objects="1" scenarios="1"/>
  <mergeCells count="4">
    <mergeCell ref="C31:D31"/>
    <mergeCell ref="B102:E102"/>
    <mergeCell ref="B115:E115"/>
    <mergeCell ref="C55:D55"/>
  </mergeCells>
  <printOptions gridLines="1"/>
  <pageMargins left="0.70866141732283472" right="0.70866141732283472" top="0.74803149606299213" bottom="0.74803149606299213" header="0.31496062992125984" footer="0.31496062992125984"/>
  <pageSetup paperSize="9" scale="43" orientation="landscape" r:id="rId1"/>
  <headerFooter>
    <oddHeader>&amp;L&amp;"Arial,Vet"&amp;F&amp;R&amp;"Arial,Vet"&amp;A</oddHeader>
    <oddFooter>&amp;L&amp;"Arial,Vet"keizer / goedhart&amp;C&amp;"Arial,Vet"pagina &amp;P&amp;R&amp;"Arial,Vet"&amp;D</oddFooter>
  </headerFooter>
  <rowBreaks count="1" manualBreakCount="1">
    <brk id="100" max="16383" man="1"/>
  </rowBreaks>
  <colBreaks count="1" manualBreakCount="1">
    <brk id="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93"/>
  <sheetViews>
    <sheetView tabSelected="1" zoomScale="85" zoomScaleNormal="85" workbookViewId="0">
      <selection activeCell="B2" sqref="B2"/>
    </sheetView>
  </sheetViews>
  <sheetFormatPr defaultColWidth="3.7109375" defaultRowHeight="13.15" customHeight="1" x14ac:dyDescent="0.2"/>
  <cols>
    <col min="1" max="1" width="3.7109375" style="534"/>
    <col min="2" max="3" width="2.7109375" style="534" customWidth="1"/>
    <col min="4" max="4" width="20.7109375" style="534" customWidth="1"/>
    <col min="5" max="5" width="10.85546875" style="534" customWidth="1"/>
    <col min="6" max="6" width="2.7109375" style="534" customWidth="1"/>
    <col min="7" max="7" width="16.7109375" style="548" customWidth="1"/>
    <col min="8" max="13" width="14.7109375" style="548" customWidth="1"/>
    <col min="14" max="15" width="2.85546875" style="534" customWidth="1"/>
    <col min="16" max="40" width="12.85546875" style="534" customWidth="1"/>
    <col min="41" max="16384" width="3.7109375" style="534"/>
  </cols>
  <sheetData>
    <row r="2" spans="2:15" ht="13.15" customHeight="1" x14ac:dyDescent="0.2">
      <c r="B2" s="671"/>
      <c r="C2" s="672"/>
      <c r="D2" s="672"/>
      <c r="E2" s="672"/>
      <c r="F2" s="672"/>
      <c r="G2" s="673"/>
      <c r="H2" s="673"/>
      <c r="I2" s="673"/>
      <c r="J2" s="673"/>
      <c r="K2" s="673"/>
      <c r="L2" s="673"/>
      <c r="M2" s="673"/>
      <c r="N2" s="672"/>
      <c r="O2" s="674"/>
    </row>
    <row r="3" spans="2:15" ht="13.15" customHeight="1" x14ac:dyDescent="0.2">
      <c r="B3" s="535"/>
      <c r="C3" s="583"/>
      <c r="D3" s="583"/>
      <c r="E3" s="583"/>
      <c r="F3" s="583"/>
      <c r="G3" s="652"/>
      <c r="H3" s="652"/>
      <c r="I3" s="652"/>
      <c r="J3" s="652"/>
      <c r="K3" s="652"/>
      <c r="L3" s="652"/>
      <c r="M3" s="652"/>
      <c r="N3" s="583"/>
      <c r="O3" s="675"/>
    </row>
    <row r="4" spans="2:15" s="680" customFormat="1" ht="17.45" customHeight="1" x14ac:dyDescent="0.3">
      <c r="B4" s="676"/>
      <c r="C4" s="677" t="s">
        <v>107</v>
      </c>
      <c r="D4" s="677"/>
      <c r="E4" s="677"/>
      <c r="F4" s="677"/>
      <c r="G4" s="678"/>
      <c r="H4" s="678"/>
      <c r="I4" s="678"/>
      <c r="J4" s="678"/>
      <c r="K4" s="678"/>
      <c r="L4" s="678"/>
      <c r="M4" s="678"/>
      <c r="N4" s="677"/>
      <c r="O4" s="679"/>
    </row>
    <row r="5" spans="2:15" ht="13.15" customHeight="1" x14ac:dyDescent="0.25">
      <c r="B5" s="535"/>
      <c r="C5" s="681" t="str">
        <f>+G9</f>
        <v>De speciale school</v>
      </c>
      <c r="D5" s="583"/>
      <c r="E5" s="583"/>
      <c r="F5" s="583"/>
      <c r="G5" s="652"/>
      <c r="H5" s="652"/>
      <c r="I5" s="652"/>
      <c r="J5" s="652"/>
      <c r="K5" s="652"/>
      <c r="L5" s="652"/>
      <c r="M5" s="652"/>
      <c r="N5" s="583"/>
      <c r="O5" s="675"/>
    </row>
    <row r="6" spans="2:15" ht="13.15" customHeight="1" x14ac:dyDescent="0.2">
      <c r="B6" s="535"/>
      <c r="C6" s="583"/>
      <c r="D6" s="583"/>
      <c r="E6" s="583"/>
      <c r="F6" s="583"/>
      <c r="G6" s="652"/>
      <c r="H6" s="652"/>
      <c r="I6" s="652"/>
      <c r="J6" s="652"/>
      <c r="K6" s="652"/>
      <c r="L6" s="652"/>
      <c r="M6" s="652"/>
      <c r="N6" s="583"/>
      <c r="O6" s="675"/>
    </row>
    <row r="7" spans="2:15" ht="13.15" customHeight="1" x14ac:dyDescent="0.2">
      <c r="B7" s="535"/>
      <c r="C7" s="583"/>
      <c r="D7" s="583"/>
      <c r="E7" s="583"/>
      <c r="F7" s="583"/>
      <c r="G7" s="652"/>
      <c r="H7" s="652"/>
      <c r="I7" s="652"/>
      <c r="J7" s="652"/>
      <c r="K7" s="652"/>
      <c r="L7" s="652"/>
      <c r="M7" s="652"/>
      <c r="N7" s="583"/>
      <c r="O7" s="675"/>
    </row>
    <row r="8" spans="2:15" ht="13.15" customHeight="1" x14ac:dyDescent="0.2">
      <c r="B8" s="535"/>
      <c r="C8" s="537"/>
      <c r="D8" s="537"/>
      <c r="E8" s="537"/>
      <c r="F8" s="537"/>
      <c r="G8" s="540"/>
      <c r="H8" s="540"/>
      <c r="I8" s="540"/>
      <c r="J8" s="540"/>
      <c r="K8" s="540"/>
      <c r="L8" s="540"/>
      <c r="M8" s="540"/>
      <c r="N8" s="537"/>
      <c r="O8" s="675"/>
    </row>
    <row r="9" spans="2:15" ht="13.15" customHeight="1" x14ac:dyDescent="0.2">
      <c r="B9" s="535"/>
      <c r="C9" s="537"/>
      <c r="D9" s="537" t="s">
        <v>108</v>
      </c>
      <c r="E9" s="537"/>
      <c r="F9" s="537"/>
      <c r="G9" s="824" t="s">
        <v>111</v>
      </c>
      <c r="H9" s="540"/>
      <c r="I9" s="540"/>
      <c r="J9" s="540"/>
      <c r="K9" s="540"/>
      <c r="L9" s="540"/>
      <c r="M9" s="540"/>
      <c r="N9" s="537"/>
      <c r="O9" s="675"/>
    </row>
    <row r="10" spans="2:15" ht="13.15" customHeight="1" x14ac:dyDescent="0.2">
      <c r="B10" s="535"/>
      <c r="C10" s="537"/>
      <c r="D10" s="537" t="s">
        <v>109</v>
      </c>
      <c r="E10" s="537"/>
      <c r="F10" s="537"/>
      <c r="G10" s="824" t="s">
        <v>606</v>
      </c>
      <c r="H10" s="540"/>
      <c r="I10" s="540"/>
      <c r="J10" s="540"/>
      <c r="K10" s="540"/>
      <c r="L10" s="540"/>
      <c r="M10" s="540"/>
      <c r="N10" s="537"/>
      <c r="O10" s="675"/>
    </row>
    <row r="11" spans="2:15" ht="13.15" customHeight="1" x14ac:dyDescent="0.2">
      <c r="B11" s="535"/>
      <c r="C11" s="537"/>
      <c r="D11" s="1" t="s">
        <v>110</v>
      </c>
      <c r="E11" s="537"/>
      <c r="F11" s="537"/>
      <c r="G11" s="684" t="s">
        <v>40</v>
      </c>
      <c r="H11" s="540"/>
      <c r="I11" s="540"/>
      <c r="J11" s="540"/>
      <c r="K11" s="540"/>
      <c r="L11" s="540"/>
      <c r="M11" s="540"/>
      <c r="N11" s="537"/>
      <c r="O11" s="675"/>
    </row>
    <row r="12" spans="2:15" ht="13.15" customHeight="1" x14ac:dyDescent="0.2">
      <c r="B12" s="535"/>
      <c r="C12" s="537"/>
      <c r="D12" s="2" t="s">
        <v>0</v>
      </c>
      <c r="E12" s="537"/>
      <c r="F12" s="537"/>
      <c r="G12" s="684" t="s">
        <v>48</v>
      </c>
      <c r="H12" s="540"/>
      <c r="I12" s="540"/>
      <c r="J12" s="540"/>
      <c r="K12" s="540"/>
      <c r="L12" s="540"/>
      <c r="M12" s="540"/>
      <c r="N12" s="537"/>
      <c r="O12" s="675"/>
    </row>
    <row r="13" spans="2:15" ht="13.15" customHeight="1" x14ac:dyDescent="0.2">
      <c r="B13" s="535"/>
      <c r="C13" s="537"/>
      <c r="D13" s="2" t="s">
        <v>117</v>
      </c>
      <c r="E13" s="537"/>
      <c r="F13" s="537"/>
      <c r="G13" s="684" t="s">
        <v>20</v>
      </c>
      <c r="H13" s="540"/>
      <c r="I13" s="540"/>
      <c r="J13" s="540"/>
      <c r="K13" s="540"/>
      <c r="L13" s="540"/>
      <c r="M13" s="540"/>
      <c r="N13" s="537"/>
      <c r="O13" s="675"/>
    </row>
    <row r="14" spans="2:15" ht="13.15" customHeight="1" x14ac:dyDescent="0.2">
      <c r="B14" s="535"/>
      <c r="C14" s="537"/>
      <c r="D14" s="537"/>
      <c r="E14" s="537"/>
      <c r="F14" s="537"/>
      <c r="G14" s="540"/>
      <c r="H14" s="540"/>
      <c r="I14" s="540"/>
      <c r="J14" s="540"/>
      <c r="K14" s="540"/>
      <c r="L14" s="540"/>
      <c r="M14" s="540"/>
      <c r="N14" s="537"/>
      <c r="O14" s="675"/>
    </row>
    <row r="15" spans="2:15" ht="13.15" customHeight="1" x14ac:dyDescent="0.2">
      <c r="B15" s="535"/>
      <c r="C15" s="583"/>
      <c r="D15" s="583"/>
      <c r="E15" s="583"/>
      <c r="F15" s="583"/>
      <c r="G15" s="652"/>
      <c r="H15" s="652"/>
      <c r="I15" s="652"/>
      <c r="J15" s="652"/>
      <c r="K15" s="652"/>
      <c r="L15" s="652"/>
      <c r="M15" s="652"/>
      <c r="N15" s="583"/>
      <c r="O15" s="675"/>
    </row>
    <row r="16" spans="2:15" ht="13.15" customHeight="1" x14ac:dyDescent="0.2">
      <c r="B16" s="535"/>
      <c r="C16" s="583"/>
      <c r="D16" s="975"/>
      <c r="E16" s="975"/>
      <c r="F16" s="975"/>
      <c r="G16" s="976"/>
      <c r="H16" s="976"/>
      <c r="I16" s="976"/>
      <c r="J16" s="976"/>
      <c r="K16" s="976"/>
      <c r="L16" s="976"/>
      <c r="M16" s="976"/>
      <c r="N16" s="583"/>
      <c r="O16" s="675"/>
    </row>
    <row r="17" spans="2:15" ht="13.15" customHeight="1" x14ac:dyDescent="0.2">
      <c r="B17" s="535"/>
      <c r="C17" s="583"/>
      <c r="D17" s="975"/>
      <c r="E17" s="977" t="s">
        <v>49</v>
      </c>
      <c r="F17" s="975"/>
      <c r="G17" s="978" t="str">
        <f>+tab!C2</f>
        <v>2014/15</v>
      </c>
      <c r="H17" s="978" t="str">
        <f>+tab!D2</f>
        <v>2015/16</v>
      </c>
      <c r="I17" s="978" t="str">
        <f>+tab!E2</f>
        <v>2016/17</v>
      </c>
      <c r="J17" s="978" t="str">
        <f>+tab!F2</f>
        <v>2017/18</v>
      </c>
      <c r="K17" s="978" t="str">
        <f>+tab!G2</f>
        <v>2018/19</v>
      </c>
      <c r="L17" s="978" t="str">
        <f>+tab!H2</f>
        <v>2019/20</v>
      </c>
      <c r="M17" s="978" t="str">
        <f>+tab!I2</f>
        <v>2020/21</v>
      </c>
      <c r="N17" s="583"/>
      <c r="O17" s="675"/>
    </row>
    <row r="18" spans="2:15" ht="13.15" customHeight="1" x14ac:dyDescent="0.2">
      <c r="B18" s="535"/>
      <c r="C18" s="583"/>
      <c r="D18" s="975"/>
      <c r="E18" s="975"/>
      <c r="F18" s="975"/>
      <c r="G18" s="976"/>
      <c r="H18" s="976"/>
      <c r="I18" s="976"/>
      <c r="J18" s="976"/>
      <c r="K18" s="976"/>
      <c r="L18" s="976"/>
      <c r="M18" s="976"/>
      <c r="N18" s="583"/>
      <c r="O18" s="675"/>
    </row>
    <row r="19" spans="2:15" ht="13.15" customHeight="1" x14ac:dyDescent="0.2">
      <c r="B19" s="535"/>
      <c r="C19" s="537"/>
      <c r="D19" s="979"/>
      <c r="E19" s="979"/>
      <c r="F19" s="979"/>
      <c r="G19" s="980"/>
      <c r="H19" s="981"/>
      <c r="I19" s="981"/>
      <c r="J19" s="981"/>
      <c r="K19" s="981"/>
      <c r="L19" s="981"/>
      <c r="M19" s="981"/>
      <c r="N19" s="537"/>
      <c r="O19" s="675"/>
    </row>
    <row r="20" spans="2:15" ht="13.15" customHeight="1" x14ac:dyDescent="0.2">
      <c r="B20" s="535"/>
      <c r="C20" s="537"/>
      <c r="D20" s="982" t="s">
        <v>599</v>
      </c>
      <c r="E20" s="979"/>
      <c r="F20" s="979"/>
      <c r="G20" s="983">
        <f>+tab!C3</f>
        <v>41548</v>
      </c>
      <c r="H20" s="983">
        <f>+tab!D3</f>
        <v>41913</v>
      </c>
      <c r="I20" s="983">
        <f>+tab!E3</f>
        <v>42278</v>
      </c>
      <c r="J20" s="983">
        <f>+tab!F3</f>
        <v>42644</v>
      </c>
      <c r="K20" s="983">
        <f>+tab!G3</f>
        <v>43009</v>
      </c>
      <c r="L20" s="983">
        <f>+tab!H3</f>
        <v>43374</v>
      </c>
      <c r="M20" s="983">
        <f>+tab!I3</f>
        <v>43739</v>
      </c>
      <c r="N20" s="537"/>
      <c r="O20" s="675"/>
    </row>
    <row r="21" spans="2:15" ht="13.15" customHeight="1" x14ac:dyDescent="0.2">
      <c r="B21" s="535"/>
      <c r="C21" s="537"/>
      <c r="D21" s="831"/>
      <c r="E21" s="691"/>
      <c r="F21" s="691"/>
      <c r="G21" s="984">
        <v>41655</v>
      </c>
      <c r="H21" s="833"/>
      <c r="I21" s="833"/>
      <c r="J21" s="833"/>
      <c r="K21" s="833"/>
      <c r="L21" s="833"/>
      <c r="M21" s="833"/>
      <c r="N21" s="537"/>
      <c r="O21" s="675"/>
    </row>
    <row r="22" spans="2:15" ht="13.15" customHeight="1" x14ac:dyDescent="0.2">
      <c r="B22" s="535"/>
      <c r="C22" s="537"/>
      <c r="D22" s="537" t="s">
        <v>1</v>
      </c>
      <c r="E22" s="537"/>
      <c r="F22" s="537"/>
      <c r="G22" s="684">
        <v>41.18</v>
      </c>
      <c r="H22" s="685">
        <f>op!AN116</f>
        <v>41</v>
      </c>
      <c r="I22" s="685">
        <f>op!AN228</f>
        <v>42</v>
      </c>
      <c r="J22" s="685">
        <f>op!AN340</f>
        <v>43</v>
      </c>
      <c r="K22" s="685">
        <f>op!AN452</f>
        <v>44</v>
      </c>
      <c r="L22" s="685">
        <f>op!AN564</f>
        <v>45</v>
      </c>
      <c r="M22" s="685">
        <f>op!AN676</f>
        <v>46</v>
      </c>
      <c r="N22" s="537"/>
      <c r="O22" s="675"/>
    </row>
    <row r="23" spans="2:15" ht="13.15" customHeight="1" x14ac:dyDescent="0.2">
      <c r="B23" s="535"/>
      <c r="C23" s="537"/>
      <c r="D23" s="537"/>
      <c r="E23" s="537"/>
      <c r="F23" s="537"/>
      <c r="G23" s="540"/>
      <c r="H23" s="540"/>
      <c r="I23" s="540"/>
      <c r="J23" s="540"/>
      <c r="K23" s="540"/>
      <c r="L23" s="540"/>
      <c r="M23" s="540"/>
      <c r="N23" s="537"/>
      <c r="O23" s="675"/>
    </row>
    <row r="24" spans="2:15" ht="13.15" customHeight="1" x14ac:dyDescent="0.2">
      <c r="B24" s="535"/>
      <c r="C24" s="537"/>
      <c r="D24" s="3" t="s">
        <v>614</v>
      </c>
      <c r="E24" s="46" t="s">
        <v>2</v>
      </c>
      <c r="F24" s="537"/>
      <c r="G24" s="684">
        <v>1</v>
      </c>
      <c r="H24" s="684">
        <f t="shared" ref="H24:I26" si="0">G24</f>
        <v>1</v>
      </c>
      <c r="I24" s="684">
        <f>+H24</f>
        <v>1</v>
      </c>
      <c r="J24" s="684">
        <f>+I24</f>
        <v>1</v>
      </c>
      <c r="K24" s="684">
        <f>+J24</f>
        <v>1</v>
      </c>
      <c r="L24" s="684">
        <f>+K24</f>
        <v>1</v>
      </c>
      <c r="M24" s="684">
        <f>+L24</f>
        <v>1</v>
      </c>
      <c r="N24" s="537"/>
      <c r="O24" s="675"/>
    </row>
    <row r="25" spans="2:15" ht="13.15" customHeight="1" x14ac:dyDescent="0.2">
      <c r="B25" s="535"/>
      <c r="C25" s="537"/>
      <c r="D25" s="3" t="s">
        <v>615</v>
      </c>
      <c r="E25" s="46" t="s">
        <v>2</v>
      </c>
      <c r="F25" s="537"/>
      <c r="G25" s="684">
        <v>1</v>
      </c>
      <c r="H25" s="684">
        <f t="shared" si="0"/>
        <v>1</v>
      </c>
      <c r="I25" s="684">
        <f t="shared" si="0"/>
        <v>1</v>
      </c>
      <c r="J25" s="684">
        <f t="shared" ref="J25:M26" si="1">I25</f>
        <v>1</v>
      </c>
      <c r="K25" s="684">
        <f t="shared" si="1"/>
        <v>1</v>
      </c>
      <c r="L25" s="684">
        <f t="shared" si="1"/>
        <v>1</v>
      </c>
      <c r="M25" s="684">
        <f t="shared" si="1"/>
        <v>1</v>
      </c>
      <c r="N25" s="537"/>
      <c r="O25" s="675"/>
    </row>
    <row r="26" spans="2:15" ht="13.15" customHeight="1" x14ac:dyDescent="0.2">
      <c r="B26" s="535"/>
      <c r="C26" s="537"/>
      <c r="D26" s="3" t="s">
        <v>616</v>
      </c>
      <c r="E26" s="46" t="s">
        <v>2</v>
      </c>
      <c r="F26" s="537"/>
      <c r="G26" s="684">
        <v>1</v>
      </c>
      <c r="H26" s="684">
        <f t="shared" si="0"/>
        <v>1</v>
      </c>
      <c r="I26" s="684">
        <f t="shared" si="0"/>
        <v>1</v>
      </c>
      <c r="J26" s="684">
        <f t="shared" si="1"/>
        <v>1</v>
      </c>
      <c r="K26" s="684">
        <f t="shared" si="1"/>
        <v>1</v>
      </c>
      <c r="L26" s="684">
        <f t="shared" si="1"/>
        <v>1</v>
      </c>
      <c r="M26" s="684">
        <f t="shared" si="1"/>
        <v>1</v>
      </c>
      <c r="N26" s="537"/>
      <c r="O26" s="675"/>
    </row>
    <row r="27" spans="2:15" ht="13.15" customHeight="1" x14ac:dyDescent="0.2">
      <c r="B27" s="535"/>
      <c r="C27" s="537"/>
      <c r="D27" s="3"/>
      <c r="E27" s="46"/>
      <c r="F27" s="537"/>
      <c r="G27" s="971">
        <f t="shared" ref="G27:M27" si="2">SUM(G24:G26)</f>
        <v>3</v>
      </c>
      <c r="H27" s="971">
        <f t="shared" si="2"/>
        <v>3</v>
      </c>
      <c r="I27" s="971">
        <f t="shared" si="2"/>
        <v>3</v>
      </c>
      <c r="J27" s="971">
        <f t="shared" si="2"/>
        <v>3</v>
      </c>
      <c r="K27" s="971">
        <f t="shared" si="2"/>
        <v>3</v>
      </c>
      <c r="L27" s="971">
        <f t="shared" si="2"/>
        <v>3</v>
      </c>
      <c r="M27" s="971">
        <f t="shared" si="2"/>
        <v>3</v>
      </c>
      <c r="N27" s="537"/>
      <c r="O27" s="675"/>
    </row>
    <row r="28" spans="2:15" ht="13.15" customHeight="1" x14ac:dyDescent="0.2">
      <c r="B28" s="535"/>
      <c r="C28" s="537"/>
      <c r="D28" s="3"/>
      <c r="E28" s="46"/>
      <c r="F28" s="537"/>
      <c r="G28" s="46"/>
      <c r="H28" s="46"/>
      <c r="I28" s="46"/>
      <c r="J28" s="46"/>
      <c r="K28" s="46"/>
      <c r="L28" s="46"/>
      <c r="M28" s="46"/>
      <c r="N28" s="537"/>
      <c r="O28" s="675"/>
    </row>
    <row r="29" spans="2:15" ht="13.15" customHeight="1" x14ac:dyDescent="0.2">
      <c r="B29" s="535"/>
      <c r="C29" s="537"/>
      <c r="D29" s="3" t="s">
        <v>614</v>
      </c>
      <c r="E29" s="46" t="s">
        <v>3</v>
      </c>
      <c r="F29" s="537"/>
      <c r="G29" s="684">
        <v>1</v>
      </c>
      <c r="H29" s="684">
        <f t="shared" ref="H29:I31" si="3">G29</f>
        <v>1</v>
      </c>
      <c r="I29" s="684">
        <f t="shared" si="3"/>
        <v>1</v>
      </c>
      <c r="J29" s="684">
        <f t="shared" ref="J29:M31" si="4">I29</f>
        <v>1</v>
      </c>
      <c r="K29" s="684">
        <f t="shared" si="4"/>
        <v>1</v>
      </c>
      <c r="L29" s="684">
        <f t="shared" si="4"/>
        <v>1</v>
      </c>
      <c r="M29" s="684">
        <f t="shared" si="4"/>
        <v>1</v>
      </c>
      <c r="N29" s="537"/>
      <c r="O29" s="675"/>
    </row>
    <row r="30" spans="2:15" ht="13.15" customHeight="1" x14ac:dyDescent="0.2">
      <c r="B30" s="535"/>
      <c r="C30" s="537"/>
      <c r="D30" s="3" t="s">
        <v>615</v>
      </c>
      <c r="E30" s="46" t="s">
        <v>3</v>
      </c>
      <c r="F30" s="537"/>
      <c r="G30" s="684">
        <v>1</v>
      </c>
      <c r="H30" s="684">
        <f t="shared" si="3"/>
        <v>1</v>
      </c>
      <c r="I30" s="684">
        <f t="shared" si="3"/>
        <v>1</v>
      </c>
      <c r="J30" s="684">
        <f t="shared" si="4"/>
        <v>1</v>
      </c>
      <c r="K30" s="684">
        <f t="shared" si="4"/>
        <v>1</v>
      </c>
      <c r="L30" s="684">
        <f t="shared" si="4"/>
        <v>1</v>
      </c>
      <c r="M30" s="684">
        <f t="shared" si="4"/>
        <v>1</v>
      </c>
      <c r="N30" s="537"/>
      <c r="O30" s="675"/>
    </row>
    <row r="31" spans="2:15" ht="13.15" customHeight="1" x14ac:dyDescent="0.2">
      <c r="B31" s="535"/>
      <c r="C31" s="537"/>
      <c r="D31" s="3" t="s">
        <v>616</v>
      </c>
      <c r="E31" s="46" t="s">
        <v>3</v>
      </c>
      <c r="F31" s="537"/>
      <c r="G31" s="684">
        <v>1</v>
      </c>
      <c r="H31" s="684">
        <f t="shared" si="3"/>
        <v>1</v>
      </c>
      <c r="I31" s="684">
        <f t="shared" si="3"/>
        <v>1</v>
      </c>
      <c r="J31" s="684">
        <f t="shared" si="4"/>
        <v>1</v>
      </c>
      <c r="K31" s="684">
        <f t="shared" si="4"/>
        <v>1</v>
      </c>
      <c r="L31" s="684">
        <f t="shared" si="4"/>
        <v>1</v>
      </c>
      <c r="M31" s="684">
        <f t="shared" si="4"/>
        <v>1</v>
      </c>
      <c r="N31" s="537"/>
      <c r="O31" s="675"/>
    </row>
    <row r="32" spans="2:15" ht="13.15" customHeight="1" x14ac:dyDescent="0.2">
      <c r="B32" s="535"/>
      <c r="C32" s="537"/>
      <c r="D32" s="3"/>
      <c r="E32" s="46"/>
      <c r="F32" s="537"/>
      <c r="G32" s="971">
        <f t="shared" ref="G32:M32" si="5">SUM(G29:G31)</f>
        <v>3</v>
      </c>
      <c r="H32" s="971">
        <f t="shared" si="5"/>
        <v>3</v>
      </c>
      <c r="I32" s="971">
        <f t="shared" si="5"/>
        <v>3</v>
      </c>
      <c r="J32" s="971">
        <f t="shared" si="5"/>
        <v>3</v>
      </c>
      <c r="K32" s="971">
        <f t="shared" si="5"/>
        <v>3</v>
      </c>
      <c r="L32" s="971">
        <f t="shared" si="5"/>
        <v>3</v>
      </c>
      <c r="M32" s="971">
        <f t="shared" si="5"/>
        <v>3</v>
      </c>
      <c r="N32" s="537"/>
      <c r="O32" s="675"/>
    </row>
    <row r="33" spans="2:15" ht="13.15" customHeight="1" x14ac:dyDescent="0.2">
      <c r="B33" s="535"/>
      <c r="C33" s="537"/>
      <c r="D33" s="3"/>
      <c r="E33" s="46"/>
      <c r="F33" s="537"/>
      <c r="G33" s="540"/>
      <c r="H33" s="540"/>
      <c r="I33" s="540"/>
      <c r="J33" s="540"/>
      <c r="K33" s="540"/>
      <c r="L33" s="540"/>
      <c r="M33" s="540"/>
      <c r="N33" s="537"/>
      <c r="O33" s="675"/>
    </row>
    <row r="34" spans="2:15" ht="13.15" customHeight="1" x14ac:dyDescent="0.2">
      <c r="B34" s="535"/>
      <c r="C34" s="537"/>
      <c r="D34" s="3" t="s">
        <v>614</v>
      </c>
      <c r="E34" s="46" t="s">
        <v>4</v>
      </c>
      <c r="F34" s="537"/>
      <c r="G34" s="684">
        <v>1</v>
      </c>
      <c r="H34" s="684">
        <f t="shared" ref="H34:I36" si="6">G34</f>
        <v>1</v>
      </c>
      <c r="I34" s="684">
        <f t="shared" si="6"/>
        <v>1</v>
      </c>
      <c r="J34" s="684">
        <f t="shared" ref="J34:M36" si="7">I34</f>
        <v>1</v>
      </c>
      <c r="K34" s="684">
        <f t="shared" si="7"/>
        <v>1</v>
      </c>
      <c r="L34" s="684">
        <f t="shared" si="7"/>
        <v>1</v>
      </c>
      <c r="M34" s="684">
        <f t="shared" si="7"/>
        <v>1</v>
      </c>
      <c r="N34" s="537"/>
      <c r="O34" s="675"/>
    </row>
    <row r="35" spans="2:15" ht="13.15" customHeight="1" x14ac:dyDescent="0.2">
      <c r="B35" s="535"/>
      <c r="C35" s="537"/>
      <c r="D35" s="3" t="s">
        <v>615</v>
      </c>
      <c r="E35" s="46" t="s">
        <v>4</v>
      </c>
      <c r="F35" s="537"/>
      <c r="G35" s="684">
        <v>1</v>
      </c>
      <c r="H35" s="684">
        <f t="shared" si="6"/>
        <v>1</v>
      </c>
      <c r="I35" s="684">
        <f t="shared" si="6"/>
        <v>1</v>
      </c>
      <c r="J35" s="684">
        <f t="shared" si="7"/>
        <v>1</v>
      </c>
      <c r="K35" s="684">
        <f t="shared" si="7"/>
        <v>1</v>
      </c>
      <c r="L35" s="684">
        <f t="shared" si="7"/>
        <v>1</v>
      </c>
      <c r="M35" s="684">
        <f t="shared" si="7"/>
        <v>1</v>
      </c>
      <c r="N35" s="537"/>
      <c r="O35" s="675"/>
    </row>
    <row r="36" spans="2:15" ht="13.15" customHeight="1" x14ac:dyDescent="0.2">
      <c r="B36" s="535"/>
      <c r="C36" s="537"/>
      <c r="D36" s="3" t="s">
        <v>616</v>
      </c>
      <c r="E36" s="46" t="s">
        <v>4</v>
      </c>
      <c r="F36" s="537"/>
      <c r="G36" s="684">
        <v>1</v>
      </c>
      <c r="H36" s="684">
        <f t="shared" si="6"/>
        <v>1</v>
      </c>
      <c r="I36" s="684">
        <f t="shared" si="6"/>
        <v>1</v>
      </c>
      <c r="J36" s="684">
        <f t="shared" si="7"/>
        <v>1</v>
      </c>
      <c r="K36" s="684">
        <f t="shared" si="7"/>
        <v>1</v>
      </c>
      <c r="L36" s="684">
        <f t="shared" si="7"/>
        <v>1</v>
      </c>
      <c r="M36" s="684">
        <f t="shared" si="7"/>
        <v>1</v>
      </c>
      <c r="N36" s="537"/>
      <c r="O36" s="675"/>
    </row>
    <row r="37" spans="2:15" ht="13.15" customHeight="1" x14ac:dyDescent="0.2">
      <c r="B37" s="535"/>
      <c r="C37" s="537"/>
      <c r="D37" s="3"/>
      <c r="E37" s="46"/>
      <c r="F37" s="537"/>
      <c r="G37" s="971">
        <f t="shared" ref="G37:M37" si="8">SUM(G34:G36)</f>
        <v>3</v>
      </c>
      <c r="H37" s="971">
        <f t="shared" si="8"/>
        <v>3</v>
      </c>
      <c r="I37" s="971">
        <f t="shared" si="8"/>
        <v>3</v>
      </c>
      <c r="J37" s="971">
        <f t="shared" si="8"/>
        <v>3</v>
      </c>
      <c r="K37" s="971">
        <f t="shared" si="8"/>
        <v>3</v>
      </c>
      <c r="L37" s="971">
        <f t="shared" si="8"/>
        <v>3</v>
      </c>
      <c r="M37" s="971">
        <f t="shared" si="8"/>
        <v>3</v>
      </c>
      <c r="N37" s="537"/>
      <c r="O37" s="675"/>
    </row>
    <row r="38" spans="2:15" ht="13.15" customHeight="1" x14ac:dyDescent="0.2">
      <c r="B38" s="535"/>
      <c r="C38" s="537"/>
      <c r="D38" s="537"/>
      <c r="E38" s="537"/>
      <c r="F38" s="537"/>
      <c r="G38" s="540"/>
      <c r="H38" s="540"/>
      <c r="I38" s="540"/>
      <c r="J38" s="540"/>
      <c r="K38" s="540"/>
      <c r="L38" s="540"/>
      <c r="M38" s="540"/>
      <c r="N38" s="537"/>
      <c r="O38" s="675"/>
    </row>
    <row r="39" spans="2:15" ht="13.15" customHeight="1" x14ac:dyDescent="0.2">
      <c r="B39" s="535"/>
      <c r="C39" s="536"/>
      <c r="D39" s="536" t="s">
        <v>112</v>
      </c>
      <c r="E39" s="536"/>
      <c r="F39" s="536"/>
      <c r="G39" s="972">
        <f>+G27+G32</f>
        <v>6</v>
      </c>
      <c r="H39" s="972">
        <f t="shared" ref="H39:M39" si="9">+H27+H32</f>
        <v>6</v>
      </c>
      <c r="I39" s="972">
        <f t="shared" si="9"/>
        <v>6</v>
      </c>
      <c r="J39" s="972">
        <f t="shared" si="9"/>
        <v>6</v>
      </c>
      <c r="K39" s="972">
        <f t="shared" si="9"/>
        <v>6</v>
      </c>
      <c r="L39" s="972">
        <f t="shared" si="9"/>
        <v>6</v>
      </c>
      <c r="M39" s="972">
        <f t="shared" si="9"/>
        <v>6</v>
      </c>
      <c r="N39" s="536"/>
      <c r="O39" s="675"/>
    </row>
    <row r="40" spans="2:15" ht="13.15" customHeight="1" x14ac:dyDescent="0.2">
      <c r="B40" s="535"/>
      <c r="C40" s="536"/>
      <c r="D40" s="536" t="s">
        <v>113</v>
      </c>
      <c r="E40" s="536"/>
      <c r="F40" s="536"/>
      <c r="G40" s="973">
        <f>+G37</f>
        <v>3</v>
      </c>
      <c r="H40" s="973">
        <f t="shared" ref="H40:M40" si="10">+H37</f>
        <v>3</v>
      </c>
      <c r="I40" s="973">
        <f t="shared" si="10"/>
        <v>3</v>
      </c>
      <c r="J40" s="973">
        <f t="shared" si="10"/>
        <v>3</v>
      </c>
      <c r="K40" s="973">
        <f t="shared" si="10"/>
        <v>3</v>
      </c>
      <c r="L40" s="973">
        <f t="shared" si="10"/>
        <v>3</v>
      </c>
      <c r="M40" s="973">
        <f t="shared" si="10"/>
        <v>3</v>
      </c>
      <c r="N40" s="536"/>
      <c r="O40" s="675"/>
    </row>
    <row r="41" spans="2:15" ht="13.15" customHeight="1" x14ac:dyDescent="0.2">
      <c r="B41" s="535"/>
      <c r="C41" s="536"/>
      <c r="D41" s="536" t="s">
        <v>142</v>
      </c>
      <c r="E41" s="536"/>
      <c r="F41" s="536"/>
      <c r="G41" s="974">
        <f>SUM(G39:G40)</f>
        <v>9</v>
      </c>
      <c r="H41" s="974">
        <f t="shared" ref="H41:M41" si="11">SUM(H39:H40)</f>
        <v>9</v>
      </c>
      <c r="I41" s="974">
        <f t="shared" si="11"/>
        <v>9</v>
      </c>
      <c r="J41" s="974">
        <f t="shared" si="11"/>
        <v>9</v>
      </c>
      <c r="K41" s="974">
        <f t="shared" si="11"/>
        <v>9</v>
      </c>
      <c r="L41" s="974">
        <f t="shared" si="11"/>
        <v>9</v>
      </c>
      <c r="M41" s="974">
        <f t="shared" si="11"/>
        <v>9</v>
      </c>
      <c r="N41" s="536"/>
      <c r="O41" s="675"/>
    </row>
    <row r="42" spans="2:15" ht="13.15" customHeight="1" x14ac:dyDescent="0.2">
      <c r="B42" s="535"/>
      <c r="C42" s="536"/>
      <c r="D42" s="536" t="s">
        <v>502</v>
      </c>
      <c r="E42" s="536"/>
      <c r="F42" s="536"/>
      <c r="G42" s="809">
        <v>7</v>
      </c>
      <c r="H42" s="809">
        <f t="shared" ref="H42:M42" si="12">+G42</f>
        <v>7</v>
      </c>
      <c r="I42" s="809">
        <f t="shared" si="12"/>
        <v>7</v>
      </c>
      <c r="J42" s="809">
        <f t="shared" si="12"/>
        <v>7</v>
      </c>
      <c r="K42" s="809">
        <f t="shared" si="12"/>
        <v>7</v>
      </c>
      <c r="L42" s="809">
        <f t="shared" si="12"/>
        <v>7</v>
      </c>
      <c r="M42" s="809">
        <f t="shared" si="12"/>
        <v>7</v>
      </c>
      <c r="N42" s="536"/>
      <c r="O42" s="675"/>
    </row>
    <row r="43" spans="2:15" ht="13.15" customHeight="1" x14ac:dyDescent="0.2">
      <c r="B43" s="535"/>
      <c r="C43" s="536"/>
      <c r="D43" s="536"/>
      <c r="E43" s="536"/>
      <c r="F43" s="536"/>
      <c r="G43" s="682"/>
      <c r="H43" s="682"/>
      <c r="I43" s="682"/>
      <c r="J43" s="682"/>
      <c r="K43" s="682"/>
      <c r="L43" s="682"/>
      <c r="M43" s="682"/>
      <c r="N43" s="536"/>
      <c r="O43" s="675"/>
    </row>
    <row r="44" spans="2:15" ht="13.15" customHeight="1" x14ac:dyDescent="0.2">
      <c r="B44" s="535"/>
      <c r="C44" s="536"/>
      <c r="D44" s="568" t="s">
        <v>717</v>
      </c>
      <c r="E44" s="536"/>
      <c r="F44" s="536"/>
      <c r="G44" s="682"/>
      <c r="H44" s="682"/>
      <c r="I44" s="682"/>
      <c r="J44" s="682"/>
      <c r="K44" s="682"/>
      <c r="L44" s="682"/>
      <c r="M44" s="682"/>
      <c r="N44" s="536"/>
      <c r="O44" s="675"/>
    </row>
    <row r="45" spans="2:15" ht="13.15" customHeight="1" x14ac:dyDescent="0.2">
      <c r="B45" s="535"/>
      <c r="C45" s="536"/>
      <c r="D45" s="568" t="s">
        <v>112</v>
      </c>
      <c r="E45" s="536"/>
      <c r="F45" s="536"/>
      <c r="G45" s="684">
        <v>0</v>
      </c>
      <c r="H45" s="684">
        <f t="shared" ref="H45:H47" si="13">G45</f>
        <v>0</v>
      </c>
      <c r="I45" s="684">
        <f t="shared" ref="I45:I47" si="14">H45</f>
        <v>0</v>
      </c>
      <c r="J45" s="684">
        <f t="shared" ref="J45:J47" si="15">I45</f>
        <v>0</v>
      </c>
      <c r="K45" s="684">
        <f t="shared" ref="K45:K47" si="16">J45</f>
        <v>0</v>
      </c>
      <c r="L45" s="684">
        <f t="shared" ref="L45:L47" si="17">K45</f>
        <v>0</v>
      </c>
      <c r="M45" s="684">
        <f t="shared" ref="M45:M47" si="18">L45</f>
        <v>0</v>
      </c>
      <c r="N45" s="536"/>
      <c r="O45" s="675"/>
    </row>
    <row r="46" spans="2:15" ht="13.15" customHeight="1" x14ac:dyDescent="0.2">
      <c r="B46" s="535"/>
      <c r="C46" s="536"/>
      <c r="D46" s="568" t="s">
        <v>113</v>
      </c>
      <c r="E46" s="536"/>
      <c r="F46" s="536"/>
      <c r="G46" s="684">
        <v>0</v>
      </c>
      <c r="H46" s="684">
        <f t="shared" si="13"/>
        <v>0</v>
      </c>
      <c r="I46" s="684">
        <f t="shared" si="14"/>
        <v>0</v>
      </c>
      <c r="J46" s="684">
        <f t="shared" si="15"/>
        <v>0</v>
      </c>
      <c r="K46" s="684">
        <f t="shared" si="16"/>
        <v>0</v>
      </c>
      <c r="L46" s="684">
        <f t="shared" si="17"/>
        <v>0</v>
      </c>
      <c r="M46" s="684">
        <f t="shared" si="18"/>
        <v>0</v>
      </c>
      <c r="N46" s="536"/>
      <c r="O46" s="675"/>
    </row>
    <row r="47" spans="2:15" ht="13.15" customHeight="1" x14ac:dyDescent="0.2">
      <c r="B47" s="535"/>
      <c r="C47" s="536"/>
      <c r="D47" s="568" t="s">
        <v>142</v>
      </c>
      <c r="E47" s="536"/>
      <c r="F47" s="536"/>
      <c r="G47" s="971">
        <f t="shared" ref="G47:M47" si="19">SUM(G44:G46)</f>
        <v>0</v>
      </c>
      <c r="H47" s="971">
        <f t="shared" si="19"/>
        <v>0</v>
      </c>
      <c r="I47" s="971">
        <f t="shared" si="19"/>
        <v>0</v>
      </c>
      <c r="J47" s="971">
        <f t="shared" si="19"/>
        <v>0</v>
      </c>
      <c r="K47" s="971">
        <f t="shared" si="19"/>
        <v>0</v>
      </c>
      <c r="L47" s="971">
        <f t="shared" si="19"/>
        <v>0</v>
      </c>
      <c r="M47" s="971">
        <f t="shared" si="19"/>
        <v>0</v>
      </c>
      <c r="N47" s="536"/>
      <c r="O47" s="675"/>
    </row>
    <row r="48" spans="2:15" ht="13.15" customHeight="1" x14ac:dyDescent="0.2">
      <c r="B48" s="535"/>
      <c r="C48" s="536"/>
      <c r="D48" s="568" t="s">
        <v>502</v>
      </c>
      <c r="E48" s="536"/>
      <c r="F48" s="536"/>
      <c r="G48" s="684">
        <v>0</v>
      </c>
      <c r="H48" s="684">
        <f t="shared" ref="H48" si="20">G48</f>
        <v>0</v>
      </c>
      <c r="I48" s="684">
        <f t="shared" ref="I48" si="21">H48</f>
        <v>0</v>
      </c>
      <c r="J48" s="684">
        <f t="shared" ref="J48" si="22">I48</f>
        <v>0</v>
      </c>
      <c r="K48" s="684">
        <f t="shared" ref="K48" si="23">J48</f>
        <v>0</v>
      </c>
      <c r="L48" s="684">
        <f t="shared" ref="L48" si="24">K48</f>
        <v>0</v>
      </c>
      <c r="M48" s="684">
        <f t="shared" ref="M48" si="25">L48</f>
        <v>0</v>
      </c>
      <c r="N48" s="536"/>
      <c r="O48" s="675"/>
    </row>
    <row r="49" spans="2:15" ht="13.15" customHeight="1" x14ac:dyDescent="0.2">
      <c r="B49" s="535"/>
      <c r="C49" s="536"/>
      <c r="D49" s="568"/>
      <c r="E49" s="536"/>
      <c r="F49" s="536"/>
      <c r="G49" s="682"/>
      <c r="H49" s="682"/>
      <c r="I49" s="682"/>
      <c r="J49" s="682"/>
      <c r="K49" s="682"/>
      <c r="L49" s="682"/>
      <c r="M49" s="682"/>
      <c r="N49" s="536"/>
      <c r="O49" s="675"/>
    </row>
    <row r="50" spans="2:15" ht="13.15" customHeight="1" x14ac:dyDescent="0.2">
      <c r="B50" s="535"/>
      <c r="C50" s="536"/>
      <c r="D50" s="568" t="s">
        <v>718</v>
      </c>
      <c r="E50" s="536"/>
      <c r="F50" s="536"/>
      <c r="G50" s="974">
        <f>G41+G47</f>
        <v>9</v>
      </c>
      <c r="H50" s="974">
        <f t="shared" ref="H50:M50" si="26">SUM(H48:H49)</f>
        <v>0</v>
      </c>
      <c r="I50" s="974">
        <f t="shared" si="26"/>
        <v>0</v>
      </c>
      <c r="J50" s="974">
        <f t="shared" si="26"/>
        <v>0</v>
      </c>
      <c r="K50" s="974">
        <f t="shared" si="26"/>
        <v>0</v>
      </c>
      <c r="L50" s="974">
        <f t="shared" si="26"/>
        <v>0</v>
      </c>
      <c r="M50" s="974">
        <f t="shared" si="26"/>
        <v>0</v>
      </c>
      <c r="N50" s="536"/>
      <c r="O50" s="675"/>
    </row>
    <row r="51" spans="2:15" ht="13.15" customHeight="1" x14ac:dyDescent="0.2">
      <c r="B51" s="535"/>
      <c r="C51" s="536"/>
      <c r="D51" s="536"/>
      <c r="E51" s="536"/>
      <c r="F51" s="536"/>
      <c r="G51" s="682"/>
      <c r="H51" s="682"/>
      <c r="I51" s="682"/>
      <c r="J51" s="682"/>
      <c r="K51" s="682"/>
      <c r="L51" s="682"/>
      <c r="M51" s="682"/>
      <c r="N51" s="536"/>
      <c r="O51" s="675"/>
    </row>
    <row r="52" spans="2:15" ht="13.15" customHeight="1" x14ac:dyDescent="0.2">
      <c r="B52" s="535"/>
      <c r="C52" s="583"/>
      <c r="D52" s="583"/>
      <c r="E52" s="583"/>
      <c r="F52" s="583"/>
      <c r="G52" s="652"/>
      <c r="H52" s="652"/>
      <c r="I52" s="652"/>
      <c r="J52" s="652"/>
      <c r="K52" s="652"/>
      <c r="L52" s="652"/>
      <c r="M52" s="652"/>
      <c r="N52" s="583"/>
      <c r="O52" s="675"/>
    </row>
    <row r="53" spans="2:15" ht="13.15" customHeight="1" x14ac:dyDescent="0.2">
      <c r="B53" s="535"/>
      <c r="C53" s="536"/>
      <c r="D53" s="536"/>
      <c r="E53" s="536"/>
      <c r="F53" s="536"/>
      <c r="G53" s="546"/>
      <c r="H53" s="546"/>
      <c r="I53" s="546"/>
      <c r="J53" s="546"/>
      <c r="K53" s="546"/>
      <c r="L53" s="546"/>
      <c r="M53" s="546"/>
      <c r="N53" s="536"/>
      <c r="O53" s="675"/>
    </row>
    <row r="54" spans="2:15" ht="13.15" customHeight="1" x14ac:dyDescent="0.2">
      <c r="B54" s="535"/>
      <c r="D54" s="985" t="s">
        <v>621</v>
      </c>
      <c r="E54" s="536"/>
      <c r="F54" s="536"/>
      <c r="G54" s="546"/>
      <c r="H54" s="546"/>
      <c r="I54" s="546"/>
      <c r="J54" s="546"/>
      <c r="K54" s="546"/>
      <c r="L54" s="546"/>
      <c r="M54" s="546"/>
      <c r="N54" s="536"/>
      <c r="O54" s="675"/>
    </row>
    <row r="55" spans="2:15" ht="13.15" customHeight="1" x14ac:dyDescent="0.2">
      <c r="B55" s="535"/>
      <c r="C55" s="536"/>
      <c r="D55" s="536"/>
      <c r="E55" s="536"/>
      <c r="F55" s="536"/>
      <c r="G55" s="546"/>
      <c r="H55" s="546"/>
      <c r="I55" s="546"/>
      <c r="J55" s="546"/>
      <c r="K55" s="546"/>
      <c r="L55" s="546"/>
      <c r="M55" s="546"/>
      <c r="N55" s="536"/>
      <c r="O55" s="675"/>
    </row>
    <row r="56" spans="2:15" ht="13.15" customHeight="1" x14ac:dyDescent="0.2">
      <c r="B56" s="535"/>
      <c r="D56" s="825" t="s">
        <v>638</v>
      </c>
      <c r="E56" s="826"/>
      <c r="F56" s="826"/>
      <c r="G56" s="827"/>
      <c r="H56" s="827"/>
      <c r="I56" s="827"/>
      <c r="J56" s="546"/>
      <c r="K56" s="546"/>
      <c r="L56" s="546"/>
      <c r="M56" s="546"/>
      <c r="N56" s="536"/>
      <c r="O56" s="675"/>
    </row>
    <row r="57" spans="2:15" ht="13.15" customHeight="1" x14ac:dyDescent="0.2">
      <c r="B57" s="535"/>
      <c r="D57" s="825" t="s">
        <v>649</v>
      </c>
      <c r="E57" s="826"/>
      <c r="F57" s="826"/>
      <c r="G57" s="827"/>
      <c r="H57" s="827"/>
      <c r="I57" s="827"/>
      <c r="J57" s="546"/>
      <c r="K57" s="546"/>
      <c r="L57" s="546"/>
      <c r="M57" s="546"/>
      <c r="N57" s="536"/>
      <c r="O57" s="675"/>
    </row>
    <row r="58" spans="2:15" ht="13.15" customHeight="1" x14ac:dyDescent="0.2">
      <c r="B58" s="535"/>
      <c r="D58" s="825" t="s">
        <v>650</v>
      </c>
      <c r="E58" s="826"/>
      <c r="F58" s="826"/>
      <c r="G58" s="827"/>
      <c r="H58" s="827"/>
      <c r="I58" s="827"/>
      <c r="J58" s="546"/>
      <c r="K58" s="546"/>
      <c r="L58" s="546"/>
      <c r="M58" s="546"/>
      <c r="N58" s="536"/>
      <c r="O58" s="675"/>
    </row>
    <row r="59" spans="2:15" ht="13.15" customHeight="1" x14ac:dyDescent="0.2">
      <c r="B59" s="535"/>
      <c r="C59" s="537"/>
      <c r="D59" s="825" t="s">
        <v>651</v>
      </c>
      <c r="E59" s="537"/>
      <c r="F59" s="537"/>
      <c r="G59" s="540"/>
      <c r="H59" s="833"/>
      <c r="I59" s="833"/>
      <c r="J59" s="833"/>
      <c r="K59" s="833"/>
      <c r="L59" s="833"/>
      <c r="M59" s="833"/>
      <c r="N59" s="537"/>
      <c r="O59" s="675"/>
    </row>
    <row r="60" spans="2:15" ht="13.15" customHeight="1" x14ac:dyDescent="0.2">
      <c r="B60" s="535"/>
      <c r="C60" s="537"/>
      <c r="D60" s="537"/>
      <c r="E60" s="537"/>
      <c r="F60" s="537"/>
      <c r="G60" s="540"/>
      <c r="H60" s="540"/>
      <c r="I60" s="540"/>
      <c r="J60" s="540"/>
      <c r="K60" s="540"/>
      <c r="L60" s="540"/>
      <c r="M60" s="540"/>
      <c r="N60" s="537"/>
      <c r="O60" s="675"/>
    </row>
    <row r="61" spans="2:15" ht="13.15" customHeight="1" x14ac:dyDescent="0.2">
      <c r="B61" s="535"/>
      <c r="C61" s="583"/>
      <c r="D61" s="583"/>
      <c r="E61" s="583"/>
      <c r="F61" s="583"/>
      <c r="G61" s="652"/>
      <c r="H61" s="652"/>
      <c r="I61" s="652"/>
      <c r="J61" s="652"/>
      <c r="K61" s="652"/>
      <c r="L61" s="652"/>
      <c r="M61" s="652"/>
      <c r="N61" s="583"/>
      <c r="O61" s="675"/>
    </row>
    <row r="62" spans="2:15" ht="13.15" customHeight="1" x14ac:dyDescent="0.2">
      <c r="B62" s="547"/>
      <c r="C62" s="590"/>
      <c r="D62" s="590"/>
      <c r="E62" s="590"/>
      <c r="F62" s="590"/>
      <c r="G62" s="591"/>
      <c r="H62" s="591"/>
      <c r="I62" s="591"/>
      <c r="J62" s="591"/>
      <c r="K62" s="591"/>
      <c r="L62" s="591"/>
      <c r="M62" s="591"/>
      <c r="N62" s="590"/>
      <c r="O62" s="683"/>
    </row>
    <row r="81" spans="4:5" ht="13.15" customHeight="1" x14ac:dyDescent="0.2">
      <c r="D81" s="986" t="s">
        <v>610</v>
      </c>
    </row>
    <row r="83" spans="4:5" ht="13.15" customHeight="1" x14ac:dyDescent="0.2">
      <c r="D83" s="534" t="s">
        <v>105</v>
      </c>
      <c r="E83" s="534" t="s">
        <v>118</v>
      </c>
    </row>
    <row r="84" spans="4:5" ht="13.15" customHeight="1" x14ac:dyDescent="0.2">
      <c r="D84" s="534" t="s">
        <v>4</v>
      </c>
      <c r="E84" s="534" t="s">
        <v>20</v>
      </c>
    </row>
    <row r="85" spans="4:5" ht="13.15" customHeight="1" x14ac:dyDescent="0.2">
      <c r="D85" s="534" t="s">
        <v>40</v>
      </c>
    </row>
    <row r="87" spans="4:5" ht="13.15" customHeight="1" x14ac:dyDescent="0.2">
      <c r="D87" s="534" t="s">
        <v>46</v>
      </c>
    </row>
    <row r="88" spans="4:5" ht="13.15" customHeight="1" x14ac:dyDescent="0.2">
      <c r="D88" s="5" t="s">
        <v>48</v>
      </c>
    </row>
    <row r="89" spans="4:5" ht="13.15" customHeight="1" x14ac:dyDescent="0.2">
      <c r="D89" s="5" t="s">
        <v>114</v>
      </c>
    </row>
    <row r="90" spans="4:5" ht="13.15" customHeight="1" x14ac:dyDescent="0.2">
      <c r="D90" s="5" t="s">
        <v>47</v>
      </c>
    </row>
    <row r="91" spans="4:5" ht="13.15" customHeight="1" x14ac:dyDescent="0.2">
      <c r="D91" s="5" t="s">
        <v>116</v>
      </c>
    </row>
    <row r="92" spans="4:5" ht="13.15" customHeight="1" x14ac:dyDescent="0.2">
      <c r="D92" s="5"/>
    </row>
    <row r="93" spans="4:5" ht="13.15" customHeight="1" x14ac:dyDescent="0.2">
      <c r="D93" s="5"/>
    </row>
  </sheetData>
  <sheetProtection algorithmName="SHA-512" hashValue="xR2hJGd4pKf153pBQDsGeOBvPCj93zhKbtAfL5HhaV9LEti/uCHCyWlLor5EtLlsp6XzUvx4wRQKvcZSX+p8EQ==" saltValue="FhUhtV7nks6yGO0cvlXq1g==" spinCount="100000" sheet="1" objects="1" scenarios="1"/>
  <dataValidations count="3">
    <dataValidation type="list" allowBlank="1" showInputMessage="1" showErrorMessage="1" sqref="G11">
      <formula1>$D$82:$D$85</formula1>
    </dataValidation>
    <dataValidation type="list" allowBlank="1" showInputMessage="1" showErrorMessage="1" sqref="G12">
      <formula1>$D$86:$D$91</formula1>
    </dataValidation>
    <dataValidation type="list" allowBlank="1" showInputMessage="1" showErrorMessage="1" sqref="G13">
      <formula1>$E$83:$E$84</formula1>
    </dataValidation>
  </dataValidations>
  <pageMargins left="0.7" right="0.7" top="0.75" bottom="0.75" header="0.3" footer="0.3"/>
  <pageSetup paperSize="9" scale="55" orientation="portrait" r:id="rId1"/>
  <headerFooter>
    <oddHeader>&amp;L&amp;"Arial,Vet"&amp;F&amp;R&amp;"Arial,Vet"&amp;A</oddHeader>
    <oddFooter>&amp;L&amp;"Arial,Vet"keizer / goedhart&amp;C&amp;"Arial,Vet"pagina &amp;P&amp;R&amp;"Arial,Vet"&amp;D</oddFooter>
  </headerFooter>
  <rowBreaks count="1" manualBreakCount="1">
    <brk id="62" max="16383" man="1"/>
  </rowBreaks>
  <colBreaks count="1" manualBreakCount="1">
    <brk id="15" max="147"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P279"/>
  <sheetViews>
    <sheetView zoomScale="85" zoomScaleNormal="85" zoomScaleSheetLayoutView="85" workbookViewId="0">
      <selection activeCell="B2" sqref="B2"/>
    </sheetView>
  </sheetViews>
  <sheetFormatPr defaultColWidth="3.7109375" defaultRowHeight="13.15" customHeight="1" x14ac:dyDescent="0.2"/>
  <cols>
    <col min="1" max="1" width="3.7109375" style="534"/>
    <col min="2" max="3" width="2.7109375" style="534" customWidth="1"/>
    <col min="4" max="4" width="30.7109375" style="534" customWidth="1"/>
    <col min="5" max="5" width="10.7109375" style="534" customWidth="1"/>
    <col min="6" max="6" width="2.7109375" style="534" customWidth="1"/>
    <col min="7" max="13" width="14.7109375" style="548" customWidth="1"/>
    <col min="14" max="15" width="2.7109375" style="534" customWidth="1"/>
    <col min="16" max="40" width="12.85546875" style="534" customWidth="1"/>
    <col min="41" max="16384" width="3.7109375" style="534"/>
  </cols>
  <sheetData>
    <row r="2" spans="2:15" ht="13.15" customHeight="1" x14ac:dyDescent="0.2">
      <c r="B2" s="671"/>
      <c r="C2" s="672"/>
      <c r="D2" s="672"/>
      <c r="E2" s="672"/>
      <c r="F2" s="672"/>
      <c r="G2" s="673"/>
      <c r="H2" s="673"/>
      <c r="I2" s="673"/>
      <c r="J2" s="673"/>
      <c r="K2" s="673"/>
      <c r="L2" s="673"/>
      <c r="M2" s="673"/>
      <c r="N2" s="672"/>
      <c r="O2" s="674"/>
    </row>
    <row r="3" spans="2:15" ht="13.15" customHeight="1" x14ac:dyDescent="0.2">
      <c r="B3" s="535"/>
      <c r="C3" s="583"/>
      <c r="D3" s="583"/>
      <c r="E3" s="583"/>
      <c r="F3" s="583"/>
      <c r="G3" s="652"/>
      <c r="H3" s="652"/>
      <c r="I3" s="652"/>
      <c r="J3" s="652"/>
      <c r="K3" s="652"/>
      <c r="L3" s="652"/>
      <c r="M3" s="652"/>
      <c r="N3" s="583"/>
      <c r="O3" s="675"/>
    </row>
    <row r="4" spans="2:15" s="680" customFormat="1" ht="18" customHeight="1" x14ac:dyDescent="0.3">
      <c r="B4" s="676"/>
      <c r="C4" s="677" t="s">
        <v>580</v>
      </c>
      <c r="D4" s="677"/>
      <c r="E4" s="677"/>
      <c r="F4" s="677"/>
      <c r="G4" s="678"/>
      <c r="H4" s="678"/>
      <c r="I4" s="678"/>
      <c r="J4" s="678"/>
      <c r="K4" s="678"/>
      <c r="L4" s="678"/>
      <c r="M4" s="678"/>
      <c r="N4" s="677"/>
      <c r="O4" s="679"/>
    </row>
    <row r="5" spans="2:15" ht="13.15" customHeight="1" x14ac:dyDescent="0.25">
      <c r="B5" s="535"/>
      <c r="C5" s="681" t="str">
        <f>geg!G9</f>
        <v>De speciale school</v>
      </c>
      <c r="D5" s="583"/>
      <c r="E5" s="583"/>
      <c r="F5" s="583"/>
      <c r="G5" s="652"/>
      <c r="H5" s="652"/>
      <c r="I5" s="652"/>
      <c r="J5" s="652"/>
      <c r="K5" s="652"/>
      <c r="L5" s="652"/>
      <c r="M5" s="652"/>
      <c r="N5" s="583"/>
      <c r="O5" s="675"/>
    </row>
    <row r="6" spans="2:15" ht="13.15" customHeight="1" x14ac:dyDescent="0.2">
      <c r="B6" s="535"/>
      <c r="C6" s="583"/>
      <c r="D6" s="583"/>
      <c r="E6" s="583"/>
      <c r="F6" s="583"/>
      <c r="G6" s="652"/>
      <c r="H6" s="652"/>
      <c r="I6" s="652"/>
      <c r="J6" s="652"/>
      <c r="K6" s="652"/>
      <c r="L6" s="652"/>
      <c r="M6" s="652"/>
      <c r="N6" s="583"/>
      <c r="O6" s="675"/>
    </row>
    <row r="7" spans="2:15" ht="13.15" customHeight="1" x14ac:dyDescent="0.2">
      <c r="B7" s="535"/>
      <c r="C7" s="583"/>
      <c r="D7" s="583"/>
      <c r="E7" s="583"/>
      <c r="F7" s="583"/>
      <c r="G7" s="828" t="s">
        <v>642</v>
      </c>
      <c r="H7" s="652"/>
      <c r="I7" s="652"/>
      <c r="J7" s="652"/>
      <c r="K7" s="652"/>
      <c r="L7" s="652"/>
      <c r="M7" s="652"/>
      <c r="N7" s="583"/>
      <c r="O7" s="675"/>
    </row>
    <row r="8" spans="2:15" ht="13.15" customHeight="1" x14ac:dyDescent="0.2">
      <c r="B8" s="535"/>
      <c r="C8" s="583"/>
      <c r="D8" s="830"/>
      <c r="E8" s="977" t="s">
        <v>49</v>
      </c>
      <c r="F8" s="975"/>
      <c r="G8" s="1260" t="str">
        <f>+tab!C2</f>
        <v>2014/15</v>
      </c>
      <c r="H8" s="978" t="str">
        <f>+tab!D2</f>
        <v>2015/16</v>
      </c>
      <c r="I8" s="978" t="str">
        <f>+tab!E2</f>
        <v>2016/17</v>
      </c>
      <c r="J8" s="978" t="str">
        <f>+tab!F2</f>
        <v>2017/18</v>
      </c>
      <c r="K8" s="978" t="str">
        <f>+tab!G2</f>
        <v>2018/19</v>
      </c>
      <c r="L8" s="978" t="str">
        <f>+tab!H2</f>
        <v>2019/20</v>
      </c>
      <c r="M8" s="978" t="str">
        <f>+tab!I2</f>
        <v>2020/21</v>
      </c>
      <c r="N8" s="583"/>
      <c r="O8" s="675"/>
    </row>
    <row r="9" spans="2:15" ht="13.15" customHeight="1" x14ac:dyDescent="0.2">
      <c r="B9" s="535"/>
      <c r="C9" s="583"/>
      <c r="D9" s="830"/>
      <c r="E9" s="977" t="s">
        <v>55</v>
      </c>
      <c r="F9" s="975"/>
      <c r="G9" s="1261">
        <f>+tab!C3</f>
        <v>41548</v>
      </c>
      <c r="H9" s="987">
        <f>+tab!D3</f>
        <v>41913</v>
      </c>
      <c r="I9" s="987">
        <f>+tab!E3</f>
        <v>42278</v>
      </c>
      <c r="J9" s="987">
        <f>+tab!F3</f>
        <v>42644</v>
      </c>
      <c r="K9" s="987">
        <f>+tab!G3</f>
        <v>43009</v>
      </c>
      <c r="L9" s="987">
        <f>+tab!H3</f>
        <v>43374</v>
      </c>
      <c r="M9" s="987">
        <f>+tab!I3</f>
        <v>43739</v>
      </c>
      <c r="N9" s="583"/>
      <c r="O9" s="675"/>
    </row>
    <row r="10" spans="2:15" ht="13.15" customHeight="1" x14ac:dyDescent="0.2">
      <c r="B10" s="535"/>
      <c r="C10" s="583"/>
      <c r="D10" s="830"/>
      <c r="E10" s="977" t="s">
        <v>602</v>
      </c>
      <c r="F10" s="975"/>
      <c r="G10" s="1262" t="s">
        <v>639</v>
      </c>
      <c r="H10" s="988">
        <f>tab!D5</f>
        <v>42036</v>
      </c>
      <c r="I10" s="988">
        <f>tab!E5</f>
        <v>42401</v>
      </c>
      <c r="J10" s="988">
        <f>tab!F5</f>
        <v>42767</v>
      </c>
      <c r="K10" s="988">
        <f>tab!G5</f>
        <v>43132</v>
      </c>
      <c r="L10" s="988">
        <f>tab!H5</f>
        <v>43497</v>
      </c>
      <c r="M10" s="988">
        <f>tab!I5</f>
        <v>43862</v>
      </c>
      <c r="N10" s="583"/>
      <c r="O10" s="675"/>
    </row>
    <row r="11" spans="2:15" ht="13.15" customHeight="1" x14ac:dyDescent="0.2">
      <c r="B11" s="535"/>
      <c r="C11" s="583"/>
      <c r="D11" s="583"/>
      <c r="E11" s="975"/>
      <c r="F11" s="975"/>
      <c r="G11" s="1263"/>
      <c r="H11" s="976"/>
      <c r="I11" s="976"/>
      <c r="J11" s="976"/>
      <c r="K11" s="976"/>
      <c r="L11" s="976"/>
      <c r="M11" s="976"/>
      <c r="N11" s="583"/>
      <c r="O11" s="675"/>
    </row>
    <row r="12" spans="2:15" ht="13.15" customHeight="1" x14ac:dyDescent="0.2">
      <c r="B12" s="535"/>
      <c r="C12" s="585"/>
      <c r="D12" s="585"/>
      <c r="E12" s="585"/>
      <c r="F12" s="585"/>
      <c r="G12" s="1264"/>
      <c r="H12" s="540"/>
      <c r="I12" s="540"/>
      <c r="J12" s="540"/>
      <c r="K12" s="540"/>
      <c r="L12" s="540"/>
      <c r="M12" s="540"/>
      <c r="N12" s="537"/>
      <c r="O12" s="675"/>
    </row>
    <row r="13" spans="2:15" ht="13.15" customHeight="1" x14ac:dyDescent="0.2">
      <c r="B13" s="535"/>
      <c r="C13" s="537"/>
      <c r="D13" s="989" t="s">
        <v>432</v>
      </c>
      <c r="E13" s="537"/>
      <c r="F13" s="537"/>
      <c r="G13" s="1264"/>
      <c r="H13" s="540"/>
      <c r="I13" s="540"/>
      <c r="J13" s="540"/>
      <c r="K13" s="540"/>
      <c r="L13" s="540"/>
      <c r="M13" s="540"/>
      <c r="N13" s="537"/>
      <c r="O13" s="675"/>
    </row>
    <row r="14" spans="2:15" ht="13.15" customHeight="1" x14ac:dyDescent="0.2">
      <c r="B14" s="535"/>
      <c r="C14" s="537"/>
      <c r="D14" s="979"/>
      <c r="E14" s="537"/>
      <c r="F14" s="537"/>
      <c r="G14" s="1264"/>
      <c r="H14" s="540"/>
      <c r="I14" s="540"/>
      <c r="J14" s="540"/>
      <c r="K14" s="540"/>
      <c r="L14" s="540"/>
      <c r="M14" s="540"/>
      <c r="N14" s="537"/>
      <c r="O14" s="675"/>
    </row>
    <row r="15" spans="2:15" ht="13.15" customHeight="1" x14ac:dyDescent="0.2">
      <c r="B15" s="535"/>
      <c r="C15" s="537"/>
      <c r="D15" s="541" t="s">
        <v>106</v>
      </c>
      <c r="E15" s="555"/>
      <c r="F15" s="686"/>
      <c r="G15" s="1264"/>
      <c r="H15" s="540"/>
      <c r="I15" s="540"/>
      <c r="J15" s="540"/>
      <c r="K15" s="540"/>
      <c r="L15" s="540"/>
      <c r="M15" s="540"/>
      <c r="N15" s="537"/>
      <c r="O15" s="675"/>
    </row>
    <row r="16" spans="2:15" ht="13.15" customHeight="1" x14ac:dyDescent="0.2">
      <c r="B16" s="535"/>
      <c r="C16" s="537"/>
      <c r="D16" s="541" t="s">
        <v>5</v>
      </c>
      <c r="E16" s="993"/>
      <c r="F16" s="687"/>
      <c r="G16" s="1264"/>
      <c r="H16" s="540"/>
      <c r="I16" s="540"/>
      <c r="J16" s="540"/>
      <c r="K16" s="540"/>
      <c r="L16" s="540"/>
      <c r="M16" s="540"/>
      <c r="N16" s="537"/>
      <c r="O16" s="675"/>
    </row>
    <row r="17" spans="2:15" ht="13.15" customHeight="1" x14ac:dyDescent="0.2">
      <c r="B17" s="535"/>
      <c r="C17" s="537"/>
      <c r="D17" s="555" t="s">
        <v>6</v>
      </c>
      <c r="E17" s="555"/>
      <c r="F17" s="555"/>
      <c r="G17" s="1265">
        <f>IF(geg!G41=0,0,+tab!$C$33+tab!$D$33*geg!G$22)</f>
        <v>72230.458400000003</v>
      </c>
      <c r="H17" s="994">
        <f>IF(geg!H41=0,0,+tab!$C$57+tab!$D$57*geg!H$22)</f>
        <v>72004.23</v>
      </c>
      <c r="I17" s="994">
        <f>IF(geg!I41=0,0,+tab!$C$57+tab!$D$57*geg!I$22)</f>
        <v>73145.78</v>
      </c>
      <c r="J17" s="994">
        <f>IF(geg!J41=0,0,+tab!$C$57+tab!$D$57*geg!J$22)</f>
        <v>74287.33</v>
      </c>
      <c r="K17" s="994">
        <f>IF(geg!K41=0,0,+tab!$C$57+tab!$D$57*geg!K$22)</f>
        <v>75428.88</v>
      </c>
      <c r="L17" s="994">
        <f>IF(geg!L41=0,0,+tab!$C$57+tab!$D$57*geg!L$22)</f>
        <v>76570.429999999993</v>
      </c>
      <c r="M17" s="994">
        <f>IF(geg!M41=0,0,+tab!$C$57+tab!$D$57*geg!M$22)</f>
        <v>77711.98</v>
      </c>
      <c r="N17" s="537"/>
      <c r="O17" s="675"/>
    </row>
    <row r="18" spans="2:15" ht="13.15" customHeight="1" x14ac:dyDescent="0.2">
      <c r="B18" s="535"/>
      <c r="C18" s="537"/>
      <c r="D18" s="555" t="s">
        <v>7</v>
      </c>
      <c r="E18" s="688"/>
      <c r="F18" s="688"/>
      <c r="G18" s="1265">
        <f>IF(geg!G41=0,0,IF(AND(geg!G41&gt;49,geg!$G11="SOVSO"),tab!$F41,IF(OR(geg!$G13="ja",geg!G41&gt;49),tab!$E40,tab!$C40)))</f>
        <v>21897.959999999992</v>
      </c>
      <c r="H18" s="994">
        <f>IF(geg!H41=0,0,IF(AND(geg!H41&gt;49,geg!$G11="SOVSO"),tab!$F65,IF(OR(geg!$G13="ja",geg!H41&gt;49),tab!$E64,tab!$D64)))</f>
        <v>21506.829999999994</v>
      </c>
      <c r="I18" s="994">
        <f>IF(geg!I41=0,0,IF(AND(geg!I41&gt;49,geg!$G11="SOVSO"),tab!$F65,IF(OR(geg!$G13="ja",geg!I41&gt;49),tab!$E64,tab!$D64)))</f>
        <v>21506.829999999994</v>
      </c>
      <c r="J18" s="994">
        <f>IF(geg!J41=0,0,IF(AND(geg!J41&gt;49,geg!$G11="SOVSO"),tab!$F65,IF(OR(geg!$G13="ja",geg!J41&gt;49),tab!$E64,tab!$D64)))</f>
        <v>21506.829999999994</v>
      </c>
      <c r="K18" s="994">
        <f>IF(geg!K41=0,0,IF(AND(geg!K41&gt;49,geg!$G11="SOVSO"),tab!$F65,IF(OR(geg!$G13="ja",geg!K41&gt;49),tab!$E64,tab!$D64)))</f>
        <v>21506.829999999994</v>
      </c>
      <c r="L18" s="994">
        <f>IF(geg!L41=0,0,IF(AND(geg!L41&gt;49,geg!$G11="SOVSO"),tab!$F65,IF(OR(geg!$G13="ja",geg!L41&gt;49),tab!$E64,tab!$D64)))</f>
        <v>21506.829999999994</v>
      </c>
      <c r="M18" s="994">
        <f>IF(geg!M41=0,0,IF(AND(geg!M41&gt;49,geg!$G11="SOVSO"),tab!$F65,IF(OR(geg!$G13="ja",geg!M41&gt;49),tab!$E64,tab!$D64)))</f>
        <v>21506.829999999994</v>
      </c>
      <c r="N18" s="537"/>
      <c r="O18" s="675"/>
    </row>
    <row r="19" spans="2:15" ht="13.15" customHeight="1" x14ac:dyDescent="0.2">
      <c r="B19" s="535"/>
      <c r="C19" s="537"/>
      <c r="D19" s="555"/>
      <c r="E19" s="555"/>
      <c r="F19" s="555"/>
      <c r="G19" s="1266">
        <f t="shared" ref="G19:M19" si="0">SUM(G17:G18)</f>
        <v>94128.418399999995</v>
      </c>
      <c r="H19" s="1005">
        <f t="shared" si="0"/>
        <v>93511.06</v>
      </c>
      <c r="I19" s="1005">
        <f t="shared" si="0"/>
        <v>94652.609999999986</v>
      </c>
      <c r="J19" s="1005">
        <f t="shared" si="0"/>
        <v>95794.16</v>
      </c>
      <c r="K19" s="1005">
        <f t="shared" si="0"/>
        <v>96935.709999999992</v>
      </c>
      <c r="L19" s="1005">
        <f t="shared" si="0"/>
        <v>98077.25999999998</v>
      </c>
      <c r="M19" s="1005">
        <f t="shared" si="0"/>
        <v>99218.81</v>
      </c>
      <c r="N19" s="537"/>
      <c r="O19" s="675"/>
    </row>
    <row r="20" spans="2:15" ht="13.15" customHeight="1" x14ac:dyDescent="0.2">
      <c r="B20" s="535"/>
      <c r="C20" s="537"/>
      <c r="D20" s="541" t="s">
        <v>120</v>
      </c>
      <c r="E20" s="541"/>
      <c r="F20" s="541"/>
      <c r="G20" s="1267"/>
      <c r="H20" s="537"/>
      <c r="I20" s="537"/>
      <c r="J20" s="537"/>
      <c r="K20" s="537"/>
      <c r="L20" s="537"/>
      <c r="M20" s="537"/>
      <c r="N20" s="537"/>
      <c r="O20" s="675"/>
    </row>
    <row r="21" spans="2:15" ht="13.15" customHeight="1" x14ac:dyDescent="0.2">
      <c r="B21" s="535"/>
      <c r="C21" s="537"/>
      <c r="D21" s="555" t="s">
        <v>628</v>
      </c>
      <c r="E21" s="555"/>
      <c r="F21" s="555"/>
      <c r="G21" s="1265">
        <f>+geg!G27*(tab!$C$34+tab!$D$34*geg!G22)</f>
        <v>10433.539199999999</v>
      </c>
      <c r="H21" s="994">
        <f>+geg!H27*(tab!$C$58+tab!$D$58*geg!H22)</f>
        <v>10401.599999999999</v>
      </c>
      <c r="I21" s="994">
        <f>+geg!I27*(tab!$C$58+tab!$D$58*geg!I22)</f>
        <v>10566.51</v>
      </c>
      <c r="J21" s="994">
        <f>+geg!J27*(tab!$C$58+tab!$D$58*geg!J22)</f>
        <v>10731.420000000002</v>
      </c>
      <c r="K21" s="994">
        <f>+geg!K27*(tab!$C$58+tab!$D$58*geg!K22)</f>
        <v>10896.329999999998</v>
      </c>
      <c r="L21" s="994">
        <f>+geg!L27*(tab!$C$58+tab!$D$58*geg!L22)</f>
        <v>11061.24</v>
      </c>
      <c r="M21" s="994">
        <f>+geg!M27*(tab!$C$58+tab!$D$58*geg!M22)</f>
        <v>11226.150000000001</v>
      </c>
      <c r="N21" s="537"/>
      <c r="O21" s="675"/>
    </row>
    <row r="22" spans="2:15" ht="13.15" customHeight="1" x14ac:dyDescent="0.2">
      <c r="B22" s="535"/>
      <c r="C22" s="537"/>
      <c r="D22" s="555" t="s">
        <v>629</v>
      </c>
      <c r="E22" s="555"/>
      <c r="F22" s="555"/>
      <c r="G22" s="1265">
        <f>+geg!G32*(tab!$C$35+tab!$D$35*geg!G$22)</f>
        <v>7256.9795999999997</v>
      </c>
      <c r="H22" s="994">
        <f>+geg!H32*(tab!$C$59+tab!$D$59*geg!H$22)</f>
        <v>7234.38</v>
      </c>
      <c r="I22" s="994">
        <f>+geg!I32*(tab!$C$59+tab!$D$59*geg!I$22)</f>
        <v>7349.0699999999988</v>
      </c>
      <c r="J22" s="994">
        <f>+geg!J32*(tab!$C$59+tab!$D$59*geg!J$22)</f>
        <v>7463.76</v>
      </c>
      <c r="K22" s="994">
        <f>+geg!K32*(tab!$C$59+tab!$D$59*geg!K$22)</f>
        <v>7578.4499999999989</v>
      </c>
      <c r="L22" s="994">
        <f>+geg!L32*(tab!$C$59+tab!$D$59*geg!L$22)</f>
        <v>7693.14</v>
      </c>
      <c r="M22" s="994">
        <f>+geg!M32*(tab!$C$59+tab!$D$59*geg!M$22)</f>
        <v>7807.829999999999</v>
      </c>
      <c r="N22" s="537"/>
      <c r="O22" s="675"/>
    </row>
    <row r="23" spans="2:15" ht="13.15" customHeight="1" x14ac:dyDescent="0.2">
      <c r="B23" s="535"/>
      <c r="C23" s="537"/>
      <c r="D23" s="555" t="s">
        <v>630</v>
      </c>
      <c r="E23" s="555"/>
      <c r="F23" s="555"/>
      <c r="G23" s="1265">
        <f>+geg!G37*(tab!$C$36+tab!$D$36*geg!G$22)</f>
        <v>14127.843000000001</v>
      </c>
      <c r="H23" s="994">
        <f>+geg!H37*(tab!$C$60+tab!$D$60*geg!H$22)</f>
        <v>14082.54</v>
      </c>
      <c r="I23" s="994">
        <f>+geg!I37*(tab!$C$60+tab!$D$60*geg!I$22)</f>
        <v>14305.800000000001</v>
      </c>
      <c r="J23" s="994">
        <f>+geg!J37*(tab!$C$60+tab!$D$60*geg!J$22)</f>
        <v>14529.060000000001</v>
      </c>
      <c r="K23" s="994">
        <f>+geg!K37*(tab!$C$60+tab!$D$60*geg!K$22)</f>
        <v>14752.320000000002</v>
      </c>
      <c r="L23" s="994">
        <f>+geg!L37*(tab!$C$60+tab!$D$60*geg!L$22)</f>
        <v>14975.580000000002</v>
      </c>
      <c r="M23" s="994">
        <f>+geg!M37*(tab!$C$60+tab!$D$60*geg!M$22)</f>
        <v>15198.840000000002</v>
      </c>
      <c r="N23" s="537"/>
      <c r="O23" s="675"/>
    </row>
    <row r="24" spans="2:15" ht="13.15" customHeight="1" x14ac:dyDescent="0.2">
      <c r="B24" s="535"/>
      <c r="C24" s="537"/>
      <c r="D24" s="537" t="s">
        <v>505</v>
      </c>
      <c r="E24" s="537"/>
      <c r="F24" s="537"/>
      <c r="G24" s="1265">
        <f>IF((geg!G42-4)&lt;0,0,(geg!G42-4)*(tab!$C37+ROUND(geg!G22*tab!$D37,2)))</f>
        <v>7110.2999999999993</v>
      </c>
      <c r="H24" s="994">
        <f>IF((geg!H42-4)&lt;0,0,(geg!H42-4)*(tab!$C61+ROUND(geg!H22*tab!$D61,2)))</f>
        <v>7088.13</v>
      </c>
      <c r="I24" s="994">
        <f>IF((geg!I42-4)&lt;0,0,(geg!I42-4)*(tab!$C61+ROUND(geg!I22*tab!$D61,2)))</f>
        <v>7200.51</v>
      </c>
      <c r="J24" s="994">
        <f>IF((geg!J42-4)&lt;0,0,(geg!J42-4)*(tab!$C61+ROUND(geg!J22*tab!$D61,2)))</f>
        <v>7312.89</v>
      </c>
      <c r="K24" s="994">
        <f>IF((geg!K42-4)&lt;0,0,(geg!K42-4)*(tab!$C61+ROUND(geg!K22*tab!$D61,2)))</f>
        <v>7425.27</v>
      </c>
      <c r="L24" s="994">
        <f>IF((geg!L42-4)&lt;0,0,(geg!L42-4)*(tab!$C61+ROUND(geg!L22*tab!$D61,2)))</f>
        <v>7537.6500000000005</v>
      </c>
      <c r="M24" s="994">
        <f>IF((geg!M42-4)&lt;0,0,(geg!M42-4)*(tab!$C61+ROUND(geg!M22*tab!$D61,2)))</f>
        <v>7650.0300000000007</v>
      </c>
      <c r="N24" s="537"/>
      <c r="O24" s="675"/>
    </row>
    <row r="25" spans="2:15" ht="13.15" customHeight="1" x14ac:dyDescent="0.2">
      <c r="B25" s="535"/>
      <c r="C25" s="537"/>
      <c r="D25" s="555"/>
      <c r="E25" s="555"/>
      <c r="F25" s="555"/>
      <c r="G25" s="1266">
        <f t="shared" ref="G25:M25" si="1">SUM(G21:G24)</f>
        <v>38928.661800000002</v>
      </c>
      <c r="H25" s="1005">
        <f t="shared" si="1"/>
        <v>38806.65</v>
      </c>
      <c r="I25" s="1005">
        <f t="shared" si="1"/>
        <v>39421.89</v>
      </c>
      <c r="J25" s="1005">
        <f t="shared" si="1"/>
        <v>40037.130000000005</v>
      </c>
      <c r="K25" s="1005">
        <f t="shared" si="1"/>
        <v>40652.369999999995</v>
      </c>
      <c r="L25" s="1005">
        <f t="shared" si="1"/>
        <v>41267.610000000008</v>
      </c>
      <c r="M25" s="1005">
        <f t="shared" si="1"/>
        <v>41882.85</v>
      </c>
      <c r="N25" s="537"/>
      <c r="O25" s="675"/>
    </row>
    <row r="26" spans="2:15" ht="13.15" customHeight="1" x14ac:dyDescent="0.2">
      <c r="B26" s="535"/>
      <c r="C26" s="537"/>
      <c r="D26" s="345" t="s">
        <v>601</v>
      </c>
      <c r="E26" s="537"/>
      <c r="F26" s="537"/>
      <c r="G26" s="1268"/>
      <c r="H26" s="689"/>
      <c r="I26" s="689"/>
      <c r="J26" s="689"/>
      <c r="K26" s="689"/>
      <c r="L26" s="689"/>
      <c r="M26" s="689"/>
      <c r="N26" s="537"/>
      <c r="O26" s="675"/>
    </row>
    <row r="27" spans="2:15" ht="13.15" customHeight="1" x14ac:dyDescent="0.2">
      <c r="B27" s="535"/>
      <c r="C27" s="537"/>
      <c r="D27" s="537" t="s">
        <v>503</v>
      </c>
      <c r="E27" s="537"/>
      <c r="F27" s="537"/>
      <c r="G27" s="1265">
        <f>IF(geg!G41=0,0,geg!G41*tab!$D28)</f>
        <v>3571.29</v>
      </c>
      <c r="H27" s="994">
        <f>IF(geg!H41=0,0,geg!H41*tab!$D52)</f>
        <v>3950.19</v>
      </c>
      <c r="I27" s="994">
        <f>IF(geg!I41=0,0,geg!I41*tab!$D52)</f>
        <v>3950.19</v>
      </c>
      <c r="J27" s="994">
        <f>IF(geg!J41=0,0,geg!J41*tab!$D52)</f>
        <v>3950.19</v>
      </c>
      <c r="K27" s="994">
        <f>IF(geg!K41=0,0,geg!K41*tab!$D52)</f>
        <v>3950.19</v>
      </c>
      <c r="L27" s="994">
        <f>IF(geg!L41=0,0,geg!L41*tab!$D52)</f>
        <v>3950.19</v>
      </c>
      <c r="M27" s="994">
        <f>IF(geg!M41=0,0,geg!M41*tab!$D52)</f>
        <v>3950.19</v>
      </c>
      <c r="N27" s="537"/>
      <c r="O27" s="675"/>
    </row>
    <row r="28" spans="2:15" ht="13.15" customHeight="1" x14ac:dyDescent="0.2">
      <c r="B28" s="535"/>
      <c r="C28" s="537"/>
      <c r="D28" s="537" t="s">
        <v>504</v>
      </c>
      <c r="E28" s="537"/>
      <c r="F28" s="537"/>
      <c r="G28" s="1265">
        <f>IF(geg!G41=0,0,geg!G42*tab!$D29)</f>
        <v>886.27</v>
      </c>
      <c r="H28" s="994">
        <f>IF(geg!H41=0,0,geg!H42*tab!$D53)</f>
        <v>899.99</v>
      </c>
      <c r="I28" s="994">
        <f>IF(geg!I41=0,0,geg!I42*tab!$D53)</f>
        <v>899.99</v>
      </c>
      <c r="J28" s="994">
        <f>IF(geg!J41=0,0,geg!J42*tab!$D53)</f>
        <v>899.99</v>
      </c>
      <c r="K28" s="994">
        <f>IF(geg!K41=0,0,geg!K42*tab!$D53)</f>
        <v>899.99</v>
      </c>
      <c r="L28" s="994">
        <f>IF(geg!L41=0,0,geg!L42*tab!$D53)</f>
        <v>899.99</v>
      </c>
      <c r="M28" s="994">
        <f>IF(geg!M41=0,0,geg!M42*tab!$D53)</f>
        <v>899.99</v>
      </c>
      <c r="N28" s="537"/>
      <c r="O28" s="675"/>
    </row>
    <row r="29" spans="2:15" ht="13.15" customHeight="1" x14ac:dyDescent="0.2">
      <c r="B29" s="535"/>
      <c r="C29" s="537"/>
      <c r="D29" s="537"/>
      <c r="E29" s="537"/>
      <c r="F29" s="537"/>
      <c r="G29" s="1266">
        <f>SUM(G27:G28)</f>
        <v>4457.5599999999995</v>
      </c>
      <c r="H29" s="1005">
        <f t="shared" ref="H29:M29" si="2">SUM(H27:H28)</f>
        <v>4850.18</v>
      </c>
      <c r="I29" s="1005">
        <f t="shared" si="2"/>
        <v>4850.18</v>
      </c>
      <c r="J29" s="1005">
        <f t="shared" si="2"/>
        <v>4850.18</v>
      </c>
      <c r="K29" s="1005">
        <f t="shared" si="2"/>
        <v>4850.18</v>
      </c>
      <c r="L29" s="1005">
        <f t="shared" si="2"/>
        <v>4850.18</v>
      </c>
      <c r="M29" s="1005">
        <f t="shared" si="2"/>
        <v>4850.18</v>
      </c>
      <c r="N29" s="537"/>
      <c r="O29" s="675"/>
    </row>
    <row r="30" spans="2:15" ht="13.15" customHeight="1" x14ac:dyDescent="0.2">
      <c r="B30" s="535"/>
      <c r="C30" s="537"/>
      <c r="D30" s="818" t="s">
        <v>119</v>
      </c>
      <c r="E30" s="537"/>
      <c r="F30" s="691"/>
      <c r="G30" s="1268"/>
      <c r="H30" s="689"/>
      <c r="I30" s="689"/>
      <c r="J30" s="689"/>
      <c r="K30" s="689"/>
      <c r="L30" s="689"/>
      <c r="M30" s="689"/>
      <c r="N30" s="537"/>
      <c r="O30" s="675"/>
    </row>
    <row r="31" spans="2:15" ht="13.15" customHeight="1" x14ac:dyDescent="0.2">
      <c r="B31" s="535"/>
      <c r="C31" s="537"/>
      <c r="D31" s="555" t="s">
        <v>628</v>
      </c>
      <c r="E31" s="555"/>
      <c r="F31" s="555"/>
      <c r="G31" s="1265">
        <f>IF(geg!G41=0,0,+geg!G24*tab!$E$34+geg!G25*tab!$F$34+geg!G26*tab!$G$34)</f>
        <v>40993.789837000004</v>
      </c>
      <c r="H31" s="994">
        <f>IF(geg!H41=0,0,+geg!H24*tab!$E$58+geg!H25*tab!$F$58+geg!H26*tab!$G$58)</f>
        <v>41207.910938000001</v>
      </c>
      <c r="I31" s="994">
        <f>IF(geg!I41=0,0,+geg!I24*tab!$E$58+geg!I25*tab!$F$58+geg!I26*tab!$G$58)</f>
        <v>41207.910938000001</v>
      </c>
      <c r="J31" s="994">
        <f>IF(geg!J41=0,0,+geg!J24*tab!$E$58+geg!J25*tab!$F$58+geg!J26*tab!$G$58)</f>
        <v>41207.910938000001</v>
      </c>
      <c r="K31" s="994">
        <f>IF(geg!K41=0,0,+geg!K24*tab!$E$58+geg!K25*tab!$F$58+geg!K26*tab!$G$58)</f>
        <v>41207.910938000001</v>
      </c>
      <c r="L31" s="994">
        <f>IF(geg!L41=0,0,+geg!L24*tab!$E$58+geg!L25*tab!$F$58+geg!L26*tab!$G$58)</f>
        <v>41207.910938000001</v>
      </c>
      <c r="M31" s="994">
        <f>IF(geg!M41=0,0,+geg!M24*tab!$E$58+geg!M25*tab!$F$58+geg!M26*tab!$G$58)</f>
        <v>41207.910938000001</v>
      </c>
      <c r="N31" s="537"/>
      <c r="O31" s="675"/>
    </row>
    <row r="32" spans="2:15" ht="13.15" customHeight="1" x14ac:dyDescent="0.2">
      <c r="B32" s="535"/>
      <c r="C32" s="537"/>
      <c r="D32" s="555" t="s">
        <v>629</v>
      </c>
      <c r="E32" s="555"/>
      <c r="F32" s="555"/>
      <c r="G32" s="1265">
        <f>IF(geg!G41=0,0,+geg!G29*tab!$E$35+geg!G30*tab!$F$35+geg!G31*tab!$G$35)</f>
        <v>42297.828390000002</v>
      </c>
      <c r="H32" s="994">
        <f>IF(geg!H41=0,0,+geg!H29*tab!$E$59+geg!H30*tab!$F$59+geg!H31*tab!$G$59)</f>
        <v>42525.193814999999</v>
      </c>
      <c r="I32" s="994">
        <f>IF(geg!I41=0,0,+geg!I29*tab!$E$59+geg!I30*tab!$F$59+geg!I31*tab!$G$59)</f>
        <v>42525.193814999999</v>
      </c>
      <c r="J32" s="994">
        <f>IF(geg!J41=0,0,+geg!J29*tab!$E$59+geg!J30*tab!$F$59+geg!J31*tab!$G$59)</f>
        <v>42525.193814999999</v>
      </c>
      <c r="K32" s="994">
        <f>IF(geg!K41=0,0,+geg!K29*tab!$E$59+geg!K30*tab!$F$59+geg!K31*tab!$G$59)</f>
        <v>42525.193814999999</v>
      </c>
      <c r="L32" s="994">
        <f>IF(geg!L41=0,0,+geg!L29*tab!$E$59+geg!L30*tab!$F$59+geg!L31*tab!$G$59)</f>
        <v>42525.193814999999</v>
      </c>
      <c r="M32" s="994">
        <f>IF(geg!M41=0,0,+geg!M29*tab!$E$59+geg!M30*tab!$F$59+geg!M31*tab!$G$59)</f>
        <v>42525.193814999999</v>
      </c>
      <c r="N32" s="537"/>
      <c r="O32" s="675"/>
    </row>
    <row r="33" spans="2:15" ht="13.15" customHeight="1" x14ac:dyDescent="0.2">
      <c r="B33" s="535"/>
      <c r="C33" s="537"/>
      <c r="D33" s="555" t="s">
        <v>630</v>
      </c>
      <c r="E33" s="555"/>
      <c r="F33" s="555"/>
      <c r="G33" s="1265">
        <f>IF(geg!G41=0,0,+geg!G34*tab!$E$36+geg!G35*tab!$F$36+geg!G36*tab!$G$36)</f>
        <v>43859.560895000002</v>
      </c>
      <c r="H33" s="994">
        <f>IF(geg!H41=0,0,+geg!H34*tab!$E$60+geg!H35*tab!$F$60+geg!H36*tab!$G$60)</f>
        <v>44103.441506999996</v>
      </c>
      <c r="I33" s="994">
        <f>IF(geg!I41=0,0,+geg!I34*tab!$E$60+geg!I35*tab!$F$60+geg!I36*tab!$G$60)</f>
        <v>44103.441506999996</v>
      </c>
      <c r="J33" s="994">
        <f>IF(geg!J41=0,0,+geg!J34*tab!$E$60+geg!J35*tab!$F$60+geg!J36*tab!$G$60)</f>
        <v>44103.441506999996</v>
      </c>
      <c r="K33" s="994">
        <f>IF(geg!K41=0,0,+geg!K34*tab!$E$60+geg!K35*tab!$F$60+geg!K36*tab!$G$60)</f>
        <v>44103.441506999996</v>
      </c>
      <c r="L33" s="994">
        <f>IF(geg!L41=0,0,+geg!L34*tab!$E$60+geg!L35*tab!$F$60+geg!L36*tab!$G$60)</f>
        <v>44103.441506999996</v>
      </c>
      <c r="M33" s="994">
        <f>IF(geg!M41=0,0,+geg!M34*tab!$E$60+geg!M35*tab!$F$60+geg!M36*tab!$G$60)</f>
        <v>44103.441506999996</v>
      </c>
      <c r="N33" s="537"/>
      <c r="O33" s="675"/>
    </row>
    <row r="34" spans="2:15" ht="13.15" customHeight="1" x14ac:dyDescent="0.2">
      <c r="B34" s="535"/>
      <c r="C34" s="537"/>
      <c r="D34" s="537"/>
      <c r="E34" s="537"/>
      <c r="F34" s="537"/>
      <c r="G34" s="1269">
        <f t="shared" ref="G34:M34" si="3">SUM(G31:G33)</f>
        <v>127151.179122</v>
      </c>
      <c r="H34" s="1001">
        <f t="shared" si="3"/>
        <v>127836.54625999999</v>
      </c>
      <c r="I34" s="1001">
        <f t="shared" si="3"/>
        <v>127836.54625999999</v>
      </c>
      <c r="J34" s="1001">
        <f t="shared" si="3"/>
        <v>127836.54625999999</v>
      </c>
      <c r="K34" s="1001">
        <f t="shared" si="3"/>
        <v>127836.54625999999</v>
      </c>
      <c r="L34" s="1001">
        <f t="shared" si="3"/>
        <v>127836.54625999999</v>
      </c>
      <c r="M34" s="1001">
        <f t="shared" si="3"/>
        <v>127836.54625999999</v>
      </c>
      <c r="N34" s="537"/>
      <c r="O34" s="675"/>
    </row>
    <row r="35" spans="2:15" ht="13.15" customHeight="1" x14ac:dyDescent="0.2">
      <c r="B35" s="535"/>
      <c r="C35" s="670"/>
      <c r="D35" s="368" t="s">
        <v>517</v>
      </c>
      <c r="E35" s="537"/>
      <c r="F35" s="537"/>
      <c r="G35" s="1268"/>
      <c r="H35" s="689"/>
      <c r="I35" s="689"/>
      <c r="J35" s="689"/>
      <c r="K35" s="689"/>
      <c r="L35" s="689"/>
      <c r="M35" s="689"/>
      <c r="N35" s="537"/>
      <c r="O35" s="675"/>
    </row>
    <row r="36" spans="2:15" ht="13.15" customHeight="1" x14ac:dyDescent="0.2">
      <c r="B36" s="535"/>
      <c r="C36" s="670"/>
      <c r="D36" s="3" t="s">
        <v>140</v>
      </c>
      <c r="E36" s="537"/>
      <c r="F36" s="537"/>
      <c r="G36" s="1265">
        <f>IF(geg!G41=0,0,tab!$C77+geg!G41*tab!$C76)</f>
        <v>4584.66</v>
      </c>
      <c r="H36" s="994">
        <f>IF(geg!H41=0,0,tab!$D77+geg!H41*tab!$D76)</f>
        <v>705.96</v>
      </c>
      <c r="I36" s="994">
        <f>IF(geg!I41=0,0,tab!$D77+geg!I41*tab!$D76)</f>
        <v>705.96</v>
      </c>
      <c r="J36" s="994">
        <f>IF(geg!J41=0,0,tab!$D77+geg!J41*tab!$D76)</f>
        <v>705.96</v>
      </c>
      <c r="K36" s="994">
        <f>IF(geg!K41=0,0,tab!$D77+geg!K41*tab!$D76)</f>
        <v>705.96</v>
      </c>
      <c r="L36" s="994">
        <f>IF(geg!L41=0,0,tab!$D77+geg!L41*tab!$D76)</f>
        <v>705.96</v>
      </c>
      <c r="M36" s="994">
        <f>IF(geg!M41=0,0,tab!$D77+geg!M41*tab!$D76)</f>
        <v>705.96</v>
      </c>
      <c r="N36" s="537"/>
      <c r="O36" s="675"/>
    </row>
    <row r="37" spans="2:15" ht="13.15" customHeight="1" x14ac:dyDescent="0.2">
      <c r="B37" s="535"/>
      <c r="C37" s="670"/>
      <c r="D37" s="1340" t="s">
        <v>719</v>
      </c>
      <c r="E37" s="1340"/>
      <c r="F37" s="537"/>
      <c r="G37" s="1270">
        <v>0</v>
      </c>
      <c r="H37" s="704">
        <v>0</v>
      </c>
      <c r="I37" s="704">
        <v>0</v>
      </c>
      <c r="J37" s="704">
        <v>0</v>
      </c>
      <c r="K37" s="704">
        <v>0</v>
      </c>
      <c r="L37" s="704">
        <v>0</v>
      </c>
      <c r="M37" s="704">
        <v>0</v>
      </c>
      <c r="N37" s="537"/>
      <c r="O37" s="675"/>
    </row>
    <row r="38" spans="2:15" ht="13.15" customHeight="1" x14ac:dyDescent="0.2">
      <c r="B38" s="535"/>
      <c r="C38" s="670"/>
      <c r="D38" s="1327"/>
      <c r="E38" s="1327"/>
      <c r="F38" s="537"/>
      <c r="G38" s="1270">
        <v>0</v>
      </c>
      <c r="H38" s="704">
        <v>0</v>
      </c>
      <c r="I38" s="704">
        <v>0</v>
      </c>
      <c r="J38" s="704">
        <v>0</v>
      </c>
      <c r="K38" s="704">
        <v>0</v>
      </c>
      <c r="L38" s="704">
        <v>0</v>
      </c>
      <c r="M38" s="704">
        <v>0</v>
      </c>
      <c r="N38" s="537"/>
      <c r="O38" s="675"/>
    </row>
    <row r="39" spans="2:15" ht="13.15" customHeight="1" x14ac:dyDescent="0.2">
      <c r="B39" s="535"/>
      <c r="C39" s="670"/>
      <c r="D39" s="1327"/>
      <c r="E39" s="1327"/>
      <c r="F39" s="537"/>
      <c r="G39" s="1270">
        <v>0</v>
      </c>
      <c r="H39" s="704">
        <v>0</v>
      </c>
      <c r="I39" s="704">
        <v>0</v>
      </c>
      <c r="J39" s="704">
        <v>0</v>
      </c>
      <c r="K39" s="704">
        <v>0</v>
      </c>
      <c r="L39" s="704">
        <v>0</v>
      </c>
      <c r="M39" s="704">
        <v>0</v>
      </c>
      <c r="N39" s="537"/>
      <c r="O39" s="675"/>
    </row>
    <row r="40" spans="2:15" ht="13.15" customHeight="1" x14ac:dyDescent="0.2">
      <c r="B40" s="535"/>
      <c r="C40" s="670"/>
      <c r="D40" s="1327"/>
      <c r="E40" s="1327"/>
      <c r="F40" s="537"/>
      <c r="G40" s="1270">
        <v>0</v>
      </c>
      <c r="H40" s="704">
        <v>0</v>
      </c>
      <c r="I40" s="704">
        <v>0</v>
      </c>
      <c r="J40" s="704">
        <v>0</v>
      </c>
      <c r="K40" s="704">
        <v>0</v>
      </c>
      <c r="L40" s="704">
        <v>0</v>
      </c>
      <c r="M40" s="704">
        <v>0</v>
      </c>
      <c r="N40" s="537"/>
      <c r="O40" s="675"/>
    </row>
    <row r="41" spans="2:15" ht="13.15" customHeight="1" x14ac:dyDescent="0.2">
      <c r="B41" s="535"/>
      <c r="C41" s="670"/>
      <c r="D41" s="3"/>
      <c r="E41" s="537"/>
      <c r="F41" s="537"/>
      <c r="G41" s="1269">
        <f>SUM(G36:G40)</f>
        <v>4584.66</v>
      </c>
      <c r="H41" s="1001">
        <f t="shared" ref="H41:M41" si="4">SUM(H36:H40)</f>
        <v>705.96</v>
      </c>
      <c r="I41" s="1001">
        <f t="shared" si="4"/>
        <v>705.96</v>
      </c>
      <c r="J41" s="1001">
        <f t="shared" si="4"/>
        <v>705.96</v>
      </c>
      <c r="K41" s="1001">
        <f t="shared" si="4"/>
        <v>705.96</v>
      </c>
      <c r="L41" s="1001">
        <f t="shared" si="4"/>
        <v>705.96</v>
      </c>
      <c r="M41" s="1001">
        <f t="shared" si="4"/>
        <v>705.96</v>
      </c>
      <c r="N41" s="537"/>
      <c r="O41" s="675"/>
    </row>
    <row r="42" spans="2:15" ht="13.15" customHeight="1" x14ac:dyDescent="0.2">
      <c r="B42" s="535"/>
      <c r="C42" s="670"/>
      <c r="D42" s="43" t="s">
        <v>520</v>
      </c>
      <c r="E42" s="537"/>
      <c r="F42" s="537"/>
      <c r="G42" s="1268"/>
      <c r="H42" s="689"/>
      <c r="I42" s="689"/>
      <c r="J42" s="689"/>
      <c r="K42" s="689"/>
      <c r="L42" s="689"/>
      <c r="M42" s="689"/>
      <c r="N42" s="537"/>
      <c r="O42" s="675"/>
    </row>
    <row r="43" spans="2:15" ht="13.15" customHeight="1" x14ac:dyDescent="0.2">
      <c r="B43" s="535"/>
      <c r="C43" s="670"/>
      <c r="D43" s="1" t="s">
        <v>521</v>
      </c>
      <c r="E43" s="537"/>
      <c r="F43" s="537"/>
      <c r="G43" s="1270">
        <v>0</v>
      </c>
      <c r="H43" s="704">
        <v>0</v>
      </c>
      <c r="I43" s="704">
        <v>0</v>
      </c>
      <c r="J43" s="704">
        <v>0</v>
      </c>
      <c r="K43" s="704">
        <v>0</v>
      </c>
      <c r="L43" s="704">
        <v>0</v>
      </c>
      <c r="M43" s="704">
        <v>0</v>
      </c>
      <c r="N43" s="537"/>
      <c r="O43" s="675"/>
    </row>
    <row r="44" spans="2:15" ht="13.15" customHeight="1" x14ac:dyDescent="0.2">
      <c r="B44" s="535"/>
      <c r="C44" s="670"/>
      <c r="D44" s="3" t="s">
        <v>522</v>
      </c>
      <c r="E44" s="537"/>
      <c r="F44" s="537"/>
      <c r="G44" s="1270">
        <v>0</v>
      </c>
      <c r="H44" s="704">
        <v>0</v>
      </c>
      <c r="I44" s="704">
        <v>0</v>
      </c>
      <c r="J44" s="704">
        <v>0</v>
      </c>
      <c r="K44" s="704">
        <v>0</v>
      </c>
      <c r="L44" s="704">
        <v>0</v>
      </c>
      <c r="M44" s="704">
        <v>0</v>
      </c>
      <c r="N44" s="537"/>
      <c r="O44" s="675"/>
    </row>
    <row r="45" spans="2:15" ht="13.15" customHeight="1" x14ac:dyDescent="0.2">
      <c r="B45" s="535"/>
      <c r="C45" s="670"/>
      <c r="D45" s="43" t="s">
        <v>523</v>
      </c>
      <c r="E45" s="537"/>
      <c r="F45" s="537"/>
      <c r="G45" s="1269">
        <f t="shared" ref="G45:M45" si="5">G43-G44</f>
        <v>0</v>
      </c>
      <c r="H45" s="1001">
        <f t="shared" si="5"/>
        <v>0</v>
      </c>
      <c r="I45" s="1001">
        <f t="shared" si="5"/>
        <v>0</v>
      </c>
      <c r="J45" s="1001">
        <f t="shared" si="5"/>
        <v>0</v>
      </c>
      <c r="K45" s="1001">
        <f t="shared" si="5"/>
        <v>0</v>
      </c>
      <c r="L45" s="1001">
        <f t="shared" si="5"/>
        <v>0</v>
      </c>
      <c r="M45" s="1001">
        <f t="shared" si="5"/>
        <v>0</v>
      </c>
      <c r="N45" s="537"/>
      <c r="O45" s="675"/>
    </row>
    <row r="46" spans="2:15" ht="13.15" customHeight="1" x14ac:dyDescent="0.2">
      <c r="B46" s="535"/>
      <c r="C46" s="670"/>
      <c r="D46" s="537"/>
      <c r="E46" s="537"/>
      <c r="F46" s="537"/>
      <c r="G46" s="1268"/>
      <c r="H46" s="689"/>
      <c r="I46" s="689"/>
      <c r="J46" s="689"/>
      <c r="K46" s="689"/>
      <c r="L46" s="689"/>
      <c r="M46" s="689"/>
      <c r="N46" s="537"/>
      <c r="O46" s="675"/>
    </row>
    <row r="47" spans="2:15" ht="13.15" customHeight="1" x14ac:dyDescent="0.2">
      <c r="B47" s="535"/>
      <c r="C47" s="670"/>
      <c r="D47" s="537" t="s">
        <v>605</v>
      </c>
      <c r="E47" s="537"/>
      <c r="F47" s="537"/>
      <c r="G47" s="1270">
        <v>0</v>
      </c>
      <c r="H47" s="689"/>
      <c r="I47" s="689"/>
      <c r="J47" s="689"/>
      <c r="K47" s="689"/>
      <c r="L47" s="689"/>
      <c r="M47" s="689"/>
      <c r="N47" s="537"/>
      <c r="O47" s="675"/>
    </row>
    <row r="48" spans="2:15" ht="13.15" customHeight="1" x14ac:dyDescent="0.2">
      <c r="B48" s="535"/>
      <c r="C48" s="670"/>
      <c r="D48" s="537"/>
      <c r="E48" s="537"/>
      <c r="F48" s="537"/>
      <c r="G48" s="1268"/>
      <c r="H48" s="689"/>
      <c r="I48" s="689"/>
      <c r="J48" s="689"/>
      <c r="K48" s="689"/>
      <c r="L48" s="689"/>
      <c r="M48" s="689"/>
      <c r="N48" s="537"/>
      <c r="O48" s="675"/>
    </row>
    <row r="49" spans="2:15" ht="13.15" customHeight="1" x14ac:dyDescent="0.2">
      <c r="B49" s="535"/>
      <c r="C49" s="670"/>
      <c r="D49" s="818" t="s">
        <v>604</v>
      </c>
      <c r="E49" s="818"/>
      <c r="F49" s="818"/>
      <c r="G49" s="1271">
        <f>(+G19+G25+G29+G34+G41)*0+G47+G41-G45</f>
        <v>4584.66</v>
      </c>
      <c r="H49" s="1004">
        <f t="shared" ref="H49:M49" si="6">+H19+H25+H29+H34+H41-H45</f>
        <v>265710.39626000001</v>
      </c>
      <c r="I49" s="1004">
        <f t="shared" si="6"/>
        <v>267467.18625999999</v>
      </c>
      <c r="J49" s="1004">
        <f t="shared" si="6"/>
        <v>269223.97626000002</v>
      </c>
      <c r="K49" s="1004">
        <f t="shared" si="6"/>
        <v>270980.76626</v>
      </c>
      <c r="L49" s="1004">
        <f t="shared" si="6"/>
        <v>272737.55625999998</v>
      </c>
      <c r="M49" s="1004">
        <f t="shared" si="6"/>
        <v>274494.34626000002</v>
      </c>
      <c r="N49" s="537"/>
      <c r="O49" s="675"/>
    </row>
    <row r="50" spans="2:15" ht="13.15" customHeight="1" x14ac:dyDescent="0.2">
      <c r="B50" s="535"/>
      <c r="C50" s="537"/>
      <c r="D50" s="537"/>
      <c r="E50" s="537"/>
      <c r="F50" s="537"/>
      <c r="G50" s="1268"/>
      <c r="H50" s="696"/>
      <c r="I50" s="689"/>
      <c r="J50" s="689"/>
      <c r="K50" s="689"/>
      <c r="L50" s="689"/>
      <c r="M50" s="689"/>
      <c r="N50" s="537"/>
      <c r="O50" s="675"/>
    </row>
    <row r="51" spans="2:15" ht="13.15" customHeight="1" x14ac:dyDescent="0.2">
      <c r="B51" s="535"/>
      <c r="C51" s="537"/>
      <c r="D51" s="537"/>
      <c r="E51" s="537"/>
      <c r="F51" s="537"/>
      <c r="G51" s="1268"/>
      <c r="H51" s="689"/>
      <c r="I51" s="689"/>
      <c r="J51" s="689"/>
      <c r="K51" s="689"/>
      <c r="L51" s="689"/>
      <c r="M51" s="689"/>
      <c r="N51" s="537"/>
      <c r="O51" s="675"/>
    </row>
    <row r="52" spans="2:15" ht="13.15" customHeight="1" x14ac:dyDescent="0.2">
      <c r="B52" s="535"/>
      <c r="C52" s="537"/>
      <c r="D52" s="544" t="s">
        <v>640</v>
      </c>
      <c r="E52" s="537"/>
      <c r="F52" s="537"/>
      <c r="G52" s="1267"/>
      <c r="H52" s="537"/>
      <c r="I52" s="537"/>
      <c r="J52" s="537"/>
      <c r="K52" s="537"/>
      <c r="L52" s="537"/>
      <c r="M52" s="537"/>
      <c r="N52" s="537"/>
      <c r="O52" s="675"/>
    </row>
    <row r="53" spans="2:15" ht="13.15" customHeight="1" x14ac:dyDescent="0.2">
      <c r="B53" s="535"/>
      <c r="C53" s="537"/>
      <c r="D53" s="537"/>
      <c r="E53" s="537"/>
      <c r="F53" s="537"/>
      <c r="G53" s="1268"/>
      <c r="H53" s="689"/>
      <c r="I53" s="689"/>
      <c r="J53" s="689"/>
      <c r="K53" s="689"/>
      <c r="L53" s="689"/>
      <c r="M53" s="689"/>
      <c r="N53" s="537"/>
      <c r="O53" s="675"/>
    </row>
    <row r="54" spans="2:15" ht="13.15" customHeight="1" x14ac:dyDescent="0.2">
      <c r="B54" s="535"/>
      <c r="C54" s="537"/>
      <c r="D54" s="541" t="s">
        <v>627</v>
      </c>
      <c r="E54" s="537"/>
      <c r="F54" s="537"/>
      <c r="G54" s="829" t="s">
        <v>600</v>
      </c>
      <c r="H54" s="694"/>
      <c r="I54" s="694"/>
      <c r="J54" s="694"/>
      <c r="K54" s="694"/>
      <c r="L54" s="694"/>
      <c r="M54" s="694"/>
      <c r="N54" s="537"/>
      <c r="O54" s="675"/>
    </row>
    <row r="55" spans="2:15" ht="13.15" customHeight="1" x14ac:dyDescent="0.2">
      <c r="B55" s="535"/>
      <c r="C55" s="537"/>
      <c r="D55" s="555" t="s">
        <v>8</v>
      </c>
      <c r="E55" s="537"/>
      <c r="F55" s="537"/>
      <c r="G55" s="1265">
        <v>0</v>
      </c>
      <c r="H55" s="994">
        <f>+'groei 1 febr'!U116</f>
        <v>53014.875593000004</v>
      </c>
      <c r="I55" s="994">
        <f>+'groei 1 febr'!U237</f>
        <v>53014.875593000004</v>
      </c>
      <c r="J55" s="994">
        <f>+'groei 1 febr'!U358</f>
        <v>53014.875593000004</v>
      </c>
      <c r="K55" s="994">
        <f>+'groei 1 febr'!U479</f>
        <v>53014.875593000004</v>
      </c>
      <c r="L55" s="994">
        <f>+'groei 1 febr'!U600</f>
        <v>53014.875593000004</v>
      </c>
      <c r="M55" s="994">
        <f>+'groei 1 febr'!U721</f>
        <v>53014.875593000004</v>
      </c>
      <c r="N55" s="537"/>
      <c r="O55" s="675"/>
    </row>
    <row r="56" spans="2:15" ht="13.15" customHeight="1" x14ac:dyDescent="0.2">
      <c r="B56" s="535"/>
      <c r="C56" s="537"/>
      <c r="D56" s="555" t="s">
        <v>9</v>
      </c>
      <c r="E56" s="537"/>
      <c r="F56" s="537"/>
      <c r="G56" s="1265">
        <v>0</v>
      </c>
      <c r="H56" s="994">
        <f>+'groei 1 febr'!U117</f>
        <v>0</v>
      </c>
      <c r="I56" s="994">
        <f>+'groei 1 febr'!U238</f>
        <v>0</v>
      </c>
      <c r="J56" s="994">
        <f>+'groei 1 febr'!U359</f>
        <v>0</v>
      </c>
      <c r="K56" s="994">
        <f>+'groei 1 febr'!U480</f>
        <v>0</v>
      </c>
      <c r="L56" s="994">
        <f>+'groei 1 febr'!U601</f>
        <v>0</v>
      </c>
      <c r="M56" s="994">
        <f>+'groei 1 febr'!U722</f>
        <v>0</v>
      </c>
      <c r="N56" s="537"/>
      <c r="O56" s="675"/>
    </row>
    <row r="57" spans="2:15" ht="13.15" customHeight="1" x14ac:dyDescent="0.2">
      <c r="B57" s="535"/>
      <c r="C57" s="537"/>
      <c r="D57" s="555" t="s">
        <v>10</v>
      </c>
      <c r="E57" s="537"/>
      <c r="F57" s="537"/>
      <c r="G57" s="1265">
        <v>0</v>
      </c>
      <c r="H57" s="994">
        <f>+'groei 1 febr'!U118</f>
        <v>0</v>
      </c>
      <c r="I57" s="994">
        <f>+'groei 1 febr'!U239</f>
        <v>0</v>
      </c>
      <c r="J57" s="994">
        <f>+'groei 1 febr'!U360</f>
        <v>0</v>
      </c>
      <c r="K57" s="994">
        <f>+'groei 1 febr'!U481</f>
        <v>0</v>
      </c>
      <c r="L57" s="994">
        <f>+'groei 1 febr'!U602</f>
        <v>0</v>
      </c>
      <c r="M57" s="994">
        <f>+'groei 1 febr'!U723</f>
        <v>0</v>
      </c>
      <c r="N57" s="537"/>
      <c r="O57" s="675"/>
    </row>
    <row r="58" spans="2:15" ht="13.15" customHeight="1" x14ac:dyDescent="0.2">
      <c r="B58" s="535"/>
      <c r="C58" s="537"/>
      <c r="D58" s="555"/>
      <c r="E58" s="537"/>
      <c r="F58" s="537"/>
      <c r="G58" s="1269">
        <f t="shared" ref="G58:M58" si="7">SUM(G55:G57)</f>
        <v>0</v>
      </c>
      <c r="H58" s="1001">
        <f t="shared" si="7"/>
        <v>53014.875593000004</v>
      </c>
      <c r="I58" s="1001">
        <f t="shared" si="7"/>
        <v>53014.875593000004</v>
      </c>
      <c r="J58" s="1001">
        <f t="shared" si="7"/>
        <v>53014.875593000004</v>
      </c>
      <c r="K58" s="1001">
        <f t="shared" si="7"/>
        <v>53014.875593000004</v>
      </c>
      <c r="L58" s="1001">
        <f t="shared" si="7"/>
        <v>53014.875593000004</v>
      </c>
      <c r="M58" s="1001">
        <f t="shared" si="7"/>
        <v>53014.875593000004</v>
      </c>
      <c r="N58" s="537"/>
      <c r="O58" s="675"/>
    </row>
    <row r="59" spans="2:15" ht="13.15" customHeight="1" x14ac:dyDescent="0.2">
      <c r="B59" s="535"/>
      <c r="C59" s="670"/>
      <c r="D59" s="537"/>
      <c r="E59" s="537"/>
      <c r="F59" s="537"/>
      <c r="G59" s="1268"/>
      <c r="H59" s="689"/>
      <c r="I59" s="689"/>
      <c r="J59" s="689"/>
      <c r="K59" s="689"/>
      <c r="L59" s="689"/>
      <c r="M59" s="689"/>
      <c r="N59" s="690"/>
      <c r="O59" s="675"/>
    </row>
    <row r="60" spans="2:15" ht="13.15" customHeight="1" x14ac:dyDescent="0.2">
      <c r="B60" s="535"/>
      <c r="C60" s="670"/>
      <c r="D60" s="537"/>
      <c r="E60" s="537"/>
      <c r="F60" s="537"/>
      <c r="G60" s="1267"/>
      <c r="H60" s="537"/>
      <c r="I60" s="537"/>
      <c r="J60" s="537"/>
      <c r="K60" s="537"/>
      <c r="L60" s="537"/>
      <c r="M60" s="537"/>
      <c r="N60" s="690"/>
      <c r="O60" s="675"/>
    </row>
    <row r="61" spans="2:15" ht="13.15" customHeight="1" x14ac:dyDescent="0.2">
      <c r="B61" s="535"/>
      <c r="C61" s="670"/>
      <c r="D61" s="43" t="s">
        <v>196</v>
      </c>
      <c r="E61" s="537"/>
      <c r="F61" s="537"/>
      <c r="G61" s="1272">
        <f>G49+G58</f>
        <v>4584.66</v>
      </c>
      <c r="H61" s="1003">
        <f t="shared" ref="H61:M61" si="8">H49+H58</f>
        <v>318725.27185300004</v>
      </c>
      <c r="I61" s="1003">
        <f t="shared" si="8"/>
        <v>320482.06185299996</v>
      </c>
      <c r="J61" s="1003">
        <f t="shared" si="8"/>
        <v>322238.851853</v>
      </c>
      <c r="K61" s="1003">
        <f t="shared" si="8"/>
        <v>323995.64185300004</v>
      </c>
      <c r="L61" s="1003">
        <f t="shared" si="8"/>
        <v>325752.43185299996</v>
      </c>
      <c r="M61" s="1003">
        <f t="shared" si="8"/>
        <v>327509.221853</v>
      </c>
      <c r="N61" s="690"/>
      <c r="O61" s="675"/>
    </row>
    <row r="62" spans="2:15" ht="13.15" customHeight="1" x14ac:dyDescent="0.2">
      <c r="B62" s="535"/>
      <c r="C62" s="819"/>
      <c r="D62" s="654"/>
      <c r="E62" s="654"/>
      <c r="F62" s="654"/>
      <c r="G62" s="1273"/>
      <c r="H62" s="654"/>
      <c r="I62" s="654"/>
      <c r="J62" s="654"/>
      <c r="K62" s="654"/>
      <c r="L62" s="654"/>
      <c r="M62" s="654"/>
      <c r="N62" s="820"/>
      <c r="O62" s="675"/>
    </row>
    <row r="63" spans="2:15" ht="13.15" customHeight="1" x14ac:dyDescent="0.2">
      <c r="B63" s="535"/>
      <c r="C63" s="583"/>
      <c r="D63" s="583"/>
      <c r="E63" s="583"/>
      <c r="F63" s="583"/>
      <c r="G63" s="1274"/>
      <c r="H63" s="695"/>
      <c r="I63" s="695"/>
      <c r="J63" s="695"/>
      <c r="K63" s="695"/>
      <c r="L63" s="695"/>
      <c r="M63" s="695"/>
      <c r="N63" s="583"/>
      <c r="O63" s="675"/>
    </row>
    <row r="64" spans="2:15" ht="13.15" customHeight="1" x14ac:dyDescent="0.2">
      <c r="B64" s="535"/>
      <c r="C64" s="537"/>
      <c r="D64" s="691"/>
      <c r="E64" s="537"/>
      <c r="F64" s="537"/>
      <c r="G64" s="1268"/>
      <c r="H64" s="689"/>
      <c r="I64" s="689"/>
      <c r="J64" s="689"/>
      <c r="K64" s="689"/>
      <c r="L64" s="689"/>
      <c r="M64" s="689"/>
      <c r="N64" s="537"/>
      <c r="O64" s="675"/>
    </row>
    <row r="65" spans="2:15" ht="13.15" customHeight="1" x14ac:dyDescent="0.2">
      <c r="B65" s="535"/>
      <c r="C65" s="537"/>
      <c r="D65" s="989" t="s">
        <v>433</v>
      </c>
      <c r="E65" s="537"/>
      <c r="F65" s="537"/>
      <c r="G65" s="1268"/>
      <c r="H65" s="689"/>
      <c r="I65" s="689"/>
      <c r="J65" s="689"/>
      <c r="K65" s="689"/>
      <c r="L65" s="689"/>
      <c r="M65" s="689"/>
      <c r="N65" s="537"/>
      <c r="O65" s="675"/>
    </row>
    <row r="66" spans="2:15" ht="13.15" customHeight="1" x14ac:dyDescent="0.2">
      <c r="B66" s="535"/>
      <c r="C66" s="537"/>
      <c r="D66" s="691"/>
      <c r="E66" s="537"/>
      <c r="F66" s="537"/>
      <c r="G66" s="1268"/>
      <c r="H66" s="689"/>
      <c r="I66" s="689"/>
      <c r="J66" s="689"/>
      <c r="K66" s="689"/>
      <c r="L66" s="689"/>
      <c r="M66" s="689"/>
      <c r="N66" s="537"/>
      <c r="O66" s="675"/>
    </row>
    <row r="67" spans="2:15" ht="13.15" customHeight="1" x14ac:dyDescent="0.2">
      <c r="B67" s="535"/>
      <c r="C67" s="537"/>
      <c r="D67" s="1327"/>
      <c r="E67" s="1327"/>
      <c r="F67" s="537"/>
      <c r="G67" s="1270">
        <v>0</v>
      </c>
      <c r="H67" s="704">
        <v>0</v>
      </c>
      <c r="I67" s="704">
        <v>0</v>
      </c>
      <c r="J67" s="704">
        <v>0</v>
      </c>
      <c r="K67" s="704">
        <v>0</v>
      </c>
      <c r="L67" s="704">
        <v>0</v>
      </c>
      <c r="M67" s="704">
        <v>0</v>
      </c>
      <c r="N67" s="537"/>
      <c r="O67" s="675"/>
    </row>
    <row r="68" spans="2:15" ht="13.15" customHeight="1" x14ac:dyDescent="0.2">
      <c r="B68" s="535"/>
      <c r="C68" s="537"/>
      <c r="D68" s="1327"/>
      <c r="E68" s="1327"/>
      <c r="F68" s="537"/>
      <c r="G68" s="1270">
        <v>0</v>
      </c>
      <c r="H68" s="704">
        <v>0</v>
      </c>
      <c r="I68" s="704">
        <v>0</v>
      </c>
      <c r="J68" s="704">
        <v>0</v>
      </c>
      <c r="K68" s="704">
        <v>0</v>
      </c>
      <c r="L68" s="704">
        <v>0</v>
      </c>
      <c r="M68" s="704">
        <v>0</v>
      </c>
      <c r="N68" s="537"/>
      <c r="O68" s="675"/>
    </row>
    <row r="69" spans="2:15" ht="13.15" customHeight="1" x14ac:dyDescent="0.2">
      <c r="B69" s="535"/>
      <c r="C69" s="537"/>
      <c r="D69" s="1327"/>
      <c r="E69" s="1327"/>
      <c r="F69" s="537"/>
      <c r="G69" s="1270">
        <v>0</v>
      </c>
      <c r="H69" s="704">
        <v>0</v>
      </c>
      <c r="I69" s="704">
        <v>0</v>
      </c>
      <c r="J69" s="704">
        <v>0</v>
      </c>
      <c r="K69" s="704">
        <v>0</v>
      </c>
      <c r="L69" s="704">
        <v>0</v>
      </c>
      <c r="M69" s="704">
        <v>0</v>
      </c>
      <c r="N69" s="537"/>
      <c r="O69" s="675"/>
    </row>
    <row r="70" spans="2:15" ht="13.15" customHeight="1" x14ac:dyDescent="0.2">
      <c r="B70" s="535"/>
      <c r="C70" s="537"/>
      <c r="D70" s="1327"/>
      <c r="E70" s="1327"/>
      <c r="F70" s="537"/>
      <c r="G70" s="1270">
        <v>0</v>
      </c>
      <c r="H70" s="704">
        <v>0</v>
      </c>
      <c r="I70" s="704">
        <v>0</v>
      </c>
      <c r="J70" s="704">
        <v>0</v>
      </c>
      <c r="K70" s="704">
        <v>0</v>
      </c>
      <c r="L70" s="704">
        <v>0</v>
      </c>
      <c r="M70" s="704">
        <v>0</v>
      </c>
      <c r="N70" s="537"/>
      <c r="O70" s="675"/>
    </row>
    <row r="71" spans="2:15" ht="13.15" customHeight="1" x14ac:dyDescent="0.2">
      <c r="B71" s="535"/>
      <c r="C71" s="537"/>
      <c r="D71" s="1327"/>
      <c r="E71" s="1327"/>
      <c r="F71" s="537"/>
      <c r="G71" s="1270">
        <v>0</v>
      </c>
      <c r="H71" s="704">
        <v>0</v>
      </c>
      <c r="I71" s="704">
        <v>0</v>
      </c>
      <c r="J71" s="704">
        <v>0</v>
      </c>
      <c r="K71" s="704">
        <v>0</v>
      </c>
      <c r="L71" s="704">
        <v>0</v>
      </c>
      <c r="M71" s="704">
        <v>0</v>
      </c>
      <c r="N71" s="537"/>
      <c r="O71" s="675"/>
    </row>
    <row r="72" spans="2:15" ht="13.15" customHeight="1" x14ac:dyDescent="0.2">
      <c r="B72" s="535"/>
      <c r="C72" s="537"/>
      <c r="D72" s="537"/>
      <c r="E72" s="537"/>
      <c r="F72" s="537"/>
      <c r="G72" s="1267"/>
      <c r="H72" s="537"/>
      <c r="I72" s="537"/>
      <c r="J72" s="537"/>
      <c r="K72" s="537"/>
      <c r="L72" s="537"/>
      <c r="M72" s="537"/>
      <c r="N72" s="537"/>
      <c r="O72" s="675"/>
    </row>
    <row r="73" spans="2:15" ht="13.15" customHeight="1" x14ac:dyDescent="0.2">
      <c r="B73" s="535"/>
      <c r="C73" s="537"/>
      <c r="D73" s="544" t="s">
        <v>196</v>
      </c>
      <c r="E73" s="537"/>
      <c r="F73" s="537"/>
      <c r="G73" s="1269">
        <f t="shared" ref="G73:M73" si="9">SUM(G67:G71)</f>
        <v>0</v>
      </c>
      <c r="H73" s="1001">
        <f t="shared" si="9"/>
        <v>0</v>
      </c>
      <c r="I73" s="1001">
        <f t="shared" si="9"/>
        <v>0</v>
      </c>
      <c r="J73" s="1001">
        <f t="shared" si="9"/>
        <v>0</v>
      </c>
      <c r="K73" s="1001">
        <f t="shared" si="9"/>
        <v>0</v>
      </c>
      <c r="L73" s="1001">
        <f t="shared" si="9"/>
        <v>0</v>
      </c>
      <c r="M73" s="1001">
        <f t="shared" si="9"/>
        <v>0</v>
      </c>
      <c r="N73" s="537"/>
      <c r="O73" s="675"/>
    </row>
    <row r="74" spans="2:15" ht="13.15" customHeight="1" x14ac:dyDescent="0.2">
      <c r="B74" s="535"/>
      <c r="C74" s="537"/>
      <c r="D74" s="537"/>
      <c r="E74" s="537"/>
      <c r="F74" s="537"/>
      <c r="G74" s="1268"/>
      <c r="H74" s="689"/>
      <c r="I74" s="689"/>
      <c r="J74" s="689"/>
      <c r="K74" s="689"/>
      <c r="L74" s="689"/>
      <c r="M74" s="689"/>
      <c r="N74" s="537"/>
      <c r="O74" s="675"/>
    </row>
    <row r="75" spans="2:15" ht="13.15" customHeight="1" x14ac:dyDescent="0.2">
      <c r="B75" s="535"/>
      <c r="C75" s="583"/>
      <c r="D75" s="583"/>
      <c r="E75" s="583"/>
      <c r="F75" s="583"/>
      <c r="G75" s="1274"/>
      <c r="H75" s="695"/>
      <c r="I75" s="695"/>
      <c r="J75" s="695"/>
      <c r="K75" s="695"/>
      <c r="L75" s="695"/>
      <c r="M75" s="695"/>
      <c r="N75" s="583"/>
      <c r="O75" s="675"/>
    </row>
    <row r="76" spans="2:15" ht="13.15" customHeight="1" x14ac:dyDescent="0.2">
      <c r="B76" s="535"/>
      <c r="C76" s="537"/>
      <c r="D76" s="537"/>
      <c r="E76" s="537"/>
      <c r="F76" s="537"/>
      <c r="G76" s="1268"/>
      <c r="H76" s="689"/>
      <c r="I76" s="689"/>
      <c r="J76" s="689"/>
      <c r="K76" s="689"/>
      <c r="L76" s="689"/>
      <c r="M76" s="689"/>
      <c r="N76" s="537"/>
      <c r="O76" s="675"/>
    </row>
    <row r="77" spans="2:15" ht="13.15" customHeight="1" x14ac:dyDescent="0.2">
      <c r="B77" s="535"/>
      <c r="C77" s="537"/>
      <c r="D77" s="989" t="s">
        <v>436</v>
      </c>
      <c r="E77" s="537"/>
      <c r="F77" s="537"/>
      <c r="G77" s="1268"/>
      <c r="H77" s="689"/>
      <c r="I77" s="689"/>
      <c r="J77" s="689"/>
      <c r="K77" s="689"/>
      <c r="L77" s="689"/>
      <c r="M77" s="689"/>
      <c r="N77" s="537"/>
      <c r="O77" s="675"/>
    </row>
    <row r="78" spans="2:15" ht="13.15" customHeight="1" x14ac:dyDescent="0.2">
      <c r="B78" s="535"/>
      <c r="C78" s="537"/>
      <c r="D78" s="691"/>
      <c r="E78" s="537"/>
      <c r="F78" s="537"/>
      <c r="G78" s="1268"/>
      <c r="H78" s="689"/>
      <c r="I78" s="689"/>
      <c r="J78" s="689"/>
      <c r="K78" s="689"/>
      <c r="L78" s="689"/>
      <c r="M78" s="689"/>
      <c r="N78" s="537"/>
      <c r="O78" s="675"/>
    </row>
    <row r="79" spans="2:15" ht="13.15" customHeight="1" x14ac:dyDescent="0.2">
      <c r="B79" s="535"/>
      <c r="C79" s="537"/>
      <c r="D79" s="537" t="s">
        <v>516</v>
      </c>
      <c r="E79" s="537"/>
      <c r="F79" s="537"/>
      <c r="G79" s="1270">
        <v>0</v>
      </c>
      <c r="H79" s="704">
        <v>0</v>
      </c>
      <c r="I79" s="704">
        <v>0</v>
      </c>
      <c r="J79" s="704">
        <v>0</v>
      </c>
      <c r="K79" s="704">
        <v>0</v>
      </c>
      <c r="L79" s="704">
        <v>0</v>
      </c>
      <c r="M79" s="704">
        <v>0</v>
      </c>
      <c r="N79" s="537"/>
      <c r="O79" s="675"/>
    </row>
    <row r="80" spans="2:15" ht="13.15" customHeight="1" x14ac:dyDescent="0.2">
      <c r="B80" s="535"/>
      <c r="C80" s="537"/>
      <c r="D80" s="537" t="s">
        <v>525</v>
      </c>
      <c r="E80" s="537"/>
      <c r="F80" s="537"/>
      <c r="G80" s="1270">
        <v>0</v>
      </c>
      <c r="H80" s="704">
        <v>0</v>
      </c>
      <c r="I80" s="704">
        <v>0</v>
      </c>
      <c r="J80" s="704">
        <v>0</v>
      </c>
      <c r="K80" s="704">
        <v>0</v>
      </c>
      <c r="L80" s="704">
        <v>0</v>
      </c>
      <c r="M80" s="704">
        <v>0</v>
      </c>
      <c r="N80" s="537"/>
      <c r="O80" s="675"/>
    </row>
    <row r="81" spans="2:15" ht="13.15" customHeight="1" x14ac:dyDescent="0.2">
      <c r="B81" s="535"/>
      <c r="C81" s="537"/>
      <c r="D81" s="537" t="s">
        <v>462</v>
      </c>
      <c r="E81" s="537"/>
      <c r="F81" s="537"/>
      <c r="G81" s="1270">
        <v>0</v>
      </c>
      <c r="H81" s="704">
        <v>0</v>
      </c>
      <c r="I81" s="704">
        <v>0</v>
      </c>
      <c r="J81" s="704">
        <v>0</v>
      </c>
      <c r="K81" s="704">
        <v>0</v>
      </c>
      <c r="L81" s="704">
        <v>0</v>
      </c>
      <c r="M81" s="704">
        <v>0</v>
      </c>
      <c r="N81" s="537"/>
      <c r="O81" s="675"/>
    </row>
    <row r="82" spans="2:15" ht="13.15" customHeight="1" x14ac:dyDescent="0.2">
      <c r="B82" s="535"/>
      <c r="C82" s="537"/>
      <c r="D82" s="1327"/>
      <c r="E82" s="1327"/>
      <c r="F82" s="537"/>
      <c r="G82" s="1270">
        <v>0</v>
      </c>
      <c r="H82" s="704">
        <v>0</v>
      </c>
      <c r="I82" s="704">
        <v>0</v>
      </c>
      <c r="J82" s="704">
        <v>0</v>
      </c>
      <c r="K82" s="704">
        <v>0</v>
      </c>
      <c r="L82" s="704">
        <v>0</v>
      </c>
      <c r="M82" s="704">
        <v>0</v>
      </c>
      <c r="N82" s="537"/>
      <c r="O82" s="675"/>
    </row>
    <row r="83" spans="2:15" ht="13.15" customHeight="1" x14ac:dyDescent="0.2">
      <c r="B83" s="535"/>
      <c r="C83" s="537"/>
      <c r="D83" s="1327"/>
      <c r="E83" s="1327"/>
      <c r="F83" s="537"/>
      <c r="G83" s="1270">
        <v>0</v>
      </c>
      <c r="H83" s="704">
        <v>0</v>
      </c>
      <c r="I83" s="704">
        <v>0</v>
      </c>
      <c r="J83" s="704">
        <v>0</v>
      </c>
      <c r="K83" s="704">
        <v>0</v>
      </c>
      <c r="L83" s="704">
        <v>0</v>
      </c>
      <c r="M83" s="704">
        <v>0</v>
      </c>
      <c r="N83" s="537"/>
      <c r="O83" s="675"/>
    </row>
    <row r="84" spans="2:15" ht="13.15" customHeight="1" x14ac:dyDescent="0.2">
      <c r="B84" s="535"/>
      <c r="C84" s="537"/>
      <c r="D84" s="1327"/>
      <c r="E84" s="1327"/>
      <c r="F84" s="537"/>
      <c r="G84" s="1270">
        <v>0</v>
      </c>
      <c r="H84" s="704">
        <v>0</v>
      </c>
      <c r="I84" s="704">
        <v>0</v>
      </c>
      <c r="J84" s="704">
        <v>0</v>
      </c>
      <c r="K84" s="704">
        <v>0</v>
      </c>
      <c r="L84" s="704">
        <v>0</v>
      </c>
      <c r="M84" s="704">
        <v>0</v>
      </c>
      <c r="N84" s="537"/>
      <c r="O84" s="675"/>
    </row>
    <row r="85" spans="2:15" ht="13.15" customHeight="1" x14ac:dyDescent="0.2">
      <c r="B85" s="535"/>
      <c r="C85" s="537"/>
      <c r="D85" s="537"/>
      <c r="E85" s="537"/>
      <c r="F85" s="537"/>
      <c r="G85" s="1267"/>
      <c r="H85" s="537"/>
      <c r="I85" s="537"/>
      <c r="J85" s="537"/>
      <c r="K85" s="537"/>
      <c r="L85" s="537"/>
      <c r="M85" s="537"/>
      <c r="N85" s="537"/>
      <c r="O85" s="675"/>
    </row>
    <row r="86" spans="2:15" ht="13.15" customHeight="1" x14ac:dyDescent="0.2">
      <c r="B86" s="535"/>
      <c r="C86" s="537"/>
      <c r="D86" s="544" t="s">
        <v>196</v>
      </c>
      <c r="E86" s="537"/>
      <c r="F86" s="537"/>
      <c r="G86" s="1269">
        <f t="shared" ref="G86:M86" si="10">SUM(G79:G84)</f>
        <v>0</v>
      </c>
      <c r="H86" s="1001">
        <f t="shared" si="10"/>
        <v>0</v>
      </c>
      <c r="I86" s="1001">
        <f t="shared" si="10"/>
        <v>0</v>
      </c>
      <c r="J86" s="1001">
        <f t="shared" si="10"/>
        <v>0</v>
      </c>
      <c r="K86" s="1001">
        <f t="shared" si="10"/>
        <v>0</v>
      </c>
      <c r="L86" s="1001">
        <f t="shared" si="10"/>
        <v>0</v>
      </c>
      <c r="M86" s="1001">
        <f t="shared" si="10"/>
        <v>0</v>
      </c>
      <c r="N86" s="537"/>
      <c r="O86" s="675"/>
    </row>
    <row r="87" spans="2:15" ht="13.15" customHeight="1" x14ac:dyDescent="0.2">
      <c r="B87" s="535"/>
      <c r="C87" s="537"/>
      <c r="D87" s="537"/>
      <c r="E87" s="537"/>
      <c r="F87" s="537"/>
      <c r="G87" s="1268"/>
      <c r="H87" s="689"/>
      <c r="I87" s="689"/>
      <c r="J87" s="689"/>
      <c r="K87" s="689"/>
      <c r="L87" s="689"/>
      <c r="M87" s="689"/>
      <c r="N87" s="537"/>
      <c r="O87" s="675"/>
    </row>
    <row r="88" spans="2:15" ht="13.15" customHeight="1" x14ac:dyDescent="0.2">
      <c r="B88" s="535"/>
      <c r="C88" s="583"/>
      <c r="D88" s="583"/>
      <c r="E88" s="583"/>
      <c r="F88" s="583"/>
      <c r="G88" s="1274"/>
      <c r="H88" s="695"/>
      <c r="I88" s="695"/>
      <c r="J88" s="695"/>
      <c r="K88" s="695"/>
      <c r="L88" s="695"/>
      <c r="M88" s="695"/>
      <c r="N88" s="583"/>
      <c r="O88" s="675"/>
    </row>
    <row r="89" spans="2:15" ht="13.15" customHeight="1" x14ac:dyDescent="0.2">
      <c r="B89" s="535"/>
      <c r="C89" s="536"/>
      <c r="D89" s="536"/>
      <c r="E89" s="536"/>
      <c r="F89" s="536"/>
      <c r="G89" s="1275"/>
      <c r="H89" s="697"/>
      <c r="I89" s="697"/>
      <c r="J89" s="698"/>
      <c r="K89" s="698"/>
      <c r="L89" s="698"/>
      <c r="M89" s="698"/>
      <c r="N89" s="536"/>
      <c r="O89" s="675"/>
    </row>
    <row r="90" spans="2:15" ht="13.15" customHeight="1" x14ac:dyDescent="0.2">
      <c r="B90" s="535"/>
      <c r="C90" s="536"/>
      <c r="D90" s="699" t="s">
        <v>603</v>
      </c>
      <c r="E90" s="536"/>
      <c r="F90" s="536"/>
      <c r="G90" s="1269">
        <f t="shared" ref="G90:M90" si="11">G61+G73+G86</f>
        <v>4584.66</v>
      </c>
      <c r="H90" s="1001">
        <f t="shared" si="11"/>
        <v>318725.27185300004</v>
      </c>
      <c r="I90" s="1001">
        <f t="shared" si="11"/>
        <v>320482.06185299996</v>
      </c>
      <c r="J90" s="1001">
        <f t="shared" si="11"/>
        <v>322238.851853</v>
      </c>
      <c r="K90" s="1001">
        <f t="shared" si="11"/>
        <v>323995.64185300004</v>
      </c>
      <c r="L90" s="1001">
        <f t="shared" si="11"/>
        <v>325752.43185299996</v>
      </c>
      <c r="M90" s="1001">
        <f t="shared" si="11"/>
        <v>327509.221853</v>
      </c>
      <c r="N90" s="536"/>
      <c r="O90" s="675"/>
    </row>
    <row r="91" spans="2:15" ht="13.15" customHeight="1" x14ac:dyDescent="0.2">
      <c r="B91" s="535"/>
      <c r="C91" s="536"/>
      <c r="D91" s="536"/>
      <c r="E91" s="536"/>
      <c r="F91" s="536"/>
      <c r="G91" s="698"/>
      <c r="H91" s="698"/>
      <c r="I91" s="698"/>
      <c r="J91" s="698"/>
      <c r="K91" s="698"/>
      <c r="L91" s="698"/>
      <c r="M91" s="698"/>
      <c r="N91" s="536"/>
      <c r="O91" s="675"/>
    </row>
    <row r="92" spans="2:15" ht="13.15" customHeight="1" x14ac:dyDescent="0.2">
      <c r="B92" s="535"/>
      <c r="C92" s="583"/>
      <c r="D92" s="583"/>
      <c r="E92" s="583"/>
      <c r="F92" s="583"/>
      <c r="G92" s="695"/>
      <c r="H92" s="695"/>
      <c r="I92" s="695"/>
      <c r="J92" s="695"/>
      <c r="K92" s="695"/>
      <c r="L92" s="695"/>
      <c r="M92" s="695"/>
      <c r="N92" s="583"/>
      <c r="O92" s="675"/>
    </row>
    <row r="93" spans="2:15" ht="13.15" customHeight="1" x14ac:dyDescent="0.2">
      <c r="B93" s="547"/>
      <c r="C93" s="590"/>
      <c r="D93" s="590"/>
      <c r="E93" s="590"/>
      <c r="F93" s="590"/>
      <c r="G93" s="700"/>
      <c r="H93" s="700"/>
      <c r="I93" s="700"/>
      <c r="J93" s="700"/>
      <c r="K93" s="700"/>
      <c r="L93" s="700"/>
      <c r="M93" s="700"/>
      <c r="N93" s="590"/>
      <c r="O93" s="683"/>
    </row>
    <row r="94" spans="2:15" ht="13.15" customHeight="1" x14ac:dyDescent="0.2">
      <c r="B94" s="671"/>
      <c r="C94" s="672"/>
      <c r="D94" s="672"/>
      <c r="E94" s="672"/>
      <c r="F94" s="672"/>
      <c r="G94" s="701"/>
      <c r="H94" s="701"/>
      <c r="I94" s="701"/>
      <c r="J94" s="701"/>
      <c r="K94" s="701"/>
      <c r="L94" s="701"/>
      <c r="M94" s="701"/>
      <c r="N94" s="672"/>
      <c r="O94" s="674"/>
    </row>
    <row r="95" spans="2:15" ht="13.15" customHeight="1" x14ac:dyDescent="0.2">
      <c r="B95" s="535"/>
      <c r="C95" s="583"/>
      <c r="D95" s="583"/>
      <c r="E95" s="583"/>
      <c r="F95" s="583"/>
      <c r="G95" s="695"/>
      <c r="H95" s="695"/>
      <c r="I95" s="695"/>
      <c r="J95" s="695"/>
      <c r="K95" s="695"/>
      <c r="L95" s="695"/>
      <c r="M95" s="695"/>
      <c r="N95" s="583"/>
      <c r="O95" s="675"/>
    </row>
    <row r="96" spans="2:15" ht="13.15" customHeight="1" x14ac:dyDescent="0.2">
      <c r="B96" s="535"/>
      <c r="C96" s="583"/>
      <c r="D96" s="975"/>
      <c r="E96" s="975"/>
      <c r="F96" s="975"/>
      <c r="G96" s="996"/>
      <c r="H96" s="996"/>
      <c r="I96" s="996"/>
      <c r="J96" s="996"/>
      <c r="K96" s="996"/>
      <c r="L96" s="996"/>
      <c r="M96" s="996"/>
      <c r="N96" s="583"/>
      <c r="O96" s="675"/>
    </row>
    <row r="97" spans="2:15" ht="13.15" customHeight="1" x14ac:dyDescent="0.2">
      <c r="B97" s="535"/>
      <c r="C97" s="583"/>
      <c r="D97" s="975"/>
      <c r="E97" s="975"/>
      <c r="F97" s="997"/>
      <c r="G97" s="998">
        <f>+tab!D4</f>
        <v>2015</v>
      </c>
      <c r="H97" s="998">
        <f>+tab!E4</f>
        <v>2016</v>
      </c>
      <c r="I97" s="998">
        <f>+tab!F4</f>
        <v>2017</v>
      </c>
      <c r="J97" s="998">
        <f>+tab!G4</f>
        <v>2018</v>
      </c>
      <c r="K97" s="998">
        <f>+tab!H4</f>
        <v>2019</v>
      </c>
      <c r="L97" s="998">
        <f>+tab!I4</f>
        <v>2020</v>
      </c>
      <c r="M97" s="998">
        <f>+tab!J4</f>
        <v>2021</v>
      </c>
      <c r="N97" s="583"/>
      <c r="O97" s="675"/>
    </row>
    <row r="98" spans="2:15" ht="13.15" customHeight="1" x14ac:dyDescent="0.2">
      <c r="B98" s="535"/>
      <c r="C98" s="583"/>
      <c r="D98" s="975"/>
      <c r="E98" s="975"/>
      <c r="F98" s="997"/>
      <c r="G98" s="988">
        <f>tab!D3</f>
        <v>41913</v>
      </c>
      <c r="H98" s="988">
        <f>tab!E3</f>
        <v>42278</v>
      </c>
      <c r="I98" s="988">
        <f>tab!F3</f>
        <v>42644</v>
      </c>
      <c r="J98" s="988">
        <f>tab!G3</f>
        <v>43009</v>
      </c>
      <c r="K98" s="988">
        <f>tab!H3</f>
        <v>43374</v>
      </c>
      <c r="L98" s="988">
        <f>tab!I3</f>
        <v>43739</v>
      </c>
      <c r="M98" s="988">
        <f>tab!J3</f>
        <v>44105</v>
      </c>
      <c r="N98" s="583"/>
      <c r="O98" s="675"/>
    </row>
    <row r="99" spans="2:15" ht="13.15" customHeight="1" x14ac:dyDescent="0.2">
      <c r="B99" s="535"/>
      <c r="C99" s="583"/>
      <c r="D99" s="975"/>
      <c r="E99" s="988"/>
      <c r="F99" s="998"/>
      <c r="G99" s="988">
        <f t="shared" ref="G99:L99" si="12">+H10</f>
        <v>42036</v>
      </c>
      <c r="H99" s="988">
        <f t="shared" si="12"/>
        <v>42401</v>
      </c>
      <c r="I99" s="988">
        <f t="shared" si="12"/>
        <v>42767</v>
      </c>
      <c r="J99" s="988">
        <f t="shared" si="12"/>
        <v>43132</v>
      </c>
      <c r="K99" s="988">
        <f t="shared" si="12"/>
        <v>43497</v>
      </c>
      <c r="L99" s="988">
        <f t="shared" si="12"/>
        <v>43862</v>
      </c>
      <c r="M99" s="988">
        <v>44228</v>
      </c>
      <c r="N99" s="583"/>
      <c r="O99" s="675"/>
    </row>
    <row r="100" spans="2:15" ht="13.15" customHeight="1" x14ac:dyDescent="0.2">
      <c r="B100" s="535"/>
      <c r="C100" s="583"/>
      <c r="D100" s="975"/>
      <c r="E100" s="975"/>
      <c r="F100" s="975"/>
      <c r="G100" s="996"/>
      <c r="H100" s="996"/>
      <c r="I100" s="996"/>
      <c r="J100" s="996"/>
      <c r="K100" s="996"/>
      <c r="L100" s="996"/>
      <c r="M100" s="975"/>
      <c r="N100" s="583"/>
      <c r="O100" s="675"/>
    </row>
    <row r="101" spans="2:15" ht="13.15" customHeight="1" x14ac:dyDescent="0.2">
      <c r="B101" s="535"/>
      <c r="C101" s="537"/>
      <c r="D101" s="979"/>
      <c r="E101" s="979"/>
      <c r="F101" s="979"/>
      <c r="G101" s="999"/>
      <c r="H101" s="999"/>
      <c r="I101" s="999"/>
      <c r="J101" s="999"/>
      <c r="K101" s="999"/>
      <c r="L101" s="999"/>
      <c r="M101" s="979"/>
      <c r="N101" s="821"/>
      <c r="O101" s="675"/>
    </row>
    <row r="102" spans="2:15" ht="13.15" customHeight="1" x14ac:dyDescent="0.2">
      <c r="B102" s="535"/>
      <c r="C102" s="537"/>
      <c r="D102" s="989" t="s">
        <v>432</v>
      </c>
      <c r="E102" s="979"/>
      <c r="F102" s="979"/>
      <c r="G102" s="999"/>
      <c r="H102" s="999"/>
      <c r="I102" s="999"/>
      <c r="J102" s="999"/>
      <c r="K102" s="999"/>
      <c r="L102" s="999"/>
      <c r="M102" s="979"/>
      <c r="N102" s="690"/>
      <c r="O102" s="675"/>
    </row>
    <row r="103" spans="2:15" ht="13.15" customHeight="1" x14ac:dyDescent="0.2">
      <c r="B103" s="535"/>
      <c r="C103" s="537"/>
      <c r="D103" s="537"/>
      <c r="E103" s="537"/>
      <c r="F103" s="537"/>
      <c r="G103" s="689"/>
      <c r="H103" s="689"/>
      <c r="I103" s="689"/>
      <c r="J103" s="689"/>
      <c r="K103" s="689"/>
      <c r="L103" s="689"/>
      <c r="M103" s="537"/>
      <c r="N103" s="690"/>
      <c r="O103" s="675"/>
    </row>
    <row r="104" spans="2:15" ht="13.15" customHeight="1" x14ac:dyDescent="0.2">
      <c r="B104" s="535"/>
      <c r="C104" s="537"/>
      <c r="D104" s="541" t="s">
        <v>12</v>
      </c>
      <c r="E104" s="537"/>
      <c r="F104" s="537"/>
      <c r="G104" s="537"/>
      <c r="H104" s="537"/>
      <c r="I104" s="537"/>
      <c r="J104" s="537"/>
      <c r="K104" s="537"/>
      <c r="L104" s="537"/>
      <c r="M104" s="537"/>
      <c r="N104" s="690"/>
      <c r="O104" s="675"/>
    </row>
    <row r="105" spans="2:15" ht="13.15" customHeight="1" x14ac:dyDescent="0.2">
      <c r="B105" s="535"/>
      <c r="C105" s="537"/>
      <c r="D105" s="555" t="s">
        <v>13</v>
      </c>
      <c r="E105" s="537"/>
      <c r="F105" s="537"/>
      <c r="G105" s="994">
        <f>geg!H27*tab!$C123+geg!H32*tab!$C124+geg!H37*tab!$C125</f>
        <v>7128.2100000000009</v>
      </c>
      <c r="H105" s="994">
        <f>geg!I27*tab!$C123+geg!I32*tab!$C124+geg!I37*tab!$C125</f>
        <v>7128.2100000000009</v>
      </c>
      <c r="I105" s="994">
        <f>geg!J27*tab!$C123+geg!J32*tab!$C124+geg!J37*tab!$C125</f>
        <v>7128.2100000000009</v>
      </c>
      <c r="J105" s="994">
        <f>geg!K27*tab!$C123+geg!K32*tab!$C124+geg!K37*tab!$C125</f>
        <v>7128.2100000000009</v>
      </c>
      <c r="K105" s="994">
        <f>geg!L27*tab!$C123+geg!L32*tab!$C124+geg!L37*tab!$C125</f>
        <v>7128.2100000000009</v>
      </c>
      <c r="L105" s="994">
        <f>geg!M27*tab!$C123+geg!M32*tab!$C124+geg!M37*tab!$C125</f>
        <v>7128.2100000000009</v>
      </c>
      <c r="M105" s="994">
        <f>+L105</f>
        <v>7128.2100000000009</v>
      </c>
      <c r="N105" s="690"/>
      <c r="O105" s="675"/>
    </row>
    <row r="106" spans="2:15" ht="13.15" customHeight="1" x14ac:dyDescent="0.2">
      <c r="B106" s="535"/>
      <c r="C106" s="537"/>
      <c r="D106" s="555" t="s">
        <v>6</v>
      </c>
      <c r="E106" s="537"/>
      <c r="F106" s="537"/>
      <c r="G106" s="994">
        <f>IF(geg!H41=0,0,VLOOKUP(geg!$G12,tab!$B$117:$E$121,2,FALSE))</f>
        <v>20071.64</v>
      </c>
      <c r="H106" s="994">
        <f>IF(geg!I41=0,0,VLOOKUP(geg!$G12,tab!$B$117:$E$121,2,FALSE))</f>
        <v>20071.64</v>
      </c>
      <c r="I106" s="994">
        <f>IF(geg!J41=0,0,VLOOKUP(geg!$G12,tab!$B$117:$E$121,2,FALSE))</f>
        <v>20071.64</v>
      </c>
      <c r="J106" s="994">
        <f>IF(geg!K41=0,0,VLOOKUP(geg!$G12,tab!$B$117:$E$121,2,FALSE))</f>
        <v>20071.64</v>
      </c>
      <c r="K106" s="994">
        <f>IF(geg!L41=0,0,VLOOKUP(geg!$G12,tab!$B$117:$E$121,2,FALSE))</f>
        <v>20071.64</v>
      </c>
      <c r="L106" s="994">
        <f>IF(geg!M41=0,0,VLOOKUP(geg!$G12,tab!$B$117:$E$121,2,FALSE))</f>
        <v>20071.64</v>
      </c>
      <c r="M106" s="994">
        <f>+L106</f>
        <v>20071.64</v>
      </c>
      <c r="N106" s="690"/>
      <c r="O106" s="675"/>
    </row>
    <row r="107" spans="2:15" ht="13.15" customHeight="1" x14ac:dyDescent="0.2">
      <c r="B107" s="535"/>
      <c r="C107" s="537"/>
      <c r="D107" s="555" t="s">
        <v>14</v>
      </c>
      <c r="E107" s="537"/>
      <c r="F107" s="537"/>
      <c r="G107" s="994">
        <f>IF(geg!H39=0,0,VLOOKUP(geg!$G12,tab!$B$117:$E$121,3,FALSE)+IF(geg!$G13="ja",tab!$D109))</f>
        <v>10376.85</v>
      </c>
      <c r="H107" s="994">
        <f>IF(geg!I39=0,0,VLOOKUP(geg!$G12,tab!$B$117:$E$121,3,FALSE)+IF(geg!$G13="ja",tab!$D109))</f>
        <v>10376.85</v>
      </c>
      <c r="I107" s="994">
        <f>IF(geg!J39=0,0,VLOOKUP(geg!$G12,tab!$B$117:$E$121,3,FALSE)+IF(geg!$G13="ja",tab!$D109))</f>
        <v>10376.85</v>
      </c>
      <c r="J107" s="994">
        <f>IF(geg!K39=0,0,VLOOKUP(geg!$G12,tab!$B$117:$E$121,3,FALSE)+IF(geg!$G13="ja",tab!$D109))</f>
        <v>10376.85</v>
      </c>
      <c r="K107" s="994">
        <f>IF(geg!L39=0,0,VLOOKUP(geg!$G12,tab!$B$117:$E$121,3,FALSE)+IF(geg!$G13="ja",tab!$D109))</f>
        <v>10376.85</v>
      </c>
      <c r="L107" s="994">
        <f>IF(geg!M39=0,0,VLOOKUP(geg!$G12,tab!$B$117:$E$121,3,FALSE)+IF(geg!$G13="ja",tab!$D109))</f>
        <v>10376.85</v>
      </c>
      <c r="M107" s="994">
        <f>+L107</f>
        <v>10376.85</v>
      </c>
      <c r="N107" s="690"/>
      <c r="O107" s="675"/>
    </row>
    <row r="108" spans="2:15" ht="13.15" customHeight="1" x14ac:dyDescent="0.2">
      <c r="B108" s="535"/>
      <c r="C108" s="537"/>
      <c r="D108" s="555" t="s">
        <v>15</v>
      </c>
      <c r="E108" s="537"/>
      <c r="F108" s="537"/>
      <c r="G108" s="994">
        <f>IF(geg!H40=0,0,VLOOKUP(geg!$G12,tab!$B$117:$E$121,4,FALSE))</f>
        <v>13021.11</v>
      </c>
      <c r="H108" s="994">
        <f>IF(geg!I40=0,0,VLOOKUP(geg!$G12,tab!$B$117:$E$121,4,FALSE))</f>
        <v>13021.11</v>
      </c>
      <c r="I108" s="994">
        <f>IF(geg!J40=0,0,VLOOKUP(geg!$G12,tab!$B$117:$E$121,4,FALSE))</f>
        <v>13021.11</v>
      </c>
      <c r="J108" s="994">
        <f>IF(geg!K40=0,0,VLOOKUP(geg!$G12,tab!$B$117:$E$121,4,FALSE))</f>
        <v>13021.11</v>
      </c>
      <c r="K108" s="994">
        <f>IF(geg!L40=0,0,VLOOKUP(geg!$G12,tab!$B$117:$E$121,4,FALSE))</f>
        <v>13021.11</v>
      </c>
      <c r="L108" s="994">
        <f>IF(geg!M40=0,0,VLOOKUP(geg!$G12,tab!$B$117:$E$121,4,FALSE))</f>
        <v>13021.11</v>
      </c>
      <c r="M108" s="994">
        <f>+L108</f>
        <v>13021.11</v>
      </c>
      <c r="N108" s="690"/>
      <c r="O108" s="675"/>
    </row>
    <row r="109" spans="2:15" ht="13.15" customHeight="1" x14ac:dyDescent="0.2">
      <c r="B109" s="535"/>
      <c r="C109" s="537"/>
      <c r="D109" s="537"/>
      <c r="E109" s="537"/>
      <c r="F109" s="537"/>
      <c r="G109" s="1001">
        <f t="shared" ref="G109:M109" si="13">SUM(G105:G108)</f>
        <v>50597.81</v>
      </c>
      <c r="H109" s="1001">
        <f t="shared" si="13"/>
        <v>50597.81</v>
      </c>
      <c r="I109" s="1001">
        <f t="shared" si="13"/>
        <v>50597.81</v>
      </c>
      <c r="J109" s="1001">
        <f t="shared" si="13"/>
        <v>50597.81</v>
      </c>
      <c r="K109" s="1001">
        <f t="shared" si="13"/>
        <v>50597.81</v>
      </c>
      <c r="L109" s="1001">
        <f t="shared" si="13"/>
        <v>50597.81</v>
      </c>
      <c r="M109" s="1001">
        <f t="shared" si="13"/>
        <v>50597.81</v>
      </c>
      <c r="N109" s="690"/>
      <c r="O109" s="675"/>
    </row>
    <row r="110" spans="2:15" ht="13.15" customHeight="1" x14ac:dyDescent="0.2">
      <c r="B110" s="535"/>
      <c r="C110" s="537"/>
      <c r="D110" s="818" t="s">
        <v>146</v>
      </c>
      <c r="E110" s="537"/>
      <c r="F110" s="691"/>
      <c r="G110" s="689"/>
      <c r="H110" s="689"/>
      <c r="I110" s="689"/>
      <c r="J110" s="689"/>
      <c r="K110" s="689"/>
      <c r="L110" s="689"/>
      <c r="M110" s="689"/>
      <c r="N110" s="690"/>
      <c r="O110" s="675"/>
    </row>
    <row r="111" spans="2:15" ht="13.15" customHeight="1" x14ac:dyDescent="0.2">
      <c r="B111" s="535"/>
      <c r="C111" s="537"/>
      <c r="D111" s="555" t="s">
        <v>8</v>
      </c>
      <c r="E111" s="555"/>
      <c r="F111" s="555"/>
      <c r="G111" s="994">
        <f>geg!H24*tab!$G123+geg!H25*tab!$H123+geg!H26*tab!$I123</f>
        <v>3419.42</v>
      </c>
      <c r="H111" s="994">
        <f>geg!I24*tab!$G123+geg!I25*tab!$H123+geg!I26*tab!$I123</f>
        <v>3419.42</v>
      </c>
      <c r="I111" s="994">
        <f>geg!J24*tab!$G123+geg!J25*tab!$H123+geg!J26*tab!$I123</f>
        <v>3419.42</v>
      </c>
      <c r="J111" s="994">
        <f>geg!K24*tab!$G123+geg!K25*tab!$H123+geg!K26*tab!$I123</f>
        <v>3419.42</v>
      </c>
      <c r="K111" s="994">
        <f>geg!L24*tab!$G123+geg!L25*tab!$H123+geg!L26*tab!$I123</f>
        <v>3419.42</v>
      </c>
      <c r="L111" s="994">
        <f>geg!M24*tab!$G123+geg!M25*tab!$H123+geg!M26*tab!$I123</f>
        <v>3419.42</v>
      </c>
      <c r="M111" s="994">
        <f>+L111</f>
        <v>3419.42</v>
      </c>
      <c r="N111" s="690"/>
      <c r="O111" s="675"/>
    </row>
    <row r="112" spans="2:15" ht="13.15" customHeight="1" x14ac:dyDescent="0.2">
      <c r="B112" s="535"/>
      <c r="C112" s="537"/>
      <c r="D112" s="555" t="s">
        <v>9</v>
      </c>
      <c r="E112" s="555"/>
      <c r="F112" s="555"/>
      <c r="G112" s="994">
        <f>geg!H29*tab!$G124+geg!H30*tab!$H124+geg!H31*tab!$I124</f>
        <v>3575.92</v>
      </c>
      <c r="H112" s="994">
        <f>geg!I29*tab!$G124+geg!I30*tab!$H124+geg!I31*tab!$I124</f>
        <v>3575.92</v>
      </c>
      <c r="I112" s="994">
        <f>geg!J29*tab!$G124+geg!J30*tab!$H124+geg!J31*tab!$I124</f>
        <v>3575.92</v>
      </c>
      <c r="J112" s="994">
        <f>geg!K29*tab!$G124+geg!K30*tab!$H124+geg!K31*tab!$I124</f>
        <v>3575.92</v>
      </c>
      <c r="K112" s="994">
        <f>geg!L29*tab!$G124+geg!L30*tab!$H124+geg!L31*tab!$I124</f>
        <v>3575.92</v>
      </c>
      <c r="L112" s="994">
        <f>geg!M29*tab!$G124+geg!M30*tab!$H124+geg!M31*tab!$I124</f>
        <v>3575.92</v>
      </c>
      <c r="M112" s="994">
        <f>+L112</f>
        <v>3575.92</v>
      </c>
      <c r="N112" s="690"/>
      <c r="O112" s="675"/>
    </row>
    <row r="113" spans="2:15" ht="13.15" customHeight="1" x14ac:dyDescent="0.2">
      <c r="B113" s="535"/>
      <c r="C113" s="537"/>
      <c r="D113" s="555" t="s">
        <v>10</v>
      </c>
      <c r="E113" s="555"/>
      <c r="F113" s="555"/>
      <c r="G113" s="994">
        <f>geg!H34*tab!$G125+geg!H35*tab!$H125+geg!H36*tab!$I125</f>
        <v>2557.3199999999997</v>
      </c>
      <c r="H113" s="994">
        <f>geg!I34*tab!$G125+geg!I35*tab!$H125+geg!I36*tab!$I125</f>
        <v>2557.3199999999997</v>
      </c>
      <c r="I113" s="994">
        <f>geg!J34*tab!$G125+geg!J35*tab!$H125+geg!J36*tab!$I125</f>
        <v>2557.3199999999997</v>
      </c>
      <c r="J113" s="994">
        <f>geg!K34*tab!$G125+geg!K35*tab!$H125+geg!K36*tab!$I125</f>
        <v>2557.3199999999997</v>
      </c>
      <c r="K113" s="994">
        <f>geg!L34*tab!$G125+geg!L35*tab!$H125+geg!L36*tab!$I125</f>
        <v>2557.3199999999997</v>
      </c>
      <c r="L113" s="994">
        <f>geg!M34*tab!$G125+geg!M35*tab!$H125+geg!M36*tab!$I125</f>
        <v>2557.3199999999997</v>
      </c>
      <c r="M113" s="994">
        <f>+L113</f>
        <v>2557.3199999999997</v>
      </c>
      <c r="N113" s="690"/>
      <c r="O113" s="675"/>
    </row>
    <row r="114" spans="2:15" ht="13.15" customHeight="1" x14ac:dyDescent="0.2">
      <c r="B114" s="535"/>
      <c r="C114" s="537"/>
      <c r="D114" s="537"/>
      <c r="E114" s="537"/>
      <c r="F114" s="537"/>
      <c r="G114" s="1001">
        <f t="shared" ref="G114:M114" si="14">SUM(G111:G113)</f>
        <v>9552.66</v>
      </c>
      <c r="H114" s="1001">
        <f t="shared" si="14"/>
        <v>9552.66</v>
      </c>
      <c r="I114" s="1001">
        <f t="shared" si="14"/>
        <v>9552.66</v>
      </c>
      <c r="J114" s="1001">
        <f t="shared" si="14"/>
        <v>9552.66</v>
      </c>
      <c r="K114" s="1001">
        <f t="shared" si="14"/>
        <v>9552.66</v>
      </c>
      <c r="L114" s="1001">
        <f t="shared" si="14"/>
        <v>9552.66</v>
      </c>
      <c r="M114" s="1001">
        <f t="shared" si="14"/>
        <v>9552.66</v>
      </c>
      <c r="N114" s="690"/>
      <c r="O114" s="675"/>
    </row>
    <row r="115" spans="2:15" ht="13.15" customHeight="1" x14ac:dyDescent="0.2">
      <c r="B115" s="535"/>
      <c r="C115" s="537"/>
      <c r="D115" s="818" t="s">
        <v>16</v>
      </c>
      <c r="E115" s="537"/>
      <c r="F115" s="537"/>
      <c r="G115" s="689"/>
      <c r="H115" s="689"/>
      <c r="I115" s="689"/>
      <c r="J115" s="689"/>
      <c r="K115" s="689"/>
      <c r="L115" s="689"/>
      <c r="M115" s="689"/>
      <c r="N115" s="690"/>
      <c r="O115" s="675"/>
    </row>
    <row r="116" spans="2:15" ht="13.15" customHeight="1" x14ac:dyDescent="0.2">
      <c r="B116" s="535"/>
      <c r="C116" s="537"/>
      <c r="D116" s="818" t="s">
        <v>17</v>
      </c>
      <c r="E116" s="684" t="s">
        <v>20</v>
      </c>
      <c r="F116" s="537"/>
      <c r="G116" s="689"/>
      <c r="H116" s="689"/>
      <c r="I116" s="689"/>
      <c r="J116" s="689"/>
      <c r="K116" s="689"/>
      <c r="L116" s="689"/>
      <c r="M116" s="689"/>
      <c r="N116" s="690"/>
      <c r="O116" s="675"/>
    </row>
    <row r="117" spans="2:15" ht="13.15" customHeight="1" x14ac:dyDescent="0.2">
      <c r="B117" s="535"/>
      <c r="C117" s="537"/>
      <c r="D117" s="537" t="s">
        <v>143</v>
      </c>
      <c r="E117" s="684" t="s">
        <v>48</v>
      </c>
      <c r="F117" s="537"/>
      <c r="G117" s="994">
        <f>IF($E116="ja",IF(geg!H41=0,0,VLOOKUP($E117,baden,5,FALSE)),0)</f>
        <v>0</v>
      </c>
      <c r="H117" s="994">
        <f>IF($E116="ja",IF(geg!I41=0,0,VLOOKUP($E117,baden,5,FALSE)),0)</f>
        <v>0</v>
      </c>
      <c r="I117" s="994">
        <f>IF($E116="ja",IF(geg!J41=0,0,VLOOKUP($E117,baden,5,FALSE)),0)</f>
        <v>0</v>
      </c>
      <c r="J117" s="994">
        <f>IF($E116="ja",IF(geg!K41=0,0,VLOOKUP($E117,baden,5,FALSE)),0)</f>
        <v>0</v>
      </c>
      <c r="K117" s="994">
        <f>IF($E116="ja",IF(geg!L41=0,0,VLOOKUP($E117,baden,5,FALSE)),0)</f>
        <v>0</v>
      </c>
      <c r="L117" s="994">
        <f>IF($E116="ja",IF(geg!M41=0,0,VLOOKUP($E117,baden,5,FALSE)),0)</f>
        <v>0</v>
      </c>
      <c r="M117" s="994">
        <f>+L117</f>
        <v>0</v>
      </c>
      <c r="N117" s="690"/>
      <c r="O117" s="675"/>
    </row>
    <row r="118" spans="2:15" ht="13.15" customHeight="1" x14ac:dyDescent="0.2">
      <c r="B118" s="535"/>
      <c r="C118" s="537"/>
      <c r="D118" s="537" t="s">
        <v>19</v>
      </c>
      <c r="E118" s="684" t="s">
        <v>20</v>
      </c>
      <c r="F118" s="537"/>
      <c r="G118" s="994">
        <f>IF(geg!H41=0,0,IF($E118="ja",tab!$E152+$E119*tab!$F152,0))</f>
        <v>0</v>
      </c>
      <c r="H118" s="994">
        <f>IF(geg!I41=0,0,IF($E118="ja",tab!$E152+$E119*tab!$F152,0))</f>
        <v>0</v>
      </c>
      <c r="I118" s="994">
        <f>IF(geg!J41=0,0,IF($E118="ja",tab!$E152+$E119*tab!$F152,0))</f>
        <v>0</v>
      </c>
      <c r="J118" s="994">
        <f>IF(geg!K41=0,0,IF($E118="ja",tab!$E152+$E119*tab!$F152,0))</f>
        <v>0</v>
      </c>
      <c r="K118" s="994">
        <f>IF(geg!L41=0,0,IF($E118="ja",tab!$E152+$E119*tab!$F152,0))</f>
        <v>0</v>
      </c>
      <c r="L118" s="994">
        <f>IF(geg!M41=0,0,IF($E118="ja",tab!$E152+$E119*tab!$F152,0))</f>
        <v>0</v>
      </c>
      <c r="M118" s="994">
        <f>+L118</f>
        <v>0</v>
      </c>
      <c r="N118" s="690"/>
      <c r="O118" s="675"/>
    </row>
    <row r="119" spans="2:15" ht="13.15" customHeight="1" x14ac:dyDescent="0.2">
      <c r="B119" s="535"/>
      <c r="C119" s="537"/>
      <c r="D119" s="537" t="s">
        <v>21</v>
      </c>
      <c r="E119" s="684">
        <v>0</v>
      </c>
      <c r="F119" s="537"/>
      <c r="G119" s="994">
        <f>IF(geg!H41=0,0,VLOOKUP($E117,baden,6,FALSE)*$E119)</f>
        <v>0</v>
      </c>
      <c r="H119" s="994">
        <f>IF(geg!I41=0,0,VLOOKUP($E117,baden,6,FALSE)*$E119)</f>
        <v>0</v>
      </c>
      <c r="I119" s="994">
        <f>IF(geg!J41=0,0,VLOOKUP($E117,baden,6,FALSE)*$E119)</f>
        <v>0</v>
      </c>
      <c r="J119" s="994">
        <f>IF(geg!K41=0,0,VLOOKUP($E117,baden,6,FALSE)*$E119)</f>
        <v>0</v>
      </c>
      <c r="K119" s="994">
        <f>IF(geg!L41=0,0,VLOOKUP($E117,baden,6,FALSE)*$E119)</f>
        <v>0</v>
      </c>
      <c r="L119" s="994">
        <f>IF(geg!M41=0,0,VLOOKUP($E117,baden,6,FALSE)*$E119)</f>
        <v>0</v>
      </c>
      <c r="M119" s="994">
        <f>+L119</f>
        <v>0</v>
      </c>
      <c r="N119" s="690"/>
      <c r="O119" s="675"/>
    </row>
    <row r="120" spans="2:15" ht="13.15" customHeight="1" x14ac:dyDescent="0.2">
      <c r="B120" s="535"/>
      <c r="C120" s="537"/>
      <c r="D120" s="537" t="s">
        <v>22</v>
      </c>
      <c r="E120" s="684" t="s">
        <v>20</v>
      </c>
      <c r="F120" s="537"/>
      <c r="G120" s="994">
        <f>IF(geg!H41=0,0,IF($E120="ja",tab!$E153,0))</f>
        <v>0</v>
      </c>
      <c r="H120" s="994">
        <f>IF(geg!I41=0,0,IF($E120="ja",tab!$E153,0))</f>
        <v>0</v>
      </c>
      <c r="I120" s="994">
        <f>IF(geg!J41=0,0,IF($E120="ja",tab!$E153,0))</f>
        <v>0</v>
      </c>
      <c r="J120" s="994">
        <f>IF(geg!K41=0,0,IF($E120="ja",tab!$E153,0))</f>
        <v>0</v>
      </c>
      <c r="K120" s="994">
        <f>IF(geg!L41=0,0,IF($E120="ja",tab!$E153,0))</f>
        <v>0</v>
      </c>
      <c r="L120" s="994">
        <f>IF(geg!M41=0,0,IF($E120="ja",tab!$E153,0))</f>
        <v>0</v>
      </c>
      <c r="M120" s="994">
        <f>+L120</f>
        <v>0</v>
      </c>
      <c r="N120" s="690"/>
      <c r="O120" s="675"/>
    </row>
    <row r="121" spans="2:15" ht="13.15" customHeight="1" x14ac:dyDescent="0.2">
      <c r="B121" s="535"/>
      <c r="C121" s="537"/>
      <c r="D121" s="537"/>
      <c r="E121" s="537"/>
      <c r="F121" s="537"/>
      <c r="G121" s="1001">
        <f t="shared" ref="G121:M121" si="15">SUM(G116:G120)</f>
        <v>0</v>
      </c>
      <c r="H121" s="1001">
        <f t="shared" si="15"/>
        <v>0</v>
      </c>
      <c r="I121" s="1001">
        <f t="shared" si="15"/>
        <v>0</v>
      </c>
      <c r="J121" s="1001">
        <f t="shared" si="15"/>
        <v>0</v>
      </c>
      <c r="K121" s="1001">
        <f t="shared" si="15"/>
        <v>0</v>
      </c>
      <c r="L121" s="1001">
        <f t="shared" si="15"/>
        <v>0</v>
      </c>
      <c r="M121" s="1001">
        <f t="shared" si="15"/>
        <v>0</v>
      </c>
      <c r="N121" s="690"/>
      <c r="O121" s="675"/>
    </row>
    <row r="122" spans="2:15" ht="13.15" customHeight="1" x14ac:dyDescent="0.2">
      <c r="B122" s="535"/>
      <c r="C122" s="537"/>
      <c r="D122" s="368" t="s">
        <v>517</v>
      </c>
      <c r="E122" s="537"/>
      <c r="F122" s="537"/>
      <c r="G122" s="689"/>
      <c r="H122" s="689"/>
      <c r="I122" s="689"/>
      <c r="J122" s="689"/>
      <c r="K122" s="689"/>
      <c r="L122" s="689"/>
      <c r="M122" s="689"/>
      <c r="N122" s="690"/>
      <c r="O122" s="675"/>
    </row>
    <row r="123" spans="2:15" ht="13.15" customHeight="1" x14ac:dyDescent="0.2">
      <c r="B123" s="535"/>
      <c r="C123" s="537"/>
      <c r="D123" s="1340" t="s">
        <v>719</v>
      </c>
      <c r="E123" s="1340"/>
      <c r="F123" s="537"/>
      <c r="G123" s="704">
        <v>0</v>
      </c>
      <c r="H123" s="704">
        <v>0</v>
      </c>
      <c r="I123" s="704">
        <v>0</v>
      </c>
      <c r="J123" s="704">
        <v>0</v>
      </c>
      <c r="K123" s="704">
        <v>0</v>
      </c>
      <c r="L123" s="704">
        <v>0</v>
      </c>
      <c r="M123" s="704">
        <v>0</v>
      </c>
      <c r="N123" s="690"/>
      <c r="O123" s="675"/>
    </row>
    <row r="124" spans="2:15" ht="13.15" customHeight="1" x14ac:dyDescent="0.2">
      <c r="B124" s="535"/>
      <c r="C124" s="537"/>
      <c r="D124" s="1327"/>
      <c r="E124" s="1327"/>
      <c r="F124" s="537"/>
      <c r="G124" s="704">
        <v>0</v>
      </c>
      <c r="H124" s="704">
        <v>0</v>
      </c>
      <c r="I124" s="704">
        <v>0</v>
      </c>
      <c r="J124" s="704">
        <v>0</v>
      </c>
      <c r="K124" s="704">
        <v>0</v>
      </c>
      <c r="L124" s="704">
        <v>0</v>
      </c>
      <c r="M124" s="704">
        <v>0</v>
      </c>
      <c r="N124" s="690"/>
      <c r="O124" s="675"/>
    </row>
    <row r="125" spans="2:15" ht="13.15" customHeight="1" x14ac:dyDescent="0.2">
      <c r="B125" s="535"/>
      <c r="C125" s="537"/>
      <c r="D125" s="1327"/>
      <c r="E125" s="1327"/>
      <c r="F125" s="537"/>
      <c r="G125" s="704">
        <v>0</v>
      </c>
      <c r="H125" s="704">
        <v>0</v>
      </c>
      <c r="I125" s="704">
        <v>0</v>
      </c>
      <c r="J125" s="704">
        <v>0</v>
      </c>
      <c r="K125" s="704">
        <v>0</v>
      </c>
      <c r="L125" s="704">
        <v>0</v>
      </c>
      <c r="M125" s="704">
        <v>0</v>
      </c>
      <c r="N125" s="690"/>
      <c r="O125" s="675"/>
    </row>
    <row r="126" spans="2:15" ht="13.15" customHeight="1" x14ac:dyDescent="0.2">
      <c r="B126" s="535"/>
      <c r="C126" s="537"/>
      <c r="D126" s="537"/>
      <c r="E126" s="537"/>
      <c r="F126" s="537"/>
      <c r="G126" s="1001">
        <f>SUM(G123:G125)</f>
        <v>0</v>
      </c>
      <c r="H126" s="1001">
        <f t="shared" ref="H126:M126" si="16">SUM(H123:H125)</f>
        <v>0</v>
      </c>
      <c r="I126" s="1001">
        <f t="shared" si="16"/>
        <v>0</v>
      </c>
      <c r="J126" s="1001">
        <f t="shared" si="16"/>
        <v>0</v>
      </c>
      <c r="K126" s="1001">
        <f t="shared" si="16"/>
        <v>0</v>
      </c>
      <c r="L126" s="1001">
        <f t="shared" si="16"/>
        <v>0</v>
      </c>
      <c r="M126" s="1001">
        <f t="shared" si="16"/>
        <v>0</v>
      </c>
      <c r="N126" s="690"/>
      <c r="O126" s="675"/>
    </row>
    <row r="127" spans="2:15" ht="13.15" customHeight="1" x14ac:dyDescent="0.2">
      <c r="B127" s="535"/>
      <c r="C127" s="537"/>
      <c r="D127" s="537"/>
      <c r="E127" s="537"/>
      <c r="F127" s="537"/>
      <c r="G127" s="689"/>
      <c r="H127" s="689"/>
      <c r="I127" s="689"/>
      <c r="J127" s="689"/>
      <c r="K127" s="689"/>
      <c r="L127" s="689"/>
      <c r="M127" s="689"/>
      <c r="N127" s="690"/>
      <c r="O127" s="675"/>
    </row>
    <row r="128" spans="2:15" ht="13.15" customHeight="1" x14ac:dyDescent="0.2">
      <c r="B128" s="535"/>
      <c r="C128" s="670"/>
      <c r="D128" s="43" t="s">
        <v>520</v>
      </c>
      <c r="E128" s="537"/>
      <c r="F128" s="537"/>
      <c r="G128" s="692"/>
      <c r="H128" s="689"/>
      <c r="I128" s="689"/>
      <c r="J128" s="689"/>
      <c r="K128" s="689"/>
      <c r="L128" s="689"/>
      <c r="M128" s="689"/>
      <c r="N128" s="690"/>
      <c r="O128" s="675"/>
    </row>
    <row r="129" spans="2:15" ht="13.15" customHeight="1" x14ac:dyDescent="0.2">
      <c r="B129" s="535"/>
      <c r="C129" s="670"/>
      <c r="D129" s="1" t="s">
        <v>521</v>
      </c>
      <c r="E129" s="537"/>
      <c r="F129" s="537"/>
      <c r="G129" s="704">
        <v>0</v>
      </c>
      <c r="H129" s="704">
        <v>0</v>
      </c>
      <c r="I129" s="704">
        <v>0</v>
      </c>
      <c r="J129" s="704">
        <v>0</v>
      </c>
      <c r="K129" s="704">
        <v>0</v>
      </c>
      <c r="L129" s="704">
        <v>0</v>
      </c>
      <c r="M129" s="704">
        <v>0</v>
      </c>
      <c r="N129" s="690"/>
      <c r="O129" s="675"/>
    </row>
    <row r="130" spans="2:15" ht="13.15" customHeight="1" x14ac:dyDescent="0.2">
      <c r="B130" s="535"/>
      <c r="C130" s="670"/>
      <c r="D130" s="3" t="s">
        <v>522</v>
      </c>
      <c r="E130" s="537"/>
      <c r="F130" s="537"/>
      <c r="G130" s="704">
        <v>0</v>
      </c>
      <c r="H130" s="704">
        <v>0</v>
      </c>
      <c r="I130" s="704">
        <v>0</v>
      </c>
      <c r="J130" s="704">
        <v>0</v>
      </c>
      <c r="K130" s="704">
        <v>0</v>
      </c>
      <c r="L130" s="704">
        <v>0</v>
      </c>
      <c r="M130" s="704">
        <v>0</v>
      </c>
      <c r="N130" s="690"/>
      <c r="O130" s="675"/>
    </row>
    <row r="131" spans="2:15" ht="13.15" customHeight="1" x14ac:dyDescent="0.2">
      <c r="B131" s="535"/>
      <c r="C131" s="670"/>
      <c r="D131" s="43" t="s">
        <v>523</v>
      </c>
      <c r="E131" s="705">
        <v>0</v>
      </c>
      <c r="F131" s="537"/>
      <c r="G131" s="1001">
        <f t="shared" ref="G131:M131" si="17">G129-G130</f>
        <v>0</v>
      </c>
      <c r="H131" s="1001">
        <f t="shared" si="17"/>
        <v>0</v>
      </c>
      <c r="I131" s="1001">
        <f t="shared" si="17"/>
        <v>0</v>
      </c>
      <c r="J131" s="1001">
        <f t="shared" si="17"/>
        <v>0</v>
      </c>
      <c r="K131" s="1001">
        <f t="shared" si="17"/>
        <v>0</v>
      </c>
      <c r="L131" s="1001">
        <f t="shared" si="17"/>
        <v>0</v>
      </c>
      <c r="M131" s="1001">
        <f t="shared" si="17"/>
        <v>0</v>
      </c>
      <c r="N131" s="690"/>
      <c r="O131" s="675"/>
    </row>
    <row r="132" spans="2:15" ht="13.15" customHeight="1" x14ac:dyDescent="0.2">
      <c r="B132" s="535"/>
      <c r="C132" s="670"/>
      <c r="D132" s="43"/>
      <c r="E132" s="43"/>
      <c r="F132" s="43"/>
      <c r="G132" s="43"/>
      <c r="H132" s="43"/>
      <c r="I132" s="43"/>
      <c r="J132" s="43"/>
      <c r="K132" s="43"/>
      <c r="L132" s="43"/>
      <c r="M132" s="43"/>
      <c r="N132" s="690"/>
      <c r="O132" s="675"/>
    </row>
    <row r="133" spans="2:15" ht="13.15" customHeight="1" x14ac:dyDescent="0.2">
      <c r="B133" s="535"/>
      <c r="C133" s="670"/>
      <c r="D133" s="818" t="s">
        <v>604</v>
      </c>
      <c r="E133" s="43"/>
      <c r="F133" s="43"/>
      <c r="G133" s="1002">
        <f t="shared" ref="G133:M133" si="18">G109+G114+G121+G126-G131</f>
        <v>60150.47</v>
      </c>
      <c r="H133" s="1002">
        <f t="shared" si="18"/>
        <v>60150.47</v>
      </c>
      <c r="I133" s="1002">
        <f t="shared" si="18"/>
        <v>60150.47</v>
      </c>
      <c r="J133" s="1002">
        <f t="shared" si="18"/>
        <v>60150.47</v>
      </c>
      <c r="K133" s="1002">
        <f t="shared" si="18"/>
        <v>60150.47</v>
      </c>
      <c r="L133" s="1002">
        <f t="shared" si="18"/>
        <v>60150.47</v>
      </c>
      <c r="M133" s="1002">
        <f t="shared" si="18"/>
        <v>60150.47</v>
      </c>
      <c r="N133" s="690"/>
      <c r="O133" s="675"/>
    </row>
    <row r="134" spans="2:15" ht="13.15" customHeight="1" x14ac:dyDescent="0.2">
      <c r="B134" s="535"/>
      <c r="C134" s="537"/>
      <c r="D134" s="537"/>
      <c r="E134" s="537"/>
      <c r="F134" s="537"/>
      <c r="G134" s="689"/>
      <c r="H134" s="689"/>
      <c r="I134" s="689"/>
      <c r="J134" s="689"/>
      <c r="K134" s="689"/>
      <c r="L134" s="689"/>
      <c r="M134" s="689"/>
      <c r="N134" s="690"/>
      <c r="O134" s="675"/>
    </row>
    <row r="135" spans="2:15" ht="13.15" customHeight="1" x14ac:dyDescent="0.2">
      <c r="B135" s="535"/>
      <c r="C135" s="670"/>
      <c r="D135" s="537"/>
      <c r="E135" s="537"/>
      <c r="F135" s="537"/>
      <c r="G135" s="689"/>
      <c r="H135" s="689"/>
      <c r="I135" s="689"/>
      <c r="J135" s="689"/>
      <c r="K135" s="689"/>
      <c r="L135" s="689"/>
      <c r="M135" s="689"/>
      <c r="N135" s="690"/>
      <c r="O135" s="675"/>
    </row>
    <row r="136" spans="2:15" ht="13.15" customHeight="1" x14ac:dyDescent="0.2">
      <c r="B136" s="535"/>
      <c r="C136" s="670"/>
      <c r="D136" s="544" t="s">
        <v>640</v>
      </c>
      <c r="E136" s="537"/>
      <c r="F136" s="537"/>
      <c r="G136" s="537"/>
      <c r="H136" s="537"/>
      <c r="I136" s="537"/>
      <c r="J136" s="537"/>
      <c r="K136" s="537"/>
      <c r="L136" s="537"/>
      <c r="M136" s="537"/>
      <c r="N136" s="690"/>
      <c r="O136" s="675"/>
    </row>
    <row r="137" spans="2:15" ht="13.15" customHeight="1" x14ac:dyDescent="0.2">
      <c r="B137" s="535"/>
      <c r="C137" s="670"/>
      <c r="D137" s="537"/>
      <c r="E137" s="537"/>
      <c r="F137" s="537"/>
      <c r="G137" s="689"/>
      <c r="H137" s="689"/>
      <c r="I137" s="689"/>
      <c r="J137" s="689"/>
      <c r="K137" s="689"/>
      <c r="L137" s="689"/>
      <c r="M137" s="689"/>
      <c r="N137" s="690"/>
      <c r="O137" s="675"/>
    </row>
    <row r="138" spans="2:15" ht="13.15" customHeight="1" x14ac:dyDescent="0.2">
      <c r="B138" s="535"/>
      <c r="C138" s="670"/>
      <c r="D138" s="541" t="s">
        <v>633</v>
      </c>
      <c r="E138" s="537"/>
      <c r="F138" s="537"/>
      <c r="G138" s="689"/>
      <c r="H138" s="689"/>
      <c r="I138" s="689"/>
      <c r="J138" s="689"/>
      <c r="K138" s="689"/>
      <c r="L138" s="689"/>
      <c r="M138" s="689"/>
      <c r="N138" s="690"/>
      <c r="O138" s="675"/>
    </row>
    <row r="139" spans="2:15" ht="13.15" customHeight="1" x14ac:dyDescent="0.2">
      <c r="B139" s="535"/>
      <c r="C139" s="670"/>
      <c r="D139" s="555" t="s">
        <v>8</v>
      </c>
      <c r="E139" s="537"/>
      <c r="F139" s="537"/>
      <c r="G139" s="994">
        <f>+'groei 1 febr'!Y116</f>
        <v>5337.71</v>
      </c>
      <c r="H139" s="994">
        <f>+'groei 1 febr'!Y237</f>
        <v>5337.71</v>
      </c>
      <c r="I139" s="994">
        <f>+'groei 1 febr'!Y358</f>
        <v>5337.71</v>
      </c>
      <c r="J139" s="994">
        <f>+'groei 1 febr'!Y479</f>
        <v>5337.71</v>
      </c>
      <c r="K139" s="994">
        <f>+'groei 1 febr'!Y600</f>
        <v>5337.71</v>
      </c>
      <c r="L139" s="994">
        <f>+'groei 1 febr'!Y721</f>
        <v>5337.71</v>
      </c>
      <c r="M139" s="994">
        <f>+L139</f>
        <v>5337.71</v>
      </c>
      <c r="N139" s="690"/>
      <c r="O139" s="675"/>
    </row>
    <row r="140" spans="2:15" ht="13.15" customHeight="1" x14ac:dyDescent="0.2">
      <c r="B140" s="535"/>
      <c r="C140" s="670"/>
      <c r="D140" s="555" t="s">
        <v>9</v>
      </c>
      <c r="E140" s="537"/>
      <c r="F140" s="537"/>
      <c r="G140" s="994">
        <f>+'groei 1 febr'!Y117</f>
        <v>0</v>
      </c>
      <c r="H140" s="994">
        <f>+'groei 1 febr'!Y238</f>
        <v>0</v>
      </c>
      <c r="I140" s="994">
        <f>+'groei 1 febr'!Y359</f>
        <v>0</v>
      </c>
      <c r="J140" s="994">
        <f>+'groei 1 febr'!Y480</f>
        <v>0</v>
      </c>
      <c r="K140" s="994">
        <f>+'groei 1 febr'!Y601</f>
        <v>0</v>
      </c>
      <c r="L140" s="994">
        <f>+'groei 1 febr'!Y722</f>
        <v>0</v>
      </c>
      <c r="M140" s="994">
        <f t="shared" ref="M140:M141" si="19">+L140</f>
        <v>0</v>
      </c>
      <c r="N140" s="690"/>
      <c r="O140" s="675"/>
    </row>
    <row r="141" spans="2:15" ht="13.15" customHeight="1" x14ac:dyDescent="0.2">
      <c r="B141" s="535"/>
      <c r="C141" s="670"/>
      <c r="D141" s="555" t="s">
        <v>10</v>
      </c>
      <c r="E141" s="537"/>
      <c r="F141" s="537"/>
      <c r="G141" s="994">
        <f>+'groei 1 febr'!Y118</f>
        <v>0</v>
      </c>
      <c r="H141" s="994">
        <f>+'groei 1 febr'!Y239</f>
        <v>0</v>
      </c>
      <c r="I141" s="994">
        <f>+'groei 1 febr'!Y360</f>
        <v>0</v>
      </c>
      <c r="J141" s="994">
        <f>+'groei 1 febr'!Y481</f>
        <v>0</v>
      </c>
      <c r="K141" s="994">
        <f>+'groei 1 febr'!Y602</f>
        <v>0</v>
      </c>
      <c r="L141" s="994">
        <f>+'groei 1 febr'!Y723</f>
        <v>0</v>
      </c>
      <c r="M141" s="994">
        <f t="shared" si="19"/>
        <v>0</v>
      </c>
      <c r="N141" s="690"/>
      <c r="O141" s="675"/>
    </row>
    <row r="142" spans="2:15" ht="13.15" customHeight="1" x14ac:dyDescent="0.2">
      <c r="B142" s="535"/>
      <c r="C142" s="670"/>
      <c r="D142" s="537"/>
      <c r="E142" s="537"/>
      <c r="F142" s="537"/>
      <c r="G142" s="1001">
        <f t="shared" ref="G142:M142" si="20">SUM(G139:G141)</f>
        <v>5337.71</v>
      </c>
      <c r="H142" s="1001">
        <f t="shared" si="20"/>
        <v>5337.71</v>
      </c>
      <c r="I142" s="1001">
        <f t="shared" si="20"/>
        <v>5337.71</v>
      </c>
      <c r="J142" s="1001">
        <f t="shared" si="20"/>
        <v>5337.71</v>
      </c>
      <c r="K142" s="1001">
        <f t="shared" si="20"/>
        <v>5337.71</v>
      </c>
      <c r="L142" s="1001">
        <f t="shared" si="20"/>
        <v>5337.71</v>
      </c>
      <c r="M142" s="1001">
        <f t="shared" si="20"/>
        <v>5337.71</v>
      </c>
      <c r="N142" s="690"/>
      <c r="O142" s="675"/>
    </row>
    <row r="143" spans="2:15" ht="13.15" customHeight="1" x14ac:dyDescent="0.2">
      <c r="B143" s="535"/>
      <c r="C143" s="670"/>
      <c r="D143" s="537"/>
      <c r="E143" s="537"/>
      <c r="F143" s="537"/>
      <c r="G143" s="689"/>
      <c r="H143" s="689"/>
      <c r="I143" s="689"/>
      <c r="J143" s="689"/>
      <c r="K143" s="689"/>
      <c r="L143" s="689"/>
      <c r="M143" s="689"/>
      <c r="N143" s="690"/>
      <c r="O143" s="675"/>
    </row>
    <row r="144" spans="2:15" ht="13.15" customHeight="1" x14ac:dyDescent="0.2">
      <c r="B144" s="535"/>
      <c r="C144" s="670"/>
      <c r="D144" s="537"/>
      <c r="E144" s="537"/>
      <c r="F144" s="537"/>
      <c r="G144" s="689"/>
      <c r="H144" s="689"/>
      <c r="I144" s="689"/>
      <c r="J144" s="689"/>
      <c r="K144" s="689"/>
      <c r="L144" s="689"/>
      <c r="M144" s="689"/>
      <c r="N144" s="690"/>
      <c r="O144" s="675"/>
    </row>
    <row r="145" spans="2:15" ht="13.15" customHeight="1" x14ac:dyDescent="0.2">
      <c r="B145" s="535"/>
      <c r="C145" s="670"/>
      <c r="D145" s="544" t="s">
        <v>533</v>
      </c>
      <c r="E145" s="537"/>
      <c r="F145" s="537"/>
      <c r="G145" s="1001">
        <f>G133+G142</f>
        <v>65488.18</v>
      </c>
      <c r="H145" s="1001">
        <f t="shared" ref="H145:M145" si="21">H133+H142</f>
        <v>65488.18</v>
      </c>
      <c r="I145" s="1001">
        <f t="shared" si="21"/>
        <v>65488.18</v>
      </c>
      <c r="J145" s="1001">
        <f t="shared" si="21"/>
        <v>65488.18</v>
      </c>
      <c r="K145" s="1001">
        <f t="shared" si="21"/>
        <v>65488.18</v>
      </c>
      <c r="L145" s="1001">
        <f t="shared" si="21"/>
        <v>65488.18</v>
      </c>
      <c r="M145" s="1001">
        <f t="shared" si="21"/>
        <v>65488.18</v>
      </c>
      <c r="N145" s="690"/>
      <c r="O145" s="675"/>
    </row>
    <row r="146" spans="2:15" ht="13.15" customHeight="1" x14ac:dyDescent="0.2">
      <c r="B146" s="535"/>
      <c r="C146" s="819"/>
      <c r="D146" s="654"/>
      <c r="E146" s="654"/>
      <c r="F146" s="654"/>
      <c r="G146" s="822"/>
      <c r="H146" s="822"/>
      <c r="I146" s="822"/>
      <c r="J146" s="822"/>
      <c r="K146" s="822"/>
      <c r="L146" s="822"/>
      <c r="M146" s="822"/>
      <c r="N146" s="820"/>
      <c r="O146" s="675"/>
    </row>
    <row r="147" spans="2:15" ht="13.15" customHeight="1" x14ac:dyDescent="0.2">
      <c r="B147" s="535"/>
      <c r="C147" s="583"/>
      <c r="D147" s="583"/>
      <c r="E147" s="583"/>
      <c r="F147" s="583"/>
      <c r="G147" s="695"/>
      <c r="H147" s="695"/>
      <c r="I147" s="695"/>
      <c r="J147" s="695"/>
      <c r="K147" s="695"/>
      <c r="L147" s="695"/>
      <c r="M147" s="695"/>
      <c r="N147" s="583"/>
      <c r="O147" s="675"/>
    </row>
    <row r="148" spans="2:15" ht="13.15" customHeight="1" x14ac:dyDescent="0.2">
      <c r="B148" s="535"/>
      <c r="C148" s="585"/>
      <c r="D148" s="585"/>
      <c r="E148" s="585"/>
      <c r="F148" s="585"/>
      <c r="G148" s="693"/>
      <c r="H148" s="693"/>
      <c r="I148" s="693"/>
      <c r="J148" s="693"/>
      <c r="K148" s="693"/>
      <c r="L148" s="693"/>
      <c r="M148" s="693"/>
      <c r="N148" s="821"/>
      <c r="O148" s="675"/>
    </row>
    <row r="149" spans="2:15" ht="13.15" customHeight="1" x14ac:dyDescent="0.2">
      <c r="B149" s="535"/>
      <c r="C149" s="537"/>
      <c r="D149" s="544" t="s">
        <v>515</v>
      </c>
      <c r="E149" s="537"/>
      <c r="F149" s="537"/>
      <c r="G149" s="689"/>
      <c r="H149" s="689"/>
      <c r="I149" s="689"/>
      <c r="J149" s="689"/>
      <c r="K149" s="689"/>
      <c r="L149" s="689"/>
      <c r="M149" s="689"/>
      <c r="N149" s="690"/>
      <c r="O149" s="675"/>
    </row>
    <row r="150" spans="2:15" ht="13.15" customHeight="1" x14ac:dyDescent="0.2">
      <c r="B150" s="535"/>
      <c r="C150" s="537"/>
      <c r="D150" s="537"/>
      <c r="E150" s="537"/>
      <c r="F150" s="537"/>
      <c r="G150" s="689"/>
      <c r="H150" s="689"/>
      <c r="I150" s="689"/>
      <c r="J150" s="689"/>
      <c r="K150" s="689"/>
      <c r="L150" s="689"/>
      <c r="M150" s="689"/>
      <c r="N150" s="690"/>
      <c r="O150" s="675"/>
    </row>
    <row r="151" spans="2:15" ht="13.15" customHeight="1" x14ac:dyDescent="0.2">
      <c r="B151" s="535"/>
      <c r="C151" s="537"/>
      <c r="D151" s="1327"/>
      <c r="E151" s="1327"/>
      <c r="F151" s="537"/>
      <c r="G151" s="704">
        <v>0</v>
      </c>
      <c r="H151" s="704">
        <v>0</v>
      </c>
      <c r="I151" s="704">
        <v>0</v>
      </c>
      <c r="J151" s="704">
        <v>0</v>
      </c>
      <c r="K151" s="704">
        <v>0</v>
      </c>
      <c r="L151" s="704">
        <v>0</v>
      </c>
      <c r="M151" s="704">
        <v>0</v>
      </c>
      <c r="N151" s="690"/>
      <c r="O151" s="675"/>
    </row>
    <row r="152" spans="2:15" ht="13.15" customHeight="1" x14ac:dyDescent="0.2">
      <c r="B152" s="535"/>
      <c r="C152" s="537"/>
      <c r="D152" s="1327"/>
      <c r="E152" s="1327"/>
      <c r="F152" s="537"/>
      <c r="G152" s="704">
        <v>0</v>
      </c>
      <c r="H152" s="704">
        <v>0</v>
      </c>
      <c r="I152" s="704">
        <v>0</v>
      </c>
      <c r="J152" s="704">
        <v>0</v>
      </c>
      <c r="K152" s="704">
        <v>0</v>
      </c>
      <c r="L152" s="704">
        <v>0</v>
      </c>
      <c r="M152" s="704">
        <v>0</v>
      </c>
      <c r="N152" s="690"/>
      <c r="O152" s="675"/>
    </row>
    <row r="153" spans="2:15" ht="13.15" customHeight="1" x14ac:dyDescent="0.2">
      <c r="B153" s="535"/>
      <c r="C153" s="537"/>
      <c r="D153" s="1327"/>
      <c r="E153" s="1327"/>
      <c r="F153" s="537"/>
      <c r="G153" s="704">
        <v>0</v>
      </c>
      <c r="H153" s="704">
        <v>0</v>
      </c>
      <c r="I153" s="704">
        <v>0</v>
      </c>
      <c r="J153" s="704">
        <v>0</v>
      </c>
      <c r="K153" s="704">
        <v>0</v>
      </c>
      <c r="L153" s="704">
        <v>0</v>
      </c>
      <c r="M153" s="704">
        <v>0</v>
      </c>
      <c r="N153" s="690"/>
      <c r="O153" s="675"/>
    </row>
    <row r="154" spans="2:15" ht="13.15" customHeight="1" x14ac:dyDescent="0.2">
      <c r="B154" s="535"/>
      <c r="C154" s="537"/>
      <c r="D154" s="537"/>
      <c r="E154" s="537"/>
      <c r="F154" s="537"/>
      <c r="G154" s="537"/>
      <c r="H154" s="537"/>
      <c r="I154" s="537"/>
      <c r="J154" s="537"/>
      <c r="K154" s="537"/>
      <c r="L154" s="537"/>
      <c r="M154" s="537"/>
      <c r="N154" s="690"/>
      <c r="O154" s="675"/>
    </row>
    <row r="155" spans="2:15" ht="13.15" customHeight="1" x14ac:dyDescent="0.2">
      <c r="B155" s="535"/>
      <c r="C155" s="537"/>
      <c r="D155" s="544" t="s">
        <v>196</v>
      </c>
      <c r="E155" s="537"/>
      <c r="F155" s="537"/>
      <c r="G155" s="1001">
        <f>SUM(G151:G153)</f>
        <v>0</v>
      </c>
      <c r="H155" s="1001">
        <f t="shared" ref="H155:M155" si="22">SUM(H151:H153)</f>
        <v>0</v>
      </c>
      <c r="I155" s="1001">
        <f t="shared" si="22"/>
        <v>0</v>
      </c>
      <c r="J155" s="1001">
        <f t="shared" si="22"/>
        <v>0</v>
      </c>
      <c r="K155" s="1001">
        <f t="shared" si="22"/>
        <v>0</v>
      </c>
      <c r="L155" s="1001">
        <f t="shared" si="22"/>
        <v>0</v>
      </c>
      <c r="M155" s="1001">
        <f t="shared" si="22"/>
        <v>0</v>
      </c>
      <c r="N155" s="690"/>
      <c r="O155" s="675"/>
    </row>
    <row r="156" spans="2:15" ht="13.15" customHeight="1" x14ac:dyDescent="0.2">
      <c r="B156" s="535"/>
      <c r="C156" s="654"/>
      <c r="D156" s="654"/>
      <c r="E156" s="654"/>
      <c r="F156" s="654"/>
      <c r="G156" s="822"/>
      <c r="H156" s="822"/>
      <c r="I156" s="822"/>
      <c r="J156" s="822"/>
      <c r="K156" s="822"/>
      <c r="L156" s="822"/>
      <c r="M156" s="822"/>
      <c r="N156" s="820"/>
      <c r="O156" s="675"/>
    </row>
    <row r="157" spans="2:15" ht="13.15" customHeight="1" x14ac:dyDescent="0.2">
      <c r="B157" s="535"/>
      <c r="C157" s="583"/>
      <c r="D157" s="583"/>
      <c r="E157" s="583"/>
      <c r="F157" s="583"/>
      <c r="G157" s="695"/>
      <c r="H157" s="695"/>
      <c r="I157" s="695"/>
      <c r="J157" s="695"/>
      <c r="K157" s="695"/>
      <c r="L157" s="695"/>
      <c r="M157" s="695"/>
      <c r="N157" s="583"/>
      <c r="O157" s="675"/>
    </row>
    <row r="158" spans="2:15" ht="13.15" customHeight="1" x14ac:dyDescent="0.2">
      <c r="B158" s="535"/>
      <c r="C158" s="585"/>
      <c r="D158" s="585"/>
      <c r="E158" s="585"/>
      <c r="F158" s="585"/>
      <c r="G158" s="693"/>
      <c r="H158" s="693"/>
      <c r="I158" s="693"/>
      <c r="J158" s="693"/>
      <c r="K158" s="693"/>
      <c r="L158" s="693"/>
      <c r="M158" s="693"/>
      <c r="N158" s="821"/>
      <c r="O158" s="675"/>
    </row>
    <row r="159" spans="2:15" ht="13.15" customHeight="1" x14ac:dyDescent="0.2">
      <c r="B159" s="535"/>
      <c r="C159" s="537"/>
      <c r="D159" s="544" t="s">
        <v>436</v>
      </c>
      <c r="E159" s="537"/>
      <c r="F159" s="537"/>
      <c r="G159" s="689"/>
      <c r="H159" s="689"/>
      <c r="I159" s="689"/>
      <c r="J159" s="689"/>
      <c r="K159" s="689"/>
      <c r="L159" s="689"/>
      <c r="M159" s="689"/>
      <c r="N159" s="690"/>
      <c r="O159" s="675"/>
    </row>
    <row r="160" spans="2:15" ht="13.15" customHeight="1" x14ac:dyDescent="0.2">
      <c r="B160" s="535"/>
      <c r="C160" s="537"/>
      <c r="D160" s="537"/>
      <c r="E160" s="537"/>
      <c r="F160" s="537"/>
      <c r="G160" s="689"/>
      <c r="H160" s="689"/>
      <c r="I160" s="689"/>
      <c r="J160" s="689"/>
      <c r="K160" s="689"/>
      <c r="L160" s="689"/>
      <c r="M160" s="689"/>
      <c r="N160" s="690"/>
      <c r="O160" s="675"/>
    </row>
    <row r="161" spans="2:15" ht="13.15" customHeight="1" x14ac:dyDescent="0.2">
      <c r="B161" s="535"/>
      <c r="C161" s="537"/>
      <c r="D161" s="537" t="s">
        <v>435</v>
      </c>
      <c r="E161" s="537"/>
      <c r="F161" s="537"/>
      <c r="G161" s="704">
        <v>0</v>
      </c>
      <c r="H161" s="704">
        <v>0</v>
      </c>
      <c r="I161" s="704">
        <v>0</v>
      </c>
      <c r="J161" s="704">
        <v>0</v>
      </c>
      <c r="K161" s="704">
        <v>0</v>
      </c>
      <c r="L161" s="704">
        <v>0</v>
      </c>
      <c r="M161" s="704">
        <v>0</v>
      </c>
      <c r="N161" s="690"/>
      <c r="O161" s="675"/>
    </row>
    <row r="162" spans="2:15" ht="13.15" customHeight="1" x14ac:dyDescent="0.2">
      <c r="B162" s="535"/>
      <c r="C162" s="537"/>
      <c r="D162" s="537" t="s">
        <v>525</v>
      </c>
      <c r="E162" s="537"/>
      <c r="F162" s="537"/>
      <c r="G162" s="704">
        <v>0</v>
      </c>
      <c r="H162" s="704">
        <v>0</v>
      </c>
      <c r="I162" s="704">
        <v>0</v>
      </c>
      <c r="J162" s="704">
        <v>0</v>
      </c>
      <c r="K162" s="704">
        <v>0</v>
      </c>
      <c r="L162" s="704">
        <v>0</v>
      </c>
      <c r="M162" s="704">
        <v>0</v>
      </c>
      <c r="N162" s="690"/>
      <c r="O162" s="675"/>
    </row>
    <row r="163" spans="2:15" ht="13.15" customHeight="1" x14ac:dyDescent="0.2">
      <c r="B163" s="535"/>
      <c r="C163" s="537"/>
      <c r="D163" s="537" t="s">
        <v>462</v>
      </c>
      <c r="E163" s="537"/>
      <c r="F163" s="537"/>
      <c r="G163" s="704">
        <v>0</v>
      </c>
      <c r="H163" s="704">
        <v>0</v>
      </c>
      <c r="I163" s="704">
        <v>0</v>
      </c>
      <c r="J163" s="704">
        <v>0</v>
      </c>
      <c r="K163" s="704">
        <v>0</v>
      </c>
      <c r="L163" s="704">
        <v>0</v>
      </c>
      <c r="M163" s="704">
        <v>0</v>
      </c>
      <c r="N163" s="690"/>
      <c r="O163" s="675"/>
    </row>
    <row r="164" spans="2:15" ht="13.15" customHeight="1" x14ac:dyDescent="0.2">
      <c r="B164" s="535"/>
      <c r="C164" s="537"/>
      <c r="D164" s="1327"/>
      <c r="E164" s="1327"/>
      <c r="F164" s="537"/>
      <c r="G164" s="704">
        <v>0</v>
      </c>
      <c r="H164" s="704">
        <v>0</v>
      </c>
      <c r="I164" s="704">
        <v>0</v>
      </c>
      <c r="J164" s="704">
        <v>0</v>
      </c>
      <c r="K164" s="704">
        <v>0</v>
      </c>
      <c r="L164" s="704">
        <v>0</v>
      </c>
      <c r="M164" s="704">
        <v>0</v>
      </c>
      <c r="N164" s="690"/>
      <c r="O164" s="675"/>
    </row>
    <row r="165" spans="2:15" ht="13.15" customHeight="1" x14ac:dyDescent="0.2">
      <c r="B165" s="535"/>
      <c r="C165" s="537"/>
      <c r="D165" s="1327"/>
      <c r="E165" s="1327"/>
      <c r="F165" s="537"/>
      <c r="G165" s="704">
        <v>0</v>
      </c>
      <c r="H165" s="704">
        <v>0</v>
      </c>
      <c r="I165" s="704">
        <v>0</v>
      </c>
      <c r="J165" s="704">
        <v>0</v>
      </c>
      <c r="K165" s="704">
        <v>0</v>
      </c>
      <c r="L165" s="704">
        <v>0</v>
      </c>
      <c r="M165" s="704">
        <v>0</v>
      </c>
      <c r="N165" s="690"/>
      <c r="O165" s="675"/>
    </row>
    <row r="166" spans="2:15" ht="13.15" customHeight="1" x14ac:dyDescent="0.2">
      <c r="B166" s="535"/>
      <c r="C166" s="537"/>
      <c r="D166" s="1327"/>
      <c r="E166" s="1327"/>
      <c r="F166" s="537"/>
      <c r="G166" s="704">
        <v>0</v>
      </c>
      <c r="H166" s="704">
        <v>0</v>
      </c>
      <c r="I166" s="704">
        <v>0</v>
      </c>
      <c r="J166" s="704">
        <v>0</v>
      </c>
      <c r="K166" s="704">
        <v>0</v>
      </c>
      <c r="L166" s="704">
        <v>0</v>
      </c>
      <c r="M166" s="704">
        <v>0</v>
      </c>
      <c r="N166" s="690"/>
      <c r="O166" s="675"/>
    </row>
    <row r="167" spans="2:15" ht="13.15" customHeight="1" x14ac:dyDescent="0.2">
      <c r="B167" s="535"/>
      <c r="C167" s="537"/>
      <c r="D167" s="595"/>
      <c r="E167" s="595"/>
      <c r="F167" s="537"/>
      <c r="G167" s="689"/>
      <c r="H167" s="689"/>
      <c r="I167" s="689"/>
      <c r="J167" s="689"/>
      <c r="K167" s="689"/>
      <c r="L167" s="689"/>
      <c r="M167" s="689"/>
      <c r="N167" s="690"/>
      <c r="O167" s="675"/>
    </row>
    <row r="168" spans="2:15" ht="13.15" customHeight="1" x14ac:dyDescent="0.2">
      <c r="B168" s="535"/>
      <c r="C168" s="537"/>
      <c r="D168" s="544" t="s">
        <v>196</v>
      </c>
      <c r="E168" s="537"/>
      <c r="F168" s="537"/>
      <c r="G168" s="1001">
        <f>SUM(G161:G166)</f>
        <v>0</v>
      </c>
      <c r="H168" s="1001">
        <f t="shared" ref="H168:M168" si="23">SUM(H161:H166)</f>
        <v>0</v>
      </c>
      <c r="I168" s="1001">
        <f t="shared" si="23"/>
        <v>0</v>
      </c>
      <c r="J168" s="1001">
        <f t="shared" si="23"/>
        <v>0</v>
      </c>
      <c r="K168" s="1001">
        <f t="shared" si="23"/>
        <v>0</v>
      </c>
      <c r="L168" s="1001">
        <f t="shared" si="23"/>
        <v>0</v>
      </c>
      <c r="M168" s="1001">
        <f t="shared" si="23"/>
        <v>0</v>
      </c>
      <c r="N168" s="690"/>
      <c r="O168" s="675"/>
    </row>
    <row r="169" spans="2:15" ht="13.15" customHeight="1" x14ac:dyDescent="0.2">
      <c r="B169" s="535"/>
      <c r="C169" s="537"/>
      <c r="D169" s="654"/>
      <c r="E169" s="654"/>
      <c r="F169" s="654"/>
      <c r="G169" s="822"/>
      <c r="H169" s="822"/>
      <c r="I169" s="822"/>
      <c r="J169" s="822"/>
      <c r="K169" s="822"/>
      <c r="L169" s="822"/>
      <c r="M169" s="822"/>
      <c r="N169" s="820"/>
      <c r="O169" s="675"/>
    </row>
    <row r="170" spans="2:15" ht="13.15" customHeight="1" x14ac:dyDescent="0.2">
      <c r="B170" s="535"/>
      <c r="C170" s="583"/>
      <c r="D170" s="583"/>
      <c r="E170" s="583"/>
      <c r="F170" s="583"/>
      <c r="G170" s="695"/>
      <c r="H170" s="695"/>
      <c r="I170" s="695"/>
      <c r="J170" s="695"/>
      <c r="K170" s="695"/>
      <c r="L170" s="695"/>
      <c r="M170" s="695"/>
      <c r="N170" s="583"/>
      <c r="O170" s="675"/>
    </row>
    <row r="171" spans="2:15" ht="13.15" customHeight="1" x14ac:dyDescent="0.2">
      <c r="B171" s="535"/>
      <c r="C171" s="585"/>
      <c r="D171" s="702"/>
      <c r="E171" s="702"/>
      <c r="F171" s="702"/>
      <c r="G171" s="703"/>
      <c r="H171" s="693"/>
      <c r="I171" s="693"/>
      <c r="J171" s="693"/>
      <c r="K171" s="693"/>
      <c r="L171" s="693"/>
      <c r="M171" s="693"/>
      <c r="N171" s="536"/>
      <c r="O171" s="675"/>
    </row>
    <row r="172" spans="2:15" ht="13.15" customHeight="1" x14ac:dyDescent="0.2">
      <c r="B172" s="535"/>
      <c r="C172" s="585"/>
      <c r="D172" s="702"/>
      <c r="E172" s="995">
        <f>tab!C3</f>
        <v>41548</v>
      </c>
      <c r="F172" s="702"/>
      <c r="G172" s="703"/>
      <c r="H172" s="693"/>
      <c r="I172" s="693"/>
      <c r="J172" s="693"/>
      <c r="K172" s="693"/>
      <c r="L172" s="693"/>
      <c r="M172" s="693"/>
      <c r="N172" s="536"/>
      <c r="O172" s="675"/>
    </row>
    <row r="173" spans="2:15" ht="13.15" customHeight="1" x14ac:dyDescent="0.2">
      <c r="B173" s="535"/>
      <c r="C173" s="537"/>
      <c r="D173" s="823">
        <f>+tab!C4</f>
        <v>2014</v>
      </c>
      <c r="E173" s="705"/>
      <c r="F173" s="702"/>
      <c r="G173" s="703"/>
      <c r="H173" s="693"/>
      <c r="I173" s="693"/>
      <c r="J173" s="693"/>
      <c r="K173" s="693"/>
      <c r="L173" s="693"/>
      <c r="M173" s="693"/>
      <c r="N173" s="536"/>
      <c r="O173" s="675"/>
    </row>
    <row r="174" spans="2:15" ht="13.15" customHeight="1" x14ac:dyDescent="0.2">
      <c r="B174" s="535"/>
      <c r="C174" s="537"/>
      <c r="D174" s="544" t="s">
        <v>533</v>
      </c>
      <c r="E174" s="1000">
        <f>E173-E131</f>
        <v>0</v>
      </c>
      <c r="F174" s="537"/>
      <c r="G174" s="1001">
        <f t="shared" ref="G174:M174" si="24">G145+G155+G168</f>
        <v>65488.18</v>
      </c>
      <c r="H174" s="1001">
        <f t="shared" si="24"/>
        <v>65488.18</v>
      </c>
      <c r="I174" s="1001">
        <f t="shared" si="24"/>
        <v>65488.18</v>
      </c>
      <c r="J174" s="1001">
        <f t="shared" si="24"/>
        <v>65488.18</v>
      </c>
      <c r="K174" s="1001">
        <f t="shared" si="24"/>
        <v>65488.18</v>
      </c>
      <c r="L174" s="1001">
        <f t="shared" si="24"/>
        <v>65488.18</v>
      </c>
      <c r="M174" s="1001">
        <f t="shared" si="24"/>
        <v>65488.18</v>
      </c>
      <c r="N174" s="536"/>
      <c r="O174" s="675"/>
    </row>
    <row r="175" spans="2:15" ht="13.15" customHeight="1" x14ac:dyDescent="0.2">
      <c r="B175" s="535"/>
      <c r="C175" s="537"/>
      <c r="D175" s="537"/>
      <c r="E175" s="537"/>
      <c r="F175" s="537"/>
      <c r="G175" s="689"/>
      <c r="H175" s="689"/>
      <c r="I175" s="689"/>
      <c r="J175" s="689"/>
      <c r="K175" s="689"/>
      <c r="L175" s="689"/>
      <c r="M175" s="537"/>
      <c r="N175" s="536"/>
      <c r="O175" s="675"/>
    </row>
    <row r="176" spans="2:15" ht="13.15" customHeight="1" x14ac:dyDescent="0.2">
      <c r="B176" s="535"/>
      <c r="C176" s="583"/>
      <c r="D176" s="583"/>
      <c r="E176" s="583"/>
      <c r="F176" s="583"/>
      <c r="G176" s="652"/>
      <c r="H176" s="652"/>
      <c r="I176" s="652"/>
      <c r="J176" s="652"/>
      <c r="K176" s="652"/>
      <c r="L176" s="652"/>
      <c r="M176" s="583"/>
      <c r="N176" s="583"/>
      <c r="O176" s="675"/>
    </row>
    <row r="177" spans="2:16" ht="13.15" customHeight="1" x14ac:dyDescent="0.2">
      <c r="B177" s="547"/>
      <c r="C177" s="590"/>
      <c r="D177" s="590"/>
      <c r="E177" s="590"/>
      <c r="F177" s="590"/>
      <c r="G177" s="591"/>
      <c r="H177" s="591"/>
      <c r="I177" s="591"/>
      <c r="J177" s="591"/>
      <c r="K177" s="591"/>
      <c r="L177" s="591"/>
      <c r="M177" s="590"/>
      <c r="N177" s="590"/>
      <c r="O177" s="683"/>
    </row>
    <row r="182" spans="2:16" ht="13.15" customHeight="1" x14ac:dyDescent="0.2">
      <c r="C182" s="536"/>
      <c r="D182" s="536"/>
      <c r="E182" s="536"/>
      <c r="F182" s="536"/>
      <c r="G182" s="546"/>
      <c r="H182" s="546"/>
      <c r="I182" s="546"/>
      <c r="J182" s="546"/>
      <c r="K182" s="546"/>
      <c r="L182" s="546"/>
      <c r="M182" s="546"/>
    </row>
    <row r="183" spans="2:16" ht="13.15" customHeight="1" x14ac:dyDescent="0.25">
      <c r="B183" s="536"/>
      <c r="C183" s="1219" t="s">
        <v>507</v>
      </c>
      <c r="D183" s="1220"/>
      <c r="E183" s="1220"/>
      <c r="F183" s="1220"/>
      <c r="G183" s="1220">
        <f t="shared" ref="G183:M183" si="25">+G97</f>
        <v>2015</v>
      </c>
      <c r="H183" s="1220">
        <f t="shared" si="25"/>
        <v>2016</v>
      </c>
      <c r="I183" s="1220">
        <f t="shared" si="25"/>
        <v>2017</v>
      </c>
      <c r="J183" s="1220">
        <f t="shared" si="25"/>
        <v>2018</v>
      </c>
      <c r="K183" s="1220">
        <f t="shared" si="25"/>
        <v>2019</v>
      </c>
      <c r="L183" s="1220">
        <f t="shared" si="25"/>
        <v>2020</v>
      </c>
      <c r="M183" s="1220">
        <f t="shared" si="25"/>
        <v>2021</v>
      </c>
      <c r="N183" s="1221"/>
      <c r="O183" s="1221"/>
      <c r="P183" s="1221"/>
    </row>
    <row r="184" spans="2:16" ht="13.15" customHeight="1" x14ac:dyDescent="0.2">
      <c r="B184" s="536"/>
      <c r="C184" s="1220" t="s">
        <v>508</v>
      </c>
      <c r="D184" s="1220"/>
      <c r="E184" s="1220"/>
      <c r="F184" s="1220"/>
      <c r="G184" s="1222"/>
      <c r="H184" s="1222"/>
      <c r="I184" s="1222"/>
      <c r="J184" s="1222"/>
      <c r="K184" s="1222"/>
      <c r="L184" s="1222"/>
      <c r="M184" s="1222"/>
      <c r="N184" s="1221"/>
      <c r="O184" s="1221"/>
      <c r="P184" s="1221"/>
    </row>
    <row r="185" spans="2:16" ht="13.15" customHeight="1" x14ac:dyDescent="0.2">
      <c r="B185" s="536"/>
      <c r="C185" s="1220" t="s">
        <v>509</v>
      </c>
      <c r="D185" s="1220"/>
      <c r="E185" s="1220"/>
      <c r="F185" s="1220"/>
      <c r="G185" s="1223">
        <f>7/12*(G19+G25-G24)*0+5/12*(H19+H25-H24)</f>
        <v>52178.991666666661</v>
      </c>
      <c r="H185" s="1223">
        <f>7/12*(H19+H25-H24)+5/12*(I19+I25-I24)</f>
        <v>125914.75083333334</v>
      </c>
      <c r="I185" s="1223">
        <f>7/12*(I19+I25-I24)+5/12*(J19+J25-J24)</f>
        <v>127559.16083333336</v>
      </c>
      <c r="J185" s="1223">
        <f>7/12*(J19+J25-J24)+5/12*(K19+K25-K24)</f>
        <v>129203.57083333333</v>
      </c>
      <c r="K185" s="1223">
        <f>7/12*(K19+K25-K24)+5/12*(L19+L25-L24)</f>
        <v>130847.98083333333</v>
      </c>
      <c r="L185" s="1223">
        <f>7/12*(L19+L25-L24)+5/12*(M19+M25-M24)</f>
        <v>132492.39083333337</v>
      </c>
      <c r="M185" s="1223">
        <f>+L185</f>
        <v>132492.39083333337</v>
      </c>
      <c r="N185" s="1221"/>
      <c r="O185" s="1221"/>
      <c r="P185" s="1221"/>
    </row>
    <row r="186" spans="2:16" ht="13.15" customHeight="1" x14ac:dyDescent="0.2">
      <c r="B186" s="536"/>
      <c r="C186" s="1220" t="s">
        <v>510</v>
      </c>
      <c r="D186" s="1220"/>
      <c r="E186" s="1220"/>
      <c r="F186" s="1220"/>
      <c r="G186" s="1223">
        <f>7/12*G34*0+5/12*H34</f>
        <v>53265.227608333327</v>
      </c>
      <c r="H186" s="1223">
        <f>7/12*H34+5/12*I34</f>
        <v>127836.54625999999</v>
      </c>
      <c r="I186" s="1223">
        <f>7/12*I34+5/12*J34</f>
        <v>127836.54625999999</v>
      </c>
      <c r="J186" s="1223">
        <f>7/12*J34+5/12*K34</f>
        <v>127836.54625999999</v>
      </c>
      <c r="K186" s="1223">
        <f>7/12*K34+5/12*L34</f>
        <v>127836.54625999999</v>
      </c>
      <c r="L186" s="1223">
        <f>7/12*L34+5/12*M34</f>
        <v>127836.54625999999</v>
      </c>
      <c r="M186" s="1223">
        <f>+L186</f>
        <v>127836.54625999999</v>
      </c>
      <c r="N186" s="1221"/>
      <c r="O186" s="1221"/>
      <c r="P186" s="1221"/>
    </row>
    <row r="187" spans="2:16" ht="13.15" customHeight="1" x14ac:dyDescent="0.2">
      <c r="B187" s="536"/>
      <c r="C187" s="1220" t="s">
        <v>632</v>
      </c>
      <c r="D187" s="1220"/>
      <c r="E187" s="1220"/>
      <c r="F187" s="1220"/>
      <c r="G187" s="1223">
        <f>7/12*G58*0+5/12*H58</f>
        <v>22089.531497083335</v>
      </c>
      <c r="H187" s="1223">
        <f>7/12*H58+5/12*I58</f>
        <v>53014.875593000004</v>
      </c>
      <c r="I187" s="1223">
        <f>7/12*I58+5/12*J58</f>
        <v>53014.875593000004</v>
      </c>
      <c r="J187" s="1223">
        <f>7/12*J58+5/12*K58</f>
        <v>53014.875593000004</v>
      </c>
      <c r="K187" s="1223">
        <f>7/12*K58+5/12*L58</f>
        <v>53014.875593000004</v>
      </c>
      <c r="L187" s="1223">
        <f>7/12*L58+5/12*M58</f>
        <v>53014.875593000004</v>
      </c>
      <c r="M187" s="1223">
        <f t="shared" ref="M187:M194" si="26">+L187</f>
        <v>53014.875593000004</v>
      </c>
      <c r="N187" s="1221"/>
      <c r="O187" s="1221"/>
      <c r="P187" s="1221"/>
    </row>
    <row r="188" spans="2:16" ht="13.15" customHeight="1" x14ac:dyDescent="0.2">
      <c r="B188" s="536"/>
      <c r="C188" s="1220" t="s">
        <v>511</v>
      </c>
      <c r="D188" s="1220"/>
      <c r="E188" s="1220"/>
      <c r="F188" s="1220"/>
      <c r="G188" s="1223">
        <f>7/12*G24*0+5/12*H24</f>
        <v>2953.3875000000003</v>
      </c>
      <c r="H188" s="1223">
        <f>7/12*H24+5/12*I24</f>
        <v>7134.9549999999999</v>
      </c>
      <c r="I188" s="1223">
        <f>7/12*I24+5/12*J24</f>
        <v>7247.3350000000009</v>
      </c>
      <c r="J188" s="1223">
        <f>7/12*J24+5/12*K24</f>
        <v>7359.7150000000011</v>
      </c>
      <c r="K188" s="1223">
        <f>7/12*K24+5/12*L24</f>
        <v>7472.0950000000012</v>
      </c>
      <c r="L188" s="1223">
        <f>7/12*L24+5/12*M24</f>
        <v>7584.4750000000004</v>
      </c>
      <c r="M188" s="1223">
        <f t="shared" si="26"/>
        <v>7584.4750000000004</v>
      </c>
      <c r="N188" s="1221"/>
      <c r="O188" s="1221"/>
      <c r="P188" s="1221"/>
    </row>
    <row r="189" spans="2:16" ht="13.15" customHeight="1" x14ac:dyDescent="0.2">
      <c r="B189" s="536"/>
      <c r="C189" s="1220" t="s">
        <v>506</v>
      </c>
      <c r="D189" s="1220"/>
      <c r="E189" s="1220"/>
      <c r="F189" s="1220"/>
      <c r="G189" s="1223">
        <f>7/12*G29*0+5/12*H29</f>
        <v>2020.9083333333335</v>
      </c>
      <c r="H189" s="1223">
        <f>7/12*H29+5/12*I29</f>
        <v>4850.18</v>
      </c>
      <c r="I189" s="1223">
        <f>7/12*I29+5/12*J29</f>
        <v>4850.18</v>
      </c>
      <c r="J189" s="1223">
        <f>7/12*J29+5/12*K29</f>
        <v>4850.18</v>
      </c>
      <c r="K189" s="1223">
        <f>7/12*K29+5/12*L29</f>
        <v>4850.18</v>
      </c>
      <c r="L189" s="1223">
        <f>7/12*L29+5/12*M29</f>
        <v>4850.18</v>
      </c>
      <c r="M189" s="1223">
        <f t="shared" si="26"/>
        <v>4850.18</v>
      </c>
      <c r="N189" s="1221"/>
      <c r="O189" s="1221"/>
      <c r="P189" s="1221"/>
    </row>
    <row r="190" spans="2:16" ht="13.15" customHeight="1" x14ac:dyDescent="0.2">
      <c r="B190" s="536"/>
      <c r="C190" s="1220" t="s">
        <v>512</v>
      </c>
      <c r="D190" s="1220"/>
      <c r="E190" s="1220"/>
      <c r="F190" s="1220"/>
      <c r="G190" s="1223">
        <f>7/12*(G47+G41)+5/12*H41</f>
        <v>2968.5350000000003</v>
      </c>
      <c r="H190" s="1223">
        <f>7/12*H41+5/12*I41</f>
        <v>705.96</v>
      </c>
      <c r="I190" s="1223">
        <f>7/12*I41+5/12*J41</f>
        <v>705.96</v>
      </c>
      <c r="J190" s="1223">
        <f>7/12*J41+5/12*K41</f>
        <v>705.96</v>
      </c>
      <c r="K190" s="1223">
        <f>7/12*K41+5/12*L41</f>
        <v>705.96</v>
      </c>
      <c r="L190" s="1223">
        <f>7/12*L41+5/12*M41</f>
        <v>705.96</v>
      </c>
      <c r="M190" s="1223">
        <f t="shared" si="26"/>
        <v>705.96</v>
      </c>
      <c r="N190" s="1221"/>
      <c r="O190" s="1221"/>
      <c r="P190" s="1221"/>
    </row>
    <row r="191" spans="2:16" ht="13.15" customHeight="1" x14ac:dyDescent="0.2">
      <c r="B191" s="536"/>
      <c r="C191" s="1086" t="s">
        <v>524</v>
      </c>
      <c r="D191" s="1220"/>
      <c r="E191" s="1220"/>
      <c r="F191" s="1220"/>
      <c r="G191" s="1223">
        <f t="shared" ref="G191:L191" si="27">7/12*G45+5/12*H45</f>
        <v>0</v>
      </c>
      <c r="H191" s="1223">
        <f t="shared" si="27"/>
        <v>0</v>
      </c>
      <c r="I191" s="1223">
        <f t="shared" si="27"/>
        <v>0</v>
      </c>
      <c r="J191" s="1223">
        <f t="shared" si="27"/>
        <v>0</v>
      </c>
      <c r="K191" s="1223">
        <f t="shared" si="27"/>
        <v>0</v>
      </c>
      <c r="L191" s="1223">
        <f t="shared" si="27"/>
        <v>0</v>
      </c>
      <c r="M191" s="1223">
        <f t="shared" si="26"/>
        <v>0</v>
      </c>
      <c r="N191" s="1221"/>
      <c r="O191" s="1221"/>
      <c r="P191" s="1221"/>
    </row>
    <row r="192" spans="2:16" ht="13.15" customHeight="1" x14ac:dyDescent="0.2">
      <c r="B192" s="536"/>
      <c r="C192" s="1220" t="s">
        <v>515</v>
      </c>
      <c r="D192" s="1220"/>
      <c r="E192" s="1220"/>
      <c r="F192" s="1220"/>
      <c r="G192" s="1223">
        <f t="shared" ref="G192:L192" si="28">7/12*G73+5*H73/12</f>
        <v>0</v>
      </c>
      <c r="H192" s="1223">
        <f t="shared" si="28"/>
        <v>0</v>
      </c>
      <c r="I192" s="1223">
        <f t="shared" si="28"/>
        <v>0</v>
      </c>
      <c r="J192" s="1223">
        <f t="shared" si="28"/>
        <v>0</v>
      </c>
      <c r="K192" s="1223">
        <f t="shared" si="28"/>
        <v>0</v>
      </c>
      <c r="L192" s="1223">
        <f t="shared" si="28"/>
        <v>0</v>
      </c>
      <c r="M192" s="1223">
        <f t="shared" si="26"/>
        <v>0</v>
      </c>
      <c r="N192" s="1221"/>
      <c r="O192" s="1221"/>
      <c r="P192" s="1221"/>
    </row>
    <row r="193" spans="2:16" ht="13.15" customHeight="1" x14ac:dyDescent="0.2">
      <c r="B193" s="536"/>
      <c r="C193" s="1220" t="s">
        <v>436</v>
      </c>
      <c r="D193" s="1220"/>
      <c r="E193" s="1220"/>
      <c r="F193" s="1220"/>
      <c r="G193" s="1223">
        <f t="shared" ref="G193:L193" si="29">7/12*(G86-G79)+5/12*(H86-H79)</f>
        <v>0</v>
      </c>
      <c r="H193" s="1223">
        <f t="shared" si="29"/>
        <v>0</v>
      </c>
      <c r="I193" s="1223">
        <f t="shared" si="29"/>
        <v>0</v>
      </c>
      <c r="J193" s="1223">
        <f t="shared" si="29"/>
        <v>0</v>
      </c>
      <c r="K193" s="1223">
        <f t="shared" si="29"/>
        <v>0</v>
      </c>
      <c r="L193" s="1223">
        <f t="shared" si="29"/>
        <v>0</v>
      </c>
      <c r="M193" s="1223">
        <f t="shared" si="26"/>
        <v>0</v>
      </c>
      <c r="N193" s="1221"/>
      <c r="O193" s="1221"/>
      <c r="P193" s="1221"/>
    </row>
    <row r="194" spans="2:16" ht="13.15" customHeight="1" x14ac:dyDescent="0.2">
      <c r="B194" s="536"/>
      <c r="C194" s="1220" t="s">
        <v>435</v>
      </c>
      <c r="D194" s="1220"/>
      <c r="E194" s="1220"/>
      <c r="F194" s="1220"/>
      <c r="G194" s="1223">
        <f t="shared" ref="G194:L196" si="30">7/12*G79+5/12*H79</f>
        <v>0</v>
      </c>
      <c r="H194" s="1223">
        <f t="shared" si="30"/>
        <v>0</v>
      </c>
      <c r="I194" s="1223">
        <f t="shared" si="30"/>
        <v>0</v>
      </c>
      <c r="J194" s="1223">
        <f t="shared" si="30"/>
        <v>0</v>
      </c>
      <c r="K194" s="1223">
        <f t="shared" si="30"/>
        <v>0</v>
      </c>
      <c r="L194" s="1223">
        <f t="shared" si="30"/>
        <v>0</v>
      </c>
      <c r="M194" s="1223">
        <f t="shared" si="26"/>
        <v>0</v>
      </c>
      <c r="N194" s="1221"/>
      <c r="O194" s="1221"/>
      <c r="P194" s="1221"/>
    </row>
    <row r="195" spans="2:16" ht="13.15" customHeight="1" x14ac:dyDescent="0.2">
      <c r="B195" s="536"/>
      <c r="C195" s="1220" t="s">
        <v>330</v>
      </c>
      <c r="D195" s="1220"/>
      <c r="E195" s="1220"/>
      <c r="F195" s="1220"/>
      <c r="G195" s="1223">
        <f t="shared" si="30"/>
        <v>0</v>
      </c>
      <c r="H195" s="1223">
        <f t="shared" si="30"/>
        <v>0</v>
      </c>
      <c r="I195" s="1223">
        <f t="shared" si="30"/>
        <v>0</v>
      </c>
      <c r="J195" s="1223">
        <f t="shared" si="30"/>
        <v>0</v>
      </c>
      <c r="K195" s="1223">
        <f t="shared" si="30"/>
        <v>0</v>
      </c>
      <c r="L195" s="1223">
        <f t="shared" si="30"/>
        <v>0</v>
      </c>
      <c r="M195" s="1223">
        <f>7/12*M80+5/12*N80</f>
        <v>0</v>
      </c>
      <c r="N195" s="1221"/>
      <c r="O195" s="1221"/>
      <c r="P195" s="1221"/>
    </row>
    <row r="196" spans="2:16" ht="13.15" customHeight="1" x14ac:dyDescent="0.2">
      <c r="B196" s="536"/>
      <c r="C196" s="1220" t="s">
        <v>331</v>
      </c>
      <c r="D196" s="1220"/>
      <c r="E196" s="1220"/>
      <c r="F196" s="1220"/>
      <c r="G196" s="1223">
        <f t="shared" si="30"/>
        <v>0</v>
      </c>
      <c r="H196" s="1223">
        <f t="shared" si="30"/>
        <v>0</v>
      </c>
      <c r="I196" s="1223">
        <f t="shared" si="30"/>
        <v>0</v>
      </c>
      <c r="J196" s="1223">
        <f t="shared" si="30"/>
        <v>0</v>
      </c>
      <c r="K196" s="1223">
        <f t="shared" si="30"/>
        <v>0</v>
      </c>
      <c r="L196" s="1223">
        <f t="shared" si="30"/>
        <v>0</v>
      </c>
      <c r="M196" s="1223">
        <f>7/12*M81+5/12*N81</f>
        <v>0</v>
      </c>
      <c r="N196" s="1221"/>
      <c r="O196" s="1221"/>
      <c r="P196" s="1221"/>
    </row>
    <row r="197" spans="2:16" ht="13.15" customHeight="1" x14ac:dyDescent="0.2">
      <c r="B197" s="536"/>
      <c r="C197" s="1220" t="s">
        <v>532</v>
      </c>
      <c r="D197" s="1220"/>
      <c r="E197" s="1220"/>
      <c r="F197" s="1220"/>
      <c r="G197" s="1223">
        <f t="shared" ref="G197:M197" si="31">SUM(G185:G196)-G191</f>
        <v>135476.58160541666</v>
      </c>
      <c r="H197" s="1223">
        <f t="shared" si="31"/>
        <v>319457.26768633333</v>
      </c>
      <c r="I197" s="1223">
        <f t="shared" si="31"/>
        <v>321214.05768633337</v>
      </c>
      <c r="J197" s="1223">
        <f t="shared" si="31"/>
        <v>322970.84768633341</v>
      </c>
      <c r="K197" s="1223">
        <f t="shared" si="31"/>
        <v>324727.63768633327</v>
      </c>
      <c r="L197" s="1223">
        <f t="shared" si="31"/>
        <v>326484.42768633331</v>
      </c>
      <c r="M197" s="1223">
        <f t="shared" si="31"/>
        <v>326484.42768633331</v>
      </c>
      <c r="N197" s="1221"/>
      <c r="O197" s="1221"/>
      <c r="P197" s="1221"/>
    </row>
    <row r="198" spans="2:16" ht="13.15" customHeight="1" x14ac:dyDescent="0.2">
      <c r="B198" s="536"/>
      <c r="C198" s="1220"/>
      <c r="D198" s="1220"/>
      <c r="E198" s="1220"/>
      <c r="F198" s="1220"/>
      <c r="G198" s="1222"/>
      <c r="H198" s="1222"/>
      <c r="I198" s="1222"/>
      <c r="J198" s="1222"/>
      <c r="K198" s="1222"/>
      <c r="L198" s="1222"/>
      <c r="M198" s="1222"/>
      <c r="N198" s="1221"/>
      <c r="O198" s="1221"/>
      <c r="P198" s="1221"/>
    </row>
    <row r="199" spans="2:16" ht="13.15" customHeight="1" x14ac:dyDescent="0.2">
      <c r="B199" s="536"/>
      <c r="C199" s="1220" t="s">
        <v>513</v>
      </c>
      <c r="D199" s="1220"/>
      <c r="E199" s="1220"/>
      <c r="F199" s="1220"/>
      <c r="G199" s="1220"/>
      <c r="H199" s="1220"/>
      <c r="I199" s="1220"/>
      <c r="J199" s="1220"/>
      <c r="K199" s="1220"/>
      <c r="L199" s="1220"/>
      <c r="M199" s="1220"/>
      <c r="N199" s="1221"/>
      <c r="O199" s="1221"/>
      <c r="P199" s="1221"/>
    </row>
    <row r="200" spans="2:16" ht="13.15" customHeight="1" x14ac:dyDescent="0.2">
      <c r="B200" s="536"/>
      <c r="C200" s="1220" t="s">
        <v>509</v>
      </c>
      <c r="D200" s="1220"/>
      <c r="E200" s="1220"/>
      <c r="F200" s="1220"/>
      <c r="G200" s="1224">
        <f t="shared" ref="G200:M200" si="32">+G109</f>
        <v>50597.81</v>
      </c>
      <c r="H200" s="1224">
        <f t="shared" si="32"/>
        <v>50597.81</v>
      </c>
      <c r="I200" s="1224">
        <f t="shared" si="32"/>
        <v>50597.81</v>
      </c>
      <c r="J200" s="1224">
        <f t="shared" si="32"/>
        <v>50597.81</v>
      </c>
      <c r="K200" s="1224">
        <f t="shared" si="32"/>
        <v>50597.81</v>
      </c>
      <c r="L200" s="1224">
        <f t="shared" si="32"/>
        <v>50597.81</v>
      </c>
      <c r="M200" s="1224">
        <f t="shared" si="32"/>
        <v>50597.81</v>
      </c>
      <c r="N200" s="1221"/>
      <c r="O200" s="1221"/>
      <c r="P200" s="1221"/>
    </row>
    <row r="201" spans="2:16" ht="13.15" customHeight="1" x14ac:dyDescent="0.2">
      <c r="B201" s="536"/>
      <c r="C201" s="1220" t="s">
        <v>510</v>
      </c>
      <c r="D201" s="1220"/>
      <c r="E201" s="1220"/>
      <c r="F201" s="1220"/>
      <c r="G201" s="1224">
        <f t="shared" ref="G201:M201" si="33">+G114</f>
        <v>9552.66</v>
      </c>
      <c r="H201" s="1224">
        <f t="shared" si="33"/>
        <v>9552.66</v>
      </c>
      <c r="I201" s="1224">
        <f t="shared" si="33"/>
        <v>9552.66</v>
      </c>
      <c r="J201" s="1224">
        <f t="shared" si="33"/>
        <v>9552.66</v>
      </c>
      <c r="K201" s="1224">
        <f t="shared" si="33"/>
        <v>9552.66</v>
      </c>
      <c r="L201" s="1224">
        <f t="shared" si="33"/>
        <v>9552.66</v>
      </c>
      <c r="M201" s="1224">
        <f t="shared" si="33"/>
        <v>9552.66</v>
      </c>
      <c r="N201" s="1221"/>
      <c r="O201" s="1221"/>
      <c r="P201" s="1221"/>
    </row>
    <row r="202" spans="2:16" ht="13.15" customHeight="1" x14ac:dyDescent="0.2">
      <c r="B202" s="536"/>
      <c r="C202" s="1220" t="s">
        <v>632</v>
      </c>
      <c r="D202" s="1220"/>
      <c r="E202" s="1220"/>
      <c r="F202" s="1220"/>
      <c r="G202" s="1224">
        <f t="shared" ref="G202:M202" si="34">+G142</f>
        <v>5337.71</v>
      </c>
      <c r="H202" s="1224">
        <f t="shared" si="34"/>
        <v>5337.71</v>
      </c>
      <c r="I202" s="1224">
        <f t="shared" si="34"/>
        <v>5337.71</v>
      </c>
      <c r="J202" s="1224">
        <f t="shared" si="34"/>
        <v>5337.71</v>
      </c>
      <c r="K202" s="1224">
        <f t="shared" si="34"/>
        <v>5337.71</v>
      </c>
      <c r="L202" s="1224">
        <f t="shared" si="34"/>
        <v>5337.71</v>
      </c>
      <c r="M202" s="1224">
        <f t="shared" si="34"/>
        <v>5337.71</v>
      </c>
      <c r="N202" s="1221"/>
      <c r="O202" s="1221"/>
      <c r="P202" s="1221"/>
    </row>
    <row r="203" spans="2:16" ht="13.15" customHeight="1" x14ac:dyDescent="0.2">
      <c r="B203" s="536"/>
      <c r="C203" s="1220" t="s">
        <v>512</v>
      </c>
      <c r="D203" s="1220"/>
      <c r="E203" s="1220"/>
      <c r="F203" s="1220"/>
      <c r="G203" s="1224">
        <f t="shared" ref="G203:M203" si="35">+G121+G126</f>
        <v>0</v>
      </c>
      <c r="H203" s="1224">
        <f t="shared" si="35"/>
        <v>0</v>
      </c>
      <c r="I203" s="1224">
        <f t="shared" si="35"/>
        <v>0</v>
      </c>
      <c r="J203" s="1224">
        <f t="shared" si="35"/>
        <v>0</v>
      </c>
      <c r="K203" s="1224">
        <f t="shared" si="35"/>
        <v>0</v>
      </c>
      <c r="L203" s="1224">
        <f t="shared" si="35"/>
        <v>0</v>
      </c>
      <c r="M203" s="1224">
        <f t="shared" si="35"/>
        <v>0</v>
      </c>
      <c r="N203" s="1221"/>
      <c r="O203" s="1221"/>
      <c r="P203" s="1221"/>
    </row>
    <row r="204" spans="2:16" ht="13.15" customHeight="1" x14ac:dyDescent="0.2">
      <c r="B204" s="536"/>
      <c r="C204" s="1086" t="s">
        <v>524</v>
      </c>
      <c r="D204" s="1220"/>
      <c r="E204" s="1220"/>
      <c r="F204" s="1220"/>
      <c r="G204" s="1223">
        <f t="shared" ref="G204:M204" si="36">+G131</f>
        <v>0</v>
      </c>
      <c r="H204" s="1223">
        <f t="shared" si="36"/>
        <v>0</v>
      </c>
      <c r="I204" s="1223">
        <f t="shared" si="36"/>
        <v>0</v>
      </c>
      <c r="J204" s="1223">
        <f t="shared" si="36"/>
        <v>0</v>
      </c>
      <c r="K204" s="1223">
        <f t="shared" si="36"/>
        <v>0</v>
      </c>
      <c r="L204" s="1223">
        <f t="shared" si="36"/>
        <v>0</v>
      </c>
      <c r="M204" s="1223">
        <f t="shared" si="36"/>
        <v>0</v>
      </c>
      <c r="N204" s="1221"/>
      <c r="O204" s="1221"/>
      <c r="P204" s="1221"/>
    </row>
    <row r="205" spans="2:16" ht="13.15" customHeight="1" x14ac:dyDescent="0.2">
      <c r="B205" s="536"/>
      <c r="C205" s="1220" t="s">
        <v>515</v>
      </c>
      <c r="D205" s="1220"/>
      <c r="E205" s="1220"/>
      <c r="F205" s="1220"/>
      <c r="G205" s="1224">
        <f t="shared" ref="G205:M205" si="37">+G155</f>
        <v>0</v>
      </c>
      <c r="H205" s="1224">
        <f t="shared" si="37"/>
        <v>0</v>
      </c>
      <c r="I205" s="1224">
        <f t="shared" si="37"/>
        <v>0</v>
      </c>
      <c r="J205" s="1224">
        <f t="shared" si="37"/>
        <v>0</v>
      </c>
      <c r="K205" s="1224">
        <f t="shared" si="37"/>
        <v>0</v>
      </c>
      <c r="L205" s="1224">
        <f t="shared" si="37"/>
        <v>0</v>
      </c>
      <c r="M205" s="1224">
        <f t="shared" si="37"/>
        <v>0</v>
      </c>
      <c r="N205" s="1221"/>
      <c r="O205" s="1221"/>
      <c r="P205" s="1221"/>
    </row>
    <row r="206" spans="2:16" ht="13.15" customHeight="1" x14ac:dyDescent="0.2">
      <c r="B206" s="536"/>
      <c r="C206" s="1220" t="s">
        <v>436</v>
      </c>
      <c r="D206" s="1220"/>
      <c r="E206" s="1220"/>
      <c r="F206" s="1220"/>
      <c r="G206" s="1224">
        <f t="shared" ref="G206:M206" si="38">+G168-G161</f>
        <v>0</v>
      </c>
      <c r="H206" s="1224">
        <f t="shared" si="38"/>
        <v>0</v>
      </c>
      <c r="I206" s="1224">
        <f t="shared" si="38"/>
        <v>0</v>
      </c>
      <c r="J206" s="1224">
        <f t="shared" si="38"/>
        <v>0</v>
      </c>
      <c r="K206" s="1224">
        <f t="shared" si="38"/>
        <v>0</v>
      </c>
      <c r="L206" s="1224">
        <f t="shared" si="38"/>
        <v>0</v>
      </c>
      <c r="M206" s="1224">
        <f t="shared" si="38"/>
        <v>0</v>
      </c>
      <c r="N206" s="1221"/>
      <c r="O206" s="1221"/>
      <c r="P206" s="1221"/>
    </row>
    <row r="207" spans="2:16" ht="13.15" customHeight="1" x14ac:dyDescent="0.2">
      <c r="B207" s="536"/>
      <c r="C207" s="1220" t="s">
        <v>435</v>
      </c>
      <c r="D207" s="1220"/>
      <c r="E207" s="1220"/>
      <c r="F207" s="1220"/>
      <c r="G207" s="1224">
        <f t="shared" ref="G207:M209" si="39">+G161</f>
        <v>0</v>
      </c>
      <c r="H207" s="1224">
        <f t="shared" si="39"/>
        <v>0</v>
      </c>
      <c r="I207" s="1224">
        <f t="shared" si="39"/>
        <v>0</v>
      </c>
      <c r="J207" s="1224">
        <f t="shared" si="39"/>
        <v>0</v>
      </c>
      <c r="K207" s="1224">
        <f t="shared" si="39"/>
        <v>0</v>
      </c>
      <c r="L207" s="1224">
        <f t="shared" si="39"/>
        <v>0</v>
      </c>
      <c r="M207" s="1224">
        <f t="shared" si="39"/>
        <v>0</v>
      </c>
      <c r="N207" s="1221"/>
      <c r="O207" s="1221"/>
      <c r="P207" s="1221"/>
    </row>
    <row r="208" spans="2:16" ht="13.15" customHeight="1" x14ac:dyDescent="0.2">
      <c r="B208" s="536"/>
      <c r="C208" s="1220" t="s">
        <v>330</v>
      </c>
      <c r="D208" s="1220"/>
      <c r="E208" s="1220"/>
      <c r="F208" s="1220"/>
      <c r="G208" s="1224">
        <f t="shared" si="39"/>
        <v>0</v>
      </c>
      <c r="H208" s="1224">
        <f t="shared" si="39"/>
        <v>0</v>
      </c>
      <c r="I208" s="1224">
        <f t="shared" si="39"/>
        <v>0</v>
      </c>
      <c r="J208" s="1224">
        <f t="shared" si="39"/>
        <v>0</v>
      </c>
      <c r="K208" s="1224">
        <f t="shared" si="39"/>
        <v>0</v>
      </c>
      <c r="L208" s="1224">
        <f t="shared" si="39"/>
        <v>0</v>
      </c>
      <c r="M208" s="1224">
        <f t="shared" si="39"/>
        <v>0</v>
      </c>
      <c r="N208" s="1221"/>
      <c r="O208" s="1221"/>
      <c r="P208" s="1221"/>
    </row>
    <row r="209" spans="2:16" ht="13.15" customHeight="1" x14ac:dyDescent="0.2">
      <c r="B209" s="536"/>
      <c r="C209" s="1220" t="s">
        <v>331</v>
      </c>
      <c r="D209" s="1220"/>
      <c r="E209" s="1220"/>
      <c r="F209" s="1220"/>
      <c r="G209" s="1224">
        <f t="shared" si="39"/>
        <v>0</v>
      </c>
      <c r="H209" s="1224">
        <f t="shared" si="39"/>
        <v>0</v>
      </c>
      <c r="I209" s="1224">
        <f t="shared" si="39"/>
        <v>0</v>
      </c>
      <c r="J209" s="1224">
        <f t="shared" si="39"/>
        <v>0</v>
      </c>
      <c r="K209" s="1224">
        <f t="shared" si="39"/>
        <v>0</v>
      </c>
      <c r="L209" s="1224">
        <f t="shared" si="39"/>
        <v>0</v>
      </c>
      <c r="M209" s="1224">
        <f t="shared" si="39"/>
        <v>0</v>
      </c>
      <c r="N209" s="1221"/>
      <c r="O209" s="1221"/>
      <c r="P209" s="1221"/>
    </row>
    <row r="210" spans="2:16" ht="13.15" customHeight="1" x14ac:dyDescent="0.2">
      <c r="B210" s="536"/>
      <c r="C210" s="1220" t="s">
        <v>533</v>
      </c>
      <c r="D210" s="1220"/>
      <c r="E210" s="1220"/>
      <c r="F210" s="1220"/>
      <c r="G210" s="1223">
        <f t="shared" ref="G210:M210" si="40">SUM(G200:G209)-G204</f>
        <v>65488.18</v>
      </c>
      <c r="H210" s="1223">
        <f t="shared" si="40"/>
        <v>65488.18</v>
      </c>
      <c r="I210" s="1223">
        <f t="shared" si="40"/>
        <v>65488.18</v>
      </c>
      <c r="J210" s="1223">
        <f t="shared" si="40"/>
        <v>65488.18</v>
      </c>
      <c r="K210" s="1223">
        <f t="shared" si="40"/>
        <v>65488.18</v>
      </c>
      <c r="L210" s="1223">
        <f t="shared" si="40"/>
        <v>65488.18</v>
      </c>
      <c r="M210" s="1223">
        <f t="shared" si="40"/>
        <v>65488.18</v>
      </c>
      <c r="N210" s="1221"/>
      <c r="O210" s="1221"/>
      <c r="P210" s="1221"/>
    </row>
    <row r="211" spans="2:16" ht="13.15" customHeight="1" x14ac:dyDescent="0.2">
      <c r="B211" s="536"/>
      <c r="C211" s="1220" t="s">
        <v>598</v>
      </c>
      <c r="D211" s="1220"/>
      <c r="E211" s="1220"/>
      <c r="F211" s="1220"/>
      <c r="G211" s="1224">
        <f t="shared" ref="G211:M211" si="41">+G197+G210</f>
        <v>200964.76160541666</v>
      </c>
      <c r="H211" s="1224">
        <f t="shared" si="41"/>
        <v>384945.44768633333</v>
      </c>
      <c r="I211" s="1224">
        <f t="shared" si="41"/>
        <v>386702.23768633336</v>
      </c>
      <c r="J211" s="1224">
        <f t="shared" si="41"/>
        <v>388459.0276863334</v>
      </c>
      <c r="K211" s="1224">
        <f t="shared" si="41"/>
        <v>390215.81768633326</v>
      </c>
      <c r="L211" s="1224">
        <f t="shared" si="41"/>
        <v>391972.6076863333</v>
      </c>
      <c r="M211" s="1224">
        <f t="shared" si="41"/>
        <v>391972.6076863333</v>
      </c>
      <c r="N211" s="1221"/>
      <c r="O211" s="1221"/>
      <c r="P211" s="1221"/>
    </row>
    <row r="212" spans="2:16" ht="13.15" customHeight="1" x14ac:dyDescent="0.2">
      <c r="B212" s="536"/>
      <c r="C212" s="1220"/>
      <c r="D212" s="1220"/>
      <c r="E212" s="1220"/>
      <c r="F212" s="1220"/>
      <c r="G212" s="1224">
        <f t="shared" ref="G212:M212" si="42">SUM(G200:G202)</f>
        <v>65488.18</v>
      </c>
      <c r="H212" s="1224">
        <f t="shared" si="42"/>
        <v>65488.18</v>
      </c>
      <c r="I212" s="1224">
        <f t="shared" si="42"/>
        <v>65488.18</v>
      </c>
      <c r="J212" s="1224">
        <f t="shared" si="42"/>
        <v>65488.18</v>
      </c>
      <c r="K212" s="1224">
        <f t="shared" si="42"/>
        <v>65488.18</v>
      </c>
      <c r="L212" s="1224">
        <f t="shared" si="42"/>
        <v>65488.18</v>
      </c>
      <c r="M212" s="1224">
        <f t="shared" si="42"/>
        <v>65488.18</v>
      </c>
      <c r="N212" s="1221"/>
      <c r="O212" s="1221"/>
      <c r="P212" s="1221"/>
    </row>
    <row r="213" spans="2:16" ht="13.15" customHeight="1" x14ac:dyDescent="0.2">
      <c r="B213" s="536"/>
      <c r="C213" s="1220"/>
      <c r="D213" s="1220"/>
      <c r="E213" s="1220"/>
      <c r="F213" s="1220"/>
      <c r="G213" s="1224"/>
      <c r="H213" s="1224"/>
      <c r="I213" s="1224"/>
      <c r="J213" s="1224"/>
      <c r="K213" s="1224"/>
      <c r="L213" s="1224"/>
      <c r="M213" s="1224"/>
      <c r="N213" s="1221"/>
      <c r="O213" s="1221"/>
      <c r="P213" s="1221"/>
    </row>
    <row r="214" spans="2:16" ht="13.15" customHeight="1" x14ac:dyDescent="0.25">
      <c r="B214" s="536"/>
      <c r="C214" s="1219" t="s">
        <v>514</v>
      </c>
      <c r="D214" s="1220"/>
      <c r="E214" s="1220"/>
      <c r="F214" s="1220"/>
      <c r="G214" s="1225" t="str">
        <f t="shared" ref="G214:M214" si="43">+G8</f>
        <v>2014/15</v>
      </c>
      <c r="H214" s="1225" t="str">
        <f t="shared" si="43"/>
        <v>2015/16</v>
      </c>
      <c r="I214" s="1225" t="str">
        <f t="shared" si="43"/>
        <v>2016/17</v>
      </c>
      <c r="J214" s="1225" t="str">
        <f t="shared" si="43"/>
        <v>2017/18</v>
      </c>
      <c r="K214" s="1225" t="str">
        <f t="shared" si="43"/>
        <v>2018/19</v>
      </c>
      <c r="L214" s="1225" t="str">
        <f t="shared" si="43"/>
        <v>2019/20</v>
      </c>
      <c r="M214" s="1225" t="str">
        <f t="shared" si="43"/>
        <v>2020/21</v>
      </c>
      <c r="N214" s="1221"/>
      <c r="O214" s="1221"/>
      <c r="P214" s="1221"/>
    </row>
    <row r="215" spans="2:16" ht="13.15" customHeight="1" x14ac:dyDescent="0.2">
      <c r="B215" s="536"/>
      <c r="C215" s="1220" t="s">
        <v>508</v>
      </c>
      <c r="D215" s="1220"/>
      <c r="E215" s="1220"/>
      <c r="F215" s="1220"/>
      <c r="G215" s="1222"/>
      <c r="H215" s="1222"/>
      <c r="I215" s="1222"/>
      <c r="J215" s="1222"/>
      <c r="K215" s="1222"/>
      <c r="L215" s="1222"/>
      <c r="M215" s="1222"/>
      <c r="N215" s="1221"/>
      <c r="O215" s="1221"/>
      <c r="P215" s="1221"/>
    </row>
    <row r="216" spans="2:16" ht="13.15" customHeight="1" x14ac:dyDescent="0.2">
      <c r="B216" s="536"/>
      <c r="C216" s="1220" t="s">
        <v>509</v>
      </c>
      <c r="D216" s="1220"/>
      <c r="E216" s="1220"/>
      <c r="F216" s="1220"/>
      <c r="G216" s="1224">
        <f>0*(+G19+G25)</f>
        <v>0</v>
      </c>
      <c r="H216" s="1224">
        <f t="shared" ref="H216:M216" si="44">+H19+H25-H24</f>
        <v>125229.57999999999</v>
      </c>
      <c r="I216" s="1224">
        <f t="shared" si="44"/>
        <v>126873.99</v>
      </c>
      <c r="J216" s="1224">
        <f t="shared" si="44"/>
        <v>128518.40000000001</v>
      </c>
      <c r="K216" s="1224">
        <f t="shared" si="44"/>
        <v>130162.80999999998</v>
      </c>
      <c r="L216" s="1224">
        <f t="shared" si="44"/>
        <v>131807.22</v>
      </c>
      <c r="M216" s="1224">
        <f t="shared" si="44"/>
        <v>133451.63</v>
      </c>
      <c r="N216" s="1221"/>
      <c r="O216" s="1221"/>
      <c r="P216" s="1221"/>
    </row>
    <row r="217" spans="2:16" ht="13.15" customHeight="1" x14ac:dyDescent="0.2">
      <c r="B217" s="536"/>
      <c r="C217" s="1220" t="s">
        <v>510</v>
      </c>
      <c r="D217" s="1220"/>
      <c r="E217" s="1220"/>
      <c r="F217" s="1220"/>
      <c r="G217" s="1224">
        <f>+G34*0</f>
        <v>0</v>
      </c>
      <c r="H217" s="1224">
        <f t="shared" ref="H217:M217" si="45">+H34</f>
        <v>127836.54625999999</v>
      </c>
      <c r="I217" s="1224">
        <f t="shared" si="45"/>
        <v>127836.54625999999</v>
      </c>
      <c r="J217" s="1224">
        <f t="shared" si="45"/>
        <v>127836.54625999999</v>
      </c>
      <c r="K217" s="1224">
        <f t="shared" si="45"/>
        <v>127836.54625999999</v>
      </c>
      <c r="L217" s="1224">
        <f t="shared" si="45"/>
        <v>127836.54625999999</v>
      </c>
      <c r="M217" s="1224">
        <f t="shared" si="45"/>
        <v>127836.54625999999</v>
      </c>
      <c r="N217" s="1221"/>
      <c r="O217" s="1221"/>
      <c r="P217" s="1221"/>
    </row>
    <row r="218" spans="2:16" ht="13.15" customHeight="1" x14ac:dyDescent="0.2">
      <c r="B218" s="536"/>
      <c r="C218" s="1220" t="s">
        <v>632</v>
      </c>
      <c r="D218" s="1220"/>
      <c r="E218" s="1220"/>
      <c r="F218" s="1220"/>
      <c r="G218" s="1224">
        <f t="shared" ref="G218:M218" si="46">+G58</f>
        <v>0</v>
      </c>
      <c r="H218" s="1224">
        <f t="shared" si="46"/>
        <v>53014.875593000004</v>
      </c>
      <c r="I218" s="1224">
        <f t="shared" si="46"/>
        <v>53014.875593000004</v>
      </c>
      <c r="J218" s="1224">
        <f t="shared" si="46"/>
        <v>53014.875593000004</v>
      </c>
      <c r="K218" s="1224">
        <f t="shared" si="46"/>
        <v>53014.875593000004</v>
      </c>
      <c r="L218" s="1224">
        <f t="shared" si="46"/>
        <v>53014.875593000004</v>
      </c>
      <c r="M218" s="1224">
        <f t="shared" si="46"/>
        <v>53014.875593000004</v>
      </c>
      <c r="N218" s="1221"/>
      <c r="O218" s="1221"/>
      <c r="P218" s="1221"/>
    </row>
    <row r="219" spans="2:16" ht="13.15" customHeight="1" x14ac:dyDescent="0.2">
      <c r="B219" s="536"/>
      <c r="C219" s="1220" t="s">
        <v>511</v>
      </c>
      <c r="D219" s="1220"/>
      <c r="E219" s="1220"/>
      <c r="F219" s="1220"/>
      <c r="G219" s="1224">
        <f>+G24*0</f>
        <v>0</v>
      </c>
      <c r="H219" s="1224">
        <f t="shared" ref="H219:M219" si="47">+H24</f>
        <v>7088.13</v>
      </c>
      <c r="I219" s="1224">
        <f t="shared" si="47"/>
        <v>7200.51</v>
      </c>
      <c r="J219" s="1224">
        <f t="shared" si="47"/>
        <v>7312.89</v>
      </c>
      <c r="K219" s="1224">
        <f t="shared" si="47"/>
        <v>7425.27</v>
      </c>
      <c r="L219" s="1224">
        <f t="shared" si="47"/>
        <v>7537.6500000000005</v>
      </c>
      <c r="M219" s="1224">
        <f t="shared" si="47"/>
        <v>7650.0300000000007</v>
      </c>
      <c r="N219" s="1221"/>
      <c r="O219" s="1221"/>
      <c r="P219" s="1221"/>
    </row>
    <row r="220" spans="2:16" ht="13.15" customHeight="1" x14ac:dyDescent="0.2">
      <c r="B220" s="536"/>
      <c r="C220" s="1220" t="s">
        <v>506</v>
      </c>
      <c r="D220" s="1220"/>
      <c r="E220" s="1220"/>
      <c r="F220" s="1220"/>
      <c r="G220" s="1224">
        <f>+G29*0</f>
        <v>0</v>
      </c>
      <c r="H220" s="1224">
        <f t="shared" ref="H220:M220" si="48">+H29</f>
        <v>4850.18</v>
      </c>
      <c r="I220" s="1224">
        <f t="shared" si="48"/>
        <v>4850.18</v>
      </c>
      <c r="J220" s="1224">
        <f t="shared" si="48"/>
        <v>4850.18</v>
      </c>
      <c r="K220" s="1224">
        <f t="shared" si="48"/>
        <v>4850.18</v>
      </c>
      <c r="L220" s="1224">
        <f t="shared" si="48"/>
        <v>4850.18</v>
      </c>
      <c r="M220" s="1224">
        <f t="shared" si="48"/>
        <v>4850.18</v>
      </c>
      <c r="N220" s="1221"/>
      <c r="O220" s="1221"/>
      <c r="P220" s="1221"/>
    </row>
    <row r="221" spans="2:16" ht="13.15" customHeight="1" x14ac:dyDescent="0.2">
      <c r="B221" s="536"/>
      <c r="C221" s="1220" t="s">
        <v>512</v>
      </c>
      <c r="D221" s="1220"/>
      <c r="E221" s="1220"/>
      <c r="F221" s="1220"/>
      <c r="G221" s="1224">
        <f>+G47+G41</f>
        <v>4584.66</v>
      </c>
      <c r="H221" s="1224">
        <f t="shared" ref="H221:M221" si="49">+H41</f>
        <v>705.96</v>
      </c>
      <c r="I221" s="1224">
        <f t="shared" si="49"/>
        <v>705.96</v>
      </c>
      <c r="J221" s="1224">
        <f t="shared" si="49"/>
        <v>705.96</v>
      </c>
      <c r="K221" s="1224">
        <f t="shared" si="49"/>
        <v>705.96</v>
      </c>
      <c r="L221" s="1224">
        <f t="shared" si="49"/>
        <v>705.96</v>
      </c>
      <c r="M221" s="1224">
        <f t="shared" si="49"/>
        <v>705.96</v>
      </c>
      <c r="N221" s="1221"/>
      <c r="O221" s="1221"/>
      <c r="P221" s="1221"/>
    </row>
    <row r="222" spans="2:16" ht="13.15" customHeight="1" x14ac:dyDescent="0.2">
      <c r="B222" s="536"/>
      <c r="C222" s="1086" t="s">
        <v>524</v>
      </c>
      <c r="D222" s="1220"/>
      <c r="E222" s="1220"/>
      <c r="F222" s="1220"/>
      <c r="G222" s="1224">
        <f t="shared" ref="G222:M222" si="50">+G45</f>
        <v>0</v>
      </c>
      <c r="H222" s="1224">
        <f t="shared" si="50"/>
        <v>0</v>
      </c>
      <c r="I222" s="1224">
        <f t="shared" si="50"/>
        <v>0</v>
      </c>
      <c r="J222" s="1224">
        <f t="shared" si="50"/>
        <v>0</v>
      </c>
      <c r="K222" s="1224">
        <f t="shared" si="50"/>
        <v>0</v>
      </c>
      <c r="L222" s="1224">
        <f t="shared" si="50"/>
        <v>0</v>
      </c>
      <c r="M222" s="1224">
        <f t="shared" si="50"/>
        <v>0</v>
      </c>
      <c r="N222" s="1221"/>
      <c r="O222" s="1221"/>
      <c r="P222" s="1221"/>
    </row>
    <row r="223" spans="2:16" ht="13.15" customHeight="1" x14ac:dyDescent="0.2">
      <c r="B223" s="536"/>
      <c r="C223" s="1220" t="s">
        <v>515</v>
      </c>
      <c r="D223" s="1220"/>
      <c r="E223" s="1220"/>
      <c r="F223" s="1220"/>
      <c r="G223" s="1224">
        <f t="shared" ref="G223:M223" si="51">+G155</f>
        <v>0</v>
      </c>
      <c r="H223" s="1224">
        <f t="shared" si="51"/>
        <v>0</v>
      </c>
      <c r="I223" s="1224">
        <f t="shared" si="51"/>
        <v>0</v>
      </c>
      <c r="J223" s="1224">
        <f t="shared" si="51"/>
        <v>0</v>
      </c>
      <c r="K223" s="1224">
        <f t="shared" si="51"/>
        <v>0</v>
      </c>
      <c r="L223" s="1224">
        <f t="shared" si="51"/>
        <v>0</v>
      </c>
      <c r="M223" s="1224">
        <f t="shared" si="51"/>
        <v>0</v>
      </c>
      <c r="N223" s="1221"/>
      <c r="O223" s="1221"/>
      <c r="P223" s="1221"/>
    </row>
    <row r="224" spans="2:16" ht="13.15" customHeight="1" x14ac:dyDescent="0.2">
      <c r="B224" s="536"/>
      <c r="C224" s="1220" t="s">
        <v>436</v>
      </c>
      <c r="D224" s="1220"/>
      <c r="E224" s="1220"/>
      <c r="F224" s="1220"/>
      <c r="G224" s="1224">
        <f t="shared" ref="G224:M224" si="52">+G86-G79</f>
        <v>0</v>
      </c>
      <c r="H224" s="1224">
        <f t="shared" si="52"/>
        <v>0</v>
      </c>
      <c r="I224" s="1224">
        <f t="shared" si="52"/>
        <v>0</v>
      </c>
      <c r="J224" s="1224">
        <f t="shared" si="52"/>
        <v>0</v>
      </c>
      <c r="K224" s="1224">
        <f t="shared" si="52"/>
        <v>0</v>
      </c>
      <c r="L224" s="1224">
        <f t="shared" si="52"/>
        <v>0</v>
      </c>
      <c r="M224" s="1224">
        <f t="shared" si="52"/>
        <v>0</v>
      </c>
      <c r="N224" s="1221"/>
      <c r="O224" s="1221"/>
      <c r="P224" s="1221"/>
    </row>
    <row r="225" spans="2:16" ht="13.15" customHeight="1" x14ac:dyDescent="0.2">
      <c r="B225" s="536"/>
      <c r="C225" s="1220" t="s">
        <v>435</v>
      </c>
      <c r="D225" s="1220"/>
      <c r="E225" s="1220"/>
      <c r="F225" s="1220"/>
      <c r="G225" s="1224">
        <f t="shared" ref="G225:M227" si="53">+G79</f>
        <v>0</v>
      </c>
      <c r="H225" s="1224">
        <f t="shared" si="53"/>
        <v>0</v>
      </c>
      <c r="I225" s="1224">
        <f t="shared" si="53"/>
        <v>0</v>
      </c>
      <c r="J225" s="1224">
        <f t="shared" si="53"/>
        <v>0</v>
      </c>
      <c r="K225" s="1224">
        <f t="shared" si="53"/>
        <v>0</v>
      </c>
      <c r="L225" s="1224">
        <f t="shared" si="53"/>
        <v>0</v>
      </c>
      <c r="M225" s="1224">
        <f t="shared" si="53"/>
        <v>0</v>
      </c>
      <c r="N225" s="1221"/>
      <c r="O225" s="1221"/>
      <c r="P225" s="1221"/>
    </row>
    <row r="226" spans="2:16" ht="13.15" customHeight="1" x14ac:dyDescent="0.2">
      <c r="B226" s="536"/>
      <c r="C226" s="1220" t="s">
        <v>330</v>
      </c>
      <c r="D226" s="1220"/>
      <c r="E226" s="1220"/>
      <c r="F226" s="1220"/>
      <c r="G226" s="1224">
        <f t="shared" si="53"/>
        <v>0</v>
      </c>
      <c r="H226" s="1224">
        <f t="shared" si="53"/>
        <v>0</v>
      </c>
      <c r="I226" s="1224">
        <f t="shared" si="53"/>
        <v>0</v>
      </c>
      <c r="J226" s="1224">
        <f t="shared" si="53"/>
        <v>0</v>
      </c>
      <c r="K226" s="1224">
        <f t="shared" si="53"/>
        <v>0</v>
      </c>
      <c r="L226" s="1224">
        <f t="shared" si="53"/>
        <v>0</v>
      </c>
      <c r="M226" s="1224">
        <f t="shared" si="53"/>
        <v>0</v>
      </c>
      <c r="N226" s="1221"/>
      <c r="O226" s="1221"/>
      <c r="P226" s="1221"/>
    </row>
    <row r="227" spans="2:16" ht="13.15" customHeight="1" x14ac:dyDescent="0.2">
      <c r="B227" s="536"/>
      <c r="C227" s="1220" t="s">
        <v>331</v>
      </c>
      <c r="D227" s="1220"/>
      <c r="E227" s="1220"/>
      <c r="F227" s="1220"/>
      <c r="G227" s="1224">
        <f t="shared" si="53"/>
        <v>0</v>
      </c>
      <c r="H227" s="1224">
        <f t="shared" si="53"/>
        <v>0</v>
      </c>
      <c r="I227" s="1224">
        <f t="shared" si="53"/>
        <v>0</v>
      </c>
      <c r="J227" s="1224">
        <f t="shared" si="53"/>
        <v>0</v>
      </c>
      <c r="K227" s="1224">
        <f t="shared" si="53"/>
        <v>0</v>
      </c>
      <c r="L227" s="1224">
        <f t="shared" si="53"/>
        <v>0</v>
      </c>
      <c r="M227" s="1224">
        <f t="shared" si="53"/>
        <v>0</v>
      </c>
      <c r="N227" s="1221"/>
      <c r="O227" s="1221"/>
      <c r="P227" s="1221"/>
    </row>
    <row r="228" spans="2:16" ht="13.15" customHeight="1" x14ac:dyDescent="0.2">
      <c r="B228" s="536"/>
      <c r="C228" s="1220" t="s">
        <v>532</v>
      </c>
      <c r="D228" s="1220"/>
      <c r="E228" s="1220"/>
      <c r="F228" s="1220"/>
      <c r="G228" s="1224">
        <f t="shared" ref="G228:M228" si="54">SUM(G216:G227)-G222</f>
        <v>4584.66</v>
      </c>
      <c r="H228" s="1224">
        <f t="shared" si="54"/>
        <v>318725.27185300004</v>
      </c>
      <c r="I228" s="1224">
        <f t="shared" si="54"/>
        <v>320482.06185300002</v>
      </c>
      <c r="J228" s="1224">
        <f t="shared" si="54"/>
        <v>322238.851853</v>
      </c>
      <c r="K228" s="1224">
        <f t="shared" si="54"/>
        <v>323995.64185300004</v>
      </c>
      <c r="L228" s="1224">
        <f t="shared" si="54"/>
        <v>325752.43185300007</v>
      </c>
      <c r="M228" s="1224">
        <f t="shared" si="54"/>
        <v>327509.221853</v>
      </c>
      <c r="N228" s="1221"/>
      <c r="O228" s="1221"/>
      <c r="P228" s="1221"/>
    </row>
    <row r="229" spans="2:16" ht="13.15" customHeight="1" x14ac:dyDescent="0.2">
      <c r="B229" s="536"/>
      <c r="C229" s="1220"/>
      <c r="D229" s="1220"/>
      <c r="E229" s="1220"/>
      <c r="F229" s="1220"/>
      <c r="G229" s="1222"/>
      <c r="H229" s="1222"/>
      <c r="I229" s="1222"/>
      <c r="J229" s="1222"/>
      <c r="K229" s="1222"/>
      <c r="L229" s="1222"/>
      <c r="M229" s="1222"/>
      <c r="N229" s="1221"/>
      <c r="O229" s="1221"/>
      <c r="P229" s="1221"/>
    </row>
    <row r="230" spans="2:16" ht="13.15" customHeight="1" x14ac:dyDescent="0.2">
      <c r="B230" s="536"/>
      <c r="C230" s="1220" t="s">
        <v>513</v>
      </c>
      <c r="D230" s="1220"/>
      <c r="E230" s="1220"/>
      <c r="F230" s="1220"/>
      <c r="G230" s="1222"/>
      <c r="H230" s="1222"/>
      <c r="I230" s="1222"/>
      <c r="J230" s="1222"/>
      <c r="K230" s="1222"/>
      <c r="L230" s="1222"/>
      <c r="M230" s="1222"/>
      <c r="N230" s="1221"/>
      <c r="O230" s="1221"/>
      <c r="P230" s="1221"/>
    </row>
    <row r="231" spans="2:16" ht="13.15" customHeight="1" x14ac:dyDescent="0.2">
      <c r="B231" s="536"/>
      <c r="C231" s="1220" t="s">
        <v>509</v>
      </c>
      <c r="D231" s="1220"/>
      <c r="E231" s="1220"/>
      <c r="F231" s="1220"/>
      <c r="G231" s="1224">
        <f>7/12*G109*0</f>
        <v>0</v>
      </c>
      <c r="H231" s="1224">
        <f t="shared" ref="H231:M231" si="55">5/12*G109+7/12*H109</f>
        <v>50597.81</v>
      </c>
      <c r="I231" s="1224">
        <f t="shared" si="55"/>
        <v>50597.81</v>
      </c>
      <c r="J231" s="1224">
        <f t="shared" si="55"/>
        <v>50597.81</v>
      </c>
      <c r="K231" s="1224">
        <f t="shared" si="55"/>
        <v>50597.81</v>
      </c>
      <c r="L231" s="1224">
        <f t="shared" si="55"/>
        <v>50597.81</v>
      </c>
      <c r="M231" s="1224">
        <f t="shared" si="55"/>
        <v>50597.81</v>
      </c>
      <c r="N231" s="1221"/>
      <c r="O231" s="1221"/>
      <c r="P231" s="1221"/>
    </row>
    <row r="232" spans="2:16" ht="13.15" customHeight="1" x14ac:dyDescent="0.2">
      <c r="B232" s="536"/>
      <c r="C232" s="1220" t="s">
        <v>510</v>
      </c>
      <c r="D232" s="1220"/>
      <c r="E232" s="1220"/>
      <c r="F232" s="1220"/>
      <c r="G232" s="1224">
        <f>7/12*G114*0</f>
        <v>0</v>
      </c>
      <c r="H232" s="1224">
        <f t="shared" ref="H232:M232" si="56">5/12*G114+7/12*H114</f>
        <v>9552.66</v>
      </c>
      <c r="I232" s="1224">
        <f t="shared" si="56"/>
        <v>9552.66</v>
      </c>
      <c r="J232" s="1224">
        <f t="shared" si="56"/>
        <v>9552.66</v>
      </c>
      <c r="K232" s="1224">
        <f t="shared" si="56"/>
        <v>9552.66</v>
      </c>
      <c r="L232" s="1224">
        <f t="shared" si="56"/>
        <v>9552.66</v>
      </c>
      <c r="M232" s="1224">
        <f t="shared" si="56"/>
        <v>9552.66</v>
      </c>
      <c r="N232" s="1221"/>
      <c r="O232" s="1221"/>
      <c r="P232" s="1221"/>
    </row>
    <row r="233" spans="2:16" ht="13.15" customHeight="1" x14ac:dyDescent="0.2">
      <c r="B233" s="536"/>
      <c r="C233" s="1220" t="s">
        <v>632</v>
      </c>
      <c r="D233" s="1220"/>
      <c r="E233" s="1220"/>
      <c r="F233" s="1220"/>
      <c r="G233" s="1224">
        <f>7/12*G142*0</f>
        <v>0</v>
      </c>
      <c r="H233" s="1224">
        <f>5/12*G142+7/12*H142</f>
        <v>5337.7100000000009</v>
      </c>
      <c r="I233" s="1224">
        <f>5/12*I142+7/12*J142</f>
        <v>5337.7100000000009</v>
      </c>
      <c r="J233" s="1224">
        <f>5/12*J142+7/12*K142</f>
        <v>5337.7100000000009</v>
      </c>
      <c r="K233" s="1224">
        <f>5/12*K142+7/12*L142</f>
        <v>5337.7100000000009</v>
      </c>
      <c r="L233" s="1224">
        <f>5/12*L142+7/12*M142</f>
        <v>5337.7100000000009</v>
      </c>
      <c r="M233" s="1224">
        <f>5/12*L142+7/12*L142</f>
        <v>5337.7100000000009</v>
      </c>
      <c r="N233" s="1221"/>
      <c r="O233" s="1221"/>
      <c r="P233" s="1221"/>
    </row>
    <row r="234" spans="2:16" ht="13.15" customHeight="1" x14ac:dyDescent="0.2">
      <c r="B234" s="536"/>
      <c r="C234" s="1220" t="s">
        <v>512</v>
      </c>
      <c r="D234" s="1220"/>
      <c r="E234" s="1220"/>
      <c r="F234" s="1220"/>
      <c r="G234" s="1224">
        <f>5/12*E174+7/12*G145</f>
        <v>38201.438333333339</v>
      </c>
      <c r="H234" s="1224">
        <f t="shared" ref="H234:M234" si="57">5/12*(G121+G126)+7/12*(H121+H126)</f>
        <v>0</v>
      </c>
      <c r="I234" s="1224">
        <f t="shared" si="57"/>
        <v>0</v>
      </c>
      <c r="J234" s="1224">
        <f t="shared" si="57"/>
        <v>0</v>
      </c>
      <c r="K234" s="1224">
        <f t="shared" si="57"/>
        <v>0</v>
      </c>
      <c r="L234" s="1224">
        <f t="shared" si="57"/>
        <v>0</v>
      </c>
      <c r="M234" s="1224">
        <f t="shared" si="57"/>
        <v>0</v>
      </c>
      <c r="N234" s="1221"/>
      <c r="O234" s="1221"/>
      <c r="P234" s="1221"/>
    </row>
    <row r="235" spans="2:16" ht="13.15" customHeight="1" x14ac:dyDescent="0.2">
      <c r="B235" s="536"/>
      <c r="C235" s="1086" t="s">
        <v>524</v>
      </c>
      <c r="D235" s="1220"/>
      <c r="E235" s="1220"/>
      <c r="F235" s="1220"/>
      <c r="G235" s="1224">
        <f>7/12*G131</f>
        <v>0</v>
      </c>
      <c r="H235" s="1224">
        <f t="shared" ref="H235:M235" si="58">5/12*G131+7/12*H131</f>
        <v>0</v>
      </c>
      <c r="I235" s="1224">
        <f t="shared" si="58"/>
        <v>0</v>
      </c>
      <c r="J235" s="1224">
        <f t="shared" si="58"/>
        <v>0</v>
      </c>
      <c r="K235" s="1224">
        <f t="shared" si="58"/>
        <v>0</v>
      </c>
      <c r="L235" s="1224">
        <f t="shared" si="58"/>
        <v>0</v>
      </c>
      <c r="M235" s="1224">
        <f t="shared" si="58"/>
        <v>0</v>
      </c>
      <c r="N235" s="1221"/>
      <c r="O235" s="1221"/>
      <c r="P235" s="1221"/>
    </row>
    <row r="236" spans="2:16" ht="13.15" customHeight="1" x14ac:dyDescent="0.2">
      <c r="B236" s="536"/>
      <c r="C236" s="1220" t="s">
        <v>515</v>
      </c>
      <c r="D236" s="1220"/>
      <c r="E236" s="1220"/>
      <c r="F236" s="1220"/>
      <c r="G236" s="1224">
        <f>7/12*G155</f>
        <v>0</v>
      </c>
      <c r="H236" s="1224">
        <f t="shared" ref="H236:M236" si="59">5/12*G155+7/12*H155</f>
        <v>0</v>
      </c>
      <c r="I236" s="1224">
        <f t="shared" si="59"/>
        <v>0</v>
      </c>
      <c r="J236" s="1224">
        <f t="shared" si="59"/>
        <v>0</v>
      </c>
      <c r="K236" s="1224">
        <f t="shared" si="59"/>
        <v>0</v>
      </c>
      <c r="L236" s="1224">
        <f t="shared" si="59"/>
        <v>0</v>
      </c>
      <c r="M236" s="1224">
        <f t="shared" si="59"/>
        <v>0</v>
      </c>
      <c r="N236" s="1221"/>
      <c r="O236" s="1221"/>
      <c r="P236" s="1221"/>
    </row>
    <row r="237" spans="2:16" ht="13.15" customHeight="1" x14ac:dyDescent="0.2">
      <c r="B237" s="536"/>
      <c r="C237" s="1220" t="s">
        <v>436</v>
      </c>
      <c r="D237" s="1220"/>
      <c r="E237" s="1220"/>
      <c r="F237" s="1220"/>
      <c r="G237" s="1224">
        <f>7/12*(G168-G161)</f>
        <v>0</v>
      </c>
      <c r="H237" s="1224">
        <f t="shared" ref="H237:M237" si="60">5/12*(G168-G161)+7/12*(H168-H161)</f>
        <v>0</v>
      </c>
      <c r="I237" s="1224">
        <f t="shared" si="60"/>
        <v>0</v>
      </c>
      <c r="J237" s="1224">
        <f t="shared" si="60"/>
        <v>0</v>
      </c>
      <c r="K237" s="1224">
        <f t="shared" si="60"/>
        <v>0</v>
      </c>
      <c r="L237" s="1224">
        <f t="shared" si="60"/>
        <v>0</v>
      </c>
      <c r="M237" s="1224">
        <f t="shared" si="60"/>
        <v>0</v>
      </c>
      <c r="N237" s="1221"/>
      <c r="O237" s="1221"/>
      <c r="P237" s="1221"/>
    </row>
    <row r="238" spans="2:16" ht="13.15" customHeight="1" x14ac:dyDescent="0.2">
      <c r="B238" s="536"/>
      <c r="C238" s="1220" t="s">
        <v>435</v>
      </c>
      <c r="D238" s="1220"/>
      <c r="E238" s="1220"/>
      <c r="F238" s="1220"/>
      <c r="G238" s="1224">
        <f>7/12*G161</f>
        <v>0</v>
      </c>
      <c r="H238" s="1224">
        <f t="shared" ref="H238:M240" si="61">5/12*G161+7/12*H161</f>
        <v>0</v>
      </c>
      <c r="I238" s="1224">
        <f t="shared" si="61"/>
        <v>0</v>
      </c>
      <c r="J238" s="1224">
        <f t="shared" si="61"/>
        <v>0</v>
      </c>
      <c r="K238" s="1224">
        <f t="shared" si="61"/>
        <v>0</v>
      </c>
      <c r="L238" s="1224">
        <f t="shared" si="61"/>
        <v>0</v>
      </c>
      <c r="M238" s="1224">
        <f t="shared" si="61"/>
        <v>0</v>
      </c>
      <c r="N238" s="1221"/>
      <c r="O238" s="1221"/>
      <c r="P238" s="1221"/>
    </row>
    <row r="239" spans="2:16" ht="13.15" customHeight="1" x14ac:dyDescent="0.2">
      <c r="B239" s="536"/>
      <c r="C239" s="1220" t="s">
        <v>330</v>
      </c>
      <c r="D239" s="1220"/>
      <c r="E239" s="1220"/>
      <c r="F239" s="1220"/>
      <c r="G239" s="1224">
        <f>7/12*G162</f>
        <v>0</v>
      </c>
      <c r="H239" s="1224">
        <f t="shared" si="61"/>
        <v>0</v>
      </c>
      <c r="I239" s="1224">
        <f t="shared" si="61"/>
        <v>0</v>
      </c>
      <c r="J239" s="1224">
        <f t="shared" si="61"/>
        <v>0</v>
      </c>
      <c r="K239" s="1224">
        <f t="shared" si="61"/>
        <v>0</v>
      </c>
      <c r="L239" s="1224">
        <f t="shared" si="61"/>
        <v>0</v>
      </c>
      <c r="M239" s="1224">
        <f t="shared" si="61"/>
        <v>0</v>
      </c>
      <c r="N239" s="1221"/>
      <c r="O239" s="1221"/>
      <c r="P239" s="1221"/>
    </row>
    <row r="240" spans="2:16" ht="13.15" customHeight="1" x14ac:dyDescent="0.2">
      <c r="B240" s="536"/>
      <c r="C240" s="1220" t="s">
        <v>331</v>
      </c>
      <c r="D240" s="1220"/>
      <c r="E240" s="1220"/>
      <c r="F240" s="1220"/>
      <c r="G240" s="1224">
        <f>7/12*G163</f>
        <v>0</v>
      </c>
      <c r="H240" s="1224">
        <f t="shared" si="61"/>
        <v>0</v>
      </c>
      <c r="I240" s="1224">
        <f t="shared" si="61"/>
        <v>0</v>
      </c>
      <c r="J240" s="1224">
        <f t="shared" si="61"/>
        <v>0</v>
      </c>
      <c r="K240" s="1224">
        <f t="shared" si="61"/>
        <v>0</v>
      </c>
      <c r="L240" s="1224">
        <f t="shared" si="61"/>
        <v>0</v>
      </c>
      <c r="M240" s="1224">
        <f t="shared" si="61"/>
        <v>0</v>
      </c>
      <c r="N240" s="1221"/>
      <c r="O240" s="1221"/>
      <c r="P240" s="1221"/>
    </row>
    <row r="241" spans="2:16" ht="13.15" customHeight="1" x14ac:dyDescent="0.2">
      <c r="B241" s="536"/>
      <c r="C241" s="1220" t="s">
        <v>533</v>
      </c>
      <c r="D241" s="1220"/>
      <c r="E241" s="1220"/>
      <c r="F241" s="1220"/>
      <c r="G241" s="1224">
        <f t="shared" ref="G241:M241" si="62">SUM(G231:G240)-G235</f>
        <v>38201.438333333339</v>
      </c>
      <c r="H241" s="1224">
        <f t="shared" si="62"/>
        <v>65488.18</v>
      </c>
      <c r="I241" s="1224">
        <f t="shared" si="62"/>
        <v>65488.18</v>
      </c>
      <c r="J241" s="1224">
        <f t="shared" si="62"/>
        <v>65488.18</v>
      </c>
      <c r="K241" s="1224">
        <f t="shared" si="62"/>
        <v>65488.18</v>
      </c>
      <c r="L241" s="1224">
        <f t="shared" si="62"/>
        <v>65488.18</v>
      </c>
      <c r="M241" s="1224">
        <f t="shared" si="62"/>
        <v>65488.18</v>
      </c>
      <c r="N241" s="1221"/>
      <c r="O241" s="1221"/>
      <c r="P241" s="1221"/>
    </row>
    <row r="242" spans="2:16" ht="13.15" customHeight="1" x14ac:dyDescent="0.2">
      <c r="B242" s="536"/>
      <c r="C242" s="1220" t="s">
        <v>598</v>
      </c>
      <c r="D242" s="1220"/>
      <c r="E242" s="1220"/>
      <c r="F242" s="1220"/>
      <c r="G242" s="1224">
        <f t="shared" ref="G242:M242" si="63">+G228+G241</f>
        <v>42786.098333333342</v>
      </c>
      <c r="H242" s="1224">
        <f t="shared" si="63"/>
        <v>384213.45185300004</v>
      </c>
      <c r="I242" s="1224">
        <f t="shared" si="63"/>
        <v>385970.24185300001</v>
      </c>
      <c r="J242" s="1224">
        <f t="shared" si="63"/>
        <v>387727.03185299999</v>
      </c>
      <c r="K242" s="1224">
        <f t="shared" si="63"/>
        <v>389483.82185300003</v>
      </c>
      <c r="L242" s="1224">
        <f t="shared" si="63"/>
        <v>391240.61185300007</v>
      </c>
      <c r="M242" s="1224">
        <f t="shared" si="63"/>
        <v>392997.40185299999</v>
      </c>
      <c r="N242" s="1221"/>
      <c r="O242" s="1221"/>
      <c r="P242" s="1221"/>
    </row>
    <row r="243" spans="2:16" ht="13.15" customHeight="1" x14ac:dyDescent="0.2">
      <c r="B243" s="536"/>
      <c r="C243" s="1220"/>
      <c r="D243" s="1220"/>
      <c r="E243" s="1220"/>
      <c r="F243" s="1220"/>
      <c r="G243" s="1222"/>
      <c r="H243" s="1222"/>
      <c r="I243" s="1222"/>
      <c r="J243" s="1222"/>
      <c r="K243" s="1222"/>
      <c r="L243" s="1222"/>
      <c r="M243" s="1222"/>
      <c r="N243" s="1221"/>
      <c r="O243" s="1221"/>
      <c r="P243" s="1221"/>
    </row>
    <row r="244" spans="2:16" ht="13.15" customHeight="1" x14ac:dyDescent="0.2">
      <c r="C244" s="1221"/>
      <c r="D244" s="1221"/>
      <c r="E244" s="1221"/>
      <c r="F244" s="1221"/>
      <c r="G244" s="1226"/>
      <c r="H244" s="1226"/>
      <c r="I244" s="1226"/>
      <c r="J244" s="1226"/>
      <c r="K244" s="1226"/>
      <c r="L244" s="1226"/>
      <c r="M244" s="1226"/>
      <c r="N244" s="1221"/>
      <c r="O244" s="1221"/>
      <c r="P244" s="1221"/>
    </row>
    <row r="245" spans="2:16" ht="13.15" customHeight="1" x14ac:dyDescent="0.2">
      <c r="C245" s="1221"/>
      <c r="D245" s="1221"/>
      <c r="E245" s="1221"/>
      <c r="F245" s="1221"/>
      <c r="G245" s="1226"/>
      <c r="H245" s="1226"/>
      <c r="I245" s="1226"/>
      <c r="J245" s="1226"/>
      <c r="K245" s="1226"/>
      <c r="L245" s="1226"/>
      <c r="M245" s="1226"/>
      <c r="N245" s="1221"/>
      <c r="O245" s="1221"/>
      <c r="P245" s="1221"/>
    </row>
    <row r="246" spans="2:16" ht="13.15" customHeight="1" x14ac:dyDescent="0.2">
      <c r="C246" s="1221"/>
      <c r="D246" s="1221"/>
      <c r="E246" s="1221"/>
      <c r="F246" s="1221"/>
      <c r="G246" s="1226"/>
      <c r="H246" s="1226"/>
      <c r="I246" s="1226"/>
      <c r="J246" s="1226"/>
      <c r="K246" s="1226"/>
      <c r="L246" s="1226"/>
      <c r="M246" s="1226"/>
      <c r="N246" s="1221"/>
      <c r="O246" s="1221"/>
      <c r="P246" s="1221"/>
    </row>
    <row r="247" spans="2:16" ht="13.15" customHeight="1" x14ac:dyDescent="0.2">
      <c r="C247" s="1221"/>
      <c r="D247" s="1221"/>
      <c r="E247" s="1221"/>
      <c r="F247" s="1221"/>
      <c r="G247" s="1226"/>
      <c r="H247" s="1226"/>
      <c r="I247" s="1226"/>
      <c r="J247" s="1226"/>
      <c r="K247" s="1226"/>
      <c r="L247" s="1226"/>
      <c r="M247" s="1226"/>
      <c r="N247" s="1221"/>
      <c r="O247" s="1221"/>
      <c r="P247" s="1221"/>
    </row>
    <row r="248" spans="2:16" ht="13.15" customHeight="1" x14ac:dyDescent="0.2">
      <c r="C248" s="1221"/>
      <c r="D248" s="1221" t="s">
        <v>105</v>
      </c>
      <c r="E248" s="1221">
        <v>12</v>
      </c>
      <c r="F248" s="1221"/>
      <c r="G248" s="1226"/>
      <c r="H248" s="1226"/>
      <c r="I248" s="1226"/>
      <c r="J248" s="1226"/>
      <c r="K248" s="1226"/>
      <c r="L248" s="1226"/>
      <c r="M248" s="1226"/>
      <c r="N248" s="1221"/>
      <c r="O248" s="1221"/>
      <c r="P248" s="1221"/>
    </row>
    <row r="249" spans="2:16" ht="13.15" customHeight="1" x14ac:dyDescent="0.2">
      <c r="C249" s="1221"/>
      <c r="D249" s="1221" t="s">
        <v>4</v>
      </c>
      <c r="E249" s="1221">
        <v>7</v>
      </c>
      <c r="F249" s="1221"/>
      <c r="G249" s="1226"/>
      <c r="H249" s="1226"/>
      <c r="I249" s="1226"/>
      <c r="J249" s="1226"/>
      <c r="K249" s="1226"/>
      <c r="L249" s="1226"/>
      <c r="M249" s="1226"/>
      <c r="N249" s="1221"/>
      <c r="O249" s="1221"/>
      <c r="P249" s="1221"/>
    </row>
    <row r="250" spans="2:16" ht="13.15" customHeight="1" x14ac:dyDescent="0.2">
      <c r="C250" s="1221"/>
      <c r="D250" s="1221" t="s">
        <v>40</v>
      </c>
      <c r="E250" s="1221"/>
      <c r="F250" s="1221"/>
      <c r="G250" s="1226"/>
      <c r="H250" s="1226"/>
      <c r="I250" s="1226"/>
      <c r="J250" s="1226"/>
      <c r="K250" s="1226"/>
      <c r="L250" s="1226"/>
      <c r="M250" s="1226"/>
      <c r="N250" s="1221"/>
      <c r="O250" s="1221"/>
      <c r="P250" s="1221"/>
    </row>
    <row r="251" spans="2:16" ht="13.15" customHeight="1" x14ac:dyDescent="0.2">
      <c r="C251" s="1221"/>
      <c r="D251" s="1221"/>
      <c r="E251" s="1221"/>
      <c r="F251" s="1221"/>
      <c r="G251" s="1226"/>
      <c r="H251" s="1226"/>
      <c r="I251" s="1226"/>
      <c r="J251" s="1226"/>
      <c r="K251" s="1226"/>
      <c r="L251" s="1226"/>
      <c r="M251" s="1226"/>
      <c r="N251" s="1221"/>
      <c r="O251" s="1221"/>
      <c r="P251" s="1221"/>
    </row>
    <row r="252" spans="2:16" ht="13.15" customHeight="1" x14ac:dyDescent="0.2">
      <c r="C252" s="1221"/>
      <c r="D252" s="1221" t="s">
        <v>46</v>
      </c>
      <c r="E252" s="1221"/>
      <c r="F252" s="1221"/>
      <c r="G252" s="1226"/>
      <c r="H252" s="1226"/>
      <c r="I252" s="1226"/>
      <c r="J252" s="1226"/>
      <c r="K252" s="1226"/>
      <c r="L252" s="1226"/>
      <c r="M252" s="1226"/>
      <c r="N252" s="1221"/>
      <c r="O252" s="1221"/>
      <c r="P252" s="1221"/>
    </row>
    <row r="253" spans="2:16" ht="13.15" customHeight="1" x14ac:dyDescent="0.2">
      <c r="C253" s="1221"/>
      <c r="D253" s="1227" t="s">
        <v>48</v>
      </c>
      <c r="E253" s="1221"/>
      <c r="F253" s="1221"/>
      <c r="G253" s="1226"/>
      <c r="H253" s="1226"/>
      <c r="I253" s="1226"/>
      <c r="J253" s="1226"/>
      <c r="K253" s="1226"/>
      <c r="L253" s="1226"/>
      <c r="M253" s="1226"/>
      <c r="N253" s="1221"/>
      <c r="O253" s="1221"/>
      <c r="P253" s="1221"/>
    </row>
    <row r="254" spans="2:16" ht="13.15" customHeight="1" x14ac:dyDescent="0.2">
      <c r="C254" s="1221"/>
      <c r="D254" s="1227" t="s">
        <v>114</v>
      </c>
      <c r="E254" s="1221"/>
      <c r="F254" s="1221"/>
      <c r="G254" s="1226"/>
      <c r="H254" s="1226"/>
      <c r="I254" s="1226"/>
      <c r="J254" s="1226"/>
      <c r="K254" s="1226"/>
      <c r="L254" s="1226"/>
      <c r="M254" s="1226"/>
      <c r="N254" s="1221"/>
      <c r="O254" s="1221"/>
      <c r="P254" s="1221"/>
    </row>
    <row r="255" spans="2:16" ht="13.15" customHeight="1" x14ac:dyDescent="0.2">
      <c r="C255" s="1221"/>
      <c r="D255" s="1227" t="s">
        <v>47</v>
      </c>
      <c r="E255" s="1221"/>
      <c r="F255" s="1221"/>
      <c r="G255" s="1226"/>
      <c r="H255" s="1226"/>
      <c r="I255" s="1226"/>
      <c r="J255" s="1226"/>
      <c r="K255" s="1226"/>
      <c r="L255" s="1226"/>
      <c r="M255" s="1226"/>
      <c r="N255" s="1221"/>
      <c r="O255" s="1221"/>
      <c r="P255" s="1221"/>
    </row>
    <row r="256" spans="2:16" ht="13.15" customHeight="1" x14ac:dyDescent="0.2">
      <c r="C256" s="1221"/>
      <c r="D256" s="1227" t="s">
        <v>116</v>
      </c>
      <c r="E256" s="1221"/>
      <c r="F256" s="1221"/>
      <c r="G256" s="1226"/>
      <c r="H256" s="1226"/>
      <c r="I256" s="1226"/>
      <c r="J256" s="1226"/>
      <c r="K256" s="1226"/>
      <c r="L256" s="1226"/>
      <c r="M256" s="1226"/>
      <c r="N256" s="1221"/>
      <c r="O256" s="1221"/>
      <c r="P256" s="1221"/>
    </row>
    <row r="257" spans="4:4" ht="13.15" customHeight="1" x14ac:dyDescent="0.2">
      <c r="D257" s="5"/>
    </row>
    <row r="258" spans="4:4" ht="13.15" customHeight="1" x14ac:dyDescent="0.2">
      <c r="D258" s="5"/>
    </row>
    <row r="259" spans="4:4" ht="13.15" customHeight="1" x14ac:dyDescent="0.2">
      <c r="D259" s="5"/>
    </row>
    <row r="260" spans="4:4" ht="13.15" customHeight="1" x14ac:dyDescent="0.2">
      <c r="D260" s="577"/>
    </row>
    <row r="261" spans="4:4" ht="13.15" customHeight="1" x14ac:dyDescent="0.2">
      <c r="D261" s="574"/>
    </row>
    <row r="262" spans="4:4" ht="13.15" customHeight="1" x14ac:dyDescent="0.2">
      <c r="D262" s="568"/>
    </row>
    <row r="263" spans="4:4" ht="13.15" customHeight="1" x14ac:dyDescent="0.2">
      <c r="D263" s="568"/>
    </row>
    <row r="264" spans="4:4" ht="13.15" customHeight="1" x14ac:dyDescent="0.2">
      <c r="D264" s="568"/>
    </row>
    <row r="265" spans="4:4" ht="13.15" customHeight="1" x14ac:dyDescent="0.2">
      <c r="D265" s="568"/>
    </row>
    <row r="266" spans="4:4" ht="13.15" customHeight="1" x14ac:dyDescent="0.2">
      <c r="D266" s="568"/>
    </row>
    <row r="267" spans="4:4" ht="13.15" customHeight="1" x14ac:dyDescent="0.2">
      <c r="D267" s="568"/>
    </row>
    <row r="268" spans="4:4" ht="13.15" customHeight="1" x14ac:dyDescent="0.2">
      <c r="D268" s="568"/>
    </row>
    <row r="269" spans="4:4" ht="13.15" customHeight="1" x14ac:dyDescent="0.2">
      <c r="D269" s="568"/>
    </row>
    <row r="270" spans="4:4" ht="13.15" customHeight="1" x14ac:dyDescent="0.2">
      <c r="D270" s="568"/>
    </row>
    <row r="271" spans="4:4" ht="13.15" customHeight="1" x14ac:dyDescent="0.2">
      <c r="D271" s="568"/>
    </row>
    <row r="272" spans="4:4" ht="13.15" customHeight="1" x14ac:dyDescent="0.2">
      <c r="D272" s="568"/>
    </row>
    <row r="273" spans="4:4" ht="13.15" customHeight="1" x14ac:dyDescent="0.2">
      <c r="D273" s="573"/>
    </row>
    <row r="274" spans="4:4" ht="13.15" customHeight="1" x14ac:dyDescent="0.2">
      <c r="D274" s="581"/>
    </row>
    <row r="275" spans="4:4" ht="13.15" customHeight="1" x14ac:dyDescent="0.2">
      <c r="D275" s="568"/>
    </row>
    <row r="276" spans="4:4" ht="13.15" customHeight="1" x14ac:dyDescent="0.2">
      <c r="D276" s="568"/>
    </row>
    <row r="277" spans="4:4" ht="13.15" customHeight="1" x14ac:dyDescent="0.2">
      <c r="D277" s="568"/>
    </row>
    <row r="278" spans="4:4" ht="13.15" customHeight="1" x14ac:dyDescent="0.2">
      <c r="D278" s="575"/>
    </row>
    <row r="279" spans="4:4" ht="13.15" customHeight="1" x14ac:dyDescent="0.2">
      <c r="D279" s="575"/>
    </row>
  </sheetData>
  <sheetProtection algorithmName="SHA-512" hashValue="KEHAa4Ms/t8dEgSu7q/TCmhwE1nuj1y+5DgihQsoESYgSHXWMmPkMCh9arUVi56hCUQ5w9PYQiZ4G0pCe0cruQ==" saltValue="WrJHVDyb7wRrsaZhuhfs6Q==" spinCount="100000" sheet="1" objects="1" scenarios="1"/>
  <mergeCells count="21">
    <mergeCell ref="D68:E68"/>
    <mergeCell ref="D69:E69"/>
    <mergeCell ref="D70:E70"/>
    <mergeCell ref="D71:E71"/>
    <mergeCell ref="D82:E82"/>
    <mergeCell ref="D152:E152"/>
    <mergeCell ref="D153:E153"/>
    <mergeCell ref="D164:E164"/>
    <mergeCell ref="D166:E166"/>
    <mergeCell ref="D37:E37"/>
    <mergeCell ref="D38:E38"/>
    <mergeCell ref="D39:E39"/>
    <mergeCell ref="D40:E40"/>
    <mergeCell ref="D165:E165"/>
    <mergeCell ref="D83:E83"/>
    <mergeCell ref="D84:E84"/>
    <mergeCell ref="D123:E123"/>
    <mergeCell ref="D124:E124"/>
    <mergeCell ref="D125:E125"/>
    <mergeCell ref="D151:E151"/>
    <mergeCell ref="D67:E67"/>
  </mergeCells>
  <dataValidations count="2">
    <dataValidation type="list" allowBlank="1" showInputMessage="1" showErrorMessage="1" sqref="E117">
      <formula1>$D$252:$D$256</formula1>
    </dataValidation>
    <dataValidation type="list" allowBlank="1" showInputMessage="1" showErrorMessage="1" sqref="E116 E120 E118">
      <formula1>"ja, nee"</formula1>
    </dataValidation>
  </dataValidations>
  <pageMargins left="0.70866141732283472" right="0.70866141732283472" top="0.74803149606299213" bottom="0.74803149606299213" header="0.31496062992125984" footer="0.31496062992125984"/>
  <pageSetup paperSize="9" scale="55" orientation="portrait" r:id="rId1"/>
  <headerFooter>
    <oddHeader>&amp;L&amp;"Arial,Vet"&amp;F&amp;R&amp;"Arial,Vet"&amp;A</oddHeader>
    <oddFooter>&amp;L&amp;"Arial,Vet"keizer / goedhart&amp;C&amp;"Arial,Vet"pagina &amp;P&amp;R&amp;"Arial,Vet"&amp;D</oddFooter>
  </headerFooter>
  <rowBreaks count="2" manualBreakCount="2">
    <brk id="93" max="16383" man="1"/>
    <brk id="177"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A842"/>
  <sheetViews>
    <sheetView zoomScale="85" zoomScaleNormal="85" zoomScaleSheetLayoutView="85" workbookViewId="0">
      <selection activeCell="B2" sqref="B2"/>
    </sheetView>
  </sheetViews>
  <sheetFormatPr defaultColWidth="9.140625" defaultRowHeight="12" customHeight="1" x14ac:dyDescent="0.2"/>
  <cols>
    <col min="1" max="1" width="3.7109375" style="8" customWidth="1"/>
    <col min="2" max="3" width="2.85546875" style="8" customWidth="1"/>
    <col min="4" max="4" width="3.85546875" style="85" customWidth="1"/>
    <col min="5" max="5" width="12.85546875" style="85" customWidth="1"/>
    <col min="6" max="6" width="8.7109375" style="1239" customWidth="1"/>
    <col min="7" max="7" width="0.85546875" style="8" customWidth="1"/>
    <col min="8" max="11" width="6.7109375" style="9" customWidth="1"/>
    <col min="12" max="12" width="0.85546875" style="9" customWidth="1"/>
    <col min="13" max="16" width="6.7109375" style="9" customWidth="1"/>
    <col min="17" max="17" width="0.85546875" style="9" customWidth="1"/>
    <col min="18" max="19" width="10.7109375" style="9" customWidth="1"/>
    <col min="20" max="20" width="11.42578125" style="9" customWidth="1"/>
    <col min="21" max="23" width="10.7109375" style="9" customWidth="1"/>
    <col min="24" max="24" width="11.5703125" style="9" customWidth="1"/>
    <col min="25" max="25" width="10.7109375" style="8" customWidth="1"/>
    <col min="26" max="27" width="2.85546875" style="8" customWidth="1"/>
    <col min="28" max="28" width="3.85546875" style="105" customWidth="1"/>
    <col min="29" max="29" width="12.85546875" style="51" customWidth="1"/>
    <col min="30" max="30" width="8.7109375" style="51" customWidth="1"/>
    <col min="31" max="31" width="0.85546875" style="51" customWidth="1"/>
    <col min="32" max="35" width="6.7109375" style="9" customWidth="1"/>
    <col min="36" max="36" width="0.85546875" style="9" customWidth="1"/>
    <col min="37" max="40" width="6.7109375" style="9" customWidth="1"/>
    <col min="41" max="41" width="0.85546875" style="9" customWidth="1"/>
    <col min="42" max="44" width="12.7109375" style="9" customWidth="1"/>
    <col min="45" max="45" width="9" style="9" customWidth="1"/>
    <col min="46" max="48" width="12.7109375" style="9" customWidth="1"/>
    <col min="49" max="51" width="2.7109375" style="51" customWidth="1"/>
    <col min="52" max="52" width="3.85546875" style="105" customWidth="1"/>
    <col min="53" max="53" width="12.85546875" style="51" customWidth="1"/>
    <col min="54" max="54" width="8.7109375" style="51" customWidth="1"/>
    <col min="55" max="55" width="0.85546875" style="51" customWidth="1"/>
    <col min="56" max="59" width="6.7109375" style="9" customWidth="1"/>
    <col min="60" max="60" width="0.85546875" style="9" customWidth="1"/>
    <col min="61" max="64" width="6.7109375" style="9" customWidth="1"/>
    <col min="65" max="65" width="0.85546875" style="9" customWidth="1"/>
    <col min="66" max="68" width="12.7109375" style="9" customWidth="1"/>
    <col min="69" max="69" width="9.140625" style="9" customWidth="1"/>
    <col min="70" max="72" width="12.7109375" style="9" customWidth="1"/>
    <col min="73" max="75" width="2.7109375" style="51" customWidth="1"/>
    <col min="76" max="76" width="3.85546875" style="105" customWidth="1"/>
    <col min="77" max="77" width="12.85546875" style="51" customWidth="1"/>
    <col min="78" max="78" width="8.7109375" style="51" customWidth="1"/>
    <col min="79" max="79" width="0.85546875" style="51" customWidth="1"/>
    <col min="80" max="83" width="6.7109375" style="9" customWidth="1"/>
    <col min="84" max="84" width="0.85546875" style="9" customWidth="1"/>
    <col min="85" max="88" width="6.7109375" style="9" customWidth="1"/>
    <col min="89" max="89" width="0.85546875" style="9" customWidth="1"/>
    <col min="90" max="92" width="12.7109375" style="9" customWidth="1"/>
    <col min="93" max="93" width="9" style="9" customWidth="1"/>
    <col min="94" max="96" width="12.7109375" style="9" customWidth="1"/>
    <col min="97" max="99" width="2.7109375" style="51" customWidth="1"/>
    <col min="100" max="100" width="3.85546875" style="105" customWidth="1"/>
    <col min="101" max="101" width="12.85546875" style="51" customWidth="1"/>
    <col min="102" max="102" width="8.7109375" style="51" customWidth="1"/>
    <col min="103" max="103" width="0.85546875" style="51" customWidth="1"/>
    <col min="104" max="107" width="6.7109375" style="9" customWidth="1"/>
    <col min="108" max="108" width="0.85546875" style="9" customWidth="1"/>
    <col min="109" max="112" width="6.7109375" style="9" customWidth="1"/>
    <col min="113" max="113" width="0.85546875" style="9" customWidth="1"/>
    <col min="114" max="116" width="12.7109375" style="9" customWidth="1"/>
    <col min="117" max="117" width="9" style="9" customWidth="1"/>
    <col min="118" max="120" width="12.7109375" style="9" customWidth="1"/>
    <col min="121" max="123" width="2.7109375" style="51" customWidth="1"/>
    <col min="124" max="124" width="3.85546875" style="105" customWidth="1"/>
    <col min="125" max="125" width="12.85546875" style="51" customWidth="1"/>
    <col min="126" max="126" width="8.7109375" style="51" customWidth="1"/>
    <col min="127" max="127" width="0.85546875" style="51" customWidth="1"/>
    <col min="128" max="131" width="6.7109375" style="9" customWidth="1"/>
    <col min="132" max="132" width="0.85546875" style="9" customWidth="1"/>
    <col min="133" max="136" width="6.7109375" style="9" customWidth="1"/>
    <col min="137" max="137" width="0.85546875" style="9" customWidth="1"/>
    <col min="138" max="140" width="12.7109375" style="9" customWidth="1"/>
    <col min="141" max="141" width="8.7109375" style="9" customWidth="1"/>
    <col min="142" max="144" width="12.7109375" style="9" customWidth="1"/>
    <col min="145" max="147" width="2.7109375" style="51" customWidth="1"/>
    <col min="148" max="148" width="3.85546875" style="105" customWidth="1"/>
    <col min="149" max="149" width="12.85546875" style="51" customWidth="1"/>
    <col min="150" max="150" width="8.7109375" style="51" customWidth="1"/>
    <col min="151" max="151" width="0.85546875" style="51" customWidth="1"/>
    <col min="152" max="155" width="6.7109375" style="9" customWidth="1"/>
    <col min="156" max="156" width="0.85546875" style="9" customWidth="1"/>
    <col min="157" max="160" width="6.7109375" style="9" customWidth="1"/>
    <col min="161" max="161" width="0.85546875" style="9" customWidth="1"/>
    <col min="162" max="164" width="12.7109375" style="9" customWidth="1"/>
    <col min="165" max="165" width="8.7109375" style="9" customWidth="1"/>
    <col min="166" max="168" width="12.7109375" style="9" customWidth="1"/>
    <col min="169" max="170" width="2.7109375" style="51" customWidth="1"/>
    <col min="171" max="191" width="9.140625" style="51"/>
    <col min="192" max="16384" width="9.140625" style="8"/>
  </cols>
  <sheetData>
    <row r="1" spans="1:209" ht="12" customHeight="1" x14ac:dyDescent="0.2">
      <c r="Y1" s="9"/>
      <c r="AB1" s="51"/>
    </row>
    <row r="2" spans="1:209" ht="12" customHeight="1" x14ac:dyDescent="0.2">
      <c r="B2" s="10"/>
      <c r="C2" s="11"/>
      <c r="D2" s="86"/>
      <c r="E2" s="86"/>
      <c r="F2" s="12"/>
      <c r="G2" s="11"/>
      <c r="H2" s="12"/>
      <c r="I2" s="12"/>
      <c r="J2" s="12"/>
      <c r="K2" s="12"/>
      <c r="L2" s="12"/>
      <c r="M2" s="12"/>
      <c r="N2" s="12"/>
      <c r="O2" s="12"/>
      <c r="P2" s="12"/>
      <c r="Q2" s="12"/>
      <c r="R2" s="12"/>
      <c r="S2" s="12"/>
      <c r="T2" s="12"/>
      <c r="U2" s="12"/>
      <c r="V2" s="12"/>
      <c r="W2" s="12"/>
      <c r="X2" s="12"/>
      <c r="Y2" s="12"/>
      <c r="Z2" s="11"/>
      <c r="AA2" s="13"/>
      <c r="AB2" s="51"/>
    </row>
    <row r="3" spans="1:209" s="14" customFormat="1" ht="12" customHeight="1" x14ac:dyDescent="0.2">
      <c r="B3" s="15"/>
      <c r="C3" s="16"/>
      <c r="D3" s="87"/>
      <c r="E3" s="87"/>
      <c r="F3" s="17"/>
      <c r="G3" s="16"/>
      <c r="H3" s="17"/>
      <c r="I3" s="17"/>
      <c r="J3" s="17"/>
      <c r="K3" s="17"/>
      <c r="L3" s="17"/>
      <c r="M3" s="17"/>
      <c r="N3" s="17"/>
      <c r="O3" s="17"/>
      <c r="P3" s="17"/>
      <c r="Q3" s="17"/>
      <c r="R3" s="17"/>
      <c r="S3" s="17"/>
      <c r="T3" s="17"/>
      <c r="U3" s="17"/>
      <c r="V3" s="17"/>
      <c r="W3" s="17"/>
      <c r="X3" s="17"/>
      <c r="Y3" s="17"/>
      <c r="Z3" s="16"/>
      <c r="AA3" s="18"/>
      <c r="AB3" s="217"/>
      <c r="AC3" s="217"/>
      <c r="AD3" s="217"/>
      <c r="AE3" s="217"/>
      <c r="AF3" s="173"/>
      <c r="AG3" s="173"/>
      <c r="AH3" s="173"/>
      <c r="AI3" s="173"/>
      <c r="AJ3" s="173"/>
      <c r="AK3" s="173"/>
      <c r="AL3" s="173"/>
      <c r="AM3" s="173"/>
      <c r="AN3" s="173"/>
      <c r="AO3" s="173"/>
      <c r="AP3" s="173"/>
      <c r="AQ3" s="173"/>
      <c r="AR3" s="173"/>
      <c r="AS3" s="173"/>
      <c r="AT3" s="173"/>
      <c r="AU3" s="173"/>
      <c r="AV3" s="173"/>
      <c r="AW3" s="217"/>
      <c r="AX3" s="217"/>
      <c r="AY3" s="217"/>
      <c r="AZ3" s="914"/>
      <c r="BA3" s="217"/>
      <c r="BB3" s="217"/>
      <c r="BC3" s="217"/>
      <c r="BD3" s="173"/>
      <c r="BE3" s="173"/>
      <c r="BF3" s="173"/>
      <c r="BG3" s="173"/>
      <c r="BH3" s="173"/>
      <c r="BI3" s="173"/>
      <c r="BJ3" s="173"/>
      <c r="BK3" s="173"/>
      <c r="BL3" s="173"/>
      <c r="BM3" s="173"/>
      <c r="BN3" s="173"/>
      <c r="BO3" s="173"/>
      <c r="BP3" s="173"/>
      <c r="BQ3" s="173"/>
      <c r="BR3" s="173"/>
      <c r="BS3" s="173"/>
      <c r="BT3" s="173"/>
      <c r="BU3" s="217"/>
      <c r="BV3" s="217"/>
      <c r="BW3" s="217"/>
      <c r="BX3" s="914"/>
      <c r="BY3" s="217"/>
      <c r="BZ3" s="217"/>
      <c r="CA3" s="217"/>
      <c r="CB3" s="173"/>
      <c r="CC3" s="173"/>
      <c r="CD3" s="173"/>
      <c r="CE3" s="173"/>
      <c r="CF3" s="173"/>
      <c r="CG3" s="173"/>
      <c r="CH3" s="173"/>
      <c r="CI3" s="173"/>
      <c r="CJ3" s="173"/>
      <c r="CK3" s="173"/>
      <c r="CL3" s="173"/>
      <c r="CM3" s="173"/>
      <c r="CN3" s="173"/>
      <c r="CO3" s="173"/>
      <c r="CP3" s="173"/>
      <c r="CQ3" s="173"/>
      <c r="CR3" s="173"/>
      <c r="CS3" s="217"/>
      <c r="CT3" s="217"/>
      <c r="CU3" s="217"/>
      <c r="CV3" s="914"/>
      <c r="CW3" s="217"/>
      <c r="CX3" s="217"/>
      <c r="CY3" s="217"/>
      <c r="CZ3" s="173"/>
      <c r="DA3" s="173"/>
      <c r="DB3" s="173"/>
      <c r="DC3" s="173"/>
      <c r="DD3" s="173"/>
      <c r="DE3" s="173"/>
      <c r="DF3" s="173"/>
      <c r="DG3" s="173"/>
      <c r="DH3" s="173"/>
      <c r="DI3" s="173"/>
      <c r="DJ3" s="173"/>
      <c r="DK3" s="173"/>
      <c r="DL3" s="173"/>
      <c r="DM3" s="173"/>
      <c r="DN3" s="173"/>
      <c r="DO3" s="173"/>
      <c r="DP3" s="173"/>
      <c r="DQ3" s="217"/>
      <c r="DR3" s="217"/>
      <c r="DS3" s="217"/>
      <c r="DT3" s="914"/>
      <c r="DU3" s="217"/>
      <c r="DV3" s="217"/>
      <c r="DW3" s="217"/>
      <c r="DX3" s="173"/>
      <c r="DY3" s="173"/>
      <c r="DZ3" s="173"/>
      <c r="EA3" s="173"/>
      <c r="EB3" s="173"/>
      <c r="EC3" s="173"/>
      <c r="ED3" s="173"/>
      <c r="EE3" s="173"/>
      <c r="EF3" s="173"/>
      <c r="EG3" s="173"/>
      <c r="EH3" s="173"/>
      <c r="EI3" s="173"/>
      <c r="EJ3" s="173"/>
      <c r="EK3" s="173"/>
      <c r="EL3" s="173"/>
      <c r="EM3" s="173"/>
      <c r="EN3" s="173"/>
      <c r="EO3" s="217"/>
      <c r="EP3" s="217"/>
      <c r="EQ3" s="217"/>
      <c r="ER3" s="914"/>
      <c r="ES3" s="217"/>
      <c r="ET3" s="217"/>
      <c r="EU3" s="217"/>
      <c r="EV3" s="173"/>
      <c r="EW3" s="173"/>
      <c r="EX3" s="173"/>
      <c r="EY3" s="173"/>
      <c r="EZ3" s="173"/>
      <c r="FA3" s="173"/>
      <c r="FB3" s="173"/>
      <c r="FC3" s="173"/>
      <c r="FD3" s="173"/>
      <c r="FE3" s="173"/>
      <c r="FF3" s="173"/>
      <c r="FG3" s="173"/>
      <c r="FH3" s="173"/>
      <c r="FI3" s="173"/>
      <c r="FJ3" s="173"/>
      <c r="FK3" s="173"/>
      <c r="FL3" s="173"/>
      <c r="FM3" s="217"/>
      <c r="FN3" s="217"/>
      <c r="FO3" s="217"/>
      <c r="FP3" s="217"/>
      <c r="FQ3" s="217"/>
      <c r="FR3" s="217"/>
      <c r="FS3" s="217"/>
      <c r="FT3" s="217"/>
      <c r="FU3" s="217"/>
      <c r="FV3" s="217"/>
      <c r="FW3" s="217"/>
      <c r="FX3" s="217"/>
      <c r="FY3" s="217"/>
      <c r="FZ3" s="217"/>
      <c r="GA3" s="217"/>
      <c r="GB3" s="217"/>
      <c r="GC3" s="217"/>
      <c r="GD3" s="217"/>
      <c r="GE3" s="217"/>
      <c r="GF3" s="217"/>
      <c r="GG3" s="217"/>
      <c r="GH3" s="217"/>
      <c r="GI3" s="217"/>
    </row>
    <row r="4" spans="1:209" s="882" customFormat="1" ht="18.75" customHeight="1" x14ac:dyDescent="0.3">
      <c r="A4" s="835"/>
      <c r="B4" s="250"/>
      <c r="C4" s="634" t="s">
        <v>643</v>
      </c>
      <c r="E4" s="1236"/>
      <c r="F4" s="834"/>
      <c r="G4" s="379"/>
      <c r="H4" s="834"/>
      <c r="I4" s="834"/>
      <c r="J4" s="836"/>
      <c r="K4" s="834"/>
      <c r="L4" s="834"/>
      <c r="M4" s="834"/>
      <c r="N4" s="834"/>
      <c r="O4" s="1339" t="str">
        <f>tab!$D$2</f>
        <v>2015/16</v>
      </c>
      <c r="P4" s="834"/>
      <c r="Q4" s="834"/>
      <c r="R4" s="834"/>
      <c r="S4" s="834"/>
      <c r="T4" s="834"/>
      <c r="U4" s="834"/>
      <c r="V4" s="834"/>
      <c r="W4" s="834"/>
      <c r="X4" s="834"/>
      <c r="Y4" s="834"/>
      <c r="Z4" s="379"/>
      <c r="AA4" s="259"/>
      <c r="AB4" s="249"/>
      <c r="AC4" s="249"/>
      <c r="AD4" s="249"/>
      <c r="AE4" s="249"/>
      <c r="AF4" s="912"/>
      <c r="AG4" s="912"/>
      <c r="AH4" s="920"/>
      <c r="AI4" s="912"/>
      <c r="AJ4" s="912"/>
      <c r="AK4" s="912"/>
      <c r="AL4" s="912"/>
      <c r="AM4" s="920"/>
      <c r="AN4" s="912"/>
      <c r="AO4" s="912"/>
      <c r="AP4" s="912"/>
      <c r="AQ4" s="912"/>
      <c r="AR4" s="912"/>
      <c r="AS4" s="912"/>
      <c r="AT4" s="912"/>
      <c r="AU4" s="912"/>
      <c r="AV4" s="912"/>
      <c r="AW4" s="249"/>
      <c r="AX4" s="249"/>
      <c r="AY4" s="249"/>
      <c r="AZ4" s="921"/>
      <c r="BA4" s="249"/>
      <c r="BB4" s="249"/>
      <c r="BC4" s="249"/>
      <c r="BD4" s="912"/>
      <c r="BE4" s="912"/>
      <c r="BF4" s="920"/>
      <c r="BG4" s="912"/>
      <c r="BH4" s="912"/>
      <c r="BI4" s="912"/>
      <c r="BJ4" s="912"/>
      <c r="BK4" s="920"/>
      <c r="BL4" s="912"/>
      <c r="BM4" s="912"/>
      <c r="BN4" s="912"/>
      <c r="BO4" s="912"/>
      <c r="BP4" s="912"/>
      <c r="BQ4" s="912"/>
      <c r="BR4" s="912"/>
      <c r="BS4" s="912"/>
      <c r="BT4" s="912"/>
      <c r="BU4" s="249"/>
      <c r="BV4" s="249"/>
      <c r="BW4" s="249"/>
      <c r="BX4" s="921"/>
      <c r="BY4" s="249"/>
      <c r="BZ4" s="249"/>
      <c r="CA4" s="249"/>
      <c r="CB4" s="912"/>
      <c r="CC4" s="912"/>
      <c r="CD4" s="920"/>
      <c r="CE4" s="912"/>
      <c r="CF4" s="912"/>
      <c r="CG4" s="912"/>
      <c r="CH4" s="912"/>
      <c r="CI4" s="920"/>
      <c r="CJ4" s="912"/>
      <c r="CK4" s="912"/>
      <c r="CL4" s="912"/>
      <c r="CM4" s="912"/>
      <c r="CN4" s="912"/>
      <c r="CO4" s="912"/>
      <c r="CP4" s="912"/>
      <c r="CQ4" s="912"/>
      <c r="CR4" s="912"/>
      <c r="CS4" s="249"/>
      <c r="CT4" s="249"/>
      <c r="CU4" s="249"/>
      <c r="CV4" s="921"/>
      <c r="CW4" s="249"/>
      <c r="CX4" s="249"/>
      <c r="CY4" s="249"/>
      <c r="CZ4" s="912"/>
      <c r="DA4" s="912"/>
      <c r="DB4" s="920"/>
      <c r="DC4" s="912"/>
      <c r="DD4" s="912"/>
      <c r="DE4" s="912"/>
      <c r="DF4" s="912"/>
      <c r="DG4" s="920"/>
      <c r="DH4" s="912"/>
      <c r="DI4" s="912"/>
      <c r="DJ4" s="912"/>
      <c r="DK4" s="912"/>
      <c r="DL4" s="912"/>
      <c r="DM4" s="912"/>
      <c r="DN4" s="912"/>
      <c r="DO4" s="912"/>
      <c r="DP4" s="912"/>
      <c r="DQ4" s="249"/>
      <c r="DR4" s="249"/>
      <c r="DS4" s="249"/>
      <c r="DT4" s="921"/>
      <c r="DU4" s="249"/>
      <c r="DV4" s="249"/>
      <c r="DW4" s="249"/>
      <c r="DX4" s="912"/>
      <c r="DY4" s="912"/>
      <c r="DZ4" s="920"/>
      <c r="EA4" s="912"/>
      <c r="EB4" s="912"/>
      <c r="EC4" s="912"/>
      <c r="ED4" s="912"/>
      <c r="EE4" s="920"/>
      <c r="EF4" s="912"/>
      <c r="EG4" s="912"/>
      <c r="EH4" s="912"/>
      <c r="EI4" s="912"/>
      <c r="EJ4" s="912"/>
      <c r="EK4" s="912"/>
      <c r="EL4" s="912"/>
      <c r="EM4" s="912"/>
      <c r="EN4" s="912"/>
      <c r="EO4" s="249"/>
      <c r="EP4" s="249"/>
      <c r="EQ4" s="249"/>
      <c r="ER4" s="921"/>
      <c r="ES4" s="249"/>
      <c r="ET4" s="249"/>
      <c r="EU4" s="249"/>
      <c r="EV4" s="912"/>
      <c r="EW4" s="912"/>
      <c r="EX4" s="920"/>
      <c r="EY4" s="912"/>
      <c r="EZ4" s="912"/>
      <c r="FA4" s="912"/>
      <c r="FB4" s="912"/>
      <c r="FC4" s="920"/>
      <c r="FD4" s="912"/>
      <c r="FE4" s="912"/>
      <c r="FF4" s="912"/>
      <c r="FG4" s="912"/>
      <c r="FH4" s="912"/>
      <c r="FI4" s="912"/>
      <c r="FJ4" s="912"/>
      <c r="FK4" s="912"/>
      <c r="FL4" s="912"/>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835"/>
      <c r="GK4" s="835"/>
      <c r="GL4" s="835"/>
      <c r="GM4" s="835"/>
      <c r="GN4" s="835"/>
      <c r="GO4" s="835"/>
      <c r="GP4" s="835"/>
      <c r="GQ4" s="835"/>
      <c r="GR4" s="835"/>
      <c r="GS4" s="835"/>
      <c r="GT4" s="835"/>
      <c r="GU4" s="835"/>
      <c r="GV4" s="835"/>
      <c r="GW4" s="835"/>
      <c r="GX4" s="835"/>
      <c r="GY4" s="835"/>
      <c r="GZ4" s="835"/>
      <c r="HA4" s="835"/>
    </row>
    <row r="5" spans="1:209" s="894" customFormat="1" ht="13.15" customHeight="1" x14ac:dyDescent="0.25">
      <c r="A5" s="888"/>
      <c r="B5" s="889"/>
      <c r="C5" s="327" t="str">
        <f>+geg!G9</f>
        <v>De speciale school</v>
      </c>
      <c r="E5" s="1237"/>
      <c r="F5" s="891"/>
      <c r="G5" s="890"/>
      <c r="H5" s="891"/>
      <c r="I5" s="891"/>
      <c r="J5" s="892"/>
      <c r="K5" s="891"/>
      <c r="L5" s="891"/>
      <c r="M5" s="891"/>
      <c r="N5" s="891"/>
      <c r="O5" s="892"/>
      <c r="P5" s="891"/>
      <c r="Q5" s="891"/>
      <c r="R5" s="891"/>
      <c r="S5" s="891"/>
      <c r="T5" s="891"/>
      <c r="U5" s="891"/>
      <c r="V5" s="891"/>
      <c r="W5" s="891"/>
      <c r="X5" s="891"/>
      <c r="Y5" s="891"/>
      <c r="Z5" s="890"/>
      <c r="AA5" s="893"/>
      <c r="AB5" s="899"/>
      <c r="AC5" s="899"/>
      <c r="AD5" s="899"/>
      <c r="AE5" s="899"/>
      <c r="AF5" s="922"/>
      <c r="AG5" s="922"/>
      <c r="AH5" s="923"/>
      <c r="AI5" s="922"/>
      <c r="AJ5" s="922"/>
      <c r="AK5" s="922"/>
      <c r="AL5" s="922"/>
      <c r="AM5" s="923"/>
      <c r="AN5" s="922"/>
      <c r="AO5" s="922"/>
      <c r="AP5" s="922"/>
      <c r="AQ5" s="922"/>
      <c r="AR5" s="922"/>
      <c r="AS5" s="922"/>
      <c r="AT5" s="922"/>
      <c r="AU5" s="922"/>
      <c r="AV5" s="922"/>
      <c r="AW5" s="899"/>
      <c r="AX5" s="899"/>
      <c r="AY5" s="899"/>
      <c r="AZ5" s="924"/>
      <c r="BA5" s="899"/>
      <c r="BB5" s="899"/>
      <c r="BC5" s="899"/>
      <c r="BD5" s="922"/>
      <c r="BE5" s="922"/>
      <c r="BF5" s="923"/>
      <c r="BG5" s="922"/>
      <c r="BH5" s="922"/>
      <c r="BI5" s="922"/>
      <c r="BJ5" s="922"/>
      <c r="BK5" s="923"/>
      <c r="BL5" s="922"/>
      <c r="BM5" s="922"/>
      <c r="BN5" s="922"/>
      <c r="BO5" s="922"/>
      <c r="BP5" s="922"/>
      <c r="BQ5" s="922"/>
      <c r="BR5" s="922"/>
      <c r="BS5" s="922"/>
      <c r="BT5" s="922"/>
      <c r="BU5" s="899"/>
      <c r="BV5" s="899"/>
      <c r="BW5" s="899"/>
      <c r="BX5" s="924"/>
      <c r="BY5" s="899"/>
      <c r="BZ5" s="899"/>
      <c r="CA5" s="899"/>
      <c r="CB5" s="922"/>
      <c r="CC5" s="922"/>
      <c r="CD5" s="923"/>
      <c r="CE5" s="922"/>
      <c r="CF5" s="922"/>
      <c r="CG5" s="922"/>
      <c r="CH5" s="922"/>
      <c r="CI5" s="923"/>
      <c r="CJ5" s="922"/>
      <c r="CK5" s="922"/>
      <c r="CL5" s="922"/>
      <c r="CM5" s="922"/>
      <c r="CN5" s="922"/>
      <c r="CO5" s="922"/>
      <c r="CP5" s="922"/>
      <c r="CQ5" s="922"/>
      <c r="CR5" s="922"/>
      <c r="CS5" s="899"/>
      <c r="CT5" s="899"/>
      <c r="CU5" s="899"/>
      <c r="CV5" s="924"/>
      <c r="CW5" s="899"/>
      <c r="CX5" s="899"/>
      <c r="CY5" s="899"/>
      <c r="CZ5" s="922"/>
      <c r="DA5" s="922"/>
      <c r="DB5" s="923"/>
      <c r="DC5" s="922"/>
      <c r="DD5" s="922"/>
      <c r="DE5" s="922"/>
      <c r="DF5" s="922"/>
      <c r="DG5" s="923"/>
      <c r="DH5" s="922"/>
      <c r="DI5" s="922"/>
      <c r="DJ5" s="922"/>
      <c r="DK5" s="922"/>
      <c r="DL5" s="922"/>
      <c r="DM5" s="922"/>
      <c r="DN5" s="922"/>
      <c r="DO5" s="922"/>
      <c r="DP5" s="922"/>
      <c r="DQ5" s="899"/>
      <c r="DR5" s="899"/>
      <c r="DS5" s="899"/>
      <c r="DT5" s="924"/>
      <c r="DU5" s="899"/>
      <c r="DV5" s="899"/>
      <c r="DW5" s="899"/>
      <c r="DX5" s="922"/>
      <c r="DY5" s="922"/>
      <c r="DZ5" s="923"/>
      <c r="EA5" s="922"/>
      <c r="EB5" s="922"/>
      <c r="EC5" s="922"/>
      <c r="ED5" s="922"/>
      <c r="EE5" s="923"/>
      <c r="EF5" s="922"/>
      <c r="EG5" s="922"/>
      <c r="EH5" s="922"/>
      <c r="EI5" s="922"/>
      <c r="EJ5" s="922"/>
      <c r="EK5" s="922"/>
      <c r="EL5" s="922"/>
      <c r="EM5" s="922"/>
      <c r="EN5" s="922"/>
      <c r="EO5" s="899"/>
      <c r="EP5" s="899"/>
      <c r="EQ5" s="899"/>
      <c r="ER5" s="924"/>
      <c r="ES5" s="899"/>
      <c r="ET5" s="899"/>
      <c r="EU5" s="899"/>
      <c r="EV5" s="922"/>
      <c r="EW5" s="922"/>
      <c r="EX5" s="923"/>
      <c r="EY5" s="922"/>
      <c r="EZ5" s="922"/>
      <c r="FA5" s="922"/>
      <c r="FB5" s="922"/>
      <c r="FC5" s="923"/>
      <c r="FD5" s="922"/>
      <c r="FE5" s="922"/>
      <c r="FF5" s="922"/>
      <c r="FG5" s="922"/>
      <c r="FH5" s="922"/>
      <c r="FI5" s="922"/>
      <c r="FJ5" s="922"/>
      <c r="FK5" s="922"/>
      <c r="FL5" s="922"/>
      <c r="FM5" s="899"/>
      <c r="FN5" s="899"/>
      <c r="FO5" s="899"/>
      <c r="FP5" s="899"/>
      <c r="FQ5" s="899"/>
      <c r="FR5" s="899"/>
      <c r="FS5" s="899"/>
      <c r="FT5" s="899"/>
      <c r="FU5" s="899"/>
      <c r="FV5" s="899"/>
      <c r="FW5" s="899"/>
      <c r="FX5" s="899"/>
      <c r="FY5" s="899"/>
      <c r="FZ5" s="899"/>
      <c r="GA5" s="899"/>
      <c r="GB5" s="899"/>
      <c r="GC5" s="899"/>
      <c r="GD5" s="899"/>
      <c r="GE5" s="899"/>
      <c r="GF5" s="899"/>
      <c r="GG5" s="899"/>
      <c r="GH5" s="899"/>
      <c r="GI5" s="899"/>
      <c r="GJ5" s="888"/>
      <c r="GK5" s="888"/>
      <c r="GL5" s="888"/>
      <c r="GM5" s="888"/>
      <c r="GN5" s="888"/>
      <c r="GO5" s="888"/>
      <c r="GP5" s="888"/>
      <c r="GQ5" s="888"/>
      <c r="GR5" s="888"/>
      <c r="GS5" s="888"/>
      <c r="GT5" s="888"/>
      <c r="GU5" s="888"/>
      <c r="GV5" s="888"/>
      <c r="GW5" s="888"/>
      <c r="GX5" s="888"/>
      <c r="GY5" s="888"/>
      <c r="GZ5" s="888"/>
      <c r="HA5" s="888"/>
    </row>
    <row r="6" spans="1:209" ht="12" customHeight="1" x14ac:dyDescent="0.25">
      <c r="B6" s="21"/>
      <c r="C6" s="23"/>
      <c r="D6" s="636"/>
      <c r="E6" s="88"/>
      <c r="F6" s="24"/>
      <c r="G6" s="23"/>
      <c r="H6" s="24"/>
      <c r="I6" s="24"/>
      <c r="J6" s="25"/>
      <c r="K6" s="24"/>
      <c r="L6" s="24"/>
      <c r="M6" s="24"/>
      <c r="N6" s="24"/>
      <c r="O6" s="25"/>
      <c r="P6" s="24"/>
      <c r="Q6" s="24"/>
      <c r="R6" s="24"/>
      <c r="S6" s="24"/>
      <c r="T6" s="24"/>
      <c r="U6" s="24"/>
      <c r="V6" s="24"/>
      <c r="W6" s="24"/>
      <c r="X6" s="24"/>
      <c r="Y6" s="24"/>
      <c r="Z6" s="23"/>
      <c r="AA6" s="26"/>
      <c r="AB6" s="51"/>
      <c r="AH6" s="925"/>
      <c r="AM6" s="925"/>
      <c r="AZ6" s="926"/>
      <c r="BF6" s="925"/>
      <c r="BK6" s="925"/>
      <c r="BX6" s="926"/>
      <c r="CD6" s="925"/>
      <c r="CI6" s="925"/>
      <c r="CV6" s="926"/>
      <c r="DB6" s="925"/>
      <c r="DG6" s="925"/>
      <c r="DT6" s="926"/>
      <c r="DZ6" s="925"/>
      <c r="EE6" s="925"/>
      <c r="ER6" s="926"/>
      <c r="EX6" s="925"/>
      <c r="FC6" s="925"/>
    </row>
    <row r="7" spans="1:209" ht="12" customHeight="1" x14ac:dyDescent="0.25">
      <c r="B7" s="21"/>
      <c r="C7" s="23"/>
      <c r="D7" s="636"/>
      <c r="E7" s="88"/>
      <c r="F7" s="24"/>
      <c r="G7" s="23"/>
      <c r="H7" s="802"/>
      <c r="I7" s="24"/>
      <c r="J7" s="25"/>
      <c r="K7" s="24"/>
      <c r="L7" s="24"/>
      <c r="M7" s="24"/>
      <c r="N7" s="24"/>
      <c r="O7" s="25"/>
      <c r="P7" s="24"/>
      <c r="Q7" s="24"/>
      <c r="R7" s="24"/>
      <c r="S7" s="24"/>
      <c r="T7" s="24"/>
      <c r="U7" s="24"/>
      <c r="V7" s="24"/>
      <c r="W7" s="24"/>
      <c r="X7" s="24"/>
      <c r="Y7" s="24"/>
      <c r="Z7" s="23"/>
      <c r="AA7" s="26"/>
      <c r="AB7" s="51"/>
      <c r="AC7" s="927"/>
      <c r="AH7" s="925"/>
      <c r="AM7" s="925"/>
      <c r="AS7" s="927"/>
      <c r="AZ7" s="255"/>
      <c r="BF7" s="925"/>
      <c r="BK7" s="925"/>
      <c r="BX7" s="926"/>
      <c r="CD7" s="925"/>
      <c r="CI7" s="925"/>
      <c r="CV7" s="926"/>
      <c r="DB7" s="925"/>
      <c r="DG7" s="925"/>
      <c r="DT7" s="926"/>
      <c r="DZ7" s="925"/>
      <c r="EE7" s="925"/>
      <c r="ER7" s="926"/>
      <c r="EX7" s="925"/>
      <c r="FC7" s="925"/>
    </row>
    <row r="8" spans="1:209" ht="12" customHeight="1" x14ac:dyDescent="0.2">
      <c r="B8" s="21"/>
      <c r="C8" s="51"/>
      <c r="D8" s="1"/>
      <c r="E8" s="1"/>
      <c r="F8" s="46"/>
      <c r="G8" s="3"/>
      <c r="H8" s="801"/>
      <c r="I8" s="46"/>
      <c r="J8" s="46"/>
      <c r="K8" s="46"/>
      <c r="L8" s="46"/>
      <c r="M8" s="367"/>
      <c r="N8" s="46"/>
      <c r="O8" s="46"/>
      <c r="P8" s="46"/>
      <c r="Q8" s="46"/>
      <c r="R8" s="46"/>
      <c r="S8" s="46"/>
      <c r="T8" s="46"/>
      <c r="U8" s="46"/>
      <c r="V8" s="46"/>
      <c r="W8" s="46"/>
      <c r="X8" s="46"/>
      <c r="Y8" s="46"/>
      <c r="Z8" s="3"/>
      <c r="AA8" s="26"/>
      <c r="AB8" s="51"/>
      <c r="AK8" s="242"/>
      <c r="BI8" s="242"/>
      <c r="CG8" s="242"/>
      <c r="DE8" s="242"/>
      <c r="EC8" s="242"/>
      <c r="FA8" s="242"/>
    </row>
    <row r="9" spans="1:209" s="31" customFormat="1" ht="12" customHeight="1" x14ac:dyDescent="0.2">
      <c r="B9" s="32"/>
      <c r="C9" s="900"/>
      <c r="D9" s="897"/>
      <c r="E9" s="1231" t="s">
        <v>121</v>
      </c>
      <c r="F9" s="1011"/>
      <c r="G9" s="1232"/>
      <c r="H9" s="1233" t="s">
        <v>706</v>
      </c>
      <c r="I9" s="1234"/>
      <c r="J9" s="1276">
        <f>tab!$D$4</f>
        <v>2015</v>
      </c>
      <c r="K9" s="1011"/>
      <c r="L9" s="1011"/>
      <c r="M9" s="1233"/>
      <c r="N9" s="1234"/>
      <c r="O9" s="1235"/>
      <c r="P9" s="1011"/>
      <c r="Q9" s="1011"/>
      <c r="R9" s="1231"/>
      <c r="S9" s="1011"/>
      <c r="T9" s="1011"/>
      <c r="U9" s="1011"/>
      <c r="V9" s="1011"/>
      <c r="W9" s="1011"/>
      <c r="X9" s="1011"/>
      <c r="Y9" s="1011"/>
      <c r="Z9" s="33"/>
      <c r="AA9" s="34"/>
      <c r="AB9" s="900"/>
      <c r="AC9" s="901"/>
      <c r="AD9" s="900"/>
      <c r="AE9" s="900"/>
      <c r="AF9" s="902"/>
      <c r="AG9" s="903"/>
      <c r="AH9" s="903"/>
      <c r="AI9" s="904"/>
      <c r="AJ9" s="904"/>
      <c r="AK9" s="902"/>
      <c r="AL9" s="903"/>
      <c r="AM9" s="905"/>
      <c r="AN9" s="904"/>
      <c r="AO9" s="904"/>
      <c r="AP9" s="904"/>
      <c r="AQ9" s="901"/>
      <c r="AR9" s="901"/>
      <c r="AS9" s="901"/>
      <c r="AT9" s="904"/>
      <c r="AU9" s="904"/>
      <c r="AV9" s="904"/>
      <c r="AW9" s="900"/>
      <c r="AX9" s="900"/>
      <c r="AY9" s="900"/>
      <c r="AZ9" s="901"/>
      <c r="BA9" s="901"/>
      <c r="BB9" s="900"/>
      <c r="BC9" s="900"/>
      <c r="BD9" s="902"/>
      <c r="BE9" s="903"/>
      <c r="BF9" s="903"/>
      <c r="BG9" s="904"/>
      <c r="BH9" s="904"/>
      <c r="BI9" s="902"/>
      <c r="BJ9" s="903"/>
      <c r="BK9" s="905"/>
      <c r="BL9" s="904"/>
      <c r="BM9" s="904"/>
      <c r="BN9" s="904"/>
      <c r="BO9" s="901"/>
      <c r="BP9" s="901"/>
      <c r="BQ9" s="901"/>
      <c r="BR9" s="904"/>
      <c r="BS9" s="904"/>
      <c r="BT9" s="904"/>
      <c r="BU9" s="900"/>
      <c r="BV9" s="900"/>
      <c r="BW9" s="900"/>
      <c r="BX9" s="901"/>
      <c r="BY9" s="901"/>
      <c r="BZ9" s="900"/>
      <c r="CA9" s="900"/>
      <c r="CB9" s="902"/>
      <c r="CC9" s="903"/>
      <c r="CD9" s="903"/>
      <c r="CE9" s="904"/>
      <c r="CF9" s="904"/>
      <c r="CG9" s="902"/>
      <c r="CH9" s="903"/>
      <c r="CI9" s="905"/>
      <c r="CJ9" s="904"/>
      <c r="CK9" s="904"/>
      <c r="CL9" s="904"/>
      <c r="CM9" s="901"/>
      <c r="CN9" s="901"/>
      <c r="CO9" s="901"/>
      <c r="CP9" s="904"/>
      <c r="CQ9" s="904"/>
      <c r="CR9" s="904"/>
      <c r="CS9" s="900"/>
      <c r="CT9" s="900"/>
      <c r="CU9" s="900"/>
      <c r="CV9" s="901"/>
      <c r="CW9" s="901"/>
      <c r="CX9" s="900"/>
      <c r="CY9" s="900"/>
      <c r="CZ9" s="902"/>
      <c r="DA9" s="903"/>
      <c r="DB9" s="903"/>
      <c r="DC9" s="904"/>
      <c r="DD9" s="904"/>
      <c r="DE9" s="902"/>
      <c r="DF9" s="903"/>
      <c r="DG9" s="905"/>
      <c r="DH9" s="904"/>
      <c r="DI9" s="904"/>
      <c r="DJ9" s="904"/>
      <c r="DK9" s="901"/>
      <c r="DL9" s="901"/>
      <c r="DM9" s="901"/>
      <c r="DN9" s="904"/>
      <c r="DO9" s="904"/>
      <c r="DP9" s="904"/>
      <c r="DQ9" s="900"/>
      <c r="DR9" s="900"/>
      <c r="DS9" s="900"/>
      <c r="DT9" s="901"/>
      <c r="DU9" s="901"/>
      <c r="DV9" s="900"/>
      <c r="DW9" s="900"/>
      <c r="DX9" s="902"/>
      <c r="DY9" s="903"/>
      <c r="DZ9" s="903"/>
      <c r="EA9" s="904"/>
      <c r="EB9" s="904"/>
      <c r="EC9" s="902"/>
      <c r="ED9" s="903"/>
      <c r="EE9" s="905"/>
      <c r="EF9" s="904"/>
      <c r="EG9" s="904"/>
      <c r="EH9" s="904"/>
      <c r="EI9" s="901"/>
      <c r="EJ9" s="901"/>
      <c r="EK9" s="901"/>
      <c r="EL9" s="904"/>
      <c r="EM9" s="904"/>
      <c r="EN9" s="904"/>
      <c r="EO9" s="900"/>
      <c r="EP9" s="900"/>
      <c r="EQ9" s="900"/>
      <c r="ER9" s="901"/>
      <c r="ES9" s="901"/>
      <c r="ET9" s="900"/>
      <c r="EU9" s="900"/>
      <c r="EV9" s="902"/>
      <c r="EW9" s="903"/>
      <c r="EX9" s="903"/>
      <c r="EY9" s="904"/>
      <c r="EZ9" s="904"/>
      <c r="FA9" s="902"/>
      <c r="FB9" s="903"/>
      <c r="FC9" s="905"/>
      <c r="FD9" s="904"/>
      <c r="FE9" s="904"/>
      <c r="FF9" s="904"/>
      <c r="FG9" s="901"/>
      <c r="FH9" s="901"/>
      <c r="FI9" s="901"/>
      <c r="FJ9" s="904"/>
      <c r="FK9" s="904"/>
      <c r="FL9" s="904"/>
      <c r="FM9" s="900"/>
      <c r="FN9" s="900"/>
      <c r="FO9" s="900"/>
      <c r="FP9" s="900"/>
      <c r="FQ9" s="900"/>
      <c r="FR9" s="900"/>
      <c r="FS9" s="900"/>
      <c r="FT9" s="900"/>
      <c r="FU9" s="900"/>
      <c r="FV9" s="900"/>
      <c r="FW9" s="900"/>
      <c r="FX9" s="900"/>
      <c r="FY9" s="900"/>
      <c r="FZ9" s="900"/>
      <c r="GA9" s="900"/>
      <c r="GB9" s="900"/>
      <c r="GC9" s="900"/>
      <c r="GD9" s="900"/>
      <c r="GE9" s="900"/>
      <c r="GF9" s="900"/>
      <c r="GG9" s="900"/>
      <c r="GH9" s="900"/>
      <c r="GI9" s="900"/>
    </row>
    <row r="10" spans="1:209" s="35" customFormat="1" ht="12" customHeight="1" x14ac:dyDescent="0.2">
      <c r="B10" s="36"/>
      <c r="C10" s="906"/>
      <c r="D10" s="40"/>
      <c r="E10" s="1231" t="s">
        <v>122</v>
      </c>
      <c r="F10" s="1218"/>
      <c r="G10" s="1232"/>
      <c r="H10" s="1231" t="s">
        <v>644</v>
      </c>
      <c r="I10" s="1011"/>
      <c r="J10" s="1011"/>
      <c r="K10" s="1011"/>
      <c r="L10" s="1011"/>
      <c r="M10" s="1231" t="s">
        <v>645</v>
      </c>
      <c r="N10" s="1011"/>
      <c r="O10" s="1011"/>
      <c r="P10" s="1011"/>
      <c r="Q10" s="1011"/>
      <c r="R10" s="1011" t="s">
        <v>703</v>
      </c>
      <c r="S10" s="1011" t="s">
        <v>123</v>
      </c>
      <c r="T10" s="1011"/>
      <c r="U10" s="1011" t="s">
        <v>646</v>
      </c>
      <c r="V10" s="1011" t="s">
        <v>704</v>
      </c>
      <c r="W10" s="1011"/>
      <c r="X10" s="1011"/>
      <c r="Y10" s="1011" t="s">
        <v>647</v>
      </c>
      <c r="Z10" s="39"/>
      <c r="AA10" s="41"/>
      <c r="AB10" s="906"/>
      <c r="AC10" s="52"/>
      <c r="AD10" s="902"/>
      <c r="AE10" s="900"/>
      <c r="AF10" s="90"/>
      <c r="AG10" s="904"/>
      <c r="AH10" s="904"/>
      <c r="AI10" s="904"/>
      <c r="AJ10" s="904"/>
      <c r="AK10" s="90"/>
      <c r="AL10" s="904"/>
      <c r="AM10" s="904"/>
      <c r="AN10" s="904"/>
      <c r="AO10" s="904"/>
      <c r="AP10" s="908"/>
      <c r="AQ10" s="908"/>
      <c r="AR10" s="908"/>
      <c r="AS10" s="908"/>
      <c r="AT10" s="908"/>
      <c r="AU10" s="908"/>
      <c r="AV10" s="908"/>
      <c r="AW10" s="906"/>
      <c r="AX10" s="906"/>
      <c r="AY10" s="906"/>
      <c r="AZ10" s="907"/>
      <c r="BA10" s="52"/>
      <c r="BB10" s="902"/>
      <c r="BC10" s="900"/>
      <c r="BD10" s="90"/>
      <c r="BE10" s="904"/>
      <c r="BF10" s="904"/>
      <c r="BG10" s="904"/>
      <c r="BH10" s="904"/>
      <c r="BI10" s="90"/>
      <c r="BJ10" s="904"/>
      <c r="BK10" s="904"/>
      <c r="BL10" s="904"/>
      <c r="BM10" s="904"/>
      <c r="BN10" s="908"/>
      <c r="BO10" s="908"/>
      <c r="BP10" s="908"/>
      <c r="BQ10" s="908"/>
      <c r="BR10" s="908"/>
      <c r="BS10" s="908"/>
      <c r="BT10" s="908"/>
      <c r="BU10" s="906"/>
      <c r="BV10" s="906"/>
      <c r="BW10" s="906"/>
      <c r="BX10" s="907"/>
      <c r="BY10" s="52"/>
      <c r="BZ10" s="902"/>
      <c r="CA10" s="900"/>
      <c r="CB10" s="90"/>
      <c r="CC10" s="904"/>
      <c r="CD10" s="904"/>
      <c r="CE10" s="904"/>
      <c r="CF10" s="904"/>
      <c r="CG10" s="90"/>
      <c r="CH10" s="904"/>
      <c r="CI10" s="904"/>
      <c r="CJ10" s="904"/>
      <c r="CK10" s="904"/>
      <c r="CL10" s="908"/>
      <c r="CM10" s="908"/>
      <c r="CN10" s="908"/>
      <c r="CO10" s="908"/>
      <c r="CP10" s="908"/>
      <c r="CQ10" s="908"/>
      <c r="CR10" s="908"/>
      <c r="CS10" s="906"/>
      <c r="CT10" s="906"/>
      <c r="CU10" s="906"/>
      <c r="CV10" s="907"/>
      <c r="CW10" s="52"/>
      <c r="CX10" s="902"/>
      <c r="CY10" s="900"/>
      <c r="CZ10" s="90"/>
      <c r="DA10" s="904"/>
      <c r="DB10" s="904"/>
      <c r="DC10" s="904"/>
      <c r="DD10" s="904"/>
      <c r="DE10" s="90"/>
      <c r="DF10" s="904"/>
      <c r="DG10" s="904"/>
      <c r="DH10" s="904"/>
      <c r="DI10" s="904"/>
      <c r="DJ10" s="908"/>
      <c r="DK10" s="908"/>
      <c r="DL10" s="908"/>
      <c r="DM10" s="908"/>
      <c r="DN10" s="908"/>
      <c r="DO10" s="908"/>
      <c r="DP10" s="908"/>
      <c r="DQ10" s="906"/>
      <c r="DR10" s="906"/>
      <c r="DS10" s="906"/>
      <c r="DT10" s="907"/>
      <c r="DU10" s="52"/>
      <c r="DV10" s="902"/>
      <c r="DW10" s="900"/>
      <c r="DX10" s="90"/>
      <c r="DY10" s="904"/>
      <c r="DZ10" s="904"/>
      <c r="EA10" s="904"/>
      <c r="EB10" s="904"/>
      <c r="EC10" s="90"/>
      <c r="ED10" s="904"/>
      <c r="EE10" s="904"/>
      <c r="EF10" s="904"/>
      <c r="EG10" s="904"/>
      <c r="EH10" s="908"/>
      <c r="EI10" s="908"/>
      <c r="EJ10" s="908"/>
      <c r="EK10" s="908"/>
      <c r="EL10" s="908"/>
      <c r="EM10" s="908"/>
      <c r="EN10" s="908"/>
      <c r="EO10" s="906"/>
      <c r="EP10" s="906"/>
      <c r="EQ10" s="906"/>
      <c r="ER10" s="907"/>
      <c r="ES10" s="52"/>
      <c r="ET10" s="902"/>
      <c r="EU10" s="900"/>
      <c r="EV10" s="90"/>
      <c r="EW10" s="904"/>
      <c r="EX10" s="904"/>
      <c r="EY10" s="904"/>
      <c r="EZ10" s="904"/>
      <c r="FA10" s="90"/>
      <c r="FB10" s="904"/>
      <c r="FC10" s="904"/>
      <c r="FD10" s="904"/>
      <c r="FE10" s="904"/>
      <c r="FF10" s="908"/>
      <c r="FG10" s="908"/>
      <c r="FH10" s="908"/>
      <c r="FI10" s="908"/>
      <c r="FJ10" s="908"/>
      <c r="FK10" s="908"/>
      <c r="FL10" s="908"/>
      <c r="FM10" s="906"/>
      <c r="FN10" s="906"/>
      <c r="FO10" s="906"/>
      <c r="FP10" s="906"/>
      <c r="FQ10" s="906"/>
      <c r="FR10" s="906"/>
      <c r="FS10" s="906"/>
      <c r="FT10" s="906"/>
      <c r="FU10" s="906"/>
      <c r="FV10" s="906"/>
      <c r="FW10" s="906"/>
      <c r="FX10" s="906"/>
      <c r="FY10" s="906"/>
      <c r="FZ10" s="906"/>
      <c r="GA10" s="906"/>
      <c r="GB10" s="906"/>
      <c r="GC10" s="906"/>
      <c r="GD10" s="906"/>
      <c r="GE10" s="906"/>
      <c r="GF10" s="906"/>
      <c r="GG10" s="906"/>
      <c r="GH10" s="906"/>
      <c r="GI10" s="906"/>
    </row>
    <row r="11" spans="1:209" s="638" customFormat="1" ht="12" customHeight="1" x14ac:dyDescent="0.2">
      <c r="B11" s="419"/>
      <c r="C11" s="909"/>
      <c r="D11" s="345"/>
      <c r="E11" s="991" t="s">
        <v>124</v>
      </c>
      <c r="F11" s="1009" t="s">
        <v>125</v>
      </c>
      <c r="G11" s="992"/>
      <c r="H11" s="1009" t="s">
        <v>29</v>
      </c>
      <c r="I11" s="1009" t="s">
        <v>30</v>
      </c>
      <c r="J11" s="1009" t="s">
        <v>31</v>
      </c>
      <c r="K11" s="1009" t="s">
        <v>126</v>
      </c>
      <c r="L11" s="1009"/>
      <c r="M11" s="1009" t="s">
        <v>29</v>
      </c>
      <c r="N11" s="1009" t="s">
        <v>30</v>
      </c>
      <c r="O11" s="1009" t="s">
        <v>31</v>
      </c>
      <c r="P11" s="991" t="s">
        <v>126</v>
      </c>
      <c r="Q11" s="1009"/>
      <c r="R11" s="1011" t="s">
        <v>576</v>
      </c>
      <c r="S11" s="1009" t="s">
        <v>131</v>
      </c>
      <c r="T11" s="1009" t="s">
        <v>132</v>
      </c>
      <c r="U11" s="1009" t="s">
        <v>626</v>
      </c>
      <c r="V11" s="1011" t="s">
        <v>576</v>
      </c>
      <c r="W11" s="1009" t="s">
        <v>648</v>
      </c>
      <c r="X11" s="1009" t="s">
        <v>132</v>
      </c>
      <c r="Y11" s="1009" t="s">
        <v>626</v>
      </c>
      <c r="Z11" s="368"/>
      <c r="AA11" s="371"/>
      <c r="AB11" s="909"/>
      <c r="AC11" s="909"/>
      <c r="AD11" s="277"/>
      <c r="AE11" s="909"/>
      <c r="AF11" s="278"/>
      <c r="AG11" s="278"/>
      <c r="AH11" s="278"/>
      <c r="AI11" s="278"/>
      <c r="AJ11" s="278"/>
      <c r="AK11" s="278"/>
      <c r="AL11" s="278"/>
      <c r="AM11" s="278"/>
      <c r="AN11" s="277"/>
      <c r="AO11" s="278"/>
      <c r="AP11" s="278"/>
      <c r="AQ11" s="278"/>
      <c r="AR11" s="278"/>
      <c r="AS11" s="278"/>
      <c r="AT11" s="278"/>
      <c r="AU11" s="278"/>
      <c r="AV11" s="278"/>
      <c r="AW11" s="909"/>
      <c r="AX11" s="909"/>
      <c r="AY11" s="909"/>
      <c r="AZ11" s="277"/>
      <c r="BA11" s="909"/>
      <c r="BB11" s="277"/>
      <c r="BC11" s="909"/>
      <c r="BD11" s="278"/>
      <c r="BE11" s="278"/>
      <c r="BF11" s="278"/>
      <c r="BG11" s="278"/>
      <c r="BH11" s="278"/>
      <c r="BI11" s="278"/>
      <c r="BJ11" s="278"/>
      <c r="BK11" s="278"/>
      <c r="BL11" s="277"/>
      <c r="BM11" s="278"/>
      <c r="BN11" s="278"/>
      <c r="BO11" s="278"/>
      <c r="BP11" s="278"/>
      <c r="BQ11" s="278"/>
      <c r="BR11" s="278"/>
      <c r="BS11" s="278"/>
      <c r="BT11" s="278"/>
      <c r="BU11" s="909"/>
      <c r="BV11" s="909"/>
      <c r="BW11" s="909"/>
      <c r="BX11" s="277"/>
      <c r="BY11" s="909"/>
      <c r="BZ11" s="277"/>
      <c r="CA11" s="909"/>
      <c r="CB11" s="278"/>
      <c r="CC11" s="278"/>
      <c r="CD11" s="278"/>
      <c r="CE11" s="278"/>
      <c r="CF11" s="278"/>
      <c r="CG11" s="278"/>
      <c r="CH11" s="278"/>
      <c r="CI11" s="278"/>
      <c r="CJ11" s="277"/>
      <c r="CK11" s="278"/>
      <c r="CL11" s="278"/>
      <c r="CM11" s="278"/>
      <c r="CN11" s="278"/>
      <c r="CO11" s="278"/>
      <c r="CP11" s="278"/>
      <c r="CQ11" s="278"/>
      <c r="CR11" s="278"/>
      <c r="CS11" s="909"/>
      <c r="CT11" s="909"/>
      <c r="CU11" s="909"/>
      <c r="CV11" s="277"/>
      <c r="CW11" s="909"/>
      <c r="CX11" s="277"/>
      <c r="CY11" s="909"/>
      <c r="CZ11" s="278"/>
      <c r="DA11" s="278"/>
      <c r="DB11" s="278"/>
      <c r="DC11" s="278"/>
      <c r="DD11" s="278"/>
      <c r="DE11" s="278"/>
      <c r="DF11" s="278"/>
      <c r="DG11" s="278"/>
      <c r="DH11" s="277"/>
      <c r="DI11" s="278"/>
      <c r="DJ11" s="278"/>
      <c r="DK11" s="278"/>
      <c r="DL11" s="278"/>
      <c r="DM11" s="278"/>
      <c r="DN11" s="278"/>
      <c r="DO11" s="278"/>
      <c r="DP11" s="278"/>
      <c r="DQ11" s="909"/>
      <c r="DR11" s="909"/>
      <c r="DS11" s="909"/>
      <c r="DT11" s="277"/>
      <c r="DU11" s="909"/>
      <c r="DV11" s="277"/>
      <c r="DW11" s="909"/>
      <c r="DX11" s="278"/>
      <c r="DY11" s="278"/>
      <c r="DZ11" s="278"/>
      <c r="EA11" s="278"/>
      <c r="EB11" s="278"/>
      <c r="EC11" s="278"/>
      <c r="ED11" s="278"/>
      <c r="EE11" s="278"/>
      <c r="EF11" s="277"/>
      <c r="EG11" s="278"/>
      <c r="EH11" s="278"/>
      <c r="EI11" s="278"/>
      <c r="EJ11" s="278"/>
      <c r="EK11" s="278"/>
      <c r="EL11" s="278"/>
      <c r="EM11" s="278"/>
      <c r="EN11" s="278"/>
      <c r="EO11" s="909"/>
      <c r="EP11" s="909"/>
      <c r="EQ11" s="909"/>
      <c r="ER11" s="277"/>
      <c r="ES11" s="909"/>
      <c r="ET11" s="277"/>
      <c r="EU11" s="909"/>
      <c r="EV11" s="278"/>
      <c r="EW11" s="278"/>
      <c r="EX11" s="278"/>
      <c r="EY11" s="278"/>
      <c r="EZ11" s="278"/>
      <c r="FA11" s="278"/>
      <c r="FB11" s="278"/>
      <c r="FC11" s="278"/>
      <c r="FD11" s="277"/>
      <c r="FE11" s="278"/>
      <c r="FF11" s="278"/>
      <c r="FG11" s="278"/>
      <c r="FH11" s="278"/>
      <c r="FI11" s="278"/>
      <c r="FJ11" s="278"/>
      <c r="FK11" s="278"/>
      <c r="FL11" s="278"/>
      <c r="FM11" s="909"/>
      <c r="FN11" s="909"/>
      <c r="FO11" s="909"/>
      <c r="FP11" s="909"/>
      <c r="FQ11" s="909"/>
      <c r="FR11" s="909"/>
      <c r="FS11" s="909"/>
      <c r="FT11" s="909"/>
      <c r="FU11" s="909"/>
      <c r="FV11" s="909"/>
      <c r="FW11" s="909"/>
      <c r="FX11" s="909"/>
      <c r="FY11" s="909"/>
      <c r="FZ11" s="909"/>
      <c r="GA11" s="909"/>
      <c r="GB11" s="909"/>
      <c r="GC11" s="909"/>
      <c r="GD11" s="909"/>
      <c r="GE11" s="909"/>
      <c r="GF11" s="909"/>
      <c r="GG11" s="909"/>
      <c r="GH11" s="909"/>
      <c r="GI11" s="909"/>
    </row>
    <row r="12" spans="1:209" ht="12" customHeight="1" x14ac:dyDescent="0.2">
      <c r="B12" s="21"/>
      <c r="C12" s="51"/>
      <c r="D12" s="1">
        <v>1</v>
      </c>
      <c r="E12" s="1238" t="s">
        <v>631</v>
      </c>
      <c r="F12" s="669" t="s">
        <v>702</v>
      </c>
      <c r="G12" s="47"/>
      <c r="H12" s="48">
        <v>1</v>
      </c>
      <c r="I12" s="48">
        <v>1</v>
      </c>
      <c r="J12" s="48">
        <v>1</v>
      </c>
      <c r="K12" s="1187">
        <f>SUM(H12:J12)</f>
        <v>3</v>
      </c>
      <c r="L12" s="46"/>
      <c r="M12" s="48">
        <v>0</v>
      </c>
      <c r="N12" s="48">
        <v>0</v>
      </c>
      <c r="O12" s="48">
        <v>0</v>
      </c>
      <c r="P12" s="1187">
        <f>SUM(M12:O12)</f>
        <v>0</v>
      </c>
      <c r="Q12" s="46"/>
      <c r="R12" s="628" t="s">
        <v>118</v>
      </c>
      <c r="S12" s="1230">
        <f>IF(R12="nee",0,(K12-P12)*(tab!$C$24*tab!$D$10+tab!$D$52))</f>
        <v>11806.964655</v>
      </c>
      <c r="T12" s="1230">
        <f>IF(AND(K12=0,P12=0),"",(H12-M12)*tab!$E$58+(I12-N12)*tab!$F$58+(J12-O12)*tab!$G$58)</f>
        <v>41207.910938000001</v>
      </c>
      <c r="U12" s="1230">
        <f>IF(SUM(S12:T12)&lt;0,0,SUM(S12:T12))</f>
        <v>53014.875593000004</v>
      </c>
      <c r="V12" s="628" t="s">
        <v>118</v>
      </c>
      <c r="W12" s="1230">
        <f>IF(V12="nee",0,(K12-P12)*(tab!$C$123))</f>
        <v>1918.29</v>
      </c>
      <c r="X12" s="1230">
        <f>IF(AND(K12=0,P12=0),0,(H12-M12)*tab!$G$123+(I12-N12)*tab!$H$123+(J12-O12)*tab!$I$123)</f>
        <v>3419.42</v>
      </c>
      <c r="Y12" s="1230">
        <f>IF(SUM(W12:X12)&lt;0,0,SUM(W12:X12))</f>
        <v>5337.71</v>
      </c>
      <c r="Z12" s="3"/>
      <c r="AA12" s="26"/>
      <c r="AB12" s="51"/>
      <c r="AC12" s="928"/>
      <c r="AD12" s="929"/>
      <c r="AE12" s="114"/>
      <c r="AF12" s="929"/>
      <c r="AG12" s="929"/>
      <c r="AH12" s="929"/>
      <c r="AK12" s="929"/>
      <c r="AL12" s="929"/>
      <c r="AM12" s="929"/>
      <c r="AP12" s="930"/>
      <c r="AQ12" s="930"/>
      <c r="AR12" s="930"/>
      <c r="AS12" s="931"/>
      <c r="AT12" s="930"/>
      <c r="AU12" s="930"/>
      <c r="AV12" s="930"/>
      <c r="BA12" s="928"/>
      <c r="BB12" s="929"/>
      <c r="BC12" s="114"/>
      <c r="BD12" s="929"/>
      <c r="BE12" s="929"/>
      <c r="BF12" s="929"/>
      <c r="BI12" s="929"/>
      <c r="BJ12" s="929"/>
      <c r="BK12" s="929"/>
      <c r="BN12" s="930"/>
      <c r="BO12" s="930"/>
      <c r="BP12" s="930"/>
      <c r="BQ12" s="931"/>
      <c r="BR12" s="930"/>
      <c r="BS12" s="930"/>
      <c r="BT12" s="930"/>
      <c r="BY12" s="928"/>
      <c r="BZ12" s="929"/>
      <c r="CA12" s="114"/>
      <c r="CB12" s="929"/>
      <c r="CC12" s="929"/>
      <c r="CD12" s="929"/>
      <c r="CG12" s="929"/>
      <c r="CH12" s="929"/>
      <c r="CI12" s="929"/>
      <c r="CL12" s="930"/>
      <c r="CM12" s="930"/>
      <c r="CN12" s="930"/>
      <c r="CO12" s="931"/>
      <c r="CP12" s="930"/>
      <c r="CQ12" s="930"/>
      <c r="CR12" s="930"/>
      <c r="CW12" s="928"/>
      <c r="CX12" s="929"/>
      <c r="CY12" s="114"/>
      <c r="CZ12" s="929"/>
      <c r="DA12" s="929"/>
      <c r="DB12" s="929"/>
      <c r="DE12" s="929"/>
      <c r="DF12" s="929"/>
      <c r="DG12" s="929"/>
      <c r="DJ12" s="930"/>
      <c r="DK12" s="930"/>
      <c r="DL12" s="930"/>
      <c r="DM12" s="931"/>
      <c r="DN12" s="930"/>
      <c r="DO12" s="930"/>
      <c r="DP12" s="930"/>
      <c r="DU12" s="928"/>
      <c r="DV12" s="929"/>
      <c r="DW12" s="114"/>
      <c r="DX12" s="929"/>
      <c r="DY12" s="929"/>
      <c r="DZ12" s="929"/>
      <c r="EC12" s="929"/>
      <c r="ED12" s="929"/>
      <c r="EE12" s="929"/>
      <c r="EH12" s="930"/>
      <c r="EI12" s="930"/>
      <c r="EJ12" s="930"/>
      <c r="EK12" s="931"/>
      <c r="EL12" s="930"/>
      <c r="EM12" s="930"/>
      <c r="EN12" s="930"/>
      <c r="ES12" s="928"/>
      <c r="ET12" s="929"/>
      <c r="EU12" s="114"/>
      <c r="EV12" s="929"/>
      <c r="EW12" s="929"/>
      <c r="EX12" s="929"/>
      <c r="FA12" s="929"/>
      <c r="FB12" s="929"/>
      <c r="FC12" s="929"/>
      <c r="FF12" s="930"/>
      <c r="FG12" s="930"/>
      <c r="FH12" s="930"/>
      <c r="FI12" s="931"/>
      <c r="FJ12" s="930"/>
      <c r="FK12" s="930"/>
      <c r="FL12" s="930"/>
    </row>
    <row r="13" spans="1:209" ht="12" customHeight="1" x14ac:dyDescent="0.2">
      <c r="B13" s="21"/>
      <c r="C13" s="51"/>
      <c r="D13" s="1">
        <v>2</v>
      </c>
      <c r="E13" s="1238"/>
      <c r="F13" s="669"/>
      <c r="G13" s="47"/>
      <c r="H13" s="48"/>
      <c r="I13" s="48"/>
      <c r="J13" s="48"/>
      <c r="K13" s="1187">
        <f t="shared" ref="K13:K41" si="0">SUM(H13:J13)</f>
        <v>0</v>
      </c>
      <c r="L13" s="46"/>
      <c r="M13" s="48"/>
      <c r="N13" s="48"/>
      <c r="O13" s="48"/>
      <c r="P13" s="1187">
        <f t="shared" ref="P13:P41" si="1">SUM(M13:O13)</f>
        <v>0</v>
      </c>
      <c r="Q13" s="46"/>
      <c r="R13" s="628" t="s">
        <v>118</v>
      </c>
      <c r="S13" s="1230">
        <f>IF(R13="nee",0,(K13-P13)*(tab!$C$24*tab!$D$10+tab!$D$52))</f>
        <v>0</v>
      </c>
      <c r="T13" s="1230" t="str">
        <f>IF(AND(K13=0,P13=0),"",(H13-M13)*tab!$E$58+(I13-N13)*tab!$F$58+(J13-O13)*tab!$G$58)</f>
        <v/>
      </c>
      <c r="U13" s="1230">
        <f t="shared" ref="U13:U41" si="2">IF(SUM(S13:T13)&lt;0,0,SUM(S13:T13))</f>
        <v>0</v>
      </c>
      <c r="V13" s="628" t="s">
        <v>118</v>
      </c>
      <c r="W13" s="1230">
        <f>IF(V13="nee",0,(K13-P13)*(tab!$C$123))</f>
        <v>0</v>
      </c>
      <c r="X13" s="1230">
        <f>IF(AND(K13=0,P13=0),0,(H13-M13)*tab!$G$123+(I13-N13)*tab!$H$123+(J13-O13)*tab!$I$123)</f>
        <v>0</v>
      </c>
      <c r="Y13" s="1230">
        <f t="shared" ref="Y13:Y41" si="3">IF(SUM(W13:X13)&lt;0,0,SUM(W13:X13))</f>
        <v>0</v>
      </c>
      <c r="Z13" s="3"/>
      <c r="AA13" s="26"/>
      <c r="AB13" s="51"/>
      <c r="AC13" s="928"/>
      <c r="AD13" s="929"/>
      <c r="AE13" s="114"/>
      <c r="AF13" s="929"/>
      <c r="AG13" s="929"/>
      <c r="AH13" s="929"/>
      <c r="AK13" s="929"/>
      <c r="AL13" s="929"/>
      <c r="AM13" s="929"/>
      <c r="AP13" s="930"/>
      <c r="AQ13" s="930"/>
      <c r="AR13" s="930"/>
      <c r="AS13" s="931"/>
      <c r="AT13" s="930"/>
      <c r="AU13" s="930"/>
      <c r="AV13" s="930"/>
      <c r="BA13" s="928"/>
      <c r="BB13" s="929"/>
      <c r="BC13" s="114"/>
      <c r="BD13" s="929"/>
      <c r="BE13" s="929"/>
      <c r="BF13" s="929"/>
      <c r="BI13" s="929"/>
      <c r="BJ13" s="929"/>
      <c r="BK13" s="929"/>
      <c r="BN13" s="930"/>
      <c r="BO13" s="930"/>
      <c r="BP13" s="930"/>
      <c r="BQ13" s="931"/>
      <c r="BR13" s="930"/>
      <c r="BS13" s="930"/>
      <c r="BT13" s="930"/>
      <c r="BY13" s="928"/>
      <c r="BZ13" s="929"/>
      <c r="CA13" s="114"/>
      <c r="CB13" s="929"/>
      <c r="CC13" s="929"/>
      <c r="CD13" s="929"/>
      <c r="CG13" s="929"/>
      <c r="CH13" s="929"/>
      <c r="CI13" s="929"/>
      <c r="CL13" s="930"/>
      <c r="CM13" s="930"/>
      <c r="CN13" s="930"/>
      <c r="CO13" s="931"/>
      <c r="CP13" s="930"/>
      <c r="CQ13" s="930"/>
      <c r="CR13" s="930"/>
      <c r="CW13" s="928"/>
      <c r="CX13" s="929"/>
      <c r="CY13" s="114"/>
      <c r="CZ13" s="929"/>
      <c r="DA13" s="929"/>
      <c r="DB13" s="929"/>
      <c r="DE13" s="929"/>
      <c r="DF13" s="929"/>
      <c r="DG13" s="929"/>
      <c r="DJ13" s="930"/>
      <c r="DK13" s="930"/>
      <c r="DL13" s="930"/>
      <c r="DM13" s="931"/>
      <c r="DN13" s="930"/>
      <c r="DO13" s="930"/>
      <c r="DP13" s="930"/>
      <c r="DU13" s="928"/>
      <c r="DV13" s="929"/>
      <c r="DW13" s="114"/>
      <c r="DX13" s="929"/>
      <c r="DY13" s="929"/>
      <c r="DZ13" s="929"/>
      <c r="EC13" s="929"/>
      <c r="ED13" s="929"/>
      <c r="EE13" s="929"/>
      <c r="EH13" s="930"/>
      <c r="EI13" s="930"/>
      <c r="EJ13" s="930"/>
      <c r="EK13" s="931"/>
      <c r="EL13" s="930"/>
      <c r="EM13" s="930"/>
      <c r="EN13" s="930"/>
      <c r="ES13" s="928"/>
      <c r="ET13" s="929"/>
      <c r="EU13" s="114"/>
      <c r="EV13" s="929"/>
      <c r="EW13" s="929"/>
      <c r="EX13" s="929"/>
      <c r="FA13" s="929"/>
      <c r="FB13" s="929"/>
      <c r="FC13" s="929"/>
      <c r="FF13" s="930"/>
      <c r="FG13" s="930"/>
      <c r="FH13" s="930"/>
      <c r="FI13" s="931"/>
      <c r="FJ13" s="930"/>
      <c r="FK13" s="930"/>
      <c r="FL13" s="930"/>
    </row>
    <row r="14" spans="1:209" ht="12" customHeight="1" x14ac:dyDescent="0.2">
      <c r="B14" s="21"/>
      <c r="C14" s="51"/>
      <c r="D14" s="1">
        <v>3</v>
      </c>
      <c r="E14" s="1238"/>
      <c r="F14" s="669"/>
      <c r="G14" s="47"/>
      <c r="H14" s="48"/>
      <c r="I14" s="48"/>
      <c r="J14" s="48"/>
      <c r="K14" s="1187">
        <f t="shared" si="0"/>
        <v>0</v>
      </c>
      <c r="L14" s="46"/>
      <c r="M14" s="48"/>
      <c r="N14" s="48"/>
      <c r="O14" s="48"/>
      <c r="P14" s="1187">
        <f t="shared" si="1"/>
        <v>0</v>
      </c>
      <c r="Q14" s="46"/>
      <c r="R14" s="628" t="s">
        <v>118</v>
      </c>
      <c r="S14" s="1230">
        <f>IF(R14="nee",0,(K14-P14)*(tab!$C$24*tab!$D$10+tab!$D$52))</f>
        <v>0</v>
      </c>
      <c r="T14" s="1230" t="str">
        <f>IF(AND(K14=0,P14=0),"",(H14-M14)*tab!$E$58+(I14-N14)*tab!$F$58+(J14-O14)*tab!$G$58)</f>
        <v/>
      </c>
      <c r="U14" s="1230">
        <f t="shared" si="2"/>
        <v>0</v>
      </c>
      <c r="V14" s="628" t="s">
        <v>118</v>
      </c>
      <c r="W14" s="1230">
        <f>IF(V14="nee",0,(K14-P14)*(tab!$C$123))</f>
        <v>0</v>
      </c>
      <c r="X14" s="1230">
        <f>IF(AND(K14=0,P14=0),0,(H14-M14)*tab!$G$123+(I14-N14)*tab!$H$123+(J14-O14)*tab!$I$123)</f>
        <v>0</v>
      </c>
      <c r="Y14" s="1230">
        <f t="shared" si="3"/>
        <v>0</v>
      </c>
      <c r="Z14" s="3"/>
      <c r="AA14" s="26"/>
      <c r="AB14" s="51"/>
      <c r="AC14" s="928"/>
      <c r="AD14" s="929"/>
      <c r="AE14" s="114"/>
      <c r="AF14" s="929"/>
      <c r="AG14" s="929"/>
      <c r="AH14" s="929"/>
      <c r="AK14" s="929"/>
      <c r="AL14" s="929"/>
      <c r="AM14" s="929"/>
      <c r="AP14" s="930"/>
      <c r="AQ14" s="930"/>
      <c r="AR14" s="930"/>
      <c r="AS14" s="931"/>
      <c r="AT14" s="930"/>
      <c r="AU14" s="930"/>
      <c r="AV14" s="930"/>
      <c r="BA14" s="928"/>
      <c r="BB14" s="929"/>
      <c r="BC14" s="114"/>
      <c r="BD14" s="929"/>
      <c r="BE14" s="929"/>
      <c r="BF14" s="929"/>
      <c r="BI14" s="929"/>
      <c r="BJ14" s="929"/>
      <c r="BK14" s="929"/>
      <c r="BN14" s="930"/>
      <c r="BO14" s="930"/>
      <c r="BP14" s="930"/>
      <c r="BQ14" s="931"/>
      <c r="BR14" s="930"/>
      <c r="BS14" s="930"/>
      <c r="BT14" s="930"/>
      <c r="BY14" s="928"/>
      <c r="BZ14" s="929"/>
      <c r="CA14" s="114"/>
      <c r="CB14" s="929"/>
      <c r="CC14" s="929"/>
      <c r="CD14" s="929"/>
      <c r="CG14" s="929"/>
      <c r="CH14" s="929"/>
      <c r="CI14" s="929"/>
      <c r="CL14" s="930"/>
      <c r="CM14" s="930"/>
      <c r="CN14" s="930"/>
      <c r="CO14" s="931"/>
      <c r="CP14" s="930"/>
      <c r="CQ14" s="930"/>
      <c r="CR14" s="930"/>
      <c r="CW14" s="928"/>
      <c r="CX14" s="929"/>
      <c r="CY14" s="114"/>
      <c r="CZ14" s="929"/>
      <c r="DA14" s="929"/>
      <c r="DB14" s="929"/>
      <c r="DE14" s="929"/>
      <c r="DF14" s="929"/>
      <c r="DG14" s="929"/>
      <c r="DJ14" s="930"/>
      <c r="DK14" s="930"/>
      <c r="DL14" s="930"/>
      <c r="DM14" s="931"/>
      <c r="DN14" s="930"/>
      <c r="DO14" s="930"/>
      <c r="DP14" s="930"/>
      <c r="DU14" s="928"/>
      <c r="DV14" s="929"/>
      <c r="DW14" s="114"/>
      <c r="DX14" s="929"/>
      <c r="DY14" s="929"/>
      <c r="DZ14" s="929"/>
      <c r="EC14" s="929"/>
      <c r="ED14" s="929"/>
      <c r="EE14" s="929"/>
      <c r="EH14" s="930"/>
      <c r="EI14" s="930"/>
      <c r="EJ14" s="930"/>
      <c r="EK14" s="931"/>
      <c r="EL14" s="930"/>
      <c r="EM14" s="930"/>
      <c r="EN14" s="930"/>
      <c r="ES14" s="928"/>
      <c r="ET14" s="929"/>
      <c r="EU14" s="114"/>
      <c r="EV14" s="929"/>
      <c r="EW14" s="929"/>
      <c r="EX14" s="929"/>
      <c r="FA14" s="929"/>
      <c r="FB14" s="929"/>
      <c r="FC14" s="929"/>
      <c r="FF14" s="930"/>
      <c r="FG14" s="930"/>
      <c r="FH14" s="930"/>
      <c r="FI14" s="931"/>
      <c r="FJ14" s="930"/>
      <c r="FK14" s="930"/>
      <c r="FL14" s="930"/>
    </row>
    <row r="15" spans="1:209" ht="12" customHeight="1" x14ac:dyDescent="0.2">
      <c r="B15" s="21"/>
      <c r="C15" s="51"/>
      <c r="D15" s="1">
        <v>4</v>
      </c>
      <c r="E15" s="1238"/>
      <c r="F15" s="669"/>
      <c r="G15" s="47"/>
      <c r="H15" s="48"/>
      <c r="I15" s="48"/>
      <c r="J15" s="48"/>
      <c r="K15" s="1187">
        <f t="shared" si="0"/>
        <v>0</v>
      </c>
      <c r="L15" s="46"/>
      <c r="M15" s="48"/>
      <c r="N15" s="48"/>
      <c r="O15" s="48"/>
      <c r="P15" s="1187">
        <f t="shared" si="1"/>
        <v>0</v>
      </c>
      <c r="Q15" s="46"/>
      <c r="R15" s="628" t="s">
        <v>118</v>
      </c>
      <c r="S15" s="1230">
        <f>IF(R15="nee",0,(K15-P15)*(tab!$C$24*tab!$D$10+tab!$D$52))</f>
        <v>0</v>
      </c>
      <c r="T15" s="1230" t="str">
        <f>IF(AND(K15=0,P15=0),"",(H15-M15)*tab!$E$58+(I15-N15)*tab!$F$58+(J15-O15)*tab!$G$58)</f>
        <v/>
      </c>
      <c r="U15" s="1230">
        <f t="shared" si="2"/>
        <v>0</v>
      </c>
      <c r="V15" s="628" t="s">
        <v>118</v>
      </c>
      <c r="W15" s="1230">
        <f>IF(V15="nee",0,(K15-P15)*(tab!$C$123))</f>
        <v>0</v>
      </c>
      <c r="X15" s="1230">
        <f>IF(AND(K15=0,P15=0),0,(H15-M15)*tab!$G$123+(I15-N15)*tab!$H$123+(J15-O15)*tab!$I$123)</f>
        <v>0</v>
      </c>
      <c r="Y15" s="1230">
        <f t="shared" si="3"/>
        <v>0</v>
      </c>
      <c r="Z15" s="3"/>
      <c r="AA15" s="26"/>
      <c r="AB15" s="51"/>
      <c r="AC15" s="928"/>
      <c r="AD15" s="929"/>
      <c r="AE15" s="114"/>
      <c r="AF15" s="929"/>
      <c r="AG15" s="929"/>
      <c r="AH15" s="929"/>
      <c r="AK15" s="929"/>
      <c r="AL15" s="929"/>
      <c r="AM15" s="929"/>
      <c r="AP15" s="930"/>
      <c r="AQ15" s="930"/>
      <c r="AR15" s="930"/>
      <c r="AS15" s="931"/>
      <c r="AT15" s="930"/>
      <c r="AU15" s="930"/>
      <c r="AV15" s="930"/>
      <c r="BA15" s="928"/>
      <c r="BB15" s="929"/>
      <c r="BC15" s="114"/>
      <c r="BD15" s="929"/>
      <c r="BE15" s="929"/>
      <c r="BF15" s="929"/>
      <c r="BI15" s="929"/>
      <c r="BJ15" s="929"/>
      <c r="BK15" s="929"/>
      <c r="BN15" s="930"/>
      <c r="BO15" s="930"/>
      <c r="BP15" s="930"/>
      <c r="BQ15" s="931"/>
      <c r="BR15" s="930"/>
      <c r="BS15" s="930"/>
      <c r="BT15" s="930"/>
      <c r="BY15" s="928"/>
      <c r="BZ15" s="929"/>
      <c r="CA15" s="114"/>
      <c r="CB15" s="929"/>
      <c r="CC15" s="929"/>
      <c r="CD15" s="929"/>
      <c r="CG15" s="929"/>
      <c r="CH15" s="929"/>
      <c r="CI15" s="929"/>
      <c r="CL15" s="930"/>
      <c r="CM15" s="930"/>
      <c r="CN15" s="930"/>
      <c r="CO15" s="931"/>
      <c r="CP15" s="930"/>
      <c r="CQ15" s="930"/>
      <c r="CR15" s="930"/>
      <c r="CW15" s="928"/>
      <c r="CX15" s="929"/>
      <c r="CY15" s="114"/>
      <c r="CZ15" s="929"/>
      <c r="DA15" s="929"/>
      <c r="DB15" s="929"/>
      <c r="DE15" s="929"/>
      <c r="DF15" s="929"/>
      <c r="DG15" s="929"/>
      <c r="DJ15" s="930"/>
      <c r="DK15" s="930"/>
      <c r="DL15" s="930"/>
      <c r="DM15" s="931"/>
      <c r="DN15" s="930"/>
      <c r="DO15" s="930"/>
      <c r="DP15" s="930"/>
      <c r="DU15" s="928"/>
      <c r="DV15" s="929"/>
      <c r="DW15" s="114"/>
      <c r="DX15" s="929"/>
      <c r="DY15" s="929"/>
      <c r="DZ15" s="929"/>
      <c r="EC15" s="929"/>
      <c r="ED15" s="929"/>
      <c r="EE15" s="929"/>
      <c r="EH15" s="930"/>
      <c r="EI15" s="930"/>
      <c r="EJ15" s="930"/>
      <c r="EK15" s="931"/>
      <c r="EL15" s="930"/>
      <c r="EM15" s="930"/>
      <c r="EN15" s="930"/>
      <c r="ES15" s="928"/>
      <c r="ET15" s="929"/>
      <c r="EU15" s="114"/>
      <c r="EV15" s="929"/>
      <c r="EW15" s="929"/>
      <c r="EX15" s="929"/>
      <c r="FA15" s="929"/>
      <c r="FB15" s="929"/>
      <c r="FC15" s="929"/>
      <c r="FF15" s="930"/>
      <c r="FG15" s="930"/>
      <c r="FH15" s="930"/>
      <c r="FI15" s="931"/>
      <c r="FJ15" s="930"/>
      <c r="FK15" s="930"/>
      <c r="FL15" s="930"/>
    </row>
    <row r="16" spans="1:209" ht="12" customHeight="1" x14ac:dyDescent="0.2">
      <c r="B16" s="21"/>
      <c r="C16" s="51"/>
      <c r="D16" s="1">
        <v>5</v>
      </c>
      <c r="E16" s="1238"/>
      <c r="F16" s="669"/>
      <c r="G16" s="47"/>
      <c r="H16" s="48"/>
      <c r="I16" s="48"/>
      <c r="J16" s="48"/>
      <c r="K16" s="1187">
        <f t="shared" si="0"/>
        <v>0</v>
      </c>
      <c r="L16" s="46"/>
      <c r="M16" s="48"/>
      <c r="N16" s="48"/>
      <c r="O16" s="48"/>
      <c r="P16" s="1187">
        <f t="shared" si="1"/>
        <v>0</v>
      </c>
      <c r="Q16" s="46"/>
      <c r="R16" s="628" t="s">
        <v>118</v>
      </c>
      <c r="S16" s="1230">
        <f>IF(R16="nee",0,(K16-P16)*(tab!$C$24*tab!$D$10+tab!$D$52))</f>
        <v>0</v>
      </c>
      <c r="T16" s="1230" t="str">
        <f>IF(AND(K16=0,P16=0),"",(H16-M16)*tab!$E$58+(I16-N16)*tab!$F$58+(J16-O16)*tab!$G$58)</f>
        <v/>
      </c>
      <c r="U16" s="1230">
        <f t="shared" si="2"/>
        <v>0</v>
      </c>
      <c r="V16" s="628" t="s">
        <v>118</v>
      </c>
      <c r="W16" s="1230">
        <f>IF(V16="nee",0,(K16-P16)*(tab!$C$123))</f>
        <v>0</v>
      </c>
      <c r="X16" s="1230">
        <f>IF(AND(K16=0,P16=0),0,(H16-M16)*tab!$G$123+(I16-N16)*tab!$H$123+(J16-O16)*tab!$I$123)</f>
        <v>0</v>
      </c>
      <c r="Y16" s="1230">
        <f t="shared" si="3"/>
        <v>0</v>
      </c>
      <c r="Z16" s="3"/>
      <c r="AA16" s="26"/>
      <c r="AB16" s="51"/>
      <c r="AC16" s="928"/>
      <c r="AD16" s="929"/>
      <c r="AE16" s="114"/>
      <c r="AF16" s="929"/>
      <c r="AG16" s="929"/>
      <c r="AH16" s="929"/>
      <c r="AK16" s="929"/>
      <c r="AL16" s="929"/>
      <c r="AM16" s="929"/>
      <c r="AP16" s="930"/>
      <c r="AQ16" s="930"/>
      <c r="AR16" s="930"/>
      <c r="AS16" s="931"/>
      <c r="AT16" s="930"/>
      <c r="AU16" s="930"/>
      <c r="AV16" s="930"/>
      <c r="BA16" s="928"/>
      <c r="BB16" s="929"/>
      <c r="BC16" s="114"/>
      <c r="BD16" s="929"/>
      <c r="BE16" s="929"/>
      <c r="BF16" s="929"/>
      <c r="BI16" s="929"/>
      <c r="BJ16" s="929"/>
      <c r="BK16" s="929"/>
      <c r="BN16" s="930"/>
      <c r="BO16" s="930"/>
      <c r="BP16" s="930"/>
      <c r="BQ16" s="931"/>
      <c r="BR16" s="930"/>
      <c r="BS16" s="930"/>
      <c r="BT16" s="930"/>
      <c r="BY16" s="928"/>
      <c r="BZ16" s="929"/>
      <c r="CA16" s="114"/>
      <c r="CB16" s="929"/>
      <c r="CC16" s="929"/>
      <c r="CD16" s="929"/>
      <c r="CG16" s="929"/>
      <c r="CH16" s="929"/>
      <c r="CI16" s="929"/>
      <c r="CL16" s="930"/>
      <c r="CM16" s="930"/>
      <c r="CN16" s="930"/>
      <c r="CO16" s="931"/>
      <c r="CP16" s="930"/>
      <c r="CQ16" s="930"/>
      <c r="CR16" s="930"/>
      <c r="CW16" s="928"/>
      <c r="CX16" s="929"/>
      <c r="CY16" s="114"/>
      <c r="CZ16" s="929"/>
      <c r="DA16" s="929"/>
      <c r="DB16" s="929"/>
      <c r="DE16" s="929"/>
      <c r="DF16" s="929"/>
      <c r="DG16" s="929"/>
      <c r="DJ16" s="930"/>
      <c r="DK16" s="930"/>
      <c r="DL16" s="930"/>
      <c r="DM16" s="931"/>
      <c r="DN16" s="930"/>
      <c r="DO16" s="930"/>
      <c r="DP16" s="930"/>
      <c r="DU16" s="928"/>
      <c r="DV16" s="929"/>
      <c r="DW16" s="114"/>
      <c r="DX16" s="929"/>
      <c r="DY16" s="929"/>
      <c r="DZ16" s="929"/>
      <c r="EC16" s="929"/>
      <c r="ED16" s="929"/>
      <c r="EE16" s="929"/>
      <c r="EH16" s="930"/>
      <c r="EI16" s="930"/>
      <c r="EJ16" s="930"/>
      <c r="EK16" s="931"/>
      <c r="EL16" s="930"/>
      <c r="EM16" s="930"/>
      <c r="EN16" s="930"/>
      <c r="ES16" s="928"/>
      <c r="ET16" s="929"/>
      <c r="EU16" s="114"/>
      <c r="EV16" s="929"/>
      <c r="EW16" s="929"/>
      <c r="EX16" s="929"/>
      <c r="FA16" s="929"/>
      <c r="FB16" s="929"/>
      <c r="FC16" s="929"/>
      <c r="FF16" s="930"/>
      <c r="FG16" s="930"/>
      <c r="FH16" s="930"/>
      <c r="FI16" s="931"/>
      <c r="FJ16" s="930"/>
      <c r="FK16" s="930"/>
      <c r="FL16" s="930"/>
    </row>
    <row r="17" spans="2:168" ht="12" customHeight="1" x14ac:dyDescent="0.2">
      <c r="B17" s="21"/>
      <c r="C17" s="51"/>
      <c r="D17" s="1">
        <v>6</v>
      </c>
      <c r="E17" s="1238"/>
      <c r="F17" s="669"/>
      <c r="G17" s="47"/>
      <c r="H17" s="48"/>
      <c r="I17" s="48"/>
      <c r="J17" s="48"/>
      <c r="K17" s="1187">
        <f t="shared" si="0"/>
        <v>0</v>
      </c>
      <c r="L17" s="46"/>
      <c r="M17" s="48"/>
      <c r="N17" s="48"/>
      <c r="O17" s="48"/>
      <c r="P17" s="1187">
        <f t="shared" si="1"/>
        <v>0</v>
      </c>
      <c r="Q17" s="46"/>
      <c r="R17" s="628" t="s">
        <v>118</v>
      </c>
      <c r="S17" s="1230">
        <f>IF(R17="nee",0,(K17-P17)*(tab!$C$24*tab!$D$10+tab!$D$52))</f>
        <v>0</v>
      </c>
      <c r="T17" s="1230" t="str">
        <f>IF(AND(K17=0,P17=0),"",(H17-M17)*tab!$E$58+(I17-N17)*tab!$F$58+(J17-O17)*tab!$G$58)</f>
        <v/>
      </c>
      <c r="U17" s="1230">
        <f t="shared" si="2"/>
        <v>0</v>
      </c>
      <c r="V17" s="628" t="s">
        <v>118</v>
      </c>
      <c r="W17" s="1230">
        <f>IF(V17="nee",0,(K17-P17)*(tab!$C$123))</f>
        <v>0</v>
      </c>
      <c r="X17" s="1230">
        <f>IF(AND(K17=0,P17=0),0,(H17-M17)*tab!$G$123+(I17-N17)*tab!$H$123+(J17-O17)*tab!$I$123)</f>
        <v>0</v>
      </c>
      <c r="Y17" s="1230">
        <f t="shared" si="3"/>
        <v>0</v>
      </c>
      <c r="Z17" s="3"/>
      <c r="AA17" s="26"/>
      <c r="AB17" s="51"/>
      <c r="AC17" s="928"/>
      <c r="AD17" s="929"/>
      <c r="AE17" s="114"/>
      <c r="AF17" s="929"/>
      <c r="AG17" s="929"/>
      <c r="AH17" s="929"/>
      <c r="AK17" s="929"/>
      <c r="AL17" s="929"/>
      <c r="AM17" s="929"/>
      <c r="AP17" s="930"/>
      <c r="AQ17" s="930"/>
      <c r="AR17" s="930"/>
      <c r="AS17" s="931"/>
      <c r="AT17" s="930"/>
      <c r="AU17" s="930"/>
      <c r="AV17" s="930"/>
      <c r="BA17" s="928"/>
      <c r="BB17" s="929"/>
      <c r="BC17" s="114"/>
      <c r="BD17" s="929"/>
      <c r="BE17" s="929"/>
      <c r="BF17" s="929"/>
      <c r="BI17" s="929"/>
      <c r="BJ17" s="929"/>
      <c r="BK17" s="929"/>
      <c r="BN17" s="930"/>
      <c r="BO17" s="930"/>
      <c r="BP17" s="930"/>
      <c r="BQ17" s="931"/>
      <c r="BR17" s="930"/>
      <c r="BS17" s="930"/>
      <c r="BT17" s="930"/>
      <c r="BY17" s="928"/>
      <c r="BZ17" s="929"/>
      <c r="CA17" s="114"/>
      <c r="CB17" s="929"/>
      <c r="CC17" s="929"/>
      <c r="CD17" s="929"/>
      <c r="CG17" s="929"/>
      <c r="CH17" s="929"/>
      <c r="CI17" s="929"/>
      <c r="CL17" s="930"/>
      <c r="CM17" s="930"/>
      <c r="CN17" s="930"/>
      <c r="CO17" s="931"/>
      <c r="CP17" s="930"/>
      <c r="CQ17" s="930"/>
      <c r="CR17" s="930"/>
      <c r="CW17" s="928"/>
      <c r="CX17" s="929"/>
      <c r="CY17" s="114"/>
      <c r="CZ17" s="929"/>
      <c r="DA17" s="929"/>
      <c r="DB17" s="929"/>
      <c r="DE17" s="929"/>
      <c r="DF17" s="929"/>
      <c r="DG17" s="929"/>
      <c r="DJ17" s="930"/>
      <c r="DK17" s="930"/>
      <c r="DL17" s="930"/>
      <c r="DM17" s="931"/>
      <c r="DN17" s="930"/>
      <c r="DO17" s="930"/>
      <c r="DP17" s="930"/>
      <c r="DU17" s="928"/>
      <c r="DV17" s="929"/>
      <c r="DW17" s="114"/>
      <c r="DX17" s="929"/>
      <c r="DY17" s="929"/>
      <c r="DZ17" s="929"/>
      <c r="EC17" s="929"/>
      <c r="ED17" s="929"/>
      <c r="EE17" s="929"/>
      <c r="EH17" s="930"/>
      <c r="EI17" s="930"/>
      <c r="EJ17" s="930"/>
      <c r="EK17" s="931"/>
      <c r="EL17" s="930"/>
      <c r="EM17" s="930"/>
      <c r="EN17" s="930"/>
      <c r="ES17" s="928"/>
      <c r="ET17" s="929"/>
      <c r="EU17" s="114"/>
      <c r="EV17" s="929"/>
      <c r="EW17" s="929"/>
      <c r="EX17" s="929"/>
      <c r="FA17" s="929"/>
      <c r="FB17" s="929"/>
      <c r="FC17" s="929"/>
      <c r="FF17" s="930"/>
      <c r="FG17" s="930"/>
      <c r="FH17" s="930"/>
      <c r="FI17" s="931"/>
      <c r="FJ17" s="930"/>
      <c r="FK17" s="930"/>
      <c r="FL17" s="930"/>
    </row>
    <row r="18" spans="2:168" ht="12" customHeight="1" x14ac:dyDescent="0.2">
      <c r="B18" s="21"/>
      <c r="C18" s="51"/>
      <c r="D18" s="1">
        <v>7</v>
      </c>
      <c r="E18" s="1238"/>
      <c r="F18" s="669"/>
      <c r="G18" s="47"/>
      <c r="H18" s="48"/>
      <c r="I18" s="48"/>
      <c r="J18" s="48"/>
      <c r="K18" s="1187">
        <f t="shared" si="0"/>
        <v>0</v>
      </c>
      <c r="L18" s="46"/>
      <c r="M18" s="48"/>
      <c r="N18" s="48"/>
      <c r="O18" s="48"/>
      <c r="P18" s="1187">
        <f t="shared" si="1"/>
        <v>0</v>
      </c>
      <c r="Q18" s="46"/>
      <c r="R18" s="628" t="s">
        <v>118</v>
      </c>
      <c r="S18" s="1230">
        <f>IF(R18="nee",0,(K18-P18)*(tab!$C$24*tab!$D$10+tab!$D$52))</f>
        <v>0</v>
      </c>
      <c r="T18" s="1230" t="str">
        <f>IF(AND(K18=0,P18=0),"",(H18-M18)*tab!$E$58+(I18-N18)*tab!$F$58+(J18-O18)*tab!$G$58)</f>
        <v/>
      </c>
      <c r="U18" s="1230">
        <f t="shared" si="2"/>
        <v>0</v>
      </c>
      <c r="V18" s="628" t="s">
        <v>118</v>
      </c>
      <c r="W18" s="1230">
        <f>IF(V18="nee",0,(K18-P18)*(tab!$C$123))</f>
        <v>0</v>
      </c>
      <c r="X18" s="1230">
        <f>IF(AND(K18=0,P18=0),0,(H18-M18)*tab!$G$123+(I18-N18)*tab!$H$123+(J18-O18)*tab!$I$123)</f>
        <v>0</v>
      </c>
      <c r="Y18" s="1230">
        <f t="shared" si="3"/>
        <v>0</v>
      </c>
      <c r="Z18" s="3"/>
      <c r="AA18" s="26"/>
      <c r="AB18" s="51"/>
      <c r="AC18" s="928"/>
      <c r="AD18" s="929"/>
      <c r="AE18" s="114"/>
      <c r="AF18" s="929"/>
      <c r="AG18" s="929"/>
      <c r="AH18" s="929"/>
      <c r="AK18" s="929"/>
      <c r="AL18" s="929"/>
      <c r="AM18" s="929"/>
      <c r="AP18" s="930"/>
      <c r="AQ18" s="930"/>
      <c r="AR18" s="930"/>
      <c r="AS18" s="931"/>
      <c r="AT18" s="930"/>
      <c r="AU18" s="930"/>
      <c r="AV18" s="930"/>
      <c r="BA18" s="928"/>
      <c r="BB18" s="929"/>
      <c r="BC18" s="114"/>
      <c r="BD18" s="929"/>
      <c r="BE18" s="929"/>
      <c r="BF18" s="929"/>
      <c r="BI18" s="929"/>
      <c r="BJ18" s="929"/>
      <c r="BK18" s="929"/>
      <c r="BN18" s="930"/>
      <c r="BO18" s="930"/>
      <c r="BP18" s="930"/>
      <c r="BQ18" s="931"/>
      <c r="BR18" s="930"/>
      <c r="BS18" s="930"/>
      <c r="BT18" s="930"/>
      <c r="BY18" s="928"/>
      <c r="BZ18" s="929"/>
      <c r="CA18" s="114"/>
      <c r="CB18" s="929"/>
      <c r="CC18" s="929"/>
      <c r="CD18" s="929"/>
      <c r="CG18" s="929"/>
      <c r="CH18" s="929"/>
      <c r="CI18" s="929"/>
      <c r="CL18" s="930"/>
      <c r="CM18" s="930"/>
      <c r="CN18" s="930"/>
      <c r="CO18" s="931"/>
      <c r="CP18" s="930"/>
      <c r="CQ18" s="930"/>
      <c r="CR18" s="930"/>
      <c r="CW18" s="928"/>
      <c r="CX18" s="929"/>
      <c r="CY18" s="114"/>
      <c r="CZ18" s="929"/>
      <c r="DA18" s="929"/>
      <c r="DB18" s="929"/>
      <c r="DE18" s="929"/>
      <c r="DF18" s="929"/>
      <c r="DG18" s="929"/>
      <c r="DJ18" s="930"/>
      <c r="DK18" s="930"/>
      <c r="DL18" s="930"/>
      <c r="DM18" s="931"/>
      <c r="DN18" s="930"/>
      <c r="DO18" s="930"/>
      <c r="DP18" s="930"/>
      <c r="DU18" s="928"/>
      <c r="DV18" s="929"/>
      <c r="DW18" s="114"/>
      <c r="DX18" s="929"/>
      <c r="DY18" s="929"/>
      <c r="DZ18" s="929"/>
      <c r="EC18" s="929"/>
      <c r="ED18" s="929"/>
      <c r="EE18" s="929"/>
      <c r="EH18" s="930"/>
      <c r="EI18" s="930"/>
      <c r="EJ18" s="930"/>
      <c r="EK18" s="931"/>
      <c r="EL18" s="930"/>
      <c r="EM18" s="930"/>
      <c r="EN18" s="930"/>
      <c r="ES18" s="928"/>
      <c r="ET18" s="929"/>
      <c r="EU18" s="114"/>
      <c r="EV18" s="929"/>
      <c r="EW18" s="929"/>
      <c r="EX18" s="929"/>
      <c r="FA18" s="929"/>
      <c r="FB18" s="929"/>
      <c r="FC18" s="929"/>
      <c r="FF18" s="930"/>
      <c r="FG18" s="930"/>
      <c r="FH18" s="930"/>
      <c r="FI18" s="931"/>
      <c r="FJ18" s="930"/>
      <c r="FK18" s="930"/>
      <c r="FL18" s="930"/>
    </row>
    <row r="19" spans="2:168" ht="12" customHeight="1" x14ac:dyDescent="0.2">
      <c r="B19" s="21"/>
      <c r="C19" s="51"/>
      <c r="D19" s="1">
        <v>8</v>
      </c>
      <c r="E19" s="1238"/>
      <c r="F19" s="669"/>
      <c r="G19" s="47"/>
      <c r="H19" s="48"/>
      <c r="I19" s="48"/>
      <c r="J19" s="48"/>
      <c r="K19" s="1187">
        <f t="shared" si="0"/>
        <v>0</v>
      </c>
      <c r="L19" s="46"/>
      <c r="M19" s="48"/>
      <c r="N19" s="48"/>
      <c r="O19" s="48"/>
      <c r="P19" s="1187">
        <f t="shared" si="1"/>
        <v>0</v>
      </c>
      <c r="Q19" s="46"/>
      <c r="R19" s="628" t="s">
        <v>118</v>
      </c>
      <c r="S19" s="1230">
        <f>IF(R19="nee",0,(K19-P19)*(tab!$C$24*tab!$D$10+tab!$D$52))</f>
        <v>0</v>
      </c>
      <c r="T19" s="1230" t="str">
        <f>IF(AND(K19=0,P19=0),"",(H19-M19)*tab!$E$58+(I19-N19)*tab!$F$58+(J19-O19)*tab!$G$58)</f>
        <v/>
      </c>
      <c r="U19" s="1230">
        <f t="shared" si="2"/>
        <v>0</v>
      </c>
      <c r="V19" s="628" t="s">
        <v>118</v>
      </c>
      <c r="W19" s="1230">
        <f>IF(V19="nee",0,(K19-P19)*(tab!$C$123))</f>
        <v>0</v>
      </c>
      <c r="X19" s="1230">
        <f>IF(AND(K19=0,P19=0),0,(H19-M19)*tab!$G$123+(I19-N19)*tab!$H$123+(J19-O19)*tab!$I$123)</f>
        <v>0</v>
      </c>
      <c r="Y19" s="1230">
        <f t="shared" si="3"/>
        <v>0</v>
      </c>
      <c r="Z19" s="3"/>
      <c r="AA19" s="26"/>
      <c r="AB19" s="51"/>
      <c r="AC19" s="928"/>
      <c r="AD19" s="929"/>
      <c r="AE19" s="114"/>
      <c r="AF19" s="929"/>
      <c r="AG19" s="929"/>
      <c r="AH19" s="929"/>
      <c r="AK19" s="929"/>
      <c r="AL19" s="929"/>
      <c r="AM19" s="929"/>
      <c r="AP19" s="930"/>
      <c r="AQ19" s="930"/>
      <c r="AR19" s="930"/>
      <c r="AS19" s="931"/>
      <c r="AT19" s="930"/>
      <c r="AU19" s="930"/>
      <c r="AV19" s="930"/>
      <c r="BA19" s="928"/>
      <c r="BB19" s="929"/>
      <c r="BC19" s="114"/>
      <c r="BD19" s="929"/>
      <c r="BE19" s="929"/>
      <c r="BF19" s="929"/>
      <c r="BI19" s="929"/>
      <c r="BJ19" s="929"/>
      <c r="BK19" s="929"/>
      <c r="BN19" s="930"/>
      <c r="BO19" s="930"/>
      <c r="BP19" s="930"/>
      <c r="BQ19" s="931"/>
      <c r="BR19" s="930"/>
      <c r="BS19" s="930"/>
      <c r="BT19" s="930"/>
      <c r="BY19" s="928"/>
      <c r="BZ19" s="929"/>
      <c r="CA19" s="114"/>
      <c r="CB19" s="929"/>
      <c r="CC19" s="929"/>
      <c r="CD19" s="929"/>
      <c r="CG19" s="929"/>
      <c r="CH19" s="929"/>
      <c r="CI19" s="929"/>
      <c r="CL19" s="930"/>
      <c r="CM19" s="930"/>
      <c r="CN19" s="930"/>
      <c r="CO19" s="931"/>
      <c r="CP19" s="930"/>
      <c r="CQ19" s="930"/>
      <c r="CR19" s="930"/>
      <c r="CW19" s="928"/>
      <c r="CX19" s="929"/>
      <c r="CY19" s="114"/>
      <c r="CZ19" s="929"/>
      <c r="DA19" s="929"/>
      <c r="DB19" s="929"/>
      <c r="DE19" s="929"/>
      <c r="DF19" s="929"/>
      <c r="DG19" s="929"/>
      <c r="DJ19" s="930"/>
      <c r="DK19" s="930"/>
      <c r="DL19" s="930"/>
      <c r="DM19" s="931"/>
      <c r="DN19" s="930"/>
      <c r="DO19" s="930"/>
      <c r="DP19" s="930"/>
      <c r="DU19" s="928"/>
      <c r="DV19" s="929"/>
      <c r="DW19" s="114"/>
      <c r="DX19" s="929"/>
      <c r="DY19" s="929"/>
      <c r="DZ19" s="929"/>
      <c r="EC19" s="929"/>
      <c r="ED19" s="929"/>
      <c r="EE19" s="929"/>
      <c r="EH19" s="930"/>
      <c r="EI19" s="930"/>
      <c r="EJ19" s="930"/>
      <c r="EK19" s="931"/>
      <c r="EL19" s="930"/>
      <c r="EM19" s="930"/>
      <c r="EN19" s="930"/>
      <c r="ES19" s="928"/>
      <c r="ET19" s="929"/>
      <c r="EU19" s="114"/>
      <c r="EV19" s="929"/>
      <c r="EW19" s="929"/>
      <c r="EX19" s="929"/>
      <c r="FA19" s="929"/>
      <c r="FB19" s="929"/>
      <c r="FC19" s="929"/>
      <c r="FF19" s="930"/>
      <c r="FG19" s="930"/>
      <c r="FH19" s="930"/>
      <c r="FI19" s="931"/>
      <c r="FJ19" s="930"/>
      <c r="FK19" s="930"/>
      <c r="FL19" s="930"/>
    </row>
    <row r="20" spans="2:168" ht="12" customHeight="1" x14ac:dyDescent="0.2">
      <c r="B20" s="21"/>
      <c r="C20" s="51"/>
      <c r="D20" s="1">
        <v>9</v>
      </c>
      <c r="E20" s="1238"/>
      <c r="F20" s="669"/>
      <c r="G20" s="47"/>
      <c r="H20" s="48"/>
      <c r="I20" s="48"/>
      <c r="J20" s="48"/>
      <c r="K20" s="1187">
        <f t="shared" si="0"/>
        <v>0</v>
      </c>
      <c r="L20" s="46"/>
      <c r="M20" s="48"/>
      <c r="N20" s="48"/>
      <c r="O20" s="48"/>
      <c r="P20" s="1187">
        <f t="shared" si="1"/>
        <v>0</v>
      </c>
      <c r="Q20" s="46"/>
      <c r="R20" s="628" t="s">
        <v>118</v>
      </c>
      <c r="S20" s="1230">
        <f>IF(R20="nee",0,(K20-P20)*(tab!$C$24*tab!$D$10+tab!$D$52))</f>
        <v>0</v>
      </c>
      <c r="T20" s="1230" t="str">
        <f>IF(AND(K20=0,P20=0),"",(H20-M20)*tab!$E$58+(I20-N20)*tab!$F$58+(J20-O20)*tab!$G$58)</f>
        <v/>
      </c>
      <c r="U20" s="1230">
        <f t="shared" si="2"/>
        <v>0</v>
      </c>
      <c r="V20" s="628" t="s">
        <v>118</v>
      </c>
      <c r="W20" s="1230">
        <f>IF(V20="nee",0,(K20-P20)*(tab!$C$123))</f>
        <v>0</v>
      </c>
      <c r="X20" s="1230">
        <f>IF(AND(K20=0,P20=0),0,(H20-M20)*tab!$G$123+(I20-N20)*tab!$H$123+(J20-O20)*tab!$I$123)</f>
        <v>0</v>
      </c>
      <c r="Y20" s="1230">
        <f t="shared" si="3"/>
        <v>0</v>
      </c>
      <c r="Z20" s="3"/>
      <c r="AA20" s="26"/>
      <c r="AB20" s="51"/>
      <c r="AC20" s="928"/>
      <c r="AD20" s="929"/>
      <c r="AE20" s="114"/>
      <c r="AF20" s="929"/>
      <c r="AG20" s="929"/>
      <c r="AH20" s="929"/>
      <c r="AK20" s="929"/>
      <c r="AL20" s="929"/>
      <c r="AM20" s="929"/>
      <c r="AP20" s="930"/>
      <c r="AQ20" s="930"/>
      <c r="AR20" s="930"/>
      <c r="AS20" s="931"/>
      <c r="AT20" s="930"/>
      <c r="AU20" s="930"/>
      <c r="AV20" s="930"/>
      <c r="BA20" s="928"/>
      <c r="BB20" s="929"/>
      <c r="BC20" s="114"/>
      <c r="BD20" s="929"/>
      <c r="BE20" s="929"/>
      <c r="BF20" s="929"/>
      <c r="BI20" s="929"/>
      <c r="BJ20" s="929"/>
      <c r="BK20" s="929"/>
      <c r="BN20" s="930"/>
      <c r="BO20" s="930"/>
      <c r="BP20" s="930"/>
      <c r="BQ20" s="931"/>
      <c r="BR20" s="930"/>
      <c r="BS20" s="930"/>
      <c r="BT20" s="930"/>
      <c r="BY20" s="928"/>
      <c r="BZ20" s="929"/>
      <c r="CA20" s="114"/>
      <c r="CB20" s="929"/>
      <c r="CC20" s="929"/>
      <c r="CD20" s="929"/>
      <c r="CG20" s="929"/>
      <c r="CH20" s="929"/>
      <c r="CI20" s="929"/>
      <c r="CL20" s="930"/>
      <c r="CM20" s="930"/>
      <c r="CN20" s="930"/>
      <c r="CO20" s="931"/>
      <c r="CP20" s="930"/>
      <c r="CQ20" s="930"/>
      <c r="CR20" s="930"/>
      <c r="CW20" s="928"/>
      <c r="CX20" s="929"/>
      <c r="CY20" s="114"/>
      <c r="CZ20" s="929"/>
      <c r="DA20" s="929"/>
      <c r="DB20" s="929"/>
      <c r="DE20" s="929"/>
      <c r="DF20" s="929"/>
      <c r="DG20" s="929"/>
      <c r="DJ20" s="930"/>
      <c r="DK20" s="930"/>
      <c r="DL20" s="930"/>
      <c r="DM20" s="931"/>
      <c r="DN20" s="930"/>
      <c r="DO20" s="930"/>
      <c r="DP20" s="930"/>
      <c r="DU20" s="928"/>
      <c r="DV20" s="929"/>
      <c r="DW20" s="114"/>
      <c r="DX20" s="929"/>
      <c r="DY20" s="929"/>
      <c r="DZ20" s="929"/>
      <c r="EC20" s="929"/>
      <c r="ED20" s="929"/>
      <c r="EE20" s="929"/>
      <c r="EH20" s="930"/>
      <c r="EI20" s="930"/>
      <c r="EJ20" s="930"/>
      <c r="EK20" s="931"/>
      <c r="EL20" s="930"/>
      <c r="EM20" s="930"/>
      <c r="EN20" s="930"/>
      <c r="ES20" s="928"/>
      <c r="ET20" s="929"/>
      <c r="EU20" s="114"/>
      <c r="EV20" s="929"/>
      <c r="EW20" s="929"/>
      <c r="EX20" s="929"/>
      <c r="FA20" s="929"/>
      <c r="FB20" s="929"/>
      <c r="FC20" s="929"/>
      <c r="FF20" s="930"/>
      <c r="FG20" s="930"/>
      <c r="FH20" s="930"/>
      <c r="FI20" s="931"/>
      <c r="FJ20" s="930"/>
      <c r="FK20" s="930"/>
      <c r="FL20" s="930"/>
    </row>
    <row r="21" spans="2:168" ht="12" customHeight="1" x14ac:dyDescent="0.2">
      <c r="B21" s="21"/>
      <c r="C21" s="51"/>
      <c r="D21" s="1">
        <v>10</v>
      </c>
      <c r="E21" s="1238"/>
      <c r="F21" s="669"/>
      <c r="G21" s="47"/>
      <c r="H21" s="48"/>
      <c r="I21" s="48"/>
      <c r="J21" s="48"/>
      <c r="K21" s="1187">
        <f t="shared" si="0"/>
        <v>0</v>
      </c>
      <c r="L21" s="46"/>
      <c r="M21" s="48"/>
      <c r="N21" s="48"/>
      <c r="O21" s="48"/>
      <c r="P21" s="1187">
        <f t="shared" si="1"/>
        <v>0</v>
      </c>
      <c r="Q21" s="46"/>
      <c r="R21" s="628" t="s">
        <v>118</v>
      </c>
      <c r="S21" s="1230">
        <f>IF(R21="nee",0,(K21-P21)*(tab!$C$24*tab!$D$10+tab!$D$52))</f>
        <v>0</v>
      </c>
      <c r="T21" s="1230" t="str">
        <f>IF(AND(K21=0,P21=0),"",(H21-M21)*tab!$E$58+(I21-N21)*tab!$F$58+(J21-O21)*tab!$G$58)</f>
        <v/>
      </c>
      <c r="U21" s="1230">
        <f t="shared" si="2"/>
        <v>0</v>
      </c>
      <c r="V21" s="628" t="s">
        <v>118</v>
      </c>
      <c r="W21" s="1230">
        <f>IF(V21="nee",0,(K21-P21)*(tab!$C$123))</f>
        <v>0</v>
      </c>
      <c r="X21" s="1230">
        <f>IF(AND(K21=0,P21=0),0,(H21-M21)*tab!$G$123+(I21-N21)*tab!$H$123+(J21-O21)*tab!$I$123)</f>
        <v>0</v>
      </c>
      <c r="Y21" s="1230">
        <f t="shared" si="3"/>
        <v>0</v>
      </c>
      <c r="Z21" s="3"/>
      <c r="AA21" s="26"/>
      <c r="AB21" s="51"/>
      <c r="AC21" s="928"/>
      <c r="AD21" s="929"/>
      <c r="AE21" s="114"/>
      <c r="AF21" s="929"/>
      <c r="AG21" s="929"/>
      <c r="AH21" s="929"/>
      <c r="AK21" s="929"/>
      <c r="AL21" s="929"/>
      <c r="AM21" s="929"/>
      <c r="AP21" s="930"/>
      <c r="AQ21" s="930"/>
      <c r="AR21" s="930"/>
      <c r="AS21" s="931"/>
      <c r="AT21" s="930"/>
      <c r="AU21" s="930"/>
      <c r="AV21" s="930"/>
      <c r="BA21" s="928"/>
      <c r="BB21" s="929"/>
      <c r="BC21" s="114"/>
      <c r="BD21" s="929"/>
      <c r="BE21" s="929"/>
      <c r="BF21" s="929"/>
      <c r="BI21" s="929"/>
      <c r="BJ21" s="929"/>
      <c r="BK21" s="929"/>
      <c r="BN21" s="930"/>
      <c r="BO21" s="930"/>
      <c r="BP21" s="930"/>
      <c r="BQ21" s="931"/>
      <c r="BR21" s="930"/>
      <c r="BS21" s="930"/>
      <c r="BT21" s="930"/>
      <c r="BY21" s="928"/>
      <c r="BZ21" s="929"/>
      <c r="CA21" s="114"/>
      <c r="CB21" s="929"/>
      <c r="CC21" s="929"/>
      <c r="CD21" s="929"/>
      <c r="CG21" s="929"/>
      <c r="CH21" s="929"/>
      <c r="CI21" s="929"/>
      <c r="CL21" s="930"/>
      <c r="CM21" s="930"/>
      <c r="CN21" s="930"/>
      <c r="CO21" s="931"/>
      <c r="CP21" s="930"/>
      <c r="CQ21" s="930"/>
      <c r="CR21" s="930"/>
      <c r="CW21" s="928"/>
      <c r="CX21" s="929"/>
      <c r="CY21" s="114"/>
      <c r="CZ21" s="929"/>
      <c r="DA21" s="929"/>
      <c r="DB21" s="929"/>
      <c r="DE21" s="929"/>
      <c r="DF21" s="929"/>
      <c r="DG21" s="929"/>
      <c r="DJ21" s="930"/>
      <c r="DK21" s="930"/>
      <c r="DL21" s="930"/>
      <c r="DM21" s="931"/>
      <c r="DN21" s="930"/>
      <c r="DO21" s="930"/>
      <c r="DP21" s="930"/>
      <c r="DU21" s="928"/>
      <c r="DV21" s="929"/>
      <c r="DW21" s="114"/>
      <c r="DX21" s="929"/>
      <c r="DY21" s="929"/>
      <c r="DZ21" s="929"/>
      <c r="EC21" s="929"/>
      <c r="ED21" s="929"/>
      <c r="EE21" s="929"/>
      <c r="EH21" s="930"/>
      <c r="EI21" s="930"/>
      <c r="EJ21" s="930"/>
      <c r="EK21" s="931"/>
      <c r="EL21" s="930"/>
      <c r="EM21" s="930"/>
      <c r="EN21" s="930"/>
      <c r="ES21" s="928"/>
      <c r="ET21" s="929"/>
      <c r="EU21" s="114"/>
      <c r="EV21" s="929"/>
      <c r="EW21" s="929"/>
      <c r="EX21" s="929"/>
      <c r="FA21" s="929"/>
      <c r="FB21" s="929"/>
      <c r="FC21" s="929"/>
      <c r="FF21" s="930"/>
      <c r="FG21" s="930"/>
      <c r="FH21" s="930"/>
      <c r="FI21" s="931"/>
      <c r="FJ21" s="930"/>
      <c r="FK21" s="930"/>
      <c r="FL21" s="930"/>
    </row>
    <row r="22" spans="2:168" ht="12" customHeight="1" x14ac:dyDescent="0.2">
      <c r="B22" s="21"/>
      <c r="C22" s="51"/>
      <c r="D22" s="1">
        <v>11</v>
      </c>
      <c r="E22" s="1238"/>
      <c r="F22" s="669"/>
      <c r="G22" s="47"/>
      <c r="H22" s="48"/>
      <c r="I22" s="48"/>
      <c r="J22" s="48"/>
      <c r="K22" s="1187">
        <f t="shared" si="0"/>
        <v>0</v>
      </c>
      <c r="L22" s="46"/>
      <c r="M22" s="48"/>
      <c r="N22" s="48"/>
      <c r="O22" s="48"/>
      <c r="P22" s="1187">
        <f t="shared" si="1"/>
        <v>0</v>
      </c>
      <c r="Q22" s="46"/>
      <c r="R22" s="628" t="s">
        <v>118</v>
      </c>
      <c r="S22" s="1230">
        <f>IF(R22="nee",0,(K22-P22)*(tab!$C$24*tab!$D$10+tab!$D$52))</f>
        <v>0</v>
      </c>
      <c r="T22" s="1230" t="str">
        <f>IF(AND(K22=0,P22=0),"",(H22-M22)*tab!$E$58+(I22-N22)*tab!$F$58+(J22-O22)*tab!$G$58)</f>
        <v/>
      </c>
      <c r="U22" s="1230">
        <f t="shared" si="2"/>
        <v>0</v>
      </c>
      <c r="V22" s="628" t="s">
        <v>118</v>
      </c>
      <c r="W22" s="1230">
        <f>IF(V22="nee",0,(K22-P22)*(tab!$C$123))</f>
        <v>0</v>
      </c>
      <c r="X22" s="1230">
        <f>IF(AND(K22=0,P22=0),0,(H22-M22)*tab!$G$123+(I22-N22)*tab!$H$123+(J22-O22)*tab!$I$123)</f>
        <v>0</v>
      </c>
      <c r="Y22" s="1230">
        <f t="shared" si="3"/>
        <v>0</v>
      </c>
      <c r="Z22" s="3"/>
      <c r="AA22" s="26"/>
      <c r="AB22" s="51"/>
      <c r="AC22" s="928"/>
      <c r="AD22" s="929"/>
      <c r="AE22" s="114"/>
      <c r="AF22" s="929"/>
      <c r="AG22" s="929"/>
      <c r="AH22" s="929"/>
      <c r="AK22" s="929"/>
      <c r="AL22" s="929"/>
      <c r="AM22" s="929"/>
      <c r="AP22" s="930"/>
      <c r="AQ22" s="930"/>
      <c r="AR22" s="930"/>
      <c r="AS22" s="931"/>
      <c r="AT22" s="930"/>
      <c r="AU22" s="930"/>
      <c r="AV22" s="930"/>
      <c r="BA22" s="928"/>
      <c r="BB22" s="929"/>
      <c r="BC22" s="114"/>
      <c r="BD22" s="929"/>
      <c r="BE22" s="929"/>
      <c r="BF22" s="929"/>
      <c r="BI22" s="929"/>
      <c r="BJ22" s="929"/>
      <c r="BK22" s="929"/>
      <c r="BN22" s="930"/>
      <c r="BO22" s="930"/>
      <c r="BP22" s="930"/>
      <c r="BQ22" s="931"/>
      <c r="BR22" s="930"/>
      <c r="BS22" s="930"/>
      <c r="BT22" s="930"/>
      <c r="BY22" s="928"/>
      <c r="BZ22" s="929"/>
      <c r="CA22" s="114"/>
      <c r="CB22" s="929"/>
      <c r="CC22" s="929"/>
      <c r="CD22" s="929"/>
      <c r="CG22" s="929"/>
      <c r="CH22" s="929"/>
      <c r="CI22" s="929"/>
      <c r="CL22" s="930"/>
      <c r="CM22" s="930"/>
      <c r="CN22" s="930"/>
      <c r="CO22" s="931"/>
      <c r="CP22" s="930"/>
      <c r="CQ22" s="930"/>
      <c r="CR22" s="930"/>
      <c r="CW22" s="928"/>
      <c r="CX22" s="929"/>
      <c r="CY22" s="114"/>
      <c r="CZ22" s="929"/>
      <c r="DA22" s="929"/>
      <c r="DB22" s="929"/>
      <c r="DE22" s="929"/>
      <c r="DF22" s="929"/>
      <c r="DG22" s="929"/>
      <c r="DJ22" s="930"/>
      <c r="DK22" s="930"/>
      <c r="DL22" s="930"/>
      <c r="DM22" s="931"/>
      <c r="DN22" s="930"/>
      <c r="DO22" s="930"/>
      <c r="DP22" s="930"/>
      <c r="DU22" s="928"/>
      <c r="DV22" s="929"/>
      <c r="DW22" s="114"/>
      <c r="DX22" s="929"/>
      <c r="DY22" s="929"/>
      <c r="DZ22" s="929"/>
      <c r="EC22" s="929"/>
      <c r="ED22" s="929"/>
      <c r="EE22" s="929"/>
      <c r="EH22" s="930"/>
      <c r="EI22" s="930"/>
      <c r="EJ22" s="930"/>
      <c r="EK22" s="931"/>
      <c r="EL22" s="930"/>
      <c r="EM22" s="930"/>
      <c r="EN22" s="930"/>
      <c r="ES22" s="928"/>
      <c r="ET22" s="929"/>
      <c r="EU22" s="114"/>
      <c r="EV22" s="929"/>
      <c r="EW22" s="929"/>
      <c r="EX22" s="929"/>
      <c r="FA22" s="929"/>
      <c r="FB22" s="929"/>
      <c r="FC22" s="929"/>
      <c r="FF22" s="930"/>
      <c r="FG22" s="930"/>
      <c r="FH22" s="930"/>
      <c r="FI22" s="931"/>
      <c r="FJ22" s="930"/>
      <c r="FK22" s="930"/>
      <c r="FL22" s="930"/>
    </row>
    <row r="23" spans="2:168" ht="12" customHeight="1" x14ac:dyDescent="0.2">
      <c r="B23" s="21"/>
      <c r="C23" s="51"/>
      <c r="D23" s="1">
        <v>12</v>
      </c>
      <c r="E23" s="1238"/>
      <c r="F23" s="669"/>
      <c r="G23" s="47"/>
      <c r="H23" s="48"/>
      <c r="I23" s="48"/>
      <c r="J23" s="48"/>
      <c r="K23" s="1187">
        <f t="shared" si="0"/>
        <v>0</v>
      </c>
      <c r="L23" s="46"/>
      <c r="M23" s="48"/>
      <c r="N23" s="48"/>
      <c r="O23" s="48"/>
      <c r="P23" s="1187">
        <f t="shared" si="1"/>
        <v>0</v>
      </c>
      <c r="Q23" s="46"/>
      <c r="R23" s="628" t="s">
        <v>118</v>
      </c>
      <c r="S23" s="1230">
        <f>IF(R23="nee",0,(K23-P23)*(tab!$C$24*tab!$D$10+tab!$D$52))</f>
        <v>0</v>
      </c>
      <c r="T23" s="1230" t="str">
        <f>IF(AND(K23=0,P23=0),"",(H23-M23)*tab!$E$58+(I23-N23)*tab!$F$58+(J23-O23)*tab!$G$58)</f>
        <v/>
      </c>
      <c r="U23" s="1230">
        <f t="shared" si="2"/>
        <v>0</v>
      </c>
      <c r="V23" s="628" t="s">
        <v>118</v>
      </c>
      <c r="W23" s="1230">
        <f>IF(V23="nee",0,(K23-P23)*(tab!$C$123))</f>
        <v>0</v>
      </c>
      <c r="X23" s="1230">
        <f>IF(AND(K23=0,P23=0),0,(H23-M23)*tab!$G$123+(I23-N23)*tab!$H$123+(J23-O23)*tab!$I$123)</f>
        <v>0</v>
      </c>
      <c r="Y23" s="1230">
        <f t="shared" si="3"/>
        <v>0</v>
      </c>
      <c r="Z23" s="3"/>
      <c r="AA23" s="26"/>
      <c r="AB23" s="51"/>
      <c r="AC23" s="928"/>
      <c r="AD23" s="929"/>
      <c r="AE23" s="114"/>
      <c r="AF23" s="929"/>
      <c r="AG23" s="929"/>
      <c r="AH23" s="929"/>
      <c r="AK23" s="929"/>
      <c r="AL23" s="929"/>
      <c r="AM23" s="929"/>
      <c r="AP23" s="930"/>
      <c r="AQ23" s="930"/>
      <c r="AR23" s="930"/>
      <c r="AS23" s="931"/>
      <c r="AT23" s="930"/>
      <c r="AU23" s="930"/>
      <c r="AV23" s="930"/>
      <c r="BA23" s="928"/>
      <c r="BB23" s="929"/>
      <c r="BC23" s="114"/>
      <c r="BD23" s="929"/>
      <c r="BE23" s="929"/>
      <c r="BF23" s="929"/>
      <c r="BI23" s="929"/>
      <c r="BJ23" s="929"/>
      <c r="BK23" s="929"/>
      <c r="BN23" s="930"/>
      <c r="BO23" s="930"/>
      <c r="BP23" s="930"/>
      <c r="BQ23" s="931"/>
      <c r="BR23" s="930"/>
      <c r="BS23" s="930"/>
      <c r="BT23" s="930"/>
      <c r="BY23" s="928"/>
      <c r="BZ23" s="929"/>
      <c r="CA23" s="114"/>
      <c r="CB23" s="929"/>
      <c r="CC23" s="929"/>
      <c r="CD23" s="929"/>
      <c r="CG23" s="929"/>
      <c r="CH23" s="929"/>
      <c r="CI23" s="929"/>
      <c r="CL23" s="930"/>
      <c r="CM23" s="930"/>
      <c r="CN23" s="930"/>
      <c r="CO23" s="931"/>
      <c r="CP23" s="930"/>
      <c r="CQ23" s="930"/>
      <c r="CR23" s="930"/>
      <c r="CW23" s="928"/>
      <c r="CX23" s="929"/>
      <c r="CY23" s="114"/>
      <c r="CZ23" s="929"/>
      <c r="DA23" s="929"/>
      <c r="DB23" s="929"/>
      <c r="DE23" s="929"/>
      <c r="DF23" s="929"/>
      <c r="DG23" s="929"/>
      <c r="DJ23" s="930"/>
      <c r="DK23" s="930"/>
      <c r="DL23" s="930"/>
      <c r="DM23" s="931"/>
      <c r="DN23" s="930"/>
      <c r="DO23" s="930"/>
      <c r="DP23" s="930"/>
      <c r="DU23" s="928"/>
      <c r="DV23" s="929"/>
      <c r="DW23" s="114"/>
      <c r="DX23" s="929"/>
      <c r="DY23" s="929"/>
      <c r="DZ23" s="929"/>
      <c r="EC23" s="929"/>
      <c r="ED23" s="929"/>
      <c r="EE23" s="929"/>
      <c r="EH23" s="930"/>
      <c r="EI23" s="930"/>
      <c r="EJ23" s="930"/>
      <c r="EK23" s="931"/>
      <c r="EL23" s="930"/>
      <c r="EM23" s="930"/>
      <c r="EN23" s="930"/>
      <c r="ES23" s="928"/>
      <c r="ET23" s="929"/>
      <c r="EU23" s="114"/>
      <c r="EV23" s="929"/>
      <c r="EW23" s="929"/>
      <c r="EX23" s="929"/>
      <c r="FA23" s="929"/>
      <c r="FB23" s="929"/>
      <c r="FC23" s="929"/>
      <c r="FF23" s="930"/>
      <c r="FG23" s="930"/>
      <c r="FH23" s="930"/>
      <c r="FI23" s="931"/>
      <c r="FJ23" s="930"/>
      <c r="FK23" s="930"/>
      <c r="FL23" s="930"/>
    </row>
    <row r="24" spans="2:168" ht="12" customHeight="1" x14ac:dyDescent="0.2">
      <c r="B24" s="21"/>
      <c r="C24" s="51"/>
      <c r="D24" s="1">
        <v>13</v>
      </c>
      <c r="E24" s="1238"/>
      <c r="F24" s="669"/>
      <c r="G24" s="47"/>
      <c r="H24" s="48"/>
      <c r="I24" s="48"/>
      <c r="J24" s="48"/>
      <c r="K24" s="1187">
        <f t="shared" si="0"/>
        <v>0</v>
      </c>
      <c r="L24" s="46"/>
      <c r="M24" s="48"/>
      <c r="N24" s="48"/>
      <c r="O24" s="48"/>
      <c r="P24" s="1187">
        <f t="shared" si="1"/>
        <v>0</v>
      </c>
      <c r="Q24" s="46"/>
      <c r="R24" s="628" t="s">
        <v>118</v>
      </c>
      <c r="S24" s="1230">
        <f>IF(R24="nee",0,(K24-P24)*(tab!$C$24*tab!$D$10+tab!$D$52))</f>
        <v>0</v>
      </c>
      <c r="T24" s="1230" t="str">
        <f>IF(AND(K24=0,P24=0),"",(H24-M24)*tab!$E$58+(I24-N24)*tab!$F$58+(J24-O24)*tab!$G$58)</f>
        <v/>
      </c>
      <c r="U24" s="1230">
        <f t="shared" si="2"/>
        <v>0</v>
      </c>
      <c r="V24" s="628" t="s">
        <v>118</v>
      </c>
      <c r="W24" s="1230">
        <f>IF(V24="nee",0,(K24-P24)*(tab!$C$123))</f>
        <v>0</v>
      </c>
      <c r="X24" s="1230">
        <f>IF(AND(K24=0,P24=0),0,(H24-M24)*tab!$G$123+(I24-N24)*tab!$H$123+(J24-O24)*tab!$I$123)</f>
        <v>0</v>
      </c>
      <c r="Y24" s="1230">
        <f t="shared" si="3"/>
        <v>0</v>
      </c>
      <c r="Z24" s="3"/>
      <c r="AA24" s="26"/>
      <c r="AB24" s="51"/>
      <c r="AC24" s="928"/>
      <c r="AD24" s="929"/>
      <c r="AE24" s="114"/>
      <c r="AF24" s="929"/>
      <c r="AG24" s="929"/>
      <c r="AH24" s="929"/>
      <c r="AK24" s="929"/>
      <c r="AL24" s="929"/>
      <c r="AM24" s="929"/>
      <c r="AP24" s="930"/>
      <c r="AQ24" s="930"/>
      <c r="AR24" s="930"/>
      <c r="AS24" s="931"/>
      <c r="AT24" s="930"/>
      <c r="AU24" s="930"/>
      <c r="AV24" s="930"/>
      <c r="BA24" s="928"/>
      <c r="BB24" s="929"/>
      <c r="BC24" s="114"/>
      <c r="BD24" s="929"/>
      <c r="BE24" s="929"/>
      <c r="BF24" s="929"/>
      <c r="BI24" s="929"/>
      <c r="BJ24" s="929"/>
      <c r="BK24" s="929"/>
      <c r="BN24" s="930"/>
      <c r="BO24" s="930"/>
      <c r="BP24" s="930"/>
      <c r="BQ24" s="931"/>
      <c r="BR24" s="930"/>
      <c r="BS24" s="930"/>
      <c r="BT24" s="930"/>
      <c r="BY24" s="928"/>
      <c r="BZ24" s="929"/>
      <c r="CA24" s="114"/>
      <c r="CB24" s="929"/>
      <c r="CC24" s="929"/>
      <c r="CD24" s="929"/>
      <c r="CG24" s="929"/>
      <c r="CH24" s="929"/>
      <c r="CI24" s="929"/>
      <c r="CL24" s="930"/>
      <c r="CM24" s="930"/>
      <c r="CN24" s="930"/>
      <c r="CO24" s="931"/>
      <c r="CP24" s="930"/>
      <c r="CQ24" s="930"/>
      <c r="CR24" s="930"/>
      <c r="CW24" s="928"/>
      <c r="CX24" s="929"/>
      <c r="CY24" s="114"/>
      <c r="CZ24" s="929"/>
      <c r="DA24" s="929"/>
      <c r="DB24" s="929"/>
      <c r="DE24" s="929"/>
      <c r="DF24" s="929"/>
      <c r="DG24" s="929"/>
      <c r="DJ24" s="930"/>
      <c r="DK24" s="930"/>
      <c r="DL24" s="930"/>
      <c r="DM24" s="931"/>
      <c r="DN24" s="930"/>
      <c r="DO24" s="930"/>
      <c r="DP24" s="930"/>
      <c r="DU24" s="928"/>
      <c r="DV24" s="929"/>
      <c r="DW24" s="114"/>
      <c r="DX24" s="929"/>
      <c r="DY24" s="929"/>
      <c r="DZ24" s="929"/>
      <c r="EC24" s="929"/>
      <c r="ED24" s="929"/>
      <c r="EE24" s="929"/>
      <c r="EH24" s="930"/>
      <c r="EI24" s="930"/>
      <c r="EJ24" s="930"/>
      <c r="EK24" s="931"/>
      <c r="EL24" s="930"/>
      <c r="EM24" s="930"/>
      <c r="EN24" s="930"/>
      <c r="ES24" s="928"/>
      <c r="ET24" s="929"/>
      <c r="EU24" s="114"/>
      <c r="EV24" s="929"/>
      <c r="EW24" s="929"/>
      <c r="EX24" s="929"/>
      <c r="FA24" s="929"/>
      <c r="FB24" s="929"/>
      <c r="FC24" s="929"/>
      <c r="FF24" s="930"/>
      <c r="FG24" s="930"/>
      <c r="FH24" s="930"/>
      <c r="FI24" s="931"/>
      <c r="FJ24" s="930"/>
      <c r="FK24" s="930"/>
      <c r="FL24" s="930"/>
    </row>
    <row r="25" spans="2:168" ht="12" customHeight="1" x14ac:dyDescent="0.2">
      <c r="B25" s="21"/>
      <c r="C25" s="51"/>
      <c r="D25" s="1">
        <v>14</v>
      </c>
      <c r="E25" s="1238"/>
      <c r="F25" s="669"/>
      <c r="G25" s="47"/>
      <c r="H25" s="48"/>
      <c r="I25" s="48"/>
      <c r="J25" s="48"/>
      <c r="K25" s="1187">
        <f t="shared" si="0"/>
        <v>0</v>
      </c>
      <c r="L25" s="46"/>
      <c r="M25" s="48"/>
      <c r="N25" s="48"/>
      <c r="O25" s="48"/>
      <c r="P25" s="1187">
        <f t="shared" si="1"/>
        <v>0</v>
      </c>
      <c r="Q25" s="46"/>
      <c r="R25" s="628" t="s">
        <v>118</v>
      </c>
      <c r="S25" s="1230">
        <f>IF(R25="nee",0,(K25-P25)*(tab!$C$24*tab!$D$10+tab!$D$52))</f>
        <v>0</v>
      </c>
      <c r="T25" s="1230" t="str">
        <f>IF(AND(K25=0,P25=0),"",(H25-M25)*tab!$E$58+(I25-N25)*tab!$F$58+(J25-O25)*tab!$G$58)</f>
        <v/>
      </c>
      <c r="U25" s="1230">
        <f t="shared" si="2"/>
        <v>0</v>
      </c>
      <c r="V25" s="628" t="s">
        <v>118</v>
      </c>
      <c r="W25" s="1230">
        <f>IF(V25="nee",0,(K25-P25)*(tab!$C$123))</f>
        <v>0</v>
      </c>
      <c r="X25" s="1230">
        <f>IF(AND(K25=0,P25=0),0,(H25-M25)*tab!$G$123+(I25-N25)*tab!$H$123+(J25-O25)*tab!$I$123)</f>
        <v>0</v>
      </c>
      <c r="Y25" s="1230">
        <f t="shared" si="3"/>
        <v>0</v>
      </c>
      <c r="Z25" s="3"/>
      <c r="AA25" s="26"/>
      <c r="AB25" s="51"/>
      <c r="AC25" s="928"/>
      <c r="AD25" s="929"/>
      <c r="AE25" s="114"/>
      <c r="AF25" s="929"/>
      <c r="AG25" s="929"/>
      <c r="AH25" s="929"/>
      <c r="AK25" s="929"/>
      <c r="AL25" s="929"/>
      <c r="AM25" s="929"/>
      <c r="AP25" s="930"/>
      <c r="AQ25" s="930"/>
      <c r="AR25" s="930"/>
      <c r="AS25" s="931"/>
      <c r="AT25" s="930"/>
      <c r="AU25" s="930"/>
      <c r="AV25" s="930"/>
      <c r="BA25" s="928"/>
      <c r="BB25" s="929"/>
      <c r="BC25" s="114"/>
      <c r="BD25" s="929"/>
      <c r="BE25" s="929"/>
      <c r="BF25" s="929"/>
      <c r="BI25" s="929"/>
      <c r="BJ25" s="929"/>
      <c r="BK25" s="929"/>
      <c r="BN25" s="930"/>
      <c r="BO25" s="930"/>
      <c r="BP25" s="930"/>
      <c r="BQ25" s="931"/>
      <c r="BR25" s="930"/>
      <c r="BS25" s="930"/>
      <c r="BT25" s="930"/>
      <c r="BY25" s="928"/>
      <c r="BZ25" s="929"/>
      <c r="CA25" s="114"/>
      <c r="CB25" s="929"/>
      <c r="CC25" s="929"/>
      <c r="CD25" s="929"/>
      <c r="CG25" s="929"/>
      <c r="CH25" s="929"/>
      <c r="CI25" s="929"/>
      <c r="CL25" s="930"/>
      <c r="CM25" s="930"/>
      <c r="CN25" s="930"/>
      <c r="CO25" s="931"/>
      <c r="CP25" s="930"/>
      <c r="CQ25" s="930"/>
      <c r="CR25" s="930"/>
      <c r="CW25" s="928"/>
      <c r="CX25" s="929"/>
      <c r="CY25" s="114"/>
      <c r="CZ25" s="929"/>
      <c r="DA25" s="929"/>
      <c r="DB25" s="929"/>
      <c r="DE25" s="929"/>
      <c r="DF25" s="929"/>
      <c r="DG25" s="929"/>
      <c r="DJ25" s="930"/>
      <c r="DK25" s="930"/>
      <c r="DL25" s="930"/>
      <c r="DM25" s="931"/>
      <c r="DN25" s="930"/>
      <c r="DO25" s="930"/>
      <c r="DP25" s="930"/>
      <c r="DU25" s="928"/>
      <c r="DV25" s="929"/>
      <c r="DW25" s="114"/>
      <c r="DX25" s="929"/>
      <c r="DY25" s="929"/>
      <c r="DZ25" s="929"/>
      <c r="EC25" s="929"/>
      <c r="ED25" s="929"/>
      <c r="EE25" s="929"/>
      <c r="EH25" s="930"/>
      <c r="EI25" s="930"/>
      <c r="EJ25" s="930"/>
      <c r="EK25" s="931"/>
      <c r="EL25" s="930"/>
      <c r="EM25" s="930"/>
      <c r="EN25" s="930"/>
      <c r="ES25" s="928"/>
      <c r="ET25" s="929"/>
      <c r="EU25" s="114"/>
      <c r="EV25" s="929"/>
      <c r="EW25" s="929"/>
      <c r="EX25" s="929"/>
      <c r="FA25" s="929"/>
      <c r="FB25" s="929"/>
      <c r="FC25" s="929"/>
      <c r="FF25" s="930"/>
      <c r="FG25" s="930"/>
      <c r="FH25" s="930"/>
      <c r="FI25" s="931"/>
      <c r="FJ25" s="930"/>
      <c r="FK25" s="930"/>
      <c r="FL25" s="930"/>
    </row>
    <row r="26" spans="2:168" ht="12" customHeight="1" x14ac:dyDescent="0.2">
      <c r="B26" s="21"/>
      <c r="C26" s="51"/>
      <c r="D26" s="1">
        <v>15</v>
      </c>
      <c r="E26" s="1238"/>
      <c r="F26" s="669"/>
      <c r="G26" s="47"/>
      <c r="H26" s="48"/>
      <c r="I26" s="48"/>
      <c r="J26" s="48"/>
      <c r="K26" s="1187">
        <f t="shared" si="0"/>
        <v>0</v>
      </c>
      <c r="L26" s="46"/>
      <c r="M26" s="48"/>
      <c r="N26" s="48"/>
      <c r="O26" s="48"/>
      <c r="P26" s="1187">
        <f t="shared" si="1"/>
        <v>0</v>
      </c>
      <c r="Q26" s="46"/>
      <c r="R26" s="628" t="s">
        <v>118</v>
      </c>
      <c r="S26" s="1230">
        <f>IF(R26="nee",0,(K26-P26)*(tab!$C$24*tab!$D$10+tab!$D$52))</f>
        <v>0</v>
      </c>
      <c r="T26" s="1230" t="str">
        <f>IF(AND(K26=0,P26=0),"",(H26-M26)*tab!$E$58+(I26-N26)*tab!$F$58+(J26-O26)*tab!$G$58)</f>
        <v/>
      </c>
      <c r="U26" s="1230">
        <f t="shared" si="2"/>
        <v>0</v>
      </c>
      <c r="V26" s="628" t="s">
        <v>118</v>
      </c>
      <c r="W26" s="1230">
        <f>IF(V26="nee",0,(K26-P26)*(tab!$C$123))</f>
        <v>0</v>
      </c>
      <c r="X26" s="1230">
        <f>IF(AND(K26=0,P26=0),0,(H26-M26)*tab!$G$123+(I26-N26)*tab!$H$123+(J26-O26)*tab!$I$123)</f>
        <v>0</v>
      </c>
      <c r="Y26" s="1230">
        <f t="shared" si="3"/>
        <v>0</v>
      </c>
      <c r="Z26" s="3"/>
      <c r="AA26" s="26"/>
      <c r="AB26" s="51"/>
      <c r="AC26" s="928"/>
      <c r="AD26" s="929"/>
      <c r="AE26" s="114"/>
      <c r="AF26" s="929"/>
      <c r="AG26" s="929"/>
      <c r="AH26" s="929"/>
      <c r="AK26" s="929"/>
      <c r="AL26" s="929"/>
      <c r="AM26" s="929"/>
      <c r="AP26" s="930"/>
      <c r="AQ26" s="930"/>
      <c r="AR26" s="930"/>
      <c r="AS26" s="931"/>
      <c r="AT26" s="930"/>
      <c r="AU26" s="930"/>
      <c r="AV26" s="930"/>
      <c r="BA26" s="928"/>
      <c r="BB26" s="929"/>
      <c r="BC26" s="114"/>
      <c r="BD26" s="929"/>
      <c r="BE26" s="929"/>
      <c r="BF26" s="929"/>
      <c r="BI26" s="929"/>
      <c r="BJ26" s="929"/>
      <c r="BK26" s="929"/>
      <c r="BN26" s="930"/>
      <c r="BO26" s="930"/>
      <c r="BP26" s="930"/>
      <c r="BQ26" s="931"/>
      <c r="BR26" s="930"/>
      <c r="BS26" s="930"/>
      <c r="BT26" s="930"/>
      <c r="BY26" s="928"/>
      <c r="BZ26" s="929"/>
      <c r="CA26" s="114"/>
      <c r="CB26" s="929"/>
      <c r="CC26" s="929"/>
      <c r="CD26" s="929"/>
      <c r="CG26" s="929"/>
      <c r="CH26" s="929"/>
      <c r="CI26" s="929"/>
      <c r="CL26" s="930"/>
      <c r="CM26" s="930"/>
      <c r="CN26" s="930"/>
      <c r="CO26" s="931"/>
      <c r="CP26" s="930"/>
      <c r="CQ26" s="930"/>
      <c r="CR26" s="930"/>
      <c r="CW26" s="928"/>
      <c r="CX26" s="929"/>
      <c r="CY26" s="114"/>
      <c r="CZ26" s="929"/>
      <c r="DA26" s="929"/>
      <c r="DB26" s="929"/>
      <c r="DE26" s="929"/>
      <c r="DF26" s="929"/>
      <c r="DG26" s="929"/>
      <c r="DJ26" s="930"/>
      <c r="DK26" s="930"/>
      <c r="DL26" s="930"/>
      <c r="DM26" s="931"/>
      <c r="DN26" s="930"/>
      <c r="DO26" s="930"/>
      <c r="DP26" s="930"/>
      <c r="DU26" s="928"/>
      <c r="DV26" s="929"/>
      <c r="DW26" s="114"/>
      <c r="DX26" s="929"/>
      <c r="DY26" s="929"/>
      <c r="DZ26" s="929"/>
      <c r="EC26" s="929"/>
      <c r="ED26" s="929"/>
      <c r="EE26" s="929"/>
      <c r="EH26" s="930"/>
      <c r="EI26" s="930"/>
      <c r="EJ26" s="930"/>
      <c r="EK26" s="931"/>
      <c r="EL26" s="930"/>
      <c r="EM26" s="930"/>
      <c r="EN26" s="930"/>
      <c r="ES26" s="928"/>
      <c r="ET26" s="929"/>
      <c r="EU26" s="114"/>
      <c r="EV26" s="929"/>
      <c r="EW26" s="929"/>
      <c r="EX26" s="929"/>
      <c r="FA26" s="929"/>
      <c r="FB26" s="929"/>
      <c r="FC26" s="929"/>
      <c r="FF26" s="930"/>
      <c r="FG26" s="930"/>
      <c r="FH26" s="930"/>
      <c r="FI26" s="931"/>
      <c r="FJ26" s="930"/>
      <c r="FK26" s="930"/>
      <c r="FL26" s="930"/>
    </row>
    <row r="27" spans="2:168" ht="12" customHeight="1" x14ac:dyDescent="0.2">
      <c r="B27" s="21"/>
      <c r="C27" s="51"/>
      <c r="D27" s="1">
        <v>16</v>
      </c>
      <c r="E27" s="1238"/>
      <c r="F27" s="669"/>
      <c r="G27" s="47"/>
      <c r="H27" s="48"/>
      <c r="I27" s="48"/>
      <c r="J27" s="48"/>
      <c r="K27" s="1187">
        <f t="shared" si="0"/>
        <v>0</v>
      </c>
      <c r="L27" s="46"/>
      <c r="M27" s="48"/>
      <c r="N27" s="48"/>
      <c r="O27" s="48"/>
      <c r="P27" s="1187">
        <f t="shared" si="1"/>
        <v>0</v>
      </c>
      <c r="Q27" s="46"/>
      <c r="R27" s="628" t="s">
        <v>118</v>
      </c>
      <c r="S27" s="1230">
        <f>IF(R27="nee",0,(K27-P27)*(tab!$C$24*tab!$D$10+tab!$D$52))</f>
        <v>0</v>
      </c>
      <c r="T27" s="1230" t="str">
        <f>IF(AND(K27=0,P27=0),"",(H27-M27)*tab!$E$58+(I27-N27)*tab!$F$58+(J27-O27)*tab!$G$58)</f>
        <v/>
      </c>
      <c r="U27" s="1230">
        <f t="shared" si="2"/>
        <v>0</v>
      </c>
      <c r="V27" s="628" t="s">
        <v>118</v>
      </c>
      <c r="W27" s="1230">
        <f>IF(V27="nee",0,(K27-P27)*(tab!$C$123))</f>
        <v>0</v>
      </c>
      <c r="X27" s="1230">
        <f>IF(AND(K27=0,P27=0),0,(H27-M27)*tab!$G$123+(I27-N27)*tab!$H$123+(J27-O27)*tab!$I$123)</f>
        <v>0</v>
      </c>
      <c r="Y27" s="1230">
        <f t="shared" si="3"/>
        <v>0</v>
      </c>
      <c r="Z27" s="3"/>
      <c r="AA27" s="26"/>
      <c r="AB27" s="51"/>
      <c r="AC27" s="928"/>
      <c r="AD27" s="929"/>
      <c r="AE27" s="114"/>
      <c r="AF27" s="929"/>
      <c r="AG27" s="929"/>
      <c r="AH27" s="929"/>
      <c r="AK27" s="929"/>
      <c r="AL27" s="929"/>
      <c r="AM27" s="929"/>
      <c r="AP27" s="930"/>
      <c r="AQ27" s="930"/>
      <c r="AR27" s="930"/>
      <c r="AS27" s="931"/>
      <c r="AT27" s="930"/>
      <c r="AU27" s="930"/>
      <c r="AV27" s="930"/>
      <c r="BA27" s="928"/>
      <c r="BB27" s="929"/>
      <c r="BC27" s="114"/>
      <c r="BD27" s="929"/>
      <c r="BE27" s="929"/>
      <c r="BF27" s="929"/>
      <c r="BI27" s="929"/>
      <c r="BJ27" s="929"/>
      <c r="BK27" s="929"/>
      <c r="BN27" s="930"/>
      <c r="BO27" s="930"/>
      <c r="BP27" s="930"/>
      <c r="BQ27" s="931"/>
      <c r="BR27" s="930"/>
      <c r="BS27" s="930"/>
      <c r="BT27" s="930"/>
      <c r="BY27" s="928"/>
      <c r="BZ27" s="929"/>
      <c r="CA27" s="114"/>
      <c r="CB27" s="929"/>
      <c r="CC27" s="929"/>
      <c r="CD27" s="929"/>
      <c r="CG27" s="929"/>
      <c r="CH27" s="929"/>
      <c r="CI27" s="929"/>
      <c r="CL27" s="930"/>
      <c r="CM27" s="930"/>
      <c r="CN27" s="930"/>
      <c r="CO27" s="931"/>
      <c r="CP27" s="930"/>
      <c r="CQ27" s="930"/>
      <c r="CR27" s="930"/>
      <c r="CW27" s="928"/>
      <c r="CX27" s="929"/>
      <c r="CY27" s="114"/>
      <c r="CZ27" s="929"/>
      <c r="DA27" s="929"/>
      <c r="DB27" s="929"/>
      <c r="DE27" s="929"/>
      <c r="DF27" s="929"/>
      <c r="DG27" s="929"/>
      <c r="DJ27" s="930"/>
      <c r="DK27" s="930"/>
      <c r="DL27" s="930"/>
      <c r="DM27" s="931"/>
      <c r="DN27" s="930"/>
      <c r="DO27" s="930"/>
      <c r="DP27" s="930"/>
      <c r="DU27" s="928"/>
      <c r="DV27" s="929"/>
      <c r="DW27" s="114"/>
      <c r="DX27" s="929"/>
      <c r="DY27" s="929"/>
      <c r="DZ27" s="929"/>
      <c r="EC27" s="929"/>
      <c r="ED27" s="929"/>
      <c r="EE27" s="929"/>
      <c r="EH27" s="930"/>
      <c r="EI27" s="930"/>
      <c r="EJ27" s="930"/>
      <c r="EK27" s="931"/>
      <c r="EL27" s="930"/>
      <c r="EM27" s="930"/>
      <c r="EN27" s="930"/>
      <c r="ES27" s="928"/>
      <c r="ET27" s="929"/>
      <c r="EU27" s="114"/>
      <c r="EV27" s="929"/>
      <c r="EW27" s="929"/>
      <c r="EX27" s="929"/>
      <c r="FA27" s="929"/>
      <c r="FB27" s="929"/>
      <c r="FC27" s="929"/>
      <c r="FF27" s="930"/>
      <c r="FG27" s="930"/>
      <c r="FH27" s="930"/>
      <c r="FI27" s="931"/>
      <c r="FJ27" s="930"/>
      <c r="FK27" s="930"/>
      <c r="FL27" s="930"/>
    </row>
    <row r="28" spans="2:168" ht="12" customHeight="1" x14ac:dyDescent="0.2">
      <c r="B28" s="21"/>
      <c r="C28" s="51"/>
      <c r="D28" s="1">
        <v>17</v>
      </c>
      <c r="E28" s="1238"/>
      <c r="F28" s="669"/>
      <c r="G28" s="47"/>
      <c r="H28" s="48"/>
      <c r="I28" s="48"/>
      <c r="J28" s="48"/>
      <c r="K28" s="1187">
        <f t="shared" si="0"/>
        <v>0</v>
      </c>
      <c r="L28" s="46"/>
      <c r="M28" s="48"/>
      <c r="N28" s="48"/>
      <c r="O28" s="48"/>
      <c r="P28" s="1187">
        <f t="shared" si="1"/>
        <v>0</v>
      </c>
      <c r="Q28" s="46"/>
      <c r="R28" s="628" t="s">
        <v>118</v>
      </c>
      <c r="S28" s="1230">
        <f>IF(R28="nee",0,(K28-P28)*(tab!$C$24*tab!$D$10+tab!$D$52))</f>
        <v>0</v>
      </c>
      <c r="T28" s="1230" t="str">
        <f>IF(AND(K28=0,P28=0),"",(H28-M28)*tab!$E$58+(I28-N28)*tab!$F$58+(J28-O28)*tab!$G$58)</f>
        <v/>
      </c>
      <c r="U28" s="1230">
        <f t="shared" si="2"/>
        <v>0</v>
      </c>
      <c r="V28" s="628" t="s">
        <v>118</v>
      </c>
      <c r="W28" s="1230">
        <f>IF(V28="nee",0,(K28-P28)*(tab!$C$123))</f>
        <v>0</v>
      </c>
      <c r="X28" s="1230">
        <f>IF(AND(K28=0,P28=0),0,(H28-M28)*tab!$G$123+(I28-N28)*tab!$H$123+(J28-O28)*tab!$I$123)</f>
        <v>0</v>
      </c>
      <c r="Y28" s="1230">
        <f t="shared" si="3"/>
        <v>0</v>
      </c>
      <c r="Z28" s="3"/>
      <c r="AA28" s="26"/>
      <c r="AB28" s="51"/>
      <c r="AC28" s="928"/>
      <c r="AD28" s="929"/>
      <c r="AE28" s="114"/>
      <c r="AF28" s="929"/>
      <c r="AG28" s="929"/>
      <c r="AH28" s="929"/>
      <c r="AK28" s="929"/>
      <c r="AL28" s="929"/>
      <c r="AM28" s="929"/>
      <c r="AP28" s="930"/>
      <c r="AQ28" s="930"/>
      <c r="AR28" s="930"/>
      <c r="AS28" s="931"/>
      <c r="AT28" s="930"/>
      <c r="AU28" s="930"/>
      <c r="AV28" s="930"/>
      <c r="BA28" s="928"/>
      <c r="BB28" s="929"/>
      <c r="BC28" s="114"/>
      <c r="BD28" s="929"/>
      <c r="BE28" s="929"/>
      <c r="BF28" s="929"/>
      <c r="BI28" s="929"/>
      <c r="BJ28" s="929"/>
      <c r="BK28" s="929"/>
      <c r="BN28" s="930"/>
      <c r="BO28" s="930"/>
      <c r="BP28" s="930"/>
      <c r="BQ28" s="931"/>
      <c r="BR28" s="930"/>
      <c r="BS28" s="930"/>
      <c r="BT28" s="930"/>
      <c r="BY28" s="928"/>
      <c r="BZ28" s="929"/>
      <c r="CA28" s="114"/>
      <c r="CB28" s="929"/>
      <c r="CC28" s="929"/>
      <c r="CD28" s="929"/>
      <c r="CG28" s="929"/>
      <c r="CH28" s="929"/>
      <c r="CI28" s="929"/>
      <c r="CL28" s="930"/>
      <c r="CM28" s="930"/>
      <c r="CN28" s="930"/>
      <c r="CO28" s="931"/>
      <c r="CP28" s="930"/>
      <c r="CQ28" s="930"/>
      <c r="CR28" s="930"/>
      <c r="CW28" s="928"/>
      <c r="CX28" s="929"/>
      <c r="CY28" s="114"/>
      <c r="CZ28" s="929"/>
      <c r="DA28" s="929"/>
      <c r="DB28" s="929"/>
      <c r="DE28" s="929"/>
      <c r="DF28" s="929"/>
      <c r="DG28" s="929"/>
      <c r="DJ28" s="930"/>
      <c r="DK28" s="930"/>
      <c r="DL28" s="930"/>
      <c r="DM28" s="931"/>
      <c r="DN28" s="930"/>
      <c r="DO28" s="930"/>
      <c r="DP28" s="930"/>
      <c r="DU28" s="928"/>
      <c r="DV28" s="929"/>
      <c r="DW28" s="114"/>
      <c r="DX28" s="929"/>
      <c r="DY28" s="929"/>
      <c r="DZ28" s="929"/>
      <c r="EC28" s="929"/>
      <c r="ED28" s="929"/>
      <c r="EE28" s="929"/>
      <c r="EH28" s="930"/>
      <c r="EI28" s="930"/>
      <c r="EJ28" s="930"/>
      <c r="EK28" s="931"/>
      <c r="EL28" s="930"/>
      <c r="EM28" s="930"/>
      <c r="EN28" s="930"/>
      <c r="ES28" s="928"/>
      <c r="ET28" s="929"/>
      <c r="EU28" s="114"/>
      <c r="EV28" s="929"/>
      <c r="EW28" s="929"/>
      <c r="EX28" s="929"/>
      <c r="FA28" s="929"/>
      <c r="FB28" s="929"/>
      <c r="FC28" s="929"/>
      <c r="FF28" s="930"/>
      <c r="FG28" s="930"/>
      <c r="FH28" s="930"/>
      <c r="FI28" s="931"/>
      <c r="FJ28" s="930"/>
      <c r="FK28" s="930"/>
      <c r="FL28" s="930"/>
    </row>
    <row r="29" spans="2:168" ht="12" customHeight="1" x14ac:dyDescent="0.2">
      <c r="B29" s="21"/>
      <c r="C29" s="51"/>
      <c r="D29" s="1">
        <v>18</v>
      </c>
      <c r="E29" s="1238"/>
      <c r="F29" s="669"/>
      <c r="G29" s="47"/>
      <c r="H29" s="48"/>
      <c r="I29" s="48"/>
      <c r="J29" s="48"/>
      <c r="K29" s="1187">
        <f t="shared" si="0"/>
        <v>0</v>
      </c>
      <c r="L29" s="46"/>
      <c r="M29" s="48"/>
      <c r="N29" s="48"/>
      <c r="O29" s="48"/>
      <c r="P29" s="1187">
        <f t="shared" si="1"/>
        <v>0</v>
      </c>
      <c r="Q29" s="46"/>
      <c r="R29" s="628" t="s">
        <v>118</v>
      </c>
      <c r="S29" s="1230">
        <f>IF(R29="nee",0,(K29-P29)*(tab!$C$24*tab!$D$10+tab!$D$52))</f>
        <v>0</v>
      </c>
      <c r="T29" s="1230" t="str">
        <f>IF(AND(K29=0,P29=0),"",(H29-M29)*tab!$E$58+(I29-N29)*tab!$F$58+(J29-O29)*tab!$G$58)</f>
        <v/>
      </c>
      <c r="U29" s="1230">
        <f t="shared" si="2"/>
        <v>0</v>
      </c>
      <c r="V29" s="628" t="s">
        <v>118</v>
      </c>
      <c r="W29" s="1230">
        <f>IF(V29="nee",0,(K29-P29)*(tab!$C$123))</f>
        <v>0</v>
      </c>
      <c r="X29" s="1230">
        <f>IF(AND(K29=0,P29=0),0,(H29-M29)*tab!$G$123+(I29-N29)*tab!$H$123+(J29-O29)*tab!$I$123)</f>
        <v>0</v>
      </c>
      <c r="Y29" s="1230">
        <f t="shared" si="3"/>
        <v>0</v>
      </c>
      <c r="Z29" s="3"/>
      <c r="AA29" s="26"/>
      <c r="AB29" s="51"/>
      <c r="AC29" s="928"/>
      <c r="AD29" s="929"/>
      <c r="AE29" s="114"/>
      <c r="AF29" s="929"/>
      <c r="AG29" s="929"/>
      <c r="AH29" s="929"/>
      <c r="AK29" s="929"/>
      <c r="AL29" s="929"/>
      <c r="AM29" s="929"/>
      <c r="AP29" s="930"/>
      <c r="AQ29" s="930"/>
      <c r="AR29" s="930"/>
      <c r="AS29" s="931"/>
      <c r="AT29" s="930"/>
      <c r="AU29" s="930"/>
      <c r="AV29" s="930"/>
      <c r="BA29" s="928"/>
      <c r="BB29" s="929"/>
      <c r="BC29" s="114"/>
      <c r="BD29" s="929"/>
      <c r="BE29" s="929"/>
      <c r="BF29" s="929"/>
      <c r="BI29" s="929"/>
      <c r="BJ29" s="929"/>
      <c r="BK29" s="929"/>
      <c r="BN29" s="930"/>
      <c r="BO29" s="930"/>
      <c r="BP29" s="930"/>
      <c r="BQ29" s="931"/>
      <c r="BR29" s="930"/>
      <c r="BS29" s="930"/>
      <c r="BT29" s="930"/>
      <c r="BY29" s="928"/>
      <c r="BZ29" s="929"/>
      <c r="CA29" s="114"/>
      <c r="CB29" s="929"/>
      <c r="CC29" s="929"/>
      <c r="CD29" s="929"/>
      <c r="CG29" s="929"/>
      <c r="CH29" s="929"/>
      <c r="CI29" s="929"/>
      <c r="CL29" s="930"/>
      <c r="CM29" s="930"/>
      <c r="CN29" s="930"/>
      <c r="CO29" s="931"/>
      <c r="CP29" s="930"/>
      <c r="CQ29" s="930"/>
      <c r="CR29" s="930"/>
      <c r="CW29" s="928"/>
      <c r="CX29" s="929"/>
      <c r="CY29" s="114"/>
      <c r="CZ29" s="929"/>
      <c r="DA29" s="929"/>
      <c r="DB29" s="929"/>
      <c r="DE29" s="929"/>
      <c r="DF29" s="929"/>
      <c r="DG29" s="929"/>
      <c r="DJ29" s="930"/>
      <c r="DK29" s="930"/>
      <c r="DL29" s="930"/>
      <c r="DM29" s="931"/>
      <c r="DN29" s="930"/>
      <c r="DO29" s="930"/>
      <c r="DP29" s="930"/>
      <c r="DU29" s="928"/>
      <c r="DV29" s="929"/>
      <c r="DW29" s="114"/>
      <c r="DX29" s="929"/>
      <c r="DY29" s="929"/>
      <c r="DZ29" s="929"/>
      <c r="EC29" s="929"/>
      <c r="ED29" s="929"/>
      <c r="EE29" s="929"/>
      <c r="EH29" s="930"/>
      <c r="EI29" s="930"/>
      <c r="EJ29" s="930"/>
      <c r="EK29" s="931"/>
      <c r="EL29" s="930"/>
      <c r="EM29" s="930"/>
      <c r="EN29" s="930"/>
      <c r="ES29" s="928"/>
      <c r="ET29" s="929"/>
      <c r="EU29" s="114"/>
      <c r="EV29" s="929"/>
      <c r="EW29" s="929"/>
      <c r="EX29" s="929"/>
      <c r="FA29" s="929"/>
      <c r="FB29" s="929"/>
      <c r="FC29" s="929"/>
      <c r="FF29" s="930"/>
      <c r="FG29" s="930"/>
      <c r="FH29" s="930"/>
      <c r="FI29" s="931"/>
      <c r="FJ29" s="930"/>
      <c r="FK29" s="930"/>
      <c r="FL29" s="930"/>
    </row>
    <row r="30" spans="2:168" ht="12" customHeight="1" x14ac:dyDescent="0.2">
      <c r="B30" s="21"/>
      <c r="C30" s="51"/>
      <c r="D30" s="1">
        <v>19</v>
      </c>
      <c r="E30" s="1238"/>
      <c r="F30" s="669"/>
      <c r="G30" s="47"/>
      <c r="H30" s="48"/>
      <c r="I30" s="48"/>
      <c r="J30" s="48"/>
      <c r="K30" s="1187">
        <f t="shared" si="0"/>
        <v>0</v>
      </c>
      <c r="L30" s="46"/>
      <c r="M30" s="48"/>
      <c r="N30" s="48"/>
      <c r="O30" s="48"/>
      <c r="P30" s="1187">
        <f t="shared" si="1"/>
        <v>0</v>
      </c>
      <c r="Q30" s="46"/>
      <c r="R30" s="628" t="s">
        <v>118</v>
      </c>
      <c r="S30" s="1230">
        <f>IF(R30="nee",0,(K30-P30)*(tab!$C$24*tab!$D$10+tab!$D$52))</f>
        <v>0</v>
      </c>
      <c r="T30" s="1230" t="str">
        <f>IF(AND(K30=0,P30=0),"",(H30-M30)*tab!$E$58+(I30-N30)*tab!$F$58+(J30-O30)*tab!$G$58)</f>
        <v/>
      </c>
      <c r="U30" s="1230">
        <f t="shared" si="2"/>
        <v>0</v>
      </c>
      <c r="V30" s="628" t="s">
        <v>118</v>
      </c>
      <c r="W30" s="1230">
        <f>IF(V30="nee",0,(K30-P30)*(tab!$C$123))</f>
        <v>0</v>
      </c>
      <c r="X30" s="1230">
        <f>IF(AND(K30=0,P30=0),0,(H30-M30)*tab!$G$123+(I30-N30)*tab!$H$123+(J30-O30)*tab!$I$123)</f>
        <v>0</v>
      </c>
      <c r="Y30" s="1230">
        <f t="shared" si="3"/>
        <v>0</v>
      </c>
      <c r="Z30" s="3"/>
      <c r="AA30" s="26"/>
      <c r="AB30" s="51"/>
      <c r="AC30" s="928"/>
      <c r="AD30" s="929"/>
      <c r="AE30" s="114"/>
      <c r="AF30" s="929"/>
      <c r="AG30" s="929"/>
      <c r="AH30" s="929"/>
      <c r="AK30" s="929"/>
      <c r="AL30" s="929"/>
      <c r="AM30" s="929"/>
      <c r="AP30" s="930"/>
      <c r="AQ30" s="930"/>
      <c r="AR30" s="930"/>
      <c r="AS30" s="931"/>
      <c r="AT30" s="930"/>
      <c r="AU30" s="930"/>
      <c r="AV30" s="930"/>
      <c r="BA30" s="928"/>
      <c r="BB30" s="929"/>
      <c r="BC30" s="114"/>
      <c r="BD30" s="929"/>
      <c r="BE30" s="929"/>
      <c r="BF30" s="929"/>
      <c r="BI30" s="929"/>
      <c r="BJ30" s="929"/>
      <c r="BK30" s="929"/>
      <c r="BN30" s="930"/>
      <c r="BO30" s="930"/>
      <c r="BP30" s="930"/>
      <c r="BQ30" s="931"/>
      <c r="BR30" s="930"/>
      <c r="BS30" s="930"/>
      <c r="BT30" s="930"/>
      <c r="BY30" s="928"/>
      <c r="BZ30" s="929"/>
      <c r="CA30" s="114"/>
      <c r="CB30" s="929"/>
      <c r="CC30" s="929"/>
      <c r="CD30" s="929"/>
      <c r="CG30" s="929"/>
      <c r="CH30" s="929"/>
      <c r="CI30" s="929"/>
      <c r="CL30" s="930"/>
      <c r="CM30" s="930"/>
      <c r="CN30" s="930"/>
      <c r="CO30" s="931"/>
      <c r="CP30" s="930"/>
      <c r="CQ30" s="930"/>
      <c r="CR30" s="930"/>
      <c r="CW30" s="928"/>
      <c r="CX30" s="929"/>
      <c r="CY30" s="114"/>
      <c r="CZ30" s="929"/>
      <c r="DA30" s="929"/>
      <c r="DB30" s="929"/>
      <c r="DE30" s="929"/>
      <c r="DF30" s="929"/>
      <c r="DG30" s="929"/>
      <c r="DJ30" s="930"/>
      <c r="DK30" s="930"/>
      <c r="DL30" s="930"/>
      <c r="DM30" s="931"/>
      <c r="DN30" s="930"/>
      <c r="DO30" s="930"/>
      <c r="DP30" s="930"/>
      <c r="DU30" s="928"/>
      <c r="DV30" s="929"/>
      <c r="DW30" s="114"/>
      <c r="DX30" s="929"/>
      <c r="DY30" s="929"/>
      <c r="DZ30" s="929"/>
      <c r="EC30" s="929"/>
      <c r="ED30" s="929"/>
      <c r="EE30" s="929"/>
      <c r="EH30" s="930"/>
      <c r="EI30" s="930"/>
      <c r="EJ30" s="930"/>
      <c r="EK30" s="931"/>
      <c r="EL30" s="930"/>
      <c r="EM30" s="930"/>
      <c r="EN30" s="930"/>
      <c r="ES30" s="928"/>
      <c r="ET30" s="929"/>
      <c r="EU30" s="114"/>
      <c r="EV30" s="929"/>
      <c r="EW30" s="929"/>
      <c r="EX30" s="929"/>
      <c r="FA30" s="929"/>
      <c r="FB30" s="929"/>
      <c r="FC30" s="929"/>
      <c r="FF30" s="930"/>
      <c r="FG30" s="930"/>
      <c r="FH30" s="930"/>
      <c r="FI30" s="931"/>
      <c r="FJ30" s="930"/>
      <c r="FK30" s="930"/>
      <c r="FL30" s="930"/>
    </row>
    <row r="31" spans="2:168" ht="12" customHeight="1" x14ac:dyDescent="0.2">
      <c r="B31" s="21"/>
      <c r="C31" s="51"/>
      <c r="D31" s="1">
        <v>20</v>
      </c>
      <c r="E31" s="1238"/>
      <c r="F31" s="669"/>
      <c r="G31" s="47"/>
      <c r="H31" s="48"/>
      <c r="I31" s="48"/>
      <c r="J31" s="48"/>
      <c r="K31" s="1187">
        <f t="shared" si="0"/>
        <v>0</v>
      </c>
      <c r="L31" s="46"/>
      <c r="M31" s="48"/>
      <c r="N31" s="48"/>
      <c r="O31" s="48"/>
      <c r="P31" s="1187">
        <f t="shared" si="1"/>
        <v>0</v>
      </c>
      <c r="Q31" s="46"/>
      <c r="R31" s="628" t="s">
        <v>118</v>
      </c>
      <c r="S31" s="1230">
        <f>IF(R31="nee",0,(K31-P31)*(tab!$C$24*tab!$D$10+tab!$D$52))</f>
        <v>0</v>
      </c>
      <c r="T31" s="1230" t="str">
        <f>IF(AND(K31=0,P31=0),"",(H31-M31)*tab!$E$58+(I31-N31)*tab!$F$58+(J31-O31)*tab!$G$58)</f>
        <v/>
      </c>
      <c r="U31" s="1230">
        <f t="shared" si="2"/>
        <v>0</v>
      </c>
      <c r="V31" s="628" t="s">
        <v>118</v>
      </c>
      <c r="W31" s="1230">
        <f>IF(V31="nee",0,(K31-P31)*(tab!$C$123))</f>
        <v>0</v>
      </c>
      <c r="X31" s="1230">
        <f>IF(AND(K31=0,P31=0),0,(H31-M31)*tab!$G$123+(I31-N31)*tab!$H$123+(J31-O31)*tab!$I$123)</f>
        <v>0</v>
      </c>
      <c r="Y31" s="1230">
        <f t="shared" si="3"/>
        <v>0</v>
      </c>
      <c r="Z31" s="3"/>
      <c r="AA31" s="26"/>
      <c r="AB31" s="51"/>
      <c r="AC31" s="928"/>
      <c r="AD31" s="929"/>
      <c r="AE31" s="114"/>
      <c r="AF31" s="929"/>
      <c r="AG31" s="929"/>
      <c r="AH31" s="929"/>
      <c r="AK31" s="929"/>
      <c r="AL31" s="929"/>
      <c r="AM31" s="929"/>
      <c r="AP31" s="930"/>
      <c r="AQ31" s="930"/>
      <c r="AR31" s="930"/>
      <c r="AS31" s="931"/>
      <c r="AT31" s="930"/>
      <c r="AU31" s="930"/>
      <c r="AV31" s="930"/>
      <c r="BA31" s="928"/>
      <c r="BB31" s="929"/>
      <c r="BC31" s="114"/>
      <c r="BD31" s="929"/>
      <c r="BE31" s="929"/>
      <c r="BF31" s="929"/>
      <c r="BI31" s="929"/>
      <c r="BJ31" s="929"/>
      <c r="BK31" s="929"/>
      <c r="BN31" s="930"/>
      <c r="BO31" s="930"/>
      <c r="BP31" s="930"/>
      <c r="BQ31" s="931"/>
      <c r="BR31" s="930"/>
      <c r="BS31" s="930"/>
      <c r="BT31" s="930"/>
      <c r="BY31" s="928"/>
      <c r="BZ31" s="929"/>
      <c r="CA31" s="114"/>
      <c r="CB31" s="929"/>
      <c r="CC31" s="929"/>
      <c r="CD31" s="929"/>
      <c r="CG31" s="929"/>
      <c r="CH31" s="929"/>
      <c r="CI31" s="929"/>
      <c r="CL31" s="930"/>
      <c r="CM31" s="930"/>
      <c r="CN31" s="930"/>
      <c r="CO31" s="931"/>
      <c r="CP31" s="930"/>
      <c r="CQ31" s="930"/>
      <c r="CR31" s="930"/>
      <c r="CW31" s="928"/>
      <c r="CX31" s="929"/>
      <c r="CY31" s="114"/>
      <c r="CZ31" s="929"/>
      <c r="DA31" s="929"/>
      <c r="DB31" s="929"/>
      <c r="DE31" s="929"/>
      <c r="DF31" s="929"/>
      <c r="DG31" s="929"/>
      <c r="DJ31" s="930"/>
      <c r="DK31" s="930"/>
      <c r="DL31" s="930"/>
      <c r="DM31" s="931"/>
      <c r="DN31" s="930"/>
      <c r="DO31" s="930"/>
      <c r="DP31" s="930"/>
      <c r="DU31" s="928"/>
      <c r="DV31" s="929"/>
      <c r="DW31" s="114"/>
      <c r="DX31" s="929"/>
      <c r="DY31" s="929"/>
      <c r="DZ31" s="929"/>
      <c r="EC31" s="929"/>
      <c r="ED31" s="929"/>
      <c r="EE31" s="929"/>
      <c r="EH31" s="930"/>
      <c r="EI31" s="930"/>
      <c r="EJ31" s="930"/>
      <c r="EK31" s="931"/>
      <c r="EL31" s="930"/>
      <c r="EM31" s="930"/>
      <c r="EN31" s="930"/>
      <c r="ES31" s="928"/>
      <c r="ET31" s="929"/>
      <c r="EU31" s="114"/>
      <c r="EV31" s="929"/>
      <c r="EW31" s="929"/>
      <c r="EX31" s="929"/>
      <c r="FA31" s="929"/>
      <c r="FB31" s="929"/>
      <c r="FC31" s="929"/>
      <c r="FF31" s="930"/>
      <c r="FG31" s="930"/>
      <c r="FH31" s="930"/>
      <c r="FI31" s="931"/>
      <c r="FJ31" s="930"/>
      <c r="FK31" s="930"/>
      <c r="FL31" s="930"/>
    </row>
    <row r="32" spans="2:168" ht="12" customHeight="1" x14ac:dyDescent="0.2">
      <c r="B32" s="21"/>
      <c r="C32" s="51"/>
      <c r="D32" s="1">
        <v>21</v>
      </c>
      <c r="E32" s="1238"/>
      <c r="F32" s="669"/>
      <c r="G32" s="47"/>
      <c r="H32" s="48"/>
      <c r="I32" s="48"/>
      <c r="J32" s="48"/>
      <c r="K32" s="1187">
        <f t="shared" si="0"/>
        <v>0</v>
      </c>
      <c r="L32" s="46"/>
      <c r="M32" s="48"/>
      <c r="N32" s="48"/>
      <c r="O32" s="48"/>
      <c r="P32" s="1187">
        <f t="shared" si="1"/>
        <v>0</v>
      </c>
      <c r="Q32" s="46"/>
      <c r="R32" s="628" t="s">
        <v>118</v>
      </c>
      <c r="S32" s="1230">
        <f>IF(R32="nee",0,(K32-P32)*(tab!$C$24*tab!$D$10+tab!$D$52))</f>
        <v>0</v>
      </c>
      <c r="T32" s="1230" t="str">
        <f>IF(AND(K32=0,P32=0),"",(H32-M32)*tab!$E$58+(I32-N32)*tab!$F$58+(J32-O32)*tab!$G$58)</f>
        <v/>
      </c>
      <c r="U32" s="1230">
        <f t="shared" si="2"/>
        <v>0</v>
      </c>
      <c r="V32" s="628" t="s">
        <v>118</v>
      </c>
      <c r="W32" s="1230">
        <f>IF(V32="nee",0,(K32-P32)*(tab!$C$123))</f>
        <v>0</v>
      </c>
      <c r="X32" s="1230">
        <f>IF(AND(K32=0,P32=0),0,(H32-M32)*tab!$G$123+(I32-N32)*tab!$H$123+(J32-O32)*tab!$I$123)</f>
        <v>0</v>
      </c>
      <c r="Y32" s="1230">
        <f t="shared" si="3"/>
        <v>0</v>
      </c>
      <c r="Z32" s="3"/>
      <c r="AA32" s="26"/>
      <c r="AB32" s="51"/>
      <c r="AC32" s="928"/>
      <c r="AD32" s="929"/>
      <c r="AE32" s="114"/>
      <c r="AF32" s="929"/>
      <c r="AG32" s="929"/>
      <c r="AH32" s="929"/>
      <c r="AK32" s="929"/>
      <c r="AL32" s="929"/>
      <c r="AM32" s="929"/>
      <c r="AP32" s="930"/>
      <c r="AQ32" s="930"/>
      <c r="AR32" s="930"/>
      <c r="AS32" s="931"/>
      <c r="AT32" s="930"/>
      <c r="AU32" s="930"/>
      <c r="AV32" s="930"/>
      <c r="BA32" s="928"/>
      <c r="BB32" s="929"/>
      <c r="BC32" s="114"/>
      <c r="BD32" s="929"/>
      <c r="BE32" s="929"/>
      <c r="BF32" s="929"/>
      <c r="BI32" s="929"/>
      <c r="BJ32" s="929"/>
      <c r="BK32" s="929"/>
      <c r="BN32" s="930"/>
      <c r="BO32" s="930"/>
      <c r="BP32" s="930"/>
      <c r="BQ32" s="931"/>
      <c r="BR32" s="930"/>
      <c r="BS32" s="930"/>
      <c r="BT32" s="930"/>
      <c r="BY32" s="928"/>
      <c r="BZ32" s="929"/>
      <c r="CA32" s="114"/>
      <c r="CB32" s="929"/>
      <c r="CC32" s="929"/>
      <c r="CD32" s="929"/>
      <c r="CG32" s="929"/>
      <c r="CH32" s="929"/>
      <c r="CI32" s="929"/>
      <c r="CL32" s="930"/>
      <c r="CM32" s="930"/>
      <c r="CN32" s="930"/>
      <c r="CO32" s="931"/>
      <c r="CP32" s="930"/>
      <c r="CQ32" s="930"/>
      <c r="CR32" s="930"/>
      <c r="CW32" s="928"/>
      <c r="CX32" s="929"/>
      <c r="CY32" s="114"/>
      <c r="CZ32" s="929"/>
      <c r="DA32" s="929"/>
      <c r="DB32" s="929"/>
      <c r="DE32" s="929"/>
      <c r="DF32" s="929"/>
      <c r="DG32" s="929"/>
      <c r="DJ32" s="930"/>
      <c r="DK32" s="930"/>
      <c r="DL32" s="930"/>
      <c r="DM32" s="931"/>
      <c r="DN32" s="930"/>
      <c r="DO32" s="930"/>
      <c r="DP32" s="930"/>
      <c r="DU32" s="928"/>
      <c r="DV32" s="929"/>
      <c r="DW32" s="114"/>
      <c r="DX32" s="929"/>
      <c r="DY32" s="929"/>
      <c r="DZ32" s="929"/>
      <c r="EC32" s="929"/>
      <c r="ED32" s="929"/>
      <c r="EE32" s="929"/>
      <c r="EH32" s="930"/>
      <c r="EI32" s="930"/>
      <c r="EJ32" s="930"/>
      <c r="EK32" s="931"/>
      <c r="EL32" s="930"/>
      <c r="EM32" s="930"/>
      <c r="EN32" s="930"/>
      <c r="ES32" s="928"/>
      <c r="ET32" s="929"/>
      <c r="EU32" s="114"/>
      <c r="EV32" s="929"/>
      <c r="EW32" s="929"/>
      <c r="EX32" s="929"/>
      <c r="FA32" s="929"/>
      <c r="FB32" s="929"/>
      <c r="FC32" s="929"/>
      <c r="FF32" s="930"/>
      <c r="FG32" s="930"/>
      <c r="FH32" s="930"/>
      <c r="FI32" s="931"/>
      <c r="FJ32" s="930"/>
      <c r="FK32" s="930"/>
      <c r="FL32" s="930"/>
    </row>
    <row r="33" spans="2:191" ht="12" customHeight="1" x14ac:dyDescent="0.2">
      <c r="B33" s="21"/>
      <c r="C33" s="51"/>
      <c r="D33" s="1">
        <v>22</v>
      </c>
      <c r="E33" s="1238"/>
      <c r="F33" s="669"/>
      <c r="G33" s="47"/>
      <c r="H33" s="48"/>
      <c r="I33" s="48"/>
      <c r="J33" s="48"/>
      <c r="K33" s="1187">
        <f t="shared" si="0"/>
        <v>0</v>
      </c>
      <c r="L33" s="46"/>
      <c r="M33" s="48"/>
      <c r="N33" s="48"/>
      <c r="O33" s="48"/>
      <c r="P33" s="1187">
        <f t="shared" si="1"/>
        <v>0</v>
      </c>
      <c r="Q33" s="46"/>
      <c r="R33" s="628" t="s">
        <v>118</v>
      </c>
      <c r="S33" s="1230">
        <f>IF(R33="nee",0,(K33-P33)*(tab!$C$24*tab!$D$10+tab!$D$52))</f>
        <v>0</v>
      </c>
      <c r="T33" s="1230" t="str">
        <f>IF(AND(K33=0,P33=0),"",(H33-M33)*tab!$E$58+(I33-N33)*tab!$F$58+(J33-O33)*tab!$G$58)</f>
        <v/>
      </c>
      <c r="U33" s="1230">
        <f t="shared" si="2"/>
        <v>0</v>
      </c>
      <c r="V33" s="628" t="s">
        <v>118</v>
      </c>
      <c r="W33" s="1230">
        <f>IF(V33="nee",0,(K33-P33)*(tab!$C$123))</f>
        <v>0</v>
      </c>
      <c r="X33" s="1230">
        <f>IF(AND(K33=0,P33=0),0,(H33-M33)*tab!$G$123+(I33-N33)*tab!$H$123+(J33-O33)*tab!$I$123)</f>
        <v>0</v>
      </c>
      <c r="Y33" s="1230">
        <f t="shared" si="3"/>
        <v>0</v>
      </c>
      <c r="Z33" s="3"/>
      <c r="AA33" s="26"/>
      <c r="AB33" s="51"/>
      <c r="AC33" s="928"/>
      <c r="AD33" s="929"/>
      <c r="AE33" s="114"/>
      <c r="AF33" s="929"/>
      <c r="AG33" s="929"/>
      <c r="AH33" s="929"/>
      <c r="AK33" s="929"/>
      <c r="AL33" s="929"/>
      <c r="AM33" s="929"/>
      <c r="AP33" s="930"/>
      <c r="AQ33" s="930"/>
      <c r="AR33" s="930"/>
      <c r="AS33" s="931"/>
      <c r="AT33" s="930"/>
      <c r="AU33" s="930"/>
      <c r="AV33" s="930"/>
      <c r="BA33" s="928"/>
      <c r="BB33" s="929"/>
      <c r="BC33" s="114"/>
      <c r="BD33" s="929"/>
      <c r="BE33" s="929"/>
      <c r="BF33" s="929"/>
      <c r="BI33" s="929"/>
      <c r="BJ33" s="929"/>
      <c r="BK33" s="929"/>
      <c r="BN33" s="930"/>
      <c r="BO33" s="930"/>
      <c r="BP33" s="930"/>
      <c r="BQ33" s="931"/>
      <c r="BR33" s="930"/>
      <c r="BS33" s="930"/>
      <c r="BT33" s="930"/>
      <c r="BY33" s="928"/>
      <c r="BZ33" s="929"/>
      <c r="CA33" s="114"/>
      <c r="CB33" s="929"/>
      <c r="CC33" s="929"/>
      <c r="CD33" s="929"/>
      <c r="CG33" s="929"/>
      <c r="CH33" s="929"/>
      <c r="CI33" s="929"/>
      <c r="CL33" s="930"/>
      <c r="CM33" s="930"/>
      <c r="CN33" s="930"/>
      <c r="CO33" s="931"/>
      <c r="CP33" s="930"/>
      <c r="CQ33" s="930"/>
      <c r="CR33" s="930"/>
      <c r="CW33" s="928"/>
      <c r="CX33" s="929"/>
      <c r="CY33" s="114"/>
      <c r="CZ33" s="929"/>
      <c r="DA33" s="929"/>
      <c r="DB33" s="929"/>
      <c r="DE33" s="929"/>
      <c r="DF33" s="929"/>
      <c r="DG33" s="929"/>
      <c r="DJ33" s="930"/>
      <c r="DK33" s="930"/>
      <c r="DL33" s="930"/>
      <c r="DM33" s="931"/>
      <c r="DN33" s="930"/>
      <c r="DO33" s="930"/>
      <c r="DP33" s="930"/>
      <c r="DU33" s="928"/>
      <c r="DV33" s="929"/>
      <c r="DW33" s="114"/>
      <c r="DX33" s="929"/>
      <c r="DY33" s="929"/>
      <c r="DZ33" s="929"/>
      <c r="EC33" s="929"/>
      <c r="ED33" s="929"/>
      <c r="EE33" s="929"/>
      <c r="EH33" s="930"/>
      <c r="EI33" s="930"/>
      <c r="EJ33" s="930"/>
      <c r="EK33" s="931"/>
      <c r="EL33" s="930"/>
      <c r="EM33" s="930"/>
      <c r="EN33" s="930"/>
      <c r="ES33" s="928"/>
      <c r="ET33" s="929"/>
      <c r="EU33" s="114"/>
      <c r="EV33" s="929"/>
      <c r="EW33" s="929"/>
      <c r="EX33" s="929"/>
      <c r="FA33" s="929"/>
      <c r="FB33" s="929"/>
      <c r="FC33" s="929"/>
      <c r="FF33" s="930"/>
      <c r="FG33" s="930"/>
      <c r="FH33" s="930"/>
      <c r="FI33" s="931"/>
      <c r="FJ33" s="930"/>
      <c r="FK33" s="930"/>
      <c r="FL33" s="930"/>
    </row>
    <row r="34" spans="2:191" ht="12" customHeight="1" x14ac:dyDescent="0.2">
      <c r="B34" s="21"/>
      <c r="C34" s="51"/>
      <c r="D34" s="1">
        <v>23</v>
      </c>
      <c r="E34" s="1238"/>
      <c r="F34" s="669"/>
      <c r="G34" s="47"/>
      <c r="H34" s="48"/>
      <c r="I34" s="48"/>
      <c r="J34" s="48"/>
      <c r="K34" s="1187">
        <f t="shared" si="0"/>
        <v>0</v>
      </c>
      <c r="L34" s="46"/>
      <c r="M34" s="48"/>
      <c r="N34" s="48"/>
      <c r="O34" s="48"/>
      <c r="P34" s="1187">
        <f t="shared" si="1"/>
        <v>0</v>
      </c>
      <c r="Q34" s="46"/>
      <c r="R34" s="628" t="s">
        <v>118</v>
      </c>
      <c r="S34" s="1230">
        <f>IF(R34="nee",0,(K34-P34)*(tab!$C$24*tab!$D$10+tab!$D$52))</f>
        <v>0</v>
      </c>
      <c r="T34" s="1230" t="str">
        <f>IF(AND(K34=0,P34=0),"",(H34-M34)*tab!$E$58+(I34-N34)*tab!$F$58+(J34-O34)*tab!$G$58)</f>
        <v/>
      </c>
      <c r="U34" s="1230">
        <f t="shared" si="2"/>
        <v>0</v>
      </c>
      <c r="V34" s="628" t="s">
        <v>118</v>
      </c>
      <c r="W34" s="1230">
        <f>IF(V34="nee",0,(K34-P34)*(tab!$C$123))</f>
        <v>0</v>
      </c>
      <c r="X34" s="1230">
        <f>IF(AND(K34=0,P34=0),0,(H34-M34)*tab!$G$123+(I34-N34)*tab!$H$123+(J34-O34)*tab!$I$123)</f>
        <v>0</v>
      </c>
      <c r="Y34" s="1230">
        <f t="shared" si="3"/>
        <v>0</v>
      </c>
      <c r="Z34" s="3"/>
      <c r="AA34" s="26"/>
      <c r="AB34" s="51"/>
      <c r="AC34" s="928"/>
      <c r="AD34" s="929"/>
      <c r="AE34" s="114"/>
      <c r="AF34" s="929"/>
      <c r="AG34" s="929"/>
      <c r="AH34" s="929"/>
      <c r="AK34" s="929"/>
      <c r="AL34" s="929"/>
      <c r="AM34" s="929"/>
      <c r="AP34" s="930"/>
      <c r="AQ34" s="930"/>
      <c r="AR34" s="930"/>
      <c r="AS34" s="931"/>
      <c r="AT34" s="930"/>
      <c r="AU34" s="930"/>
      <c r="AV34" s="930"/>
      <c r="BA34" s="928"/>
      <c r="BB34" s="929"/>
      <c r="BC34" s="114"/>
      <c r="BD34" s="929"/>
      <c r="BE34" s="929"/>
      <c r="BF34" s="929"/>
      <c r="BI34" s="929"/>
      <c r="BJ34" s="929"/>
      <c r="BK34" s="929"/>
      <c r="BN34" s="930"/>
      <c r="BO34" s="930"/>
      <c r="BP34" s="930"/>
      <c r="BQ34" s="931"/>
      <c r="BR34" s="930"/>
      <c r="BS34" s="930"/>
      <c r="BT34" s="930"/>
      <c r="BY34" s="928"/>
      <c r="BZ34" s="929"/>
      <c r="CA34" s="114"/>
      <c r="CB34" s="929"/>
      <c r="CC34" s="929"/>
      <c r="CD34" s="929"/>
      <c r="CG34" s="929"/>
      <c r="CH34" s="929"/>
      <c r="CI34" s="929"/>
      <c r="CL34" s="930"/>
      <c r="CM34" s="930"/>
      <c r="CN34" s="930"/>
      <c r="CO34" s="931"/>
      <c r="CP34" s="930"/>
      <c r="CQ34" s="930"/>
      <c r="CR34" s="930"/>
      <c r="CW34" s="928"/>
      <c r="CX34" s="929"/>
      <c r="CY34" s="114"/>
      <c r="CZ34" s="929"/>
      <c r="DA34" s="929"/>
      <c r="DB34" s="929"/>
      <c r="DE34" s="929"/>
      <c r="DF34" s="929"/>
      <c r="DG34" s="929"/>
      <c r="DJ34" s="930"/>
      <c r="DK34" s="930"/>
      <c r="DL34" s="930"/>
      <c r="DM34" s="931"/>
      <c r="DN34" s="930"/>
      <c r="DO34" s="930"/>
      <c r="DP34" s="930"/>
      <c r="DU34" s="928"/>
      <c r="DV34" s="929"/>
      <c r="DW34" s="114"/>
      <c r="DX34" s="929"/>
      <c r="DY34" s="929"/>
      <c r="DZ34" s="929"/>
      <c r="EC34" s="929"/>
      <c r="ED34" s="929"/>
      <c r="EE34" s="929"/>
      <c r="EH34" s="930"/>
      <c r="EI34" s="930"/>
      <c r="EJ34" s="930"/>
      <c r="EK34" s="931"/>
      <c r="EL34" s="930"/>
      <c r="EM34" s="930"/>
      <c r="EN34" s="930"/>
      <c r="ES34" s="928"/>
      <c r="ET34" s="929"/>
      <c r="EU34" s="114"/>
      <c r="EV34" s="929"/>
      <c r="EW34" s="929"/>
      <c r="EX34" s="929"/>
      <c r="FA34" s="929"/>
      <c r="FB34" s="929"/>
      <c r="FC34" s="929"/>
      <c r="FF34" s="930"/>
      <c r="FG34" s="930"/>
      <c r="FH34" s="930"/>
      <c r="FI34" s="931"/>
      <c r="FJ34" s="930"/>
      <c r="FK34" s="930"/>
      <c r="FL34" s="930"/>
    </row>
    <row r="35" spans="2:191" ht="12" customHeight="1" x14ac:dyDescent="0.2">
      <c r="B35" s="21"/>
      <c r="C35" s="51"/>
      <c r="D35" s="1">
        <v>24</v>
      </c>
      <c r="E35" s="1238"/>
      <c r="F35" s="669"/>
      <c r="G35" s="47"/>
      <c r="H35" s="48"/>
      <c r="I35" s="48"/>
      <c r="J35" s="48"/>
      <c r="K35" s="1187">
        <f t="shared" si="0"/>
        <v>0</v>
      </c>
      <c r="L35" s="46"/>
      <c r="M35" s="48"/>
      <c r="N35" s="48"/>
      <c r="O35" s="48"/>
      <c r="P35" s="1187">
        <f t="shared" si="1"/>
        <v>0</v>
      </c>
      <c r="Q35" s="46"/>
      <c r="R35" s="628" t="s">
        <v>118</v>
      </c>
      <c r="S35" s="1230">
        <f>IF(R35="nee",0,(K35-P35)*(tab!$C$24*tab!$D$10+tab!$D$52))</f>
        <v>0</v>
      </c>
      <c r="T35" s="1230" t="str">
        <f>IF(AND(K35=0,P35=0),"",(H35-M35)*tab!$E$58+(I35-N35)*tab!$F$58+(J35-O35)*tab!$G$58)</f>
        <v/>
      </c>
      <c r="U35" s="1230">
        <f t="shared" si="2"/>
        <v>0</v>
      </c>
      <c r="V35" s="628" t="s">
        <v>118</v>
      </c>
      <c r="W35" s="1230">
        <f>IF(V35="nee",0,(K35-P35)*(tab!$C$123))</f>
        <v>0</v>
      </c>
      <c r="X35" s="1230">
        <f>IF(AND(K35=0,P35=0),0,(H35-M35)*tab!$G$123+(I35-N35)*tab!$H$123+(J35-O35)*tab!$I$123)</f>
        <v>0</v>
      </c>
      <c r="Y35" s="1230">
        <f t="shared" si="3"/>
        <v>0</v>
      </c>
      <c r="Z35" s="3"/>
      <c r="AA35" s="26"/>
      <c r="AB35" s="51"/>
      <c r="AC35" s="928"/>
      <c r="AD35" s="929"/>
      <c r="AE35" s="114"/>
      <c r="AF35" s="929"/>
      <c r="AG35" s="929"/>
      <c r="AH35" s="929"/>
      <c r="AK35" s="929"/>
      <c r="AL35" s="929"/>
      <c r="AM35" s="929"/>
      <c r="AP35" s="930"/>
      <c r="AQ35" s="930"/>
      <c r="AR35" s="930"/>
      <c r="AS35" s="931"/>
      <c r="AT35" s="930"/>
      <c r="AU35" s="930"/>
      <c r="AV35" s="930"/>
      <c r="BA35" s="928"/>
      <c r="BB35" s="929"/>
      <c r="BC35" s="114"/>
      <c r="BD35" s="929"/>
      <c r="BE35" s="929"/>
      <c r="BF35" s="929"/>
      <c r="BI35" s="929"/>
      <c r="BJ35" s="929"/>
      <c r="BK35" s="929"/>
      <c r="BN35" s="930"/>
      <c r="BO35" s="930"/>
      <c r="BP35" s="930"/>
      <c r="BQ35" s="931"/>
      <c r="BR35" s="930"/>
      <c r="BS35" s="930"/>
      <c r="BT35" s="930"/>
      <c r="BY35" s="928"/>
      <c r="BZ35" s="929"/>
      <c r="CA35" s="114"/>
      <c r="CB35" s="929"/>
      <c r="CC35" s="929"/>
      <c r="CD35" s="929"/>
      <c r="CG35" s="929"/>
      <c r="CH35" s="929"/>
      <c r="CI35" s="929"/>
      <c r="CL35" s="930"/>
      <c r="CM35" s="930"/>
      <c r="CN35" s="930"/>
      <c r="CO35" s="931"/>
      <c r="CP35" s="930"/>
      <c r="CQ35" s="930"/>
      <c r="CR35" s="930"/>
      <c r="CW35" s="928"/>
      <c r="CX35" s="929"/>
      <c r="CY35" s="114"/>
      <c r="CZ35" s="929"/>
      <c r="DA35" s="929"/>
      <c r="DB35" s="929"/>
      <c r="DE35" s="929"/>
      <c r="DF35" s="929"/>
      <c r="DG35" s="929"/>
      <c r="DJ35" s="930"/>
      <c r="DK35" s="930"/>
      <c r="DL35" s="930"/>
      <c r="DM35" s="931"/>
      <c r="DN35" s="930"/>
      <c r="DO35" s="930"/>
      <c r="DP35" s="930"/>
      <c r="DU35" s="928"/>
      <c r="DV35" s="929"/>
      <c r="DW35" s="114"/>
      <c r="DX35" s="929"/>
      <c r="DY35" s="929"/>
      <c r="DZ35" s="929"/>
      <c r="EC35" s="929"/>
      <c r="ED35" s="929"/>
      <c r="EE35" s="929"/>
      <c r="EH35" s="930"/>
      <c r="EI35" s="930"/>
      <c r="EJ35" s="930"/>
      <c r="EK35" s="931"/>
      <c r="EL35" s="930"/>
      <c r="EM35" s="930"/>
      <c r="EN35" s="930"/>
      <c r="ES35" s="928"/>
      <c r="ET35" s="929"/>
      <c r="EU35" s="114"/>
      <c r="EV35" s="929"/>
      <c r="EW35" s="929"/>
      <c r="EX35" s="929"/>
      <c r="FA35" s="929"/>
      <c r="FB35" s="929"/>
      <c r="FC35" s="929"/>
      <c r="FF35" s="930"/>
      <c r="FG35" s="930"/>
      <c r="FH35" s="930"/>
      <c r="FI35" s="931"/>
      <c r="FJ35" s="930"/>
      <c r="FK35" s="930"/>
      <c r="FL35" s="930"/>
    </row>
    <row r="36" spans="2:191" ht="12" customHeight="1" x14ac:dyDescent="0.2">
      <c r="B36" s="21"/>
      <c r="C36" s="51"/>
      <c r="D36" s="1">
        <v>25</v>
      </c>
      <c r="E36" s="1238"/>
      <c r="F36" s="669"/>
      <c r="G36" s="47"/>
      <c r="H36" s="48"/>
      <c r="I36" s="48"/>
      <c r="J36" s="48"/>
      <c r="K36" s="1187">
        <f t="shared" si="0"/>
        <v>0</v>
      </c>
      <c r="L36" s="46"/>
      <c r="M36" s="48"/>
      <c r="N36" s="48"/>
      <c r="O36" s="48"/>
      <c r="P36" s="1187">
        <f t="shared" si="1"/>
        <v>0</v>
      </c>
      <c r="Q36" s="46"/>
      <c r="R36" s="628" t="s">
        <v>118</v>
      </c>
      <c r="S36" s="1230">
        <f>IF(R36="nee",0,(K36-P36)*(tab!$C$24*tab!$D$10+tab!$D$52))</f>
        <v>0</v>
      </c>
      <c r="T36" s="1230" t="str">
        <f>IF(AND(K36=0,P36=0),"",(H36-M36)*tab!$E$58+(I36-N36)*tab!$F$58+(J36-O36)*tab!$G$58)</f>
        <v/>
      </c>
      <c r="U36" s="1230">
        <f t="shared" si="2"/>
        <v>0</v>
      </c>
      <c r="V36" s="628" t="s">
        <v>118</v>
      </c>
      <c r="W36" s="1230">
        <f>IF(V36="nee",0,(K36-P36)*(tab!$C$123))</f>
        <v>0</v>
      </c>
      <c r="X36" s="1230">
        <f>IF(AND(K36=0,P36=0),0,(H36-M36)*tab!$G$123+(I36-N36)*tab!$H$123+(J36-O36)*tab!$I$123)</f>
        <v>0</v>
      </c>
      <c r="Y36" s="1230">
        <f t="shared" si="3"/>
        <v>0</v>
      </c>
      <c r="Z36" s="3"/>
      <c r="AA36" s="26"/>
      <c r="AB36" s="51"/>
      <c r="AC36" s="928"/>
      <c r="AD36" s="929"/>
      <c r="AE36" s="114"/>
      <c r="AF36" s="929"/>
      <c r="AG36" s="929"/>
      <c r="AH36" s="929"/>
      <c r="AK36" s="929"/>
      <c r="AL36" s="929"/>
      <c r="AM36" s="929"/>
      <c r="AP36" s="930"/>
      <c r="AQ36" s="930"/>
      <c r="AR36" s="930"/>
      <c r="AS36" s="931"/>
      <c r="AT36" s="930"/>
      <c r="AU36" s="930"/>
      <c r="AV36" s="930"/>
      <c r="BA36" s="928"/>
      <c r="BB36" s="929"/>
      <c r="BC36" s="114"/>
      <c r="BD36" s="929"/>
      <c r="BE36" s="929"/>
      <c r="BF36" s="929"/>
      <c r="BI36" s="929"/>
      <c r="BJ36" s="929"/>
      <c r="BK36" s="929"/>
      <c r="BN36" s="930"/>
      <c r="BO36" s="930"/>
      <c r="BP36" s="930"/>
      <c r="BQ36" s="931"/>
      <c r="BR36" s="930"/>
      <c r="BS36" s="930"/>
      <c r="BT36" s="930"/>
      <c r="BY36" s="928"/>
      <c r="BZ36" s="929"/>
      <c r="CA36" s="114"/>
      <c r="CB36" s="929"/>
      <c r="CC36" s="929"/>
      <c r="CD36" s="929"/>
      <c r="CG36" s="929"/>
      <c r="CH36" s="929"/>
      <c r="CI36" s="929"/>
      <c r="CL36" s="930"/>
      <c r="CM36" s="930"/>
      <c r="CN36" s="930"/>
      <c r="CO36" s="931"/>
      <c r="CP36" s="930"/>
      <c r="CQ36" s="930"/>
      <c r="CR36" s="930"/>
      <c r="CW36" s="928"/>
      <c r="CX36" s="929"/>
      <c r="CY36" s="114"/>
      <c r="CZ36" s="929"/>
      <c r="DA36" s="929"/>
      <c r="DB36" s="929"/>
      <c r="DE36" s="929"/>
      <c r="DF36" s="929"/>
      <c r="DG36" s="929"/>
      <c r="DJ36" s="930"/>
      <c r="DK36" s="930"/>
      <c r="DL36" s="930"/>
      <c r="DM36" s="931"/>
      <c r="DN36" s="930"/>
      <c r="DO36" s="930"/>
      <c r="DP36" s="930"/>
      <c r="DU36" s="928"/>
      <c r="DV36" s="929"/>
      <c r="DW36" s="114"/>
      <c r="DX36" s="929"/>
      <c r="DY36" s="929"/>
      <c r="DZ36" s="929"/>
      <c r="EC36" s="929"/>
      <c r="ED36" s="929"/>
      <c r="EE36" s="929"/>
      <c r="EH36" s="930"/>
      <c r="EI36" s="930"/>
      <c r="EJ36" s="930"/>
      <c r="EK36" s="931"/>
      <c r="EL36" s="930"/>
      <c r="EM36" s="930"/>
      <c r="EN36" s="930"/>
      <c r="ES36" s="928"/>
      <c r="ET36" s="929"/>
      <c r="EU36" s="114"/>
      <c r="EV36" s="929"/>
      <c r="EW36" s="929"/>
      <c r="EX36" s="929"/>
      <c r="FA36" s="929"/>
      <c r="FB36" s="929"/>
      <c r="FC36" s="929"/>
      <c r="FF36" s="930"/>
      <c r="FG36" s="930"/>
      <c r="FH36" s="930"/>
      <c r="FI36" s="931"/>
      <c r="FJ36" s="930"/>
      <c r="FK36" s="930"/>
      <c r="FL36" s="930"/>
    </row>
    <row r="37" spans="2:191" ht="12" customHeight="1" x14ac:dyDescent="0.2">
      <c r="B37" s="21"/>
      <c r="C37" s="51"/>
      <c r="D37" s="1">
        <v>26</v>
      </c>
      <c r="E37" s="1238"/>
      <c r="F37" s="669"/>
      <c r="G37" s="47"/>
      <c r="H37" s="48"/>
      <c r="I37" s="48"/>
      <c r="J37" s="48"/>
      <c r="K37" s="1187">
        <f t="shared" si="0"/>
        <v>0</v>
      </c>
      <c r="L37" s="46"/>
      <c r="M37" s="48"/>
      <c r="N37" s="48"/>
      <c r="O37" s="48"/>
      <c r="P37" s="1187">
        <f t="shared" si="1"/>
        <v>0</v>
      </c>
      <c r="Q37" s="46"/>
      <c r="R37" s="628" t="s">
        <v>118</v>
      </c>
      <c r="S37" s="1230">
        <f>IF(R37="nee",0,(K37-P37)*(tab!$C$24*tab!$D$10+tab!$D$52))</f>
        <v>0</v>
      </c>
      <c r="T37" s="1230" t="str">
        <f>IF(AND(K37=0,P37=0),"",(H37-M37)*tab!$E$58+(I37-N37)*tab!$F$58+(J37-O37)*tab!$G$58)</f>
        <v/>
      </c>
      <c r="U37" s="1230">
        <f t="shared" si="2"/>
        <v>0</v>
      </c>
      <c r="V37" s="628" t="s">
        <v>118</v>
      </c>
      <c r="W37" s="1230">
        <f>IF(V37="nee",0,(K37-P37)*(tab!$C$123))</f>
        <v>0</v>
      </c>
      <c r="X37" s="1230">
        <f>IF(AND(K37=0,P37=0),0,(H37-M37)*tab!$G$123+(I37-N37)*tab!$H$123+(J37-O37)*tab!$I$123)</f>
        <v>0</v>
      </c>
      <c r="Y37" s="1230">
        <f t="shared" si="3"/>
        <v>0</v>
      </c>
      <c r="Z37" s="3"/>
      <c r="AA37" s="26"/>
      <c r="AB37" s="51"/>
      <c r="AC37" s="928"/>
      <c r="AD37" s="929"/>
      <c r="AE37" s="114"/>
      <c r="AF37" s="929"/>
      <c r="AG37" s="929"/>
      <c r="AH37" s="929"/>
      <c r="AK37" s="929"/>
      <c r="AL37" s="929"/>
      <c r="AM37" s="929"/>
      <c r="AP37" s="930"/>
      <c r="AQ37" s="930"/>
      <c r="AR37" s="930"/>
      <c r="AS37" s="931"/>
      <c r="AT37" s="930"/>
      <c r="AU37" s="930"/>
      <c r="AV37" s="930"/>
      <c r="BA37" s="928"/>
      <c r="BB37" s="929"/>
      <c r="BC37" s="114"/>
      <c r="BD37" s="929"/>
      <c r="BE37" s="929"/>
      <c r="BF37" s="929"/>
      <c r="BI37" s="929"/>
      <c r="BJ37" s="929"/>
      <c r="BK37" s="929"/>
      <c r="BN37" s="930"/>
      <c r="BO37" s="930"/>
      <c r="BP37" s="930"/>
      <c r="BQ37" s="931"/>
      <c r="BR37" s="930"/>
      <c r="BS37" s="930"/>
      <c r="BT37" s="930"/>
      <c r="BY37" s="928"/>
      <c r="BZ37" s="929"/>
      <c r="CA37" s="114"/>
      <c r="CB37" s="929"/>
      <c r="CC37" s="929"/>
      <c r="CD37" s="929"/>
      <c r="CG37" s="929"/>
      <c r="CH37" s="929"/>
      <c r="CI37" s="929"/>
      <c r="CL37" s="930"/>
      <c r="CM37" s="930"/>
      <c r="CN37" s="930"/>
      <c r="CO37" s="931"/>
      <c r="CP37" s="930"/>
      <c r="CQ37" s="930"/>
      <c r="CR37" s="930"/>
      <c r="CW37" s="928"/>
      <c r="CX37" s="929"/>
      <c r="CY37" s="114"/>
      <c r="CZ37" s="929"/>
      <c r="DA37" s="929"/>
      <c r="DB37" s="929"/>
      <c r="DE37" s="929"/>
      <c r="DF37" s="929"/>
      <c r="DG37" s="929"/>
      <c r="DJ37" s="930"/>
      <c r="DK37" s="930"/>
      <c r="DL37" s="930"/>
      <c r="DM37" s="931"/>
      <c r="DN37" s="930"/>
      <c r="DO37" s="930"/>
      <c r="DP37" s="930"/>
      <c r="DU37" s="928"/>
      <c r="DV37" s="929"/>
      <c r="DW37" s="114"/>
      <c r="DX37" s="929"/>
      <c r="DY37" s="929"/>
      <c r="DZ37" s="929"/>
      <c r="EC37" s="929"/>
      <c r="ED37" s="929"/>
      <c r="EE37" s="929"/>
      <c r="EH37" s="930"/>
      <c r="EI37" s="930"/>
      <c r="EJ37" s="930"/>
      <c r="EK37" s="931"/>
      <c r="EL37" s="930"/>
      <c r="EM37" s="930"/>
      <c r="EN37" s="930"/>
      <c r="ES37" s="928"/>
      <c r="ET37" s="929"/>
      <c r="EU37" s="114"/>
      <c r="EV37" s="929"/>
      <c r="EW37" s="929"/>
      <c r="EX37" s="929"/>
      <c r="FA37" s="929"/>
      <c r="FB37" s="929"/>
      <c r="FC37" s="929"/>
      <c r="FF37" s="930"/>
      <c r="FG37" s="930"/>
      <c r="FH37" s="930"/>
      <c r="FI37" s="931"/>
      <c r="FJ37" s="930"/>
      <c r="FK37" s="930"/>
      <c r="FL37" s="930"/>
    </row>
    <row r="38" spans="2:191" ht="12" customHeight="1" x14ac:dyDescent="0.2">
      <c r="B38" s="21"/>
      <c r="C38" s="51"/>
      <c r="D38" s="1">
        <v>27</v>
      </c>
      <c r="E38" s="1238"/>
      <c r="F38" s="669"/>
      <c r="G38" s="47"/>
      <c r="H38" s="48"/>
      <c r="I38" s="48"/>
      <c r="J38" s="48"/>
      <c r="K38" s="1187">
        <f t="shared" si="0"/>
        <v>0</v>
      </c>
      <c r="L38" s="46"/>
      <c r="M38" s="48"/>
      <c r="N38" s="48"/>
      <c r="O38" s="48"/>
      <c r="P38" s="1187">
        <f t="shared" si="1"/>
        <v>0</v>
      </c>
      <c r="Q38" s="46"/>
      <c r="R38" s="628" t="s">
        <v>118</v>
      </c>
      <c r="S38" s="1230">
        <f>IF(R38="nee",0,(K38-P38)*(tab!$C$24*tab!$D$10+tab!$D$52))</f>
        <v>0</v>
      </c>
      <c r="T38" s="1230" t="str">
        <f>IF(AND(K38=0,P38=0),"",(H38-M38)*tab!$E$58+(I38-N38)*tab!$F$58+(J38-O38)*tab!$G$58)</f>
        <v/>
      </c>
      <c r="U38" s="1230">
        <f t="shared" si="2"/>
        <v>0</v>
      </c>
      <c r="V38" s="628" t="s">
        <v>118</v>
      </c>
      <c r="W38" s="1230">
        <f>IF(V38="nee",0,(K38-P38)*(tab!$C$123))</f>
        <v>0</v>
      </c>
      <c r="X38" s="1230">
        <f>IF(AND(K38=0,P38=0),0,(H38-M38)*tab!$G$123+(I38-N38)*tab!$H$123+(J38-O38)*tab!$I$123)</f>
        <v>0</v>
      </c>
      <c r="Y38" s="1230">
        <f t="shared" si="3"/>
        <v>0</v>
      </c>
      <c r="Z38" s="3"/>
      <c r="AA38" s="26"/>
      <c r="AB38" s="51"/>
      <c r="AC38" s="928"/>
      <c r="AD38" s="929"/>
      <c r="AE38" s="114"/>
      <c r="AF38" s="929"/>
      <c r="AG38" s="929"/>
      <c r="AH38" s="929"/>
      <c r="AK38" s="929"/>
      <c r="AL38" s="929"/>
      <c r="AM38" s="929"/>
      <c r="AP38" s="930"/>
      <c r="AQ38" s="930"/>
      <c r="AR38" s="930"/>
      <c r="AS38" s="931"/>
      <c r="AT38" s="930"/>
      <c r="AU38" s="930"/>
      <c r="AV38" s="930"/>
      <c r="BA38" s="928"/>
      <c r="BB38" s="929"/>
      <c r="BC38" s="114"/>
      <c r="BD38" s="929"/>
      <c r="BE38" s="929"/>
      <c r="BF38" s="929"/>
      <c r="BI38" s="929"/>
      <c r="BJ38" s="929"/>
      <c r="BK38" s="929"/>
      <c r="BN38" s="930"/>
      <c r="BO38" s="930"/>
      <c r="BP38" s="930"/>
      <c r="BQ38" s="931"/>
      <c r="BR38" s="930"/>
      <c r="BS38" s="930"/>
      <c r="BT38" s="930"/>
      <c r="BY38" s="928"/>
      <c r="BZ38" s="929"/>
      <c r="CA38" s="114"/>
      <c r="CB38" s="929"/>
      <c r="CC38" s="929"/>
      <c r="CD38" s="929"/>
      <c r="CG38" s="929"/>
      <c r="CH38" s="929"/>
      <c r="CI38" s="929"/>
      <c r="CL38" s="930"/>
      <c r="CM38" s="930"/>
      <c r="CN38" s="930"/>
      <c r="CO38" s="931"/>
      <c r="CP38" s="930"/>
      <c r="CQ38" s="930"/>
      <c r="CR38" s="930"/>
      <c r="CW38" s="928"/>
      <c r="CX38" s="929"/>
      <c r="CY38" s="114"/>
      <c r="CZ38" s="929"/>
      <c r="DA38" s="929"/>
      <c r="DB38" s="929"/>
      <c r="DE38" s="929"/>
      <c r="DF38" s="929"/>
      <c r="DG38" s="929"/>
      <c r="DJ38" s="930"/>
      <c r="DK38" s="930"/>
      <c r="DL38" s="930"/>
      <c r="DM38" s="931"/>
      <c r="DN38" s="930"/>
      <c r="DO38" s="930"/>
      <c r="DP38" s="930"/>
      <c r="DU38" s="928"/>
      <c r="DV38" s="929"/>
      <c r="DW38" s="114"/>
      <c r="DX38" s="929"/>
      <c r="DY38" s="929"/>
      <c r="DZ38" s="929"/>
      <c r="EC38" s="929"/>
      <c r="ED38" s="929"/>
      <c r="EE38" s="929"/>
      <c r="EH38" s="930"/>
      <c r="EI38" s="930"/>
      <c r="EJ38" s="930"/>
      <c r="EK38" s="931"/>
      <c r="EL38" s="930"/>
      <c r="EM38" s="930"/>
      <c r="EN38" s="930"/>
      <c r="ES38" s="928"/>
      <c r="ET38" s="929"/>
      <c r="EU38" s="114"/>
      <c r="EV38" s="929"/>
      <c r="EW38" s="929"/>
      <c r="EX38" s="929"/>
      <c r="FA38" s="929"/>
      <c r="FB38" s="929"/>
      <c r="FC38" s="929"/>
      <c r="FF38" s="930"/>
      <c r="FG38" s="930"/>
      <c r="FH38" s="930"/>
      <c r="FI38" s="931"/>
      <c r="FJ38" s="930"/>
      <c r="FK38" s="930"/>
      <c r="FL38" s="930"/>
    </row>
    <row r="39" spans="2:191" ht="12" customHeight="1" x14ac:dyDescent="0.2">
      <c r="B39" s="21"/>
      <c r="C39" s="51"/>
      <c r="D39" s="1">
        <v>28</v>
      </c>
      <c r="E39" s="1238"/>
      <c r="F39" s="669"/>
      <c r="G39" s="47"/>
      <c r="H39" s="48"/>
      <c r="I39" s="48"/>
      <c r="J39" s="48"/>
      <c r="K39" s="1187">
        <f t="shared" si="0"/>
        <v>0</v>
      </c>
      <c r="L39" s="46"/>
      <c r="M39" s="48"/>
      <c r="N39" s="48"/>
      <c r="O39" s="48"/>
      <c r="P39" s="1187">
        <f t="shared" si="1"/>
        <v>0</v>
      </c>
      <c r="Q39" s="46"/>
      <c r="R39" s="628" t="s">
        <v>118</v>
      </c>
      <c r="S39" s="1230">
        <f>IF(R39="nee",0,(K39-P39)*(tab!$C$24*tab!$D$10+tab!$D$52))</f>
        <v>0</v>
      </c>
      <c r="T39" s="1230" t="str">
        <f>IF(AND(K39=0,P39=0),"",(H39-M39)*tab!$E$58+(I39-N39)*tab!$F$58+(J39-O39)*tab!$G$58)</f>
        <v/>
      </c>
      <c r="U39" s="1230">
        <f t="shared" si="2"/>
        <v>0</v>
      </c>
      <c r="V39" s="628" t="s">
        <v>118</v>
      </c>
      <c r="W39" s="1230">
        <f>IF(V39="nee",0,(K39-P39)*(tab!$C$123))</f>
        <v>0</v>
      </c>
      <c r="X39" s="1230">
        <f>IF(AND(K39=0,P39=0),0,(H39-M39)*tab!$G$123+(I39-N39)*tab!$H$123+(J39-O39)*tab!$I$123)</f>
        <v>0</v>
      </c>
      <c r="Y39" s="1230">
        <f t="shared" si="3"/>
        <v>0</v>
      </c>
      <c r="Z39" s="3"/>
      <c r="AA39" s="26"/>
      <c r="AB39" s="51"/>
      <c r="AC39" s="928"/>
      <c r="AD39" s="929"/>
      <c r="AE39" s="114"/>
      <c r="AF39" s="929"/>
      <c r="AG39" s="929"/>
      <c r="AH39" s="929"/>
      <c r="AK39" s="929"/>
      <c r="AL39" s="929"/>
      <c r="AM39" s="929"/>
      <c r="AP39" s="930"/>
      <c r="AQ39" s="930"/>
      <c r="AR39" s="930"/>
      <c r="AS39" s="931"/>
      <c r="AT39" s="930"/>
      <c r="AU39" s="930"/>
      <c r="AV39" s="930"/>
      <c r="BA39" s="928"/>
      <c r="BB39" s="929"/>
      <c r="BC39" s="114"/>
      <c r="BD39" s="929"/>
      <c r="BE39" s="929"/>
      <c r="BF39" s="929"/>
      <c r="BI39" s="929"/>
      <c r="BJ39" s="929"/>
      <c r="BK39" s="929"/>
      <c r="BN39" s="930"/>
      <c r="BO39" s="930"/>
      <c r="BP39" s="930"/>
      <c r="BQ39" s="931"/>
      <c r="BR39" s="930"/>
      <c r="BS39" s="930"/>
      <c r="BT39" s="930"/>
      <c r="BY39" s="928"/>
      <c r="BZ39" s="929"/>
      <c r="CA39" s="114"/>
      <c r="CB39" s="929"/>
      <c r="CC39" s="929"/>
      <c r="CD39" s="929"/>
      <c r="CG39" s="929"/>
      <c r="CH39" s="929"/>
      <c r="CI39" s="929"/>
      <c r="CL39" s="930"/>
      <c r="CM39" s="930"/>
      <c r="CN39" s="930"/>
      <c r="CO39" s="931"/>
      <c r="CP39" s="930"/>
      <c r="CQ39" s="930"/>
      <c r="CR39" s="930"/>
      <c r="CW39" s="928"/>
      <c r="CX39" s="929"/>
      <c r="CY39" s="114"/>
      <c r="CZ39" s="929"/>
      <c r="DA39" s="929"/>
      <c r="DB39" s="929"/>
      <c r="DE39" s="929"/>
      <c r="DF39" s="929"/>
      <c r="DG39" s="929"/>
      <c r="DJ39" s="930"/>
      <c r="DK39" s="930"/>
      <c r="DL39" s="930"/>
      <c r="DM39" s="931"/>
      <c r="DN39" s="930"/>
      <c r="DO39" s="930"/>
      <c r="DP39" s="930"/>
      <c r="DU39" s="928"/>
      <c r="DV39" s="929"/>
      <c r="DW39" s="114"/>
      <c r="DX39" s="929"/>
      <c r="DY39" s="929"/>
      <c r="DZ39" s="929"/>
      <c r="EC39" s="929"/>
      <c r="ED39" s="929"/>
      <c r="EE39" s="929"/>
      <c r="EH39" s="930"/>
      <c r="EI39" s="930"/>
      <c r="EJ39" s="930"/>
      <c r="EK39" s="931"/>
      <c r="EL39" s="930"/>
      <c r="EM39" s="930"/>
      <c r="EN39" s="930"/>
      <c r="ES39" s="928"/>
      <c r="ET39" s="929"/>
      <c r="EU39" s="114"/>
      <c r="EV39" s="929"/>
      <c r="EW39" s="929"/>
      <c r="EX39" s="929"/>
      <c r="FA39" s="929"/>
      <c r="FB39" s="929"/>
      <c r="FC39" s="929"/>
      <c r="FF39" s="930"/>
      <c r="FG39" s="930"/>
      <c r="FH39" s="930"/>
      <c r="FI39" s="931"/>
      <c r="FJ39" s="930"/>
      <c r="FK39" s="930"/>
      <c r="FL39" s="930"/>
    </row>
    <row r="40" spans="2:191" ht="12" customHeight="1" x14ac:dyDescent="0.2">
      <c r="B40" s="21"/>
      <c r="C40" s="51"/>
      <c r="D40" s="1">
        <v>29</v>
      </c>
      <c r="E40" s="1238"/>
      <c r="F40" s="669"/>
      <c r="G40" s="47"/>
      <c r="H40" s="48"/>
      <c r="I40" s="48"/>
      <c r="J40" s="48"/>
      <c r="K40" s="1187">
        <f t="shared" si="0"/>
        <v>0</v>
      </c>
      <c r="L40" s="46"/>
      <c r="M40" s="48"/>
      <c r="N40" s="48"/>
      <c r="O40" s="48"/>
      <c r="P40" s="1187">
        <f t="shared" si="1"/>
        <v>0</v>
      </c>
      <c r="Q40" s="46"/>
      <c r="R40" s="628" t="s">
        <v>118</v>
      </c>
      <c r="S40" s="1230">
        <f>IF(R40="nee",0,(K40-P40)*(tab!$C$24*tab!$D$10+tab!$D$52))</f>
        <v>0</v>
      </c>
      <c r="T40" s="1230" t="str">
        <f>IF(AND(K40=0,P40=0),"",(H40-M40)*tab!$E$58+(I40-N40)*tab!$F$58+(J40-O40)*tab!$G$58)</f>
        <v/>
      </c>
      <c r="U40" s="1230">
        <f t="shared" si="2"/>
        <v>0</v>
      </c>
      <c r="V40" s="628" t="s">
        <v>118</v>
      </c>
      <c r="W40" s="1230">
        <f>IF(V40="nee",0,(K40-P40)*(tab!$C$123))</f>
        <v>0</v>
      </c>
      <c r="X40" s="1230">
        <f>IF(AND(K40=0,P40=0),0,(H40-M40)*tab!$G$123+(I40-N40)*tab!$H$123+(J40-O40)*tab!$I$123)</f>
        <v>0</v>
      </c>
      <c r="Y40" s="1230">
        <f t="shared" si="3"/>
        <v>0</v>
      </c>
      <c r="Z40" s="3"/>
      <c r="AA40" s="26"/>
      <c r="AB40" s="51"/>
      <c r="AC40" s="928"/>
      <c r="AD40" s="929"/>
      <c r="AE40" s="114"/>
      <c r="AF40" s="929"/>
      <c r="AG40" s="929"/>
      <c r="AH40" s="929"/>
      <c r="AK40" s="929"/>
      <c r="AL40" s="929"/>
      <c r="AM40" s="929"/>
      <c r="AP40" s="930"/>
      <c r="AQ40" s="930"/>
      <c r="AR40" s="930"/>
      <c r="AS40" s="931"/>
      <c r="AT40" s="930"/>
      <c r="AU40" s="930"/>
      <c r="AV40" s="930"/>
      <c r="BA40" s="928"/>
      <c r="BB40" s="929"/>
      <c r="BC40" s="114"/>
      <c r="BD40" s="929"/>
      <c r="BE40" s="929"/>
      <c r="BF40" s="929"/>
      <c r="BI40" s="929"/>
      <c r="BJ40" s="929"/>
      <c r="BK40" s="929"/>
      <c r="BN40" s="930"/>
      <c r="BO40" s="930"/>
      <c r="BP40" s="930"/>
      <c r="BQ40" s="931"/>
      <c r="BR40" s="930"/>
      <c r="BS40" s="930"/>
      <c r="BT40" s="930"/>
      <c r="BY40" s="928"/>
      <c r="BZ40" s="929"/>
      <c r="CA40" s="114"/>
      <c r="CB40" s="929"/>
      <c r="CC40" s="929"/>
      <c r="CD40" s="929"/>
      <c r="CG40" s="929"/>
      <c r="CH40" s="929"/>
      <c r="CI40" s="929"/>
      <c r="CL40" s="930"/>
      <c r="CM40" s="930"/>
      <c r="CN40" s="930"/>
      <c r="CO40" s="931"/>
      <c r="CP40" s="930"/>
      <c r="CQ40" s="930"/>
      <c r="CR40" s="930"/>
      <c r="CW40" s="928"/>
      <c r="CX40" s="929"/>
      <c r="CY40" s="114"/>
      <c r="CZ40" s="929"/>
      <c r="DA40" s="929"/>
      <c r="DB40" s="929"/>
      <c r="DE40" s="929"/>
      <c r="DF40" s="929"/>
      <c r="DG40" s="929"/>
      <c r="DJ40" s="930"/>
      <c r="DK40" s="930"/>
      <c r="DL40" s="930"/>
      <c r="DM40" s="931"/>
      <c r="DN40" s="930"/>
      <c r="DO40" s="930"/>
      <c r="DP40" s="930"/>
      <c r="DU40" s="928"/>
      <c r="DV40" s="929"/>
      <c r="DW40" s="114"/>
      <c r="DX40" s="929"/>
      <c r="DY40" s="929"/>
      <c r="DZ40" s="929"/>
      <c r="EC40" s="929"/>
      <c r="ED40" s="929"/>
      <c r="EE40" s="929"/>
      <c r="EH40" s="930"/>
      <c r="EI40" s="930"/>
      <c r="EJ40" s="930"/>
      <c r="EK40" s="931"/>
      <c r="EL40" s="930"/>
      <c r="EM40" s="930"/>
      <c r="EN40" s="930"/>
      <c r="ES40" s="928"/>
      <c r="ET40" s="929"/>
      <c r="EU40" s="114"/>
      <c r="EV40" s="929"/>
      <c r="EW40" s="929"/>
      <c r="EX40" s="929"/>
      <c r="FA40" s="929"/>
      <c r="FB40" s="929"/>
      <c r="FC40" s="929"/>
      <c r="FF40" s="930"/>
      <c r="FG40" s="930"/>
      <c r="FH40" s="930"/>
      <c r="FI40" s="931"/>
      <c r="FJ40" s="930"/>
      <c r="FK40" s="930"/>
      <c r="FL40" s="930"/>
    </row>
    <row r="41" spans="2:191" ht="12" customHeight="1" x14ac:dyDescent="0.2">
      <c r="B41" s="21"/>
      <c r="C41" s="51"/>
      <c r="D41" s="1">
        <v>30</v>
      </c>
      <c r="E41" s="1238"/>
      <c r="F41" s="669"/>
      <c r="G41" s="47"/>
      <c r="H41" s="48"/>
      <c r="I41" s="48"/>
      <c r="J41" s="48"/>
      <c r="K41" s="1187">
        <f t="shared" si="0"/>
        <v>0</v>
      </c>
      <c r="L41" s="46"/>
      <c r="M41" s="48"/>
      <c r="N41" s="48"/>
      <c r="O41" s="48"/>
      <c r="P41" s="1187">
        <f t="shared" si="1"/>
        <v>0</v>
      </c>
      <c r="Q41" s="46"/>
      <c r="R41" s="628" t="s">
        <v>118</v>
      </c>
      <c r="S41" s="1230">
        <f>IF(R41="nee",0,(K41-P41)*(tab!$C$24*tab!$D$10+tab!$D$52))</f>
        <v>0</v>
      </c>
      <c r="T41" s="1230" t="str">
        <f>IF(AND(K41=0,P41=0),"",(H41-M41)*tab!$E$58+(I41-N41)*tab!$F$58+(J41-O41)*tab!$G$58)</f>
        <v/>
      </c>
      <c r="U41" s="1230">
        <f t="shared" si="2"/>
        <v>0</v>
      </c>
      <c r="V41" s="628" t="s">
        <v>118</v>
      </c>
      <c r="W41" s="1230">
        <f>IF(V41="nee",0,(K41-P41)*(tab!$C$123))</f>
        <v>0</v>
      </c>
      <c r="X41" s="1230">
        <f>IF(AND(K41=0,P41=0),0,(H41-M41)*tab!$G$123+(I41-N41)*tab!$H$123+(J41-O41)*tab!$I$123)</f>
        <v>0</v>
      </c>
      <c r="Y41" s="1230">
        <f t="shared" si="3"/>
        <v>0</v>
      </c>
      <c r="Z41" s="3"/>
      <c r="AA41" s="26"/>
      <c r="AB41" s="51"/>
      <c r="AC41" s="928"/>
      <c r="AD41" s="929"/>
      <c r="AE41" s="114"/>
      <c r="AF41" s="929"/>
      <c r="AG41" s="929"/>
      <c r="AH41" s="929"/>
      <c r="AK41" s="929"/>
      <c r="AL41" s="929"/>
      <c r="AM41" s="929"/>
      <c r="AP41" s="930"/>
      <c r="AQ41" s="930"/>
      <c r="AR41" s="930"/>
      <c r="AS41" s="931"/>
      <c r="AT41" s="930"/>
      <c r="AU41" s="930"/>
      <c r="AV41" s="930"/>
      <c r="BA41" s="928"/>
      <c r="BB41" s="929"/>
      <c r="BC41" s="114"/>
      <c r="BD41" s="929"/>
      <c r="BE41" s="929"/>
      <c r="BF41" s="929"/>
      <c r="BI41" s="929"/>
      <c r="BJ41" s="929"/>
      <c r="BK41" s="929"/>
      <c r="BN41" s="930"/>
      <c r="BO41" s="930"/>
      <c r="BP41" s="930"/>
      <c r="BQ41" s="931"/>
      <c r="BR41" s="930"/>
      <c r="BS41" s="930"/>
      <c r="BT41" s="930"/>
      <c r="BY41" s="928"/>
      <c r="BZ41" s="929"/>
      <c r="CA41" s="114"/>
      <c r="CB41" s="929"/>
      <c r="CC41" s="929"/>
      <c r="CD41" s="929"/>
      <c r="CG41" s="929"/>
      <c r="CH41" s="929"/>
      <c r="CI41" s="929"/>
      <c r="CL41" s="930"/>
      <c r="CM41" s="930"/>
      <c r="CN41" s="930"/>
      <c r="CO41" s="931"/>
      <c r="CP41" s="930"/>
      <c r="CQ41" s="930"/>
      <c r="CR41" s="930"/>
      <c r="CW41" s="928"/>
      <c r="CX41" s="929"/>
      <c r="CY41" s="114"/>
      <c r="CZ41" s="929"/>
      <c r="DA41" s="929"/>
      <c r="DB41" s="929"/>
      <c r="DE41" s="929"/>
      <c r="DF41" s="929"/>
      <c r="DG41" s="929"/>
      <c r="DJ41" s="930"/>
      <c r="DK41" s="930"/>
      <c r="DL41" s="930"/>
      <c r="DM41" s="931"/>
      <c r="DN41" s="930"/>
      <c r="DO41" s="930"/>
      <c r="DP41" s="930"/>
      <c r="DU41" s="928"/>
      <c r="DV41" s="929"/>
      <c r="DW41" s="114"/>
      <c r="DX41" s="929"/>
      <c r="DY41" s="929"/>
      <c r="DZ41" s="929"/>
      <c r="EC41" s="929"/>
      <c r="ED41" s="929"/>
      <c r="EE41" s="929"/>
      <c r="EH41" s="930"/>
      <c r="EI41" s="930"/>
      <c r="EJ41" s="930"/>
      <c r="EK41" s="931"/>
      <c r="EL41" s="930"/>
      <c r="EM41" s="930"/>
      <c r="EN41" s="930"/>
      <c r="ES41" s="928"/>
      <c r="ET41" s="929"/>
      <c r="EU41" s="114"/>
      <c r="EV41" s="929"/>
      <c r="EW41" s="929"/>
      <c r="EX41" s="929"/>
      <c r="FA41" s="929"/>
      <c r="FB41" s="929"/>
      <c r="FC41" s="929"/>
      <c r="FF41" s="930"/>
      <c r="FG41" s="930"/>
      <c r="FH41" s="930"/>
      <c r="FI41" s="931"/>
      <c r="FJ41" s="930"/>
      <c r="FK41" s="930"/>
      <c r="FL41" s="930"/>
    </row>
    <row r="42" spans="2:191" s="638" customFormat="1" ht="12" customHeight="1" x14ac:dyDescent="0.2">
      <c r="B42" s="419"/>
      <c r="C42" s="909"/>
      <c r="D42" s="345"/>
      <c r="E42" s="367"/>
      <c r="F42" s="423"/>
      <c r="G42" s="643"/>
      <c r="H42" s="1228">
        <f>SUM(H12:H37)</f>
        <v>1</v>
      </c>
      <c r="I42" s="1228">
        <f>SUM(I12:I37)</f>
        <v>1</v>
      </c>
      <c r="J42" s="1228">
        <f>SUM(J12:J37)</f>
        <v>1</v>
      </c>
      <c r="K42" s="1228">
        <f>SUM(K12:K37)</f>
        <v>3</v>
      </c>
      <c r="L42" s="644"/>
      <c r="M42" s="1228">
        <f>SUM(M12:M37)</f>
        <v>0</v>
      </c>
      <c r="N42" s="1228">
        <f>SUM(N12:N37)</f>
        <v>0</v>
      </c>
      <c r="O42" s="1228">
        <f>SUM(O12:O37)</f>
        <v>0</v>
      </c>
      <c r="P42" s="1228">
        <f>SUM(P12:P37)</f>
        <v>0</v>
      </c>
      <c r="Q42" s="644"/>
      <c r="R42" s="644"/>
      <c r="S42" s="644"/>
      <c r="T42" s="644"/>
      <c r="U42" s="1229">
        <f t="shared" ref="U42" si="4">SUM(U12:U41)</f>
        <v>53014.875593000004</v>
      </c>
      <c r="V42" s="644"/>
      <c r="W42" s="644"/>
      <c r="X42" s="644"/>
      <c r="Y42" s="1229">
        <f t="shared" ref="Y42" si="5">SUM(Y12:Y41)</f>
        <v>5337.71</v>
      </c>
      <c r="Z42" s="368"/>
      <c r="AA42" s="371"/>
      <c r="AB42" s="909"/>
      <c r="AC42" s="522"/>
      <c r="AD42" s="522"/>
      <c r="AE42" s="910"/>
      <c r="AF42" s="932"/>
      <c r="AG42" s="932"/>
      <c r="AH42" s="932"/>
      <c r="AI42" s="932"/>
      <c r="AJ42" s="911"/>
      <c r="AK42" s="932"/>
      <c r="AL42" s="932"/>
      <c r="AM42" s="932"/>
      <c r="AN42" s="932"/>
      <c r="AO42" s="911"/>
      <c r="AP42" s="911"/>
      <c r="AQ42" s="911"/>
      <c r="AR42" s="911"/>
      <c r="AS42" s="911"/>
      <c r="AT42" s="911"/>
      <c r="AU42" s="911"/>
      <c r="AV42" s="911"/>
      <c r="AW42" s="909"/>
      <c r="AX42" s="909"/>
      <c r="AY42" s="909"/>
      <c r="AZ42" s="277"/>
      <c r="BA42" s="522"/>
      <c r="BB42" s="522"/>
      <c r="BC42" s="910"/>
      <c r="BD42" s="933"/>
      <c r="BE42" s="933"/>
      <c r="BF42" s="933"/>
      <c r="BG42" s="932"/>
      <c r="BH42" s="911"/>
      <c r="BI42" s="932"/>
      <c r="BJ42" s="932"/>
      <c r="BK42" s="932"/>
      <c r="BL42" s="932"/>
      <c r="BM42" s="911"/>
      <c r="BN42" s="911"/>
      <c r="BO42" s="911"/>
      <c r="BP42" s="911"/>
      <c r="BQ42" s="911"/>
      <c r="BR42" s="911"/>
      <c r="BS42" s="911"/>
      <c r="BT42" s="911"/>
      <c r="BU42" s="909"/>
      <c r="BV42" s="909"/>
      <c r="BW42" s="909"/>
      <c r="BX42" s="277"/>
      <c r="BY42" s="522"/>
      <c r="BZ42" s="522"/>
      <c r="CA42" s="910"/>
      <c r="CB42" s="932"/>
      <c r="CC42" s="932"/>
      <c r="CD42" s="932"/>
      <c r="CE42" s="932"/>
      <c r="CF42" s="911"/>
      <c r="CG42" s="932"/>
      <c r="CH42" s="932"/>
      <c r="CI42" s="932"/>
      <c r="CJ42" s="932"/>
      <c r="CK42" s="911"/>
      <c r="CL42" s="911"/>
      <c r="CM42" s="911"/>
      <c r="CN42" s="911"/>
      <c r="CO42" s="911"/>
      <c r="CP42" s="911"/>
      <c r="CQ42" s="911"/>
      <c r="CR42" s="911"/>
      <c r="CS42" s="909"/>
      <c r="CT42" s="909"/>
      <c r="CU42" s="909"/>
      <c r="CV42" s="277"/>
      <c r="CW42" s="522"/>
      <c r="CX42" s="522"/>
      <c r="CY42" s="910"/>
      <c r="CZ42" s="932"/>
      <c r="DA42" s="932"/>
      <c r="DB42" s="932"/>
      <c r="DC42" s="932"/>
      <c r="DD42" s="911"/>
      <c r="DE42" s="932"/>
      <c r="DF42" s="932"/>
      <c r="DG42" s="932"/>
      <c r="DH42" s="932"/>
      <c r="DI42" s="911"/>
      <c r="DJ42" s="911"/>
      <c r="DK42" s="911"/>
      <c r="DL42" s="911"/>
      <c r="DM42" s="911"/>
      <c r="DN42" s="911"/>
      <c r="DO42" s="911"/>
      <c r="DP42" s="911"/>
      <c r="DQ42" s="909"/>
      <c r="DR42" s="909"/>
      <c r="DS42" s="909"/>
      <c r="DT42" s="277"/>
      <c r="DU42" s="522"/>
      <c r="DV42" s="522"/>
      <c r="DW42" s="910"/>
      <c r="DX42" s="932"/>
      <c r="DY42" s="932"/>
      <c r="DZ42" s="932"/>
      <c r="EA42" s="932"/>
      <c r="EB42" s="911"/>
      <c r="EC42" s="932"/>
      <c r="ED42" s="932"/>
      <c r="EE42" s="932"/>
      <c r="EF42" s="932"/>
      <c r="EG42" s="911"/>
      <c r="EH42" s="911"/>
      <c r="EI42" s="911"/>
      <c r="EJ42" s="911"/>
      <c r="EK42" s="911"/>
      <c r="EL42" s="911"/>
      <c r="EM42" s="911"/>
      <c r="EN42" s="911"/>
      <c r="EO42" s="909"/>
      <c r="EP42" s="909"/>
      <c r="EQ42" s="909"/>
      <c r="ER42" s="277"/>
      <c r="ES42" s="522"/>
      <c r="ET42" s="522"/>
      <c r="EU42" s="910"/>
      <c r="EV42" s="932"/>
      <c r="EW42" s="932"/>
      <c r="EX42" s="932"/>
      <c r="EY42" s="932"/>
      <c r="EZ42" s="911"/>
      <c r="FA42" s="932"/>
      <c r="FB42" s="932"/>
      <c r="FC42" s="932"/>
      <c r="FD42" s="932"/>
      <c r="FE42" s="911"/>
      <c r="FF42" s="911"/>
      <c r="FG42" s="911"/>
      <c r="FH42" s="911"/>
      <c r="FI42" s="911"/>
      <c r="FJ42" s="911"/>
      <c r="FK42" s="911"/>
      <c r="FL42" s="911"/>
      <c r="FM42" s="909"/>
      <c r="FN42" s="909"/>
      <c r="FO42" s="909"/>
      <c r="FP42" s="909"/>
      <c r="FQ42" s="909"/>
      <c r="FR42" s="909"/>
      <c r="FS42" s="909"/>
      <c r="FT42" s="909"/>
      <c r="FU42" s="909"/>
      <c r="FV42" s="909"/>
      <c r="FW42" s="909"/>
      <c r="FX42" s="909"/>
      <c r="FY42" s="909"/>
      <c r="FZ42" s="909"/>
      <c r="GA42" s="909"/>
      <c r="GB42" s="909"/>
      <c r="GC42" s="909"/>
      <c r="GD42" s="909"/>
      <c r="GE42" s="909"/>
      <c r="GF42" s="909"/>
      <c r="GG42" s="909"/>
      <c r="GH42" s="909"/>
      <c r="GI42" s="909"/>
    </row>
    <row r="43" spans="2:191" ht="12" customHeight="1" x14ac:dyDescent="0.2">
      <c r="B43" s="21"/>
      <c r="C43" s="51"/>
      <c r="D43" s="1"/>
      <c r="E43" s="38"/>
      <c r="F43" s="46"/>
      <c r="G43" s="3"/>
      <c r="H43" s="46"/>
      <c r="I43" s="46"/>
      <c r="J43" s="46"/>
      <c r="K43" s="46"/>
      <c r="L43" s="46"/>
      <c r="M43" s="46"/>
      <c r="N43" s="46"/>
      <c r="O43" s="46"/>
      <c r="P43" s="46"/>
      <c r="Q43" s="46"/>
      <c r="R43" s="46"/>
      <c r="S43" s="46"/>
      <c r="T43" s="46"/>
      <c r="U43" s="46"/>
      <c r="V43" s="46"/>
      <c r="W43" s="46"/>
      <c r="X43" s="46"/>
      <c r="Y43" s="46"/>
      <c r="Z43" s="3"/>
      <c r="AA43" s="26"/>
      <c r="AB43" s="51"/>
      <c r="AC43" s="52"/>
      <c r="BA43" s="52"/>
      <c r="BY43" s="52"/>
      <c r="CW43" s="52"/>
      <c r="DU43" s="52"/>
      <c r="ES43" s="52"/>
    </row>
    <row r="44" spans="2:191" s="835" customFormat="1" ht="12" customHeight="1" x14ac:dyDescent="0.2">
      <c r="B44" s="250"/>
      <c r="C44" s="249"/>
      <c r="D44" s="965"/>
      <c r="E44" s="1231" t="s">
        <v>127</v>
      </c>
      <c r="F44" s="1011"/>
      <c r="G44" s="1232"/>
      <c r="H44" s="1233" t="s">
        <v>706</v>
      </c>
      <c r="I44" s="1234"/>
      <c r="J44" s="1276">
        <f>tab!$D$4</f>
        <v>2015</v>
      </c>
      <c r="K44" s="1011"/>
      <c r="L44" s="1011"/>
      <c r="M44" s="1233"/>
      <c r="N44" s="1234"/>
      <c r="O44" s="1235"/>
      <c r="P44" s="1011"/>
      <c r="Q44" s="1011"/>
      <c r="R44" s="1231"/>
      <c r="S44" s="1011"/>
      <c r="T44" s="1011"/>
      <c r="U44" s="1011"/>
      <c r="V44" s="1011"/>
      <c r="W44" s="1011"/>
      <c r="X44" s="1011"/>
      <c r="Y44" s="1011"/>
      <c r="Z44" s="7"/>
      <c r="AA44" s="259"/>
      <c r="AB44" s="249"/>
      <c r="AC44" s="901"/>
      <c r="AD44" s="900"/>
      <c r="AE44" s="900"/>
      <c r="AF44" s="902"/>
      <c r="AG44" s="903"/>
      <c r="AH44" s="903"/>
      <c r="AI44" s="904"/>
      <c r="AJ44" s="904"/>
      <c r="AK44" s="902"/>
      <c r="AL44" s="903"/>
      <c r="AM44" s="905"/>
      <c r="AN44" s="912"/>
      <c r="AO44" s="912"/>
      <c r="AP44" s="912"/>
      <c r="AQ44" s="912"/>
      <c r="AR44" s="912"/>
      <c r="AS44" s="912"/>
      <c r="AT44" s="912"/>
      <c r="AU44" s="912"/>
      <c r="AV44" s="912"/>
      <c r="AW44" s="249"/>
      <c r="AX44" s="249"/>
      <c r="AY44" s="249"/>
      <c r="AZ44" s="243"/>
      <c r="BA44" s="901"/>
      <c r="BB44" s="900"/>
      <c r="BC44" s="900"/>
      <c r="BD44" s="902"/>
      <c r="BE44" s="903"/>
      <c r="BF44" s="903"/>
      <c r="BG44" s="904"/>
      <c r="BH44" s="904"/>
      <c r="BI44" s="902"/>
      <c r="BJ44" s="903"/>
      <c r="BK44" s="905"/>
      <c r="BL44" s="912"/>
      <c r="BM44" s="912"/>
      <c r="BN44" s="912"/>
      <c r="BO44" s="912"/>
      <c r="BP44" s="912"/>
      <c r="BQ44" s="912"/>
      <c r="BR44" s="912"/>
      <c r="BS44" s="912"/>
      <c r="BT44" s="912"/>
      <c r="BU44" s="249"/>
      <c r="BV44" s="249"/>
      <c r="BW44" s="249"/>
      <c r="BX44" s="243"/>
      <c r="BY44" s="901"/>
      <c r="BZ44" s="900"/>
      <c r="CA44" s="900"/>
      <c r="CB44" s="902"/>
      <c r="CC44" s="903"/>
      <c r="CD44" s="903"/>
      <c r="CE44" s="904"/>
      <c r="CF44" s="904"/>
      <c r="CG44" s="902"/>
      <c r="CH44" s="903"/>
      <c r="CI44" s="905"/>
      <c r="CJ44" s="912"/>
      <c r="CK44" s="912"/>
      <c r="CL44" s="912"/>
      <c r="CM44" s="912"/>
      <c r="CN44" s="912"/>
      <c r="CO44" s="912"/>
      <c r="CP44" s="912"/>
      <c r="CQ44" s="912"/>
      <c r="CR44" s="912"/>
      <c r="CS44" s="249"/>
      <c r="CT44" s="249"/>
      <c r="CU44" s="249"/>
      <c r="CV44" s="243"/>
      <c r="CW44" s="901"/>
      <c r="CX44" s="900"/>
      <c r="CY44" s="900"/>
      <c r="CZ44" s="902"/>
      <c r="DA44" s="903"/>
      <c r="DB44" s="903"/>
      <c r="DC44" s="904"/>
      <c r="DD44" s="904"/>
      <c r="DE44" s="902"/>
      <c r="DF44" s="903"/>
      <c r="DG44" s="905"/>
      <c r="DH44" s="912"/>
      <c r="DI44" s="912"/>
      <c r="DJ44" s="912"/>
      <c r="DK44" s="912"/>
      <c r="DL44" s="912"/>
      <c r="DM44" s="912"/>
      <c r="DN44" s="912"/>
      <c r="DO44" s="912"/>
      <c r="DP44" s="912"/>
      <c r="DQ44" s="249"/>
      <c r="DR44" s="249"/>
      <c r="DS44" s="249"/>
      <c r="DT44" s="243"/>
      <c r="DU44" s="901"/>
      <c r="DV44" s="900"/>
      <c r="DW44" s="900"/>
      <c r="DX44" s="902"/>
      <c r="DY44" s="903"/>
      <c r="DZ44" s="903"/>
      <c r="EA44" s="904"/>
      <c r="EB44" s="904"/>
      <c r="EC44" s="902"/>
      <c r="ED44" s="903"/>
      <c r="EE44" s="905"/>
      <c r="EF44" s="912"/>
      <c r="EG44" s="912"/>
      <c r="EH44" s="912"/>
      <c r="EI44" s="912"/>
      <c r="EJ44" s="912"/>
      <c r="EK44" s="912"/>
      <c r="EL44" s="912"/>
      <c r="EM44" s="912"/>
      <c r="EN44" s="912"/>
      <c r="EO44" s="249"/>
      <c r="EP44" s="249"/>
      <c r="EQ44" s="249"/>
      <c r="ER44" s="243"/>
      <c r="ES44" s="901"/>
      <c r="ET44" s="900"/>
      <c r="EU44" s="900"/>
      <c r="EV44" s="902"/>
      <c r="EW44" s="903"/>
      <c r="EX44" s="903"/>
      <c r="EY44" s="904"/>
      <c r="EZ44" s="904"/>
      <c r="FA44" s="902"/>
      <c r="FB44" s="903"/>
      <c r="FC44" s="905"/>
      <c r="FD44" s="912"/>
      <c r="FE44" s="912"/>
      <c r="FF44" s="912"/>
      <c r="FG44" s="912"/>
      <c r="FH44" s="912"/>
      <c r="FI44" s="912"/>
      <c r="FJ44" s="912"/>
      <c r="FK44" s="912"/>
      <c r="FL44" s="912"/>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row>
    <row r="45" spans="2:191" ht="12" customHeight="1" x14ac:dyDescent="0.2">
      <c r="B45" s="21"/>
      <c r="C45" s="51"/>
      <c r="D45" s="40"/>
      <c r="E45" s="1231" t="s">
        <v>122</v>
      </c>
      <c r="F45" s="1218"/>
      <c r="G45" s="1232"/>
      <c r="H45" s="1231" t="s">
        <v>644</v>
      </c>
      <c r="I45" s="1011"/>
      <c r="J45" s="1011"/>
      <c r="K45" s="1011"/>
      <c r="L45" s="1011"/>
      <c r="M45" s="1231" t="s">
        <v>645</v>
      </c>
      <c r="N45" s="1011"/>
      <c r="O45" s="1011"/>
      <c r="P45" s="1011"/>
      <c r="Q45" s="1011"/>
      <c r="R45" s="1011" t="s">
        <v>703</v>
      </c>
      <c r="S45" s="1011" t="s">
        <v>123</v>
      </c>
      <c r="T45" s="1011"/>
      <c r="U45" s="1011" t="s">
        <v>646</v>
      </c>
      <c r="V45" s="1011" t="s">
        <v>704</v>
      </c>
      <c r="W45" s="1011"/>
      <c r="X45" s="1011"/>
      <c r="Y45" s="1011" t="s">
        <v>647</v>
      </c>
      <c r="Z45" s="56"/>
      <c r="AA45" s="18"/>
      <c r="AB45" s="51"/>
      <c r="AC45" s="52"/>
      <c r="AD45" s="902"/>
      <c r="AE45" s="900"/>
      <c r="AF45" s="90"/>
      <c r="AG45" s="913"/>
      <c r="AH45" s="913"/>
      <c r="AI45" s="913"/>
      <c r="AJ45" s="913"/>
      <c r="AK45" s="90"/>
      <c r="AL45" s="913"/>
      <c r="AM45" s="913"/>
      <c r="AN45" s="913"/>
      <c r="AO45" s="913"/>
      <c r="AP45" s="908"/>
      <c r="AQ45" s="908"/>
      <c r="AR45" s="908"/>
      <c r="AS45" s="908"/>
      <c r="AT45" s="908"/>
      <c r="AU45" s="908"/>
      <c r="AV45" s="908"/>
      <c r="AW45" s="217"/>
      <c r="AX45" s="217"/>
      <c r="AZ45" s="914"/>
      <c r="BA45" s="52"/>
      <c r="BB45" s="902"/>
      <c r="BC45" s="900"/>
      <c r="BD45" s="90"/>
      <c r="BE45" s="913"/>
      <c r="BF45" s="913"/>
      <c r="BG45" s="913"/>
      <c r="BH45" s="913"/>
      <c r="BI45" s="90"/>
      <c r="BJ45" s="913"/>
      <c r="BK45" s="913"/>
      <c r="BL45" s="913"/>
      <c r="BM45" s="913"/>
      <c r="BN45" s="908"/>
      <c r="BO45" s="908"/>
      <c r="BP45" s="908"/>
      <c r="BQ45" s="908"/>
      <c r="BR45" s="908"/>
      <c r="BS45" s="908"/>
      <c r="BT45" s="908"/>
      <c r="BU45" s="217"/>
      <c r="BV45" s="217"/>
      <c r="BX45" s="914"/>
      <c r="BY45" s="52"/>
      <c r="BZ45" s="902"/>
      <c r="CA45" s="900"/>
      <c r="CB45" s="90"/>
      <c r="CC45" s="913"/>
      <c r="CD45" s="913"/>
      <c r="CE45" s="913"/>
      <c r="CF45" s="913"/>
      <c r="CG45" s="90"/>
      <c r="CH45" s="913"/>
      <c r="CI45" s="913"/>
      <c r="CJ45" s="913"/>
      <c r="CK45" s="913"/>
      <c r="CL45" s="908"/>
      <c r="CM45" s="908"/>
      <c r="CN45" s="908"/>
      <c r="CO45" s="908"/>
      <c r="CP45" s="908"/>
      <c r="CQ45" s="908"/>
      <c r="CR45" s="908"/>
      <c r="CS45" s="217"/>
      <c r="CT45" s="217"/>
      <c r="CV45" s="914"/>
      <c r="CW45" s="52"/>
      <c r="CX45" s="902"/>
      <c r="CY45" s="900"/>
      <c r="CZ45" s="90"/>
      <c r="DA45" s="913"/>
      <c r="DB45" s="913"/>
      <c r="DC45" s="913"/>
      <c r="DD45" s="913"/>
      <c r="DE45" s="90"/>
      <c r="DF45" s="913"/>
      <c r="DG45" s="913"/>
      <c r="DH45" s="913"/>
      <c r="DI45" s="913"/>
      <c r="DJ45" s="908"/>
      <c r="DK45" s="908"/>
      <c r="DL45" s="908"/>
      <c r="DM45" s="908"/>
      <c r="DN45" s="908"/>
      <c r="DO45" s="908"/>
      <c r="DP45" s="908"/>
      <c r="DQ45" s="217"/>
      <c r="DR45" s="217"/>
      <c r="DT45" s="914"/>
      <c r="DU45" s="52"/>
      <c r="DV45" s="902"/>
      <c r="DW45" s="900"/>
      <c r="DX45" s="90"/>
      <c r="DY45" s="913"/>
      <c r="DZ45" s="913"/>
      <c r="EA45" s="913"/>
      <c r="EB45" s="913"/>
      <c r="EC45" s="90"/>
      <c r="ED45" s="913"/>
      <c r="EE45" s="913"/>
      <c r="EF45" s="913"/>
      <c r="EG45" s="913"/>
      <c r="EH45" s="908"/>
      <c r="EI45" s="908"/>
      <c r="EJ45" s="908"/>
      <c r="EK45" s="908"/>
      <c r="EL45" s="908"/>
      <c r="EM45" s="908"/>
      <c r="EN45" s="908"/>
      <c r="EO45" s="217"/>
      <c r="EP45" s="217"/>
      <c r="ER45" s="914"/>
      <c r="ES45" s="52"/>
      <c r="ET45" s="902"/>
      <c r="EU45" s="900"/>
      <c r="EV45" s="90"/>
      <c r="EW45" s="913"/>
      <c r="EX45" s="913"/>
      <c r="EY45" s="913"/>
      <c r="EZ45" s="913"/>
      <c r="FA45" s="90"/>
      <c r="FB45" s="913"/>
      <c r="FC45" s="913"/>
      <c r="FD45" s="913"/>
      <c r="FE45" s="913"/>
      <c r="FF45" s="908"/>
      <c r="FG45" s="908"/>
      <c r="FH45" s="908"/>
      <c r="FI45" s="908"/>
      <c r="FJ45" s="908"/>
      <c r="FK45" s="908"/>
      <c r="FL45" s="908"/>
      <c r="FM45" s="217"/>
      <c r="FN45" s="217"/>
    </row>
    <row r="46" spans="2:191" ht="12" customHeight="1" x14ac:dyDescent="0.2">
      <c r="B46" s="21"/>
      <c r="C46" s="51"/>
      <c r="D46" s="345"/>
      <c r="E46" s="991" t="s">
        <v>124</v>
      </c>
      <c r="F46" s="1009" t="s">
        <v>125</v>
      </c>
      <c r="G46" s="992"/>
      <c r="H46" s="1009" t="s">
        <v>29</v>
      </c>
      <c r="I46" s="1009" t="s">
        <v>30</v>
      </c>
      <c r="J46" s="1009" t="s">
        <v>31</v>
      </c>
      <c r="K46" s="1009" t="s">
        <v>126</v>
      </c>
      <c r="L46" s="1009"/>
      <c r="M46" s="1009" t="s">
        <v>29</v>
      </c>
      <c r="N46" s="1009" t="s">
        <v>30</v>
      </c>
      <c r="O46" s="1009" t="s">
        <v>31</v>
      </c>
      <c r="P46" s="991" t="s">
        <v>126</v>
      </c>
      <c r="Q46" s="1009"/>
      <c r="R46" s="1011" t="s">
        <v>576</v>
      </c>
      <c r="S46" s="1009" t="s">
        <v>131</v>
      </c>
      <c r="T46" s="1009" t="s">
        <v>132</v>
      </c>
      <c r="U46" s="1009" t="s">
        <v>626</v>
      </c>
      <c r="V46" s="1011" t="s">
        <v>576</v>
      </c>
      <c r="W46" s="1009" t="s">
        <v>648</v>
      </c>
      <c r="X46" s="1009" t="s">
        <v>132</v>
      </c>
      <c r="Y46" s="1009" t="s">
        <v>626</v>
      </c>
      <c r="Z46" s="3"/>
      <c r="AA46" s="26"/>
      <c r="AB46" s="51"/>
      <c r="AC46" s="52"/>
      <c r="AD46" s="90"/>
      <c r="AE46" s="52"/>
      <c r="AV46" s="278"/>
      <c r="BA46" s="52"/>
      <c r="BB46" s="90"/>
      <c r="BC46" s="52"/>
      <c r="BT46" s="278"/>
      <c r="BY46" s="52"/>
      <c r="BZ46" s="90"/>
      <c r="CA46" s="52"/>
      <c r="CR46" s="278"/>
      <c r="CW46" s="52"/>
      <c r="CX46" s="90"/>
      <c r="CY46" s="52"/>
      <c r="DP46" s="278"/>
      <c r="DU46" s="52"/>
      <c r="DV46" s="90"/>
      <c r="DW46" s="52"/>
      <c r="EN46" s="278"/>
      <c r="ES46" s="52"/>
      <c r="ET46" s="90"/>
      <c r="EU46" s="52"/>
      <c r="FL46" s="278"/>
    </row>
    <row r="47" spans="2:191" ht="12" customHeight="1" x14ac:dyDescent="0.2">
      <c r="B47" s="21"/>
      <c r="C47" s="51"/>
      <c r="D47" s="1">
        <v>1</v>
      </c>
      <c r="E47" s="1238" t="str">
        <f t="shared" ref="E47:F62" si="6">+E12</f>
        <v>A</v>
      </c>
      <c r="F47" s="669" t="str">
        <f t="shared" si="6"/>
        <v>PO9876</v>
      </c>
      <c r="G47" s="47"/>
      <c r="H47" s="48"/>
      <c r="I47" s="48"/>
      <c r="J47" s="48"/>
      <c r="K47" s="1187">
        <f>SUM(H47:J47)</f>
        <v>0</v>
      </c>
      <c r="L47" s="46"/>
      <c r="M47" s="48"/>
      <c r="N47" s="48"/>
      <c r="O47" s="48"/>
      <c r="P47" s="1187">
        <f>SUM(M47:O47)</f>
        <v>0</v>
      </c>
      <c r="Q47" s="46"/>
      <c r="R47" s="628" t="str">
        <f>+R12</f>
        <v>ja</v>
      </c>
      <c r="S47" s="1230">
        <f>IF(R47="nee",0,(K47-P47)*(tab!$C$24*tab!$D$10+tab!$D$52))</f>
        <v>0</v>
      </c>
      <c r="T47" s="1230" t="str">
        <f>IF(AND(K47=0,P47=0),"",(H47-M47)*tab!$E$59+(I47-N47)*tab!$F$59+(J47-O47)*tab!$G$59)</f>
        <v/>
      </c>
      <c r="U47" s="1230">
        <f t="shared" ref="U47:U48" si="7">IF(SUM(S47:T47)&lt;0,0,SUM(S47:T47))</f>
        <v>0</v>
      </c>
      <c r="V47" s="628" t="s">
        <v>118</v>
      </c>
      <c r="W47" s="1230">
        <f>IF(V47="nee",0,(K47-P47)*(tab!$C$124))</f>
        <v>0</v>
      </c>
      <c r="X47" s="1230">
        <f>IF(AND(K47=0,P47=0),0,(H47-M47)*tab!$G$124+(I47-N47)*tab!$H$124+(J47-O47)*tab!$I$124)</f>
        <v>0</v>
      </c>
      <c r="Y47" s="1230">
        <f>IF(SUM(W47:X47)&lt;0,0,SUM(W47:X47))</f>
        <v>0</v>
      </c>
      <c r="Z47" s="3"/>
      <c r="AA47" s="26"/>
      <c r="AB47" s="51"/>
      <c r="AD47" s="9"/>
      <c r="AE47" s="114"/>
      <c r="AF47" s="929"/>
      <c r="AG47" s="929"/>
      <c r="AH47" s="929"/>
      <c r="AK47" s="929"/>
      <c r="AL47" s="929"/>
      <c r="AM47" s="929"/>
      <c r="AP47" s="930"/>
      <c r="AQ47" s="930"/>
      <c r="AR47" s="930"/>
      <c r="AS47" s="931"/>
      <c r="AT47" s="930"/>
      <c r="AU47" s="930"/>
      <c r="AV47" s="930"/>
      <c r="BB47" s="9"/>
      <c r="BC47" s="114"/>
      <c r="BD47" s="929"/>
      <c r="BE47" s="929"/>
      <c r="BF47" s="929"/>
      <c r="BI47" s="929"/>
      <c r="BJ47" s="929"/>
      <c r="BK47" s="929"/>
      <c r="BN47" s="930"/>
      <c r="BO47" s="930"/>
      <c r="BP47" s="930"/>
      <c r="BQ47" s="931"/>
      <c r="BR47" s="930"/>
      <c r="BS47" s="930"/>
      <c r="BT47" s="930"/>
      <c r="BZ47" s="9"/>
      <c r="CA47" s="114"/>
      <c r="CB47" s="929"/>
      <c r="CC47" s="929"/>
      <c r="CD47" s="929"/>
      <c r="CG47" s="929"/>
      <c r="CH47" s="929"/>
      <c r="CI47" s="929"/>
      <c r="CL47" s="930"/>
      <c r="CM47" s="930"/>
      <c r="CN47" s="930"/>
      <c r="CO47" s="931"/>
      <c r="CP47" s="930"/>
      <c r="CQ47" s="930"/>
      <c r="CR47" s="930"/>
      <c r="CX47" s="9"/>
      <c r="CY47" s="114"/>
      <c r="CZ47" s="929"/>
      <c r="DA47" s="929"/>
      <c r="DB47" s="929"/>
      <c r="DE47" s="929"/>
      <c r="DF47" s="929"/>
      <c r="DG47" s="929"/>
      <c r="DJ47" s="930"/>
      <c r="DK47" s="930"/>
      <c r="DL47" s="930"/>
      <c r="DM47" s="931"/>
      <c r="DN47" s="930"/>
      <c r="DO47" s="930"/>
      <c r="DP47" s="930"/>
      <c r="DV47" s="9"/>
      <c r="DW47" s="114"/>
      <c r="DX47" s="929"/>
      <c r="DY47" s="929"/>
      <c r="DZ47" s="929"/>
      <c r="EC47" s="929"/>
      <c r="ED47" s="929"/>
      <c r="EE47" s="929"/>
      <c r="EH47" s="930"/>
      <c r="EI47" s="930"/>
      <c r="EJ47" s="930"/>
      <c r="EK47" s="931"/>
      <c r="EL47" s="930"/>
      <c r="EM47" s="930"/>
      <c r="EN47" s="930"/>
      <c r="ET47" s="9"/>
      <c r="EU47" s="114"/>
      <c r="EV47" s="929"/>
      <c r="EW47" s="929"/>
      <c r="EX47" s="929"/>
      <c r="FA47" s="929"/>
      <c r="FB47" s="929"/>
      <c r="FC47" s="929"/>
      <c r="FF47" s="930"/>
      <c r="FG47" s="930"/>
      <c r="FH47" s="930"/>
      <c r="FI47" s="931"/>
      <c r="FJ47" s="930"/>
      <c r="FK47" s="930"/>
      <c r="FL47" s="930"/>
    </row>
    <row r="48" spans="2:191" ht="12" customHeight="1" x14ac:dyDescent="0.2">
      <c r="B48" s="21"/>
      <c r="C48" s="51"/>
      <c r="D48" s="1">
        <v>2</v>
      </c>
      <c r="E48" s="1238">
        <f t="shared" si="6"/>
        <v>0</v>
      </c>
      <c r="F48" s="669">
        <f t="shared" si="6"/>
        <v>0</v>
      </c>
      <c r="G48" s="47"/>
      <c r="H48" s="48"/>
      <c r="I48" s="48"/>
      <c r="J48" s="48"/>
      <c r="K48" s="1187">
        <f t="shared" ref="K48:K76" si="8">SUM(H48:J48)</f>
        <v>0</v>
      </c>
      <c r="L48" s="46"/>
      <c r="M48" s="48"/>
      <c r="N48" s="48"/>
      <c r="O48" s="48"/>
      <c r="P48" s="1187">
        <f t="shared" ref="P48:P76" si="9">SUM(M48:O48)</f>
        <v>0</v>
      </c>
      <c r="Q48" s="46"/>
      <c r="R48" s="628" t="str">
        <f t="shared" ref="R48:R76" si="10">+R13</f>
        <v>ja</v>
      </c>
      <c r="S48" s="1230">
        <f>IF(R48="nee",0,(K48-P48)*(tab!$C$24*tab!$D$10+tab!$D$52))</f>
        <v>0</v>
      </c>
      <c r="T48" s="1230" t="str">
        <f>IF(AND(K48=0,P48=0),"",(H48-M48)*tab!$E$59+(I48-N48)*tab!$F$59+(J48-O48)*tab!$G$59)</f>
        <v/>
      </c>
      <c r="U48" s="1230">
        <f t="shared" si="7"/>
        <v>0</v>
      </c>
      <c r="V48" s="628" t="s">
        <v>118</v>
      </c>
      <c r="W48" s="1230">
        <f>IF(V48="nee",0,(K48-P48)*(tab!$C$124))</f>
        <v>0</v>
      </c>
      <c r="X48" s="1230">
        <f>IF(AND(K48=0,P48=0),0,(H48-M48)*tab!$G$124+(I48-N48)*tab!$H$124+(J48-O48)*tab!$I$124)</f>
        <v>0</v>
      </c>
      <c r="Y48" s="1230">
        <f t="shared" ref="Y48:Y76" si="11">IF(SUM(W48:X48)&lt;0,0,SUM(W48:X48))</f>
        <v>0</v>
      </c>
      <c r="Z48" s="3"/>
      <c r="AA48" s="26"/>
      <c r="AB48" s="51"/>
      <c r="AD48" s="9"/>
      <c r="AE48" s="114"/>
      <c r="AF48" s="929"/>
      <c r="AG48" s="929"/>
      <c r="AH48" s="929"/>
      <c r="AK48" s="929"/>
      <c r="AL48" s="929"/>
      <c r="AM48" s="929"/>
      <c r="AP48" s="930"/>
      <c r="AQ48" s="930"/>
      <c r="AR48" s="930"/>
      <c r="AS48" s="931"/>
      <c r="AT48" s="930"/>
      <c r="AU48" s="930"/>
      <c r="AV48" s="930"/>
      <c r="BB48" s="9"/>
      <c r="BC48" s="114"/>
      <c r="BD48" s="929"/>
      <c r="BE48" s="929"/>
      <c r="BF48" s="929"/>
      <c r="BI48" s="929"/>
      <c r="BJ48" s="929"/>
      <c r="BK48" s="929"/>
      <c r="BN48" s="930"/>
      <c r="BO48" s="930"/>
      <c r="BP48" s="930"/>
      <c r="BQ48" s="931"/>
      <c r="BR48" s="930"/>
      <c r="BS48" s="930"/>
      <c r="BT48" s="930"/>
      <c r="BZ48" s="9"/>
      <c r="CA48" s="114"/>
      <c r="CB48" s="929"/>
      <c r="CC48" s="929"/>
      <c r="CD48" s="929"/>
      <c r="CG48" s="929"/>
      <c r="CH48" s="929"/>
      <c r="CI48" s="929"/>
      <c r="CL48" s="930"/>
      <c r="CM48" s="930"/>
      <c r="CN48" s="930"/>
      <c r="CO48" s="931"/>
      <c r="CP48" s="930"/>
      <c r="CQ48" s="930"/>
      <c r="CR48" s="930"/>
      <c r="CX48" s="9"/>
      <c r="CY48" s="114"/>
      <c r="CZ48" s="929"/>
      <c r="DA48" s="929"/>
      <c r="DB48" s="929"/>
      <c r="DE48" s="929"/>
      <c r="DF48" s="929"/>
      <c r="DG48" s="929"/>
      <c r="DJ48" s="930"/>
      <c r="DK48" s="930"/>
      <c r="DL48" s="930"/>
      <c r="DM48" s="931"/>
      <c r="DN48" s="930"/>
      <c r="DO48" s="930"/>
      <c r="DP48" s="930"/>
      <c r="DV48" s="9"/>
      <c r="DW48" s="114"/>
      <c r="DX48" s="929"/>
      <c r="DY48" s="929"/>
      <c r="DZ48" s="929"/>
      <c r="EC48" s="929"/>
      <c r="ED48" s="929"/>
      <c r="EE48" s="929"/>
      <c r="EH48" s="930"/>
      <c r="EI48" s="930"/>
      <c r="EJ48" s="930"/>
      <c r="EK48" s="931"/>
      <c r="EL48" s="930"/>
      <c r="EM48" s="930"/>
      <c r="EN48" s="930"/>
      <c r="ET48" s="9"/>
      <c r="EU48" s="114"/>
      <c r="EV48" s="929"/>
      <c r="EW48" s="929"/>
      <c r="EX48" s="929"/>
      <c r="FA48" s="929"/>
      <c r="FB48" s="929"/>
      <c r="FC48" s="929"/>
      <c r="FF48" s="930"/>
      <c r="FG48" s="930"/>
      <c r="FH48" s="930"/>
      <c r="FI48" s="931"/>
      <c r="FJ48" s="930"/>
      <c r="FK48" s="930"/>
      <c r="FL48" s="930"/>
    </row>
    <row r="49" spans="2:168" ht="12" customHeight="1" x14ac:dyDescent="0.2">
      <c r="B49" s="21"/>
      <c r="C49" s="51"/>
      <c r="D49" s="1">
        <v>3</v>
      </c>
      <c r="E49" s="1238">
        <f t="shared" si="6"/>
        <v>0</v>
      </c>
      <c r="F49" s="669">
        <f t="shared" si="6"/>
        <v>0</v>
      </c>
      <c r="G49" s="47"/>
      <c r="H49" s="48"/>
      <c r="I49" s="48"/>
      <c r="J49" s="48"/>
      <c r="K49" s="1187">
        <f t="shared" si="8"/>
        <v>0</v>
      </c>
      <c r="L49" s="46"/>
      <c r="M49" s="48"/>
      <c r="N49" s="48"/>
      <c r="O49" s="48"/>
      <c r="P49" s="1187">
        <f t="shared" si="9"/>
        <v>0</v>
      </c>
      <c r="Q49" s="46"/>
      <c r="R49" s="628" t="str">
        <f t="shared" si="10"/>
        <v>ja</v>
      </c>
      <c r="S49" s="1230">
        <f>IF(R49="nee",0,(K49-P49)*(tab!$C$24*tab!$D$10+tab!$D$52))</f>
        <v>0</v>
      </c>
      <c r="T49" s="1230" t="str">
        <f>IF(AND(K49=0,P49=0),"",(H49-M49)*tab!$E$59+(I49-N49)*tab!$F$59+(J49-O49)*tab!$G$59)</f>
        <v/>
      </c>
      <c r="U49" s="1230">
        <f>IF(SUM(S49:T49)&lt;0,0,SUM(S49:T49))</f>
        <v>0</v>
      </c>
      <c r="V49" s="628" t="s">
        <v>118</v>
      </c>
      <c r="W49" s="1230">
        <f>IF(V49="nee",0,(K49-P49)*(tab!$C$124))</f>
        <v>0</v>
      </c>
      <c r="X49" s="1230">
        <f>IF(AND(K49=0,P49=0),0,(H49-M49)*tab!$G$124+(I49-N49)*tab!$H$124+(J49-O49)*tab!$I$124)</f>
        <v>0</v>
      </c>
      <c r="Y49" s="1230">
        <f t="shared" si="11"/>
        <v>0</v>
      </c>
      <c r="Z49" s="3"/>
      <c r="AA49" s="26"/>
      <c r="AB49" s="51"/>
      <c r="AD49" s="9"/>
      <c r="AE49" s="114"/>
      <c r="AF49" s="929"/>
      <c r="AG49" s="929"/>
      <c r="AH49" s="929"/>
      <c r="AK49" s="929"/>
      <c r="AL49" s="929"/>
      <c r="AM49" s="929"/>
      <c r="AP49" s="930"/>
      <c r="AQ49" s="930"/>
      <c r="AR49" s="930"/>
      <c r="AS49" s="931"/>
      <c r="AT49" s="930"/>
      <c r="AU49" s="930"/>
      <c r="AV49" s="930"/>
      <c r="BB49" s="9"/>
      <c r="BC49" s="114"/>
      <c r="BD49" s="929"/>
      <c r="BE49" s="929"/>
      <c r="BF49" s="929"/>
      <c r="BI49" s="929"/>
      <c r="BJ49" s="929"/>
      <c r="BK49" s="929"/>
      <c r="BN49" s="930"/>
      <c r="BO49" s="930"/>
      <c r="BP49" s="930"/>
      <c r="BQ49" s="931"/>
      <c r="BR49" s="930"/>
      <c r="BS49" s="930"/>
      <c r="BT49" s="930"/>
      <c r="BZ49" s="9"/>
      <c r="CA49" s="114"/>
      <c r="CB49" s="929"/>
      <c r="CC49" s="929"/>
      <c r="CD49" s="929"/>
      <c r="CG49" s="929"/>
      <c r="CH49" s="929"/>
      <c r="CI49" s="929"/>
      <c r="CL49" s="930"/>
      <c r="CM49" s="930"/>
      <c r="CN49" s="930"/>
      <c r="CO49" s="931"/>
      <c r="CP49" s="930"/>
      <c r="CQ49" s="930"/>
      <c r="CR49" s="930"/>
      <c r="CX49" s="9"/>
      <c r="CY49" s="114"/>
      <c r="CZ49" s="929"/>
      <c r="DA49" s="929"/>
      <c r="DB49" s="929"/>
      <c r="DE49" s="929"/>
      <c r="DF49" s="929"/>
      <c r="DG49" s="929"/>
      <c r="DJ49" s="930"/>
      <c r="DK49" s="930"/>
      <c r="DL49" s="930"/>
      <c r="DM49" s="931"/>
      <c r="DN49" s="930"/>
      <c r="DO49" s="930"/>
      <c r="DP49" s="930"/>
      <c r="DV49" s="9"/>
      <c r="DW49" s="114"/>
      <c r="DX49" s="929"/>
      <c r="DY49" s="929"/>
      <c r="DZ49" s="929"/>
      <c r="EC49" s="929"/>
      <c r="ED49" s="929"/>
      <c r="EE49" s="929"/>
      <c r="EH49" s="930"/>
      <c r="EI49" s="930"/>
      <c r="EJ49" s="930"/>
      <c r="EK49" s="931"/>
      <c r="EL49" s="930"/>
      <c r="EM49" s="930"/>
      <c r="EN49" s="930"/>
      <c r="ET49" s="9"/>
      <c r="EU49" s="114"/>
      <c r="EV49" s="929"/>
      <c r="EW49" s="929"/>
      <c r="EX49" s="929"/>
      <c r="FA49" s="929"/>
      <c r="FB49" s="929"/>
      <c r="FC49" s="929"/>
      <c r="FF49" s="930"/>
      <c r="FG49" s="930"/>
      <c r="FH49" s="930"/>
      <c r="FI49" s="931"/>
      <c r="FJ49" s="930"/>
      <c r="FK49" s="930"/>
      <c r="FL49" s="930"/>
    </row>
    <row r="50" spans="2:168" ht="12" customHeight="1" x14ac:dyDescent="0.2">
      <c r="B50" s="21"/>
      <c r="C50" s="51"/>
      <c r="D50" s="1">
        <v>4</v>
      </c>
      <c r="E50" s="1238">
        <f t="shared" si="6"/>
        <v>0</v>
      </c>
      <c r="F50" s="669">
        <f t="shared" si="6"/>
        <v>0</v>
      </c>
      <c r="G50" s="47"/>
      <c r="H50" s="48"/>
      <c r="I50" s="48"/>
      <c r="J50" s="48"/>
      <c r="K50" s="1187">
        <f t="shared" si="8"/>
        <v>0</v>
      </c>
      <c r="L50" s="46"/>
      <c r="M50" s="48"/>
      <c r="N50" s="48"/>
      <c r="O50" s="48"/>
      <c r="P50" s="1187">
        <f t="shared" si="9"/>
        <v>0</v>
      </c>
      <c r="Q50" s="46"/>
      <c r="R50" s="628" t="str">
        <f t="shared" si="10"/>
        <v>ja</v>
      </c>
      <c r="S50" s="1230">
        <f>IF(R50="nee",0,(K50-P50)*(tab!$C$24*tab!$D$10+tab!$D$52))</f>
        <v>0</v>
      </c>
      <c r="T50" s="1230" t="str">
        <f>IF(AND(K50=0,P50=0),"",(H50-M50)*tab!$E$59+(I50-N50)*tab!$F$59+(J50-O50)*tab!$G$59)</f>
        <v/>
      </c>
      <c r="U50" s="1230">
        <f t="shared" ref="U50:U76" si="12">IF(SUM(S50:T50)&lt;0,0,SUM(S50:T50))</f>
        <v>0</v>
      </c>
      <c r="V50" s="628" t="s">
        <v>118</v>
      </c>
      <c r="W50" s="1230">
        <f>IF(V50="nee",0,(K50-P50)*(tab!$C$124))</f>
        <v>0</v>
      </c>
      <c r="X50" s="1230">
        <f>IF(AND(K50=0,P50=0),0,(H50-M50)*tab!$G$124+(I50-N50)*tab!$H$124+(J50-O50)*tab!$I$124)</f>
        <v>0</v>
      </c>
      <c r="Y50" s="1230">
        <f t="shared" si="11"/>
        <v>0</v>
      </c>
      <c r="Z50" s="3"/>
      <c r="AA50" s="26"/>
      <c r="AB50" s="51"/>
      <c r="AD50" s="9"/>
      <c r="AE50" s="114"/>
      <c r="AF50" s="929"/>
      <c r="AG50" s="929"/>
      <c r="AH50" s="929"/>
      <c r="AK50" s="929"/>
      <c r="AL50" s="929"/>
      <c r="AM50" s="929"/>
      <c r="AP50" s="930"/>
      <c r="AQ50" s="930"/>
      <c r="AR50" s="930"/>
      <c r="AS50" s="931"/>
      <c r="AT50" s="930"/>
      <c r="AU50" s="930"/>
      <c r="AV50" s="930"/>
      <c r="BB50" s="9"/>
      <c r="BC50" s="114"/>
      <c r="BD50" s="929"/>
      <c r="BE50" s="929"/>
      <c r="BF50" s="929"/>
      <c r="BI50" s="929"/>
      <c r="BJ50" s="929"/>
      <c r="BK50" s="929"/>
      <c r="BN50" s="930"/>
      <c r="BO50" s="930"/>
      <c r="BP50" s="930"/>
      <c r="BQ50" s="931"/>
      <c r="BR50" s="930"/>
      <c r="BS50" s="930"/>
      <c r="BT50" s="930"/>
      <c r="BZ50" s="9"/>
      <c r="CA50" s="114"/>
      <c r="CB50" s="929"/>
      <c r="CC50" s="929"/>
      <c r="CD50" s="929"/>
      <c r="CG50" s="929"/>
      <c r="CH50" s="929"/>
      <c r="CI50" s="929"/>
      <c r="CL50" s="930"/>
      <c r="CM50" s="930"/>
      <c r="CN50" s="930"/>
      <c r="CO50" s="931"/>
      <c r="CP50" s="930"/>
      <c r="CQ50" s="930"/>
      <c r="CR50" s="930"/>
      <c r="CX50" s="9"/>
      <c r="CY50" s="114"/>
      <c r="CZ50" s="929"/>
      <c r="DA50" s="929"/>
      <c r="DB50" s="929"/>
      <c r="DE50" s="929"/>
      <c r="DF50" s="929"/>
      <c r="DG50" s="929"/>
      <c r="DJ50" s="930"/>
      <c r="DK50" s="930"/>
      <c r="DL50" s="930"/>
      <c r="DM50" s="931"/>
      <c r="DN50" s="930"/>
      <c r="DO50" s="930"/>
      <c r="DP50" s="930"/>
      <c r="DV50" s="9"/>
      <c r="DW50" s="114"/>
      <c r="DX50" s="929"/>
      <c r="DY50" s="929"/>
      <c r="DZ50" s="929"/>
      <c r="EC50" s="929"/>
      <c r="ED50" s="929"/>
      <c r="EE50" s="929"/>
      <c r="EH50" s="930"/>
      <c r="EI50" s="930"/>
      <c r="EJ50" s="930"/>
      <c r="EK50" s="931"/>
      <c r="EL50" s="930"/>
      <c r="EM50" s="930"/>
      <c r="EN50" s="930"/>
      <c r="ET50" s="9"/>
      <c r="EU50" s="114"/>
      <c r="EV50" s="929"/>
      <c r="EW50" s="929"/>
      <c r="EX50" s="929"/>
      <c r="FA50" s="929"/>
      <c r="FB50" s="929"/>
      <c r="FC50" s="929"/>
      <c r="FF50" s="930"/>
      <c r="FG50" s="930"/>
      <c r="FH50" s="930"/>
      <c r="FI50" s="931"/>
      <c r="FJ50" s="930"/>
      <c r="FK50" s="930"/>
      <c r="FL50" s="930"/>
    </row>
    <row r="51" spans="2:168" ht="12" customHeight="1" x14ac:dyDescent="0.2">
      <c r="B51" s="21"/>
      <c r="C51" s="51"/>
      <c r="D51" s="1">
        <v>5</v>
      </c>
      <c r="E51" s="1238">
        <f t="shared" si="6"/>
        <v>0</v>
      </c>
      <c r="F51" s="669">
        <f t="shared" si="6"/>
        <v>0</v>
      </c>
      <c r="G51" s="47"/>
      <c r="H51" s="48"/>
      <c r="I51" s="48"/>
      <c r="J51" s="48"/>
      <c r="K51" s="1187">
        <f t="shared" si="8"/>
        <v>0</v>
      </c>
      <c r="L51" s="46"/>
      <c r="M51" s="48"/>
      <c r="N51" s="48"/>
      <c r="O51" s="48"/>
      <c r="P51" s="1187">
        <f t="shared" si="9"/>
        <v>0</v>
      </c>
      <c r="Q51" s="46"/>
      <c r="R51" s="628" t="str">
        <f t="shared" si="10"/>
        <v>ja</v>
      </c>
      <c r="S51" s="1230">
        <f>IF(R51="nee",0,(K51-P51)*(tab!$C$24*tab!$D$10+tab!$D$52))</f>
        <v>0</v>
      </c>
      <c r="T51" s="1230" t="str">
        <f>IF(AND(K51=0,P51=0),"",(H51-M51)*tab!$E$59+(I51-N51)*tab!$F$59+(J51-O51)*tab!$G$59)</f>
        <v/>
      </c>
      <c r="U51" s="1230">
        <f t="shared" si="12"/>
        <v>0</v>
      </c>
      <c r="V51" s="628" t="s">
        <v>118</v>
      </c>
      <c r="W51" s="1230">
        <f>IF(V51="nee",0,(K51-P51)*(tab!$C$124))</f>
        <v>0</v>
      </c>
      <c r="X51" s="1230">
        <f>IF(AND(K51=0,P51=0),0,(H51-M51)*tab!$G$124+(I51-N51)*tab!$H$124+(J51-O51)*tab!$I$124)</f>
        <v>0</v>
      </c>
      <c r="Y51" s="1230">
        <f t="shared" si="11"/>
        <v>0</v>
      </c>
      <c r="Z51" s="3"/>
      <c r="AA51" s="26"/>
      <c r="AB51" s="51"/>
      <c r="AD51" s="9"/>
      <c r="AE51" s="114"/>
      <c r="AF51" s="929"/>
      <c r="AG51" s="929"/>
      <c r="AH51" s="929"/>
      <c r="AK51" s="929"/>
      <c r="AL51" s="929"/>
      <c r="AM51" s="929"/>
      <c r="AP51" s="930"/>
      <c r="AQ51" s="930"/>
      <c r="AR51" s="930"/>
      <c r="AS51" s="931"/>
      <c r="AT51" s="930"/>
      <c r="AU51" s="930"/>
      <c r="AV51" s="930"/>
      <c r="BB51" s="9"/>
      <c r="BC51" s="114"/>
      <c r="BD51" s="929"/>
      <c r="BE51" s="929"/>
      <c r="BF51" s="929"/>
      <c r="BI51" s="929"/>
      <c r="BJ51" s="929"/>
      <c r="BK51" s="929"/>
      <c r="BN51" s="930"/>
      <c r="BO51" s="930"/>
      <c r="BP51" s="930"/>
      <c r="BQ51" s="931"/>
      <c r="BR51" s="930"/>
      <c r="BS51" s="930"/>
      <c r="BT51" s="930"/>
      <c r="BZ51" s="9"/>
      <c r="CA51" s="114"/>
      <c r="CB51" s="929"/>
      <c r="CC51" s="929"/>
      <c r="CD51" s="929"/>
      <c r="CG51" s="929"/>
      <c r="CH51" s="929"/>
      <c r="CI51" s="929"/>
      <c r="CL51" s="930"/>
      <c r="CM51" s="930"/>
      <c r="CN51" s="930"/>
      <c r="CO51" s="931"/>
      <c r="CP51" s="930"/>
      <c r="CQ51" s="930"/>
      <c r="CR51" s="930"/>
      <c r="CX51" s="9"/>
      <c r="CY51" s="114"/>
      <c r="CZ51" s="929"/>
      <c r="DA51" s="929"/>
      <c r="DB51" s="929"/>
      <c r="DE51" s="929"/>
      <c r="DF51" s="929"/>
      <c r="DG51" s="929"/>
      <c r="DJ51" s="930"/>
      <c r="DK51" s="930"/>
      <c r="DL51" s="930"/>
      <c r="DM51" s="931"/>
      <c r="DN51" s="930"/>
      <c r="DO51" s="930"/>
      <c r="DP51" s="930"/>
      <c r="DV51" s="9"/>
      <c r="DW51" s="114"/>
      <c r="DX51" s="929"/>
      <c r="DY51" s="929"/>
      <c r="DZ51" s="929"/>
      <c r="EC51" s="929"/>
      <c r="ED51" s="929"/>
      <c r="EE51" s="929"/>
      <c r="EH51" s="930"/>
      <c r="EI51" s="930"/>
      <c r="EJ51" s="930"/>
      <c r="EK51" s="931"/>
      <c r="EL51" s="930"/>
      <c r="EM51" s="930"/>
      <c r="EN51" s="930"/>
      <c r="ET51" s="9"/>
      <c r="EU51" s="114"/>
      <c r="EV51" s="929"/>
      <c r="EW51" s="929"/>
      <c r="EX51" s="929"/>
      <c r="FA51" s="929"/>
      <c r="FB51" s="929"/>
      <c r="FC51" s="929"/>
      <c r="FF51" s="930"/>
      <c r="FG51" s="930"/>
      <c r="FH51" s="930"/>
      <c r="FI51" s="931"/>
      <c r="FJ51" s="930"/>
      <c r="FK51" s="930"/>
      <c r="FL51" s="930"/>
    </row>
    <row r="52" spans="2:168" ht="12" customHeight="1" x14ac:dyDescent="0.2">
      <c r="B52" s="21"/>
      <c r="C52" s="51"/>
      <c r="D52" s="1">
        <v>6</v>
      </c>
      <c r="E52" s="1238">
        <f t="shared" si="6"/>
        <v>0</v>
      </c>
      <c r="F52" s="669">
        <f t="shared" si="6"/>
        <v>0</v>
      </c>
      <c r="G52" s="47"/>
      <c r="H52" s="48"/>
      <c r="I52" s="48"/>
      <c r="J52" s="48"/>
      <c r="K52" s="1187">
        <f t="shared" si="8"/>
        <v>0</v>
      </c>
      <c r="L52" s="46"/>
      <c r="M52" s="48"/>
      <c r="N52" s="48"/>
      <c r="O52" s="48"/>
      <c r="P52" s="1187">
        <f t="shared" si="9"/>
        <v>0</v>
      </c>
      <c r="Q52" s="46"/>
      <c r="R52" s="628" t="str">
        <f t="shared" si="10"/>
        <v>ja</v>
      </c>
      <c r="S52" s="1230">
        <f>IF(R52="nee",0,(K52-P52)*(tab!$C$24*tab!$D$10+tab!$D$52))</f>
        <v>0</v>
      </c>
      <c r="T52" s="1230" t="str">
        <f>IF(AND(K52=0,P52=0),"",(H52-M52)*tab!$E$59+(I52-N52)*tab!$F$59+(J52-O52)*tab!$G$59)</f>
        <v/>
      </c>
      <c r="U52" s="1230">
        <f t="shared" si="12"/>
        <v>0</v>
      </c>
      <c r="V52" s="628" t="s">
        <v>118</v>
      </c>
      <c r="W52" s="1230">
        <f>IF(V52="nee",0,(K52-P52)*(tab!$C$124))</f>
        <v>0</v>
      </c>
      <c r="X52" s="1230">
        <f>IF(AND(K52=0,P52=0),0,(H52-M52)*tab!$G$124+(I52-N52)*tab!$H$124+(J52-O52)*tab!$I$124)</f>
        <v>0</v>
      </c>
      <c r="Y52" s="1230">
        <f t="shared" si="11"/>
        <v>0</v>
      </c>
      <c r="Z52" s="3"/>
      <c r="AA52" s="26"/>
      <c r="AB52" s="51"/>
      <c r="AD52" s="9"/>
      <c r="AE52" s="114"/>
      <c r="AF52" s="929"/>
      <c r="AG52" s="929"/>
      <c r="AH52" s="929"/>
      <c r="AK52" s="929"/>
      <c r="AL52" s="929"/>
      <c r="AM52" s="929"/>
      <c r="AP52" s="930"/>
      <c r="AQ52" s="930"/>
      <c r="AR52" s="930"/>
      <c r="AS52" s="931"/>
      <c r="AT52" s="930"/>
      <c r="AU52" s="930"/>
      <c r="AV52" s="930"/>
      <c r="BB52" s="9"/>
      <c r="BC52" s="114"/>
      <c r="BD52" s="929"/>
      <c r="BE52" s="929"/>
      <c r="BF52" s="929"/>
      <c r="BI52" s="929"/>
      <c r="BJ52" s="929"/>
      <c r="BK52" s="929"/>
      <c r="BN52" s="930"/>
      <c r="BO52" s="930"/>
      <c r="BP52" s="930"/>
      <c r="BQ52" s="931"/>
      <c r="BR52" s="930"/>
      <c r="BS52" s="930"/>
      <c r="BT52" s="930"/>
      <c r="BZ52" s="9"/>
      <c r="CA52" s="114"/>
      <c r="CB52" s="929"/>
      <c r="CC52" s="929"/>
      <c r="CD52" s="929"/>
      <c r="CG52" s="929"/>
      <c r="CH52" s="929"/>
      <c r="CI52" s="929"/>
      <c r="CL52" s="930"/>
      <c r="CM52" s="930"/>
      <c r="CN52" s="930"/>
      <c r="CO52" s="931"/>
      <c r="CP52" s="930"/>
      <c r="CQ52" s="930"/>
      <c r="CR52" s="930"/>
      <c r="CX52" s="9"/>
      <c r="CY52" s="114"/>
      <c r="CZ52" s="929"/>
      <c r="DA52" s="929"/>
      <c r="DB52" s="929"/>
      <c r="DE52" s="929"/>
      <c r="DF52" s="929"/>
      <c r="DG52" s="929"/>
      <c r="DJ52" s="930"/>
      <c r="DK52" s="930"/>
      <c r="DL52" s="930"/>
      <c r="DM52" s="931"/>
      <c r="DN52" s="930"/>
      <c r="DO52" s="930"/>
      <c r="DP52" s="930"/>
      <c r="DV52" s="9"/>
      <c r="DW52" s="114"/>
      <c r="DX52" s="929"/>
      <c r="DY52" s="929"/>
      <c r="DZ52" s="929"/>
      <c r="EC52" s="929"/>
      <c r="ED52" s="929"/>
      <c r="EE52" s="929"/>
      <c r="EH52" s="930"/>
      <c r="EI52" s="930"/>
      <c r="EJ52" s="930"/>
      <c r="EK52" s="931"/>
      <c r="EL52" s="930"/>
      <c r="EM52" s="930"/>
      <c r="EN52" s="930"/>
      <c r="ET52" s="9"/>
      <c r="EU52" s="114"/>
      <c r="EV52" s="929"/>
      <c r="EW52" s="929"/>
      <c r="EX52" s="929"/>
      <c r="FA52" s="929"/>
      <c r="FB52" s="929"/>
      <c r="FC52" s="929"/>
      <c r="FF52" s="930"/>
      <c r="FG52" s="930"/>
      <c r="FH52" s="930"/>
      <c r="FI52" s="931"/>
      <c r="FJ52" s="930"/>
      <c r="FK52" s="930"/>
      <c r="FL52" s="930"/>
    </row>
    <row r="53" spans="2:168" ht="12" customHeight="1" x14ac:dyDescent="0.2">
      <c r="B53" s="21"/>
      <c r="C53" s="51"/>
      <c r="D53" s="1">
        <v>7</v>
      </c>
      <c r="E53" s="1238">
        <f t="shared" si="6"/>
        <v>0</v>
      </c>
      <c r="F53" s="669">
        <f t="shared" si="6"/>
        <v>0</v>
      </c>
      <c r="G53" s="47"/>
      <c r="H53" s="48"/>
      <c r="I53" s="48"/>
      <c r="J53" s="48"/>
      <c r="K53" s="1187">
        <f t="shared" si="8"/>
        <v>0</v>
      </c>
      <c r="L53" s="46"/>
      <c r="M53" s="48"/>
      <c r="N53" s="48"/>
      <c r="O53" s="48"/>
      <c r="P53" s="1187">
        <f t="shared" si="9"/>
        <v>0</v>
      </c>
      <c r="Q53" s="46"/>
      <c r="R53" s="628" t="str">
        <f t="shared" si="10"/>
        <v>ja</v>
      </c>
      <c r="S53" s="1230">
        <f>IF(R53="nee",0,(K53-P53)*(tab!$C$24*tab!$D$10+tab!$D$52))</f>
        <v>0</v>
      </c>
      <c r="T53" s="1230" t="str">
        <f>IF(AND(K53=0,P53=0),"",(H53-M53)*tab!$E$59+(I53-N53)*tab!$F$59+(J53-O53)*tab!$G$59)</f>
        <v/>
      </c>
      <c r="U53" s="1230">
        <f t="shared" si="12"/>
        <v>0</v>
      </c>
      <c r="V53" s="628" t="s">
        <v>118</v>
      </c>
      <c r="W53" s="1230">
        <f>IF(V53="nee",0,(K53-P53)*(tab!$C$124))</f>
        <v>0</v>
      </c>
      <c r="X53" s="1230">
        <f>IF(AND(K53=0,P53=0),0,(H53-M53)*tab!$G$124+(I53-N53)*tab!$H$124+(J53-O53)*tab!$I$124)</f>
        <v>0</v>
      </c>
      <c r="Y53" s="1230">
        <f t="shared" si="11"/>
        <v>0</v>
      </c>
      <c r="Z53" s="3"/>
      <c r="AA53" s="26"/>
      <c r="AB53" s="51"/>
      <c r="AD53" s="9"/>
      <c r="AE53" s="114"/>
      <c r="AF53" s="929"/>
      <c r="AG53" s="929"/>
      <c r="AH53" s="929"/>
      <c r="AK53" s="929"/>
      <c r="AL53" s="929"/>
      <c r="AM53" s="929"/>
      <c r="AP53" s="930"/>
      <c r="AQ53" s="930"/>
      <c r="AR53" s="930"/>
      <c r="AS53" s="931"/>
      <c r="AT53" s="930"/>
      <c r="AU53" s="930"/>
      <c r="AV53" s="930"/>
      <c r="BB53" s="9"/>
      <c r="BC53" s="114"/>
      <c r="BD53" s="929"/>
      <c r="BE53" s="929"/>
      <c r="BF53" s="929"/>
      <c r="BI53" s="929"/>
      <c r="BJ53" s="929"/>
      <c r="BK53" s="929"/>
      <c r="BN53" s="930"/>
      <c r="BO53" s="930"/>
      <c r="BP53" s="930"/>
      <c r="BQ53" s="931"/>
      <c r="BR53" s="930"/>
      <c r="BS53" s="930"/>
      <c r="BT53" s="930"/>
      <c r="BZ53" s="9"/>
      <c r="CA53" s="114"/>
      <c r="CB53" s="929"/>
      <c r="CC53" s="929"/>
      <c r="CD53" s="929"/>
      <c r="CG53" s="929"/>
      <c r="CH53" s="929"/>
      <c r="CI53" s="929"/>
      <c r="CL53" s="930"/>
      <c r="CM53" s="930"/>
      <c r="CN53" s="930"/>
      <c r="CO53" s="931"/>
      <c r="CP53" s="930"/>
      <c r="CQ53" s="930"/>
      <c r="CR53" s="930"/>
      <c r="CX53" s="9"/>
      <c r="CY53" s="114"/>
      <c r="CZ53" s="929"/>
      <c r="DA53" s="929"/>
      <c r="DB53" s="929"/>
      <c r="DE53" s="929"/>
      <c r="DF53" s="929"/>
      <c r="DG53" s="929"/>
      <c r="DJ53" s="930"/>
      <c r="DK53" s="930"/>
      <c r="DL53" s="930"/>
      <c r="DM53" s="931"/>
      <c r="DN53" s="930"/>
      <c r="DO53" s="930"/>
      <c r="DP53" s="930"/>
      <c r="DV53" s="9"/>
      <c r="DW53" s="114"/>
      <c r="DX53" s="929"/>
      <c r="DY53" s="929"/>
      <c r="DZ53" s="929"/>
      <c r="EC53" s="929"/>
      <c r="ED53" s="929"/>
      <c r="EE53" s="929"/>
      <c r="EH53" s="930"/>
      <c r="EI53" s="930"/>
      <c r="EJ53" s="930"/>
      <c r="EK53" s="931"/>
      <c r="EL53" s="930"/>
      <c r="EM53" s="930"/>
      <c r="EN53" s="930"/>
      <c r="ET53" s="9"/>
      <c r="EU53" s="114"/>
      <c r="EV53" s="929"/>
      <c r="EW53" s="929"/>
      <c r="EX53" s="929"/>
      <c r="FA53" s="929"/>
      <c r="FB53" s="929"/>
      <c r="FC53" s="929"/>
      <c r="FF53" s="930"/>
      <c r="FG53" s="930"/>
      <c r="FH53" s="930"/>
      <c r="FI53" s="931"/>
      <c r="FJ53" s="930"/>
      <c r="FK53" s="930"/>
      <c r="FL53" s="930"/>
    </row>
    <row r="54" spans="2:168" ht="12" customHeight="1" x14ac:dyDescent="0.2">
      <c r="B54" s="21"/>
      <c r="C54" s="51"/>
      <c r="D54" s="1">
        <v>8</v>
      </c>
      <c r="E54" s="1238">
        <f t="shared" si="6"/>
        <v>0</v>
      </c>
      <c r="F54" s="669">
        <f t="shared" si="6"/>
        <v>0</v>
      </c>
      <c r="G54" s="47"/>
      <c r="H54" s="48"/>
      <c r="I54" s="48"/>
      <c r="J54" s="48"/>
      <c r="K54" s="1187">
        <f t="shared" si="8"/>
        <v>0</v>
      </c>
      <c r="L54" s="46"/>
      <c r="M54" s="48"/>
      <c r="N54" s="48"/>
      <c r="O54" s="48"/>
      <c r="P54" s="1187">
        <f t="shared" si="9"/>
        <v>0</v>
      </c>
      <c r="Q54" s="46"/>
      <c r="R54" s="628" t="str">
        <f t="shared" si="10"/>
        <v>ja</v>
      </c>
      <c r="S54" s="1230">
        <f>IF(R54="nee",0,(K54-P54)*(tab!$C$24*tab!$D$10+tab!$D$52))</f>
        <v>0</v>
      </c>
      <c r="T54" s="1230" t="str">
        <f>IF(AND(K54=0,P54=0),"",(H54-M54)*tab!$E$59+(I54-N54)*tab!$F$59+(J54-O54)*tab!$G$59)</f>
        <v/>
      </c>
      <c r="U54" s="1230">
        <f t="shared" si="12"/>
        <v>0</v>
      </c>
      <c r="V54" s="628" t="s">
        <v>118</v>
      </c>
      <c r="W54" s="1230">
        <f>IF(V54="nee",0,(K54-P54)*(tab!$C$124))</f>
        <v>0</v>
      </c>
      <c r="X54" s="1230">
        <f>IF(AND(K54=0,P54=0),0,(H54-M54)*tab!$G$124+(I54-N54)*tab!$H$124+(J54-O54)*tab!$I$124)</f>
        <v>0</v>
      </c>
      <c r="Y54" s="1230">
        <f t="shared" si="11"/>
        <v>0</v>
      </c>
      <c r="Z54" s="3"/>
      <c r="AA54" s="26"/>
      <c r="AB54" s="51"/>
      <c r="AD54" s="9"/>
      <c r="AE54" s="114"/>
      <c r="AF54" s="929"/>
      <c r="AG54" s="929"/>
      <c r="AH54" s="929"/>
      <c r="AK54" s="929"/>
      <c r="AL54" s="929"/>
      <c r="AM54" s="929"/>
      <c r="AP54" s="930"/>
      <c r="AQ54" s="930"/>
      <c r="AR54" s="930"/>
      <c r="AS54" s="931"/>
      <c r="AT54" s="930"/>
      <c r="AU54" s="930"/>
      <c r="AV54" s="930"/>
      <c r="BB54" s="9"/>
      <c r="BC54" s="114"/>
      <c r="BD54" s="929"/>
      <c r="BE54" s="929"/>
      <c r="BF54" s="929"/>
      <c r="BI54" s="929"/>
      <c r="BJ54" s="929"/>
      <c r="BK54" s="929"/>
      <c r="BN54" s="930"/>
      <c r="BO54" s="930"/>
      <c r="BP54" s="930"/>
      <c r="BQ54" s="931"/>
      <c r="BR54" s="930"/>
      <c r="BS54" s="930"/>
      <c r="BT54" s="930"/>
      <c r="BZ54" s="9"/>
      <c r="CA54" s="114"/>
      <c r="CB54" s="929"/>
      <c r="CC54" s="929"/>
      <c r="CD54" s="929"/>
      <c r="CG54" s="929"/>
      <c r="CH54" s="929"/>
      <c r="CI54" s="929"/>
      <c r="CL54" s="930"/>
      <c r="CM54" s="930"/>
      <c r="CN54" s="930"/>
      <c r="CO54" s="931"/>
      <c r="CP54" s="930"/>
      <c r="CQ54" s="930"/>
      <c r="CR54" s="930"/>
      <c r="CX54" s="9"/>
      <c r="CY54" s="114"/>
      <c r="CZ54" s="929"/>
      <c r="DA54" s="929"/>
      <c r="DB54" s="929"/>
      <c r="DE54" s="929"/>
      <c r="DF54" s="929"/>
      <c r="DG54" s="929"/>
      <c r="DJ54" s="930"/>
      <c r="DK54" s="930"/>
      <c r="DL54" s="930"/>
      <c r="DM54" s="931"/>
      <c r="DN54" s="930"/>
      <c r="DO54" s="930"/>
      <c r="DP54" s="930"/>
      <c r="DV54" s="9"/>
      <c r="DW54" s="114"/>
      <c r="DX54" s="929"/>
      <c r="DY54" s="929"/>
      <c r="DZ54" s="929"/>
      <c r="EC54" s="929"/>
      <c r="ED54" s="929"/>
      <c r="EE54" s="929"/>
      <c r="EH54" s="930"/>
      <c r="EI54" s="930"/>
      <c r="EJ54" s="930"/>
      <c r="EK54" s="931"/>
      <c r="EL54" s="930"/>
      <c r="EM54" s="930"/>
      <c r="EN54" s="930"/>
      <c r="ET54" s="9"/>
      <c r="EU54" s="114"/>
      <c r="EV54" s="929"/>
      <c r="EW54" s="929"/>
      <c r="EX54" s="929"/>
      <c r="FA54" s="929"/>
      <c r="FB54" s="929"/>
      <c r="FC54" s="929"/>
      <c r="FF54" s="930"/>
      <c r="FG54" s="930"/>
      <c r="FH54" s="930"/>
      <c r="FI54" s="931"/>
      <c r="FJ54" s="930"/>
      <c r="FK54" s="930"/>
      <c r="FL54" s="930"/>
    </row>
    <row r="55" spans="2:168" ht="12" customHeight="1" x14ac:dyDescent="0.2">
      <c r="B55" s="21"/>
      <c r="C55" s="51"/>
      <c r="D55" s="1">
        <v>9</v>
      </c>
      <c r="E55" s="1238">
        <f t="shared" si="6"/>
        <v>0</v>
      </c>
      <c r="F55" s="669">
        <f t="shared" si="6"/>
        <v>0</v>
      </c>
      <c r="G55" s="47"/>
      <c r="H55" s="48"/>
      <c r="I55" s="48"/>
      <c r="J55" s="48"/>
      <c r="K55" s="1187">
        <f t="shared" si="8"/>
        <v>0</v>
      </c>
      <c r="L55" s="46"/>
      <c r="M55" s="48"/>
      <c r="N55" s="48"/>
      <c r="O55" s="48"/>
      <c r="P55" s="1187">
        <f t="shared" si="9"/>
        <v>0</v>
      </c>
      <c r="Q55" s="46"/>
      <c r="R55" s="628" t="str">
        <f t="shared" si="10"/>
        <v>ja</v>
      </c>
      <c r="S55" s="1230">
        <f>IF(R55="nee",0,(K55-P55)*(tab!$C$24*tab!$D$10+tab!$D$52))</f>
        <v>0</v>
      </c>
      <c r="T55" s="1230" t="str">
        <f>IF(AND(K55=0,P55=0),"",(H55-M55)*tab!$E$59+(I55-N55)*tab!$F$59+(J55-O55)*tab!$G$59)</f>
        <v/>
      </c>
      <c r="U55" s="1230">
        <f t="shared" si="12"/>
        <v>0</v>
      </c>
      <c r="V55" s="628" t="s">
        <v>118</v>
      </c>
      <c r="W55" s="1230">
        <f>IF(V55="nee",0,(K55-P55)*(tab!$C$124))</f>
        <v>0</v>
      </c>
      <c r="X55" s="1230">
        <f>IF(AND(K55=0,P55=0),0,(H55-M55)*tab!$G$124+(I55-N55)*tab!$H$124+(J55-O55)*tab!$I$124)</f>
        <v>0</v>
      </c>
      <c r="Y55" s="1230">
        <f t="shared" si="11"/>
        <v>0</v>
      </c>
      <c r="Z55" s="3"/>
      <c r="AA55" s="26"/>
      <c r="AB55" s="51"/>
      <c r="AD55" s="9"/>
      <c r="AE55" s="114"/>
      <c r="AF55" s="929"/>
      <c r="AG55" s="929"/>
      <c r="AH55" s="929"/>
      <c r="AK55" s="929"/>
      <c r="AL55" s="929"/>
      <c r="AM55" s="929"/>
      <c r="AP55" s="930"/>
      <c r="AQ55" s="930"/>
      <c r="AR55" s="930"/>
      <c r="AS55" s="931"/>
      <c r="AT55" s="930"/>
      <c r="AU55" s="930"/>
      <c r="AV55" s="930"/>
      <c r="BB55" s="9"/>
      <c r="BC55" s="114"/>
      <c r="BD55" s="929"/>
      <c r="BE55" s="929"/>
      <c r="BF55" s="929"/>
      <c r="BI55" s="929"/>
      <c r="BJ55" s="929"/>
      <c r="BK55" s="929"/>
      <c r="BN55" s="930"/>
      <c r="BO55" s="930"/>
      <c r="BP55" s="930"/>
      <c r="BQ55" s="931"/>
      <c r="BR55" s="930"/>
      <c r="BS55" s="930"/>
      <c r="BT55" s="930"/>
      <c r="BZ55" s="9"/>
      <c r="CA55" s="114"/>
      <c r="CB55" s="929"/>
      <c r="CC55" s="929"/>
      <c r="CD55" s="929"/>
      <c r="CG55" s="929"/>
      <c r="CH55" s="929"/>
      <c r="CI55" s="929"/>
      <c r="CL55" s="930"/>
      <c r="CM55" s="930"/>
      <c r="CN55" s="930"/>
      <c r="CO55" s="931"/>
      <c r="CP55" s="930"/>
      <c r="CQ55" s="930"/>
      <c r="CR55" s="930"/>
      <c r="CX55" s="9"/>
      <c r="CY55" s="114"/>
      <c r="CZ55" s="929"/>
      <c r="DA55" s="929"/>
      <c r="DB55" s="929"/>
      <c r="DE55" s="929"/>
      <c r="DF55" s="929"/>
      <c r="DG55" s="929"/>
      <c r="DJ55" s="930"/>
      <c r="DK55" s="930"/>
      <c r="DL55" s="930"/>
      <c r="DM55" s="931"/>
      <c r="DN55" s="930"/>
      <c r="DO55" s="930"/>
      <c r="DP55" s="930"/>
      <c r="DV55" s="9"/>
      <c r="DW55" s="114"/>
      <c r="DX55" s="929"/>
      <c r="DY55" s="929"/>
      <c r="DZ55" s="929"/>
      <c r="EC55" s="929"/>
      <c r="ED55" s="929"/>
      <c r="EE55" s="929"/>
      <c r="EH55" s="930"/>
      <c r="EI55" s="930"/>
      <c r="EJ55" s="930"/>
      <c r="EK55" s="931"/>
      <c r="EL55" s="930"/>
      <c r="EM55" s="930"/>
      <c r="EN55" s="930"/>
      <c r="ET55" s="9"/>
      <c r="EU55" s="114"/>
      <c r="EV55" s="929"/>
      <c r="EW55" s="929"/>
      <c r="EX55" s="929"/>
      <c r="FA55" s="929"/>
      <c r="FB55" s="929"/>
      <c r="FC55" s="929"/>
      <c r="FF55" s="930"/>
      <c r="FG55" s="930"/>
      <c r="FH55" s="930"/>
      <c r="FI55" s="931"/>
      <c r="FJ55" s="930"/>
      <c r="FK55" s="930"/>
      <c r="FL55" s="930"/>
    </row>
    <row r="56" spans="2:168" ht="12" customHeight="1" x14ac:dyDescent="0.2">
      <c r="B56" s="21"/>
      <c r="C56" s="51"/>
      <c r="D56" s="1">
        <v>10</v>
      </c>
      <c r="E56" s="1238">
        <f t="shared" si="6"/>
        <v>0</v>
      </c>
      <c r="F56" s="669">
        <f t="shared" si="6"/>
        <v>0</v>
      </c>
      <c r="G56" s="47"/>
      <c r="H56" s="48"/>
      <c r="I56" s="48"/>
      <c r="J56" s="48"/>
      <c r="K56" s="1187">
        <f t="shared" si="8"/>
        <v>0</v>
      </c>
      <c r="L56" s="46"/>
      <c r="M56" s="48"/>
      <c r="N56" s="48"/>
      <c r="O56" s="48"/>
      <c r="P56" s="1187">
        <f t="shared" si="9"/>
        <v>0</v>
      </c>
      <c r="Q56" s="46"/>
      <c r="R56" s="628" t="str">
        <f t="shared" si="10"/>
        <v>ja</v>
      </c>
      <c r="S56" s="1230">
        <f>IF(R56="nee",0,(K56-P56)*(tab!$C$24*tab!$D$10+tab!$D$52))</f>
        <v>0</v>
      </c>
      <c r="T56" s="1230" t="str">
        <f>IF(AND(K56=0,P56=0),"",(H56-M56)*tab!$E$59+(I56-N56)*tab!$F$59+(J56-O56)*tab!$G$59)</f>
        <v/>
      </c>
      <c r="U56" s="1230">
        <f t="shared" si="12"/>
        <v>0</v>
      </c>
      <c r="V56" s="628" t="s">
        <v>118</v>
      </c>
      <c r="W56" s="1230">
        <f>IF(V56="nee",0,(K56-P56)*(tab!$C$124))</f>
        <v>0</v>
      </c>
      <c r="X56" s="1230">
        <f>IF(AND(K56=0,P56=0),0,(H56-M56)*tab!$G$124+(I56-N56)*tab!$H$124+(J56-O56)*tab!$I$124)</f>
        <v>0</v>
      </c>
      <c r="Y56" s="1230">
        <f t="shared" si="11"/>
        <v>0</v>
      </c>
      <c r="Z56" s="3"/>
      <c r="AA56" s="26"/>
      <c r="AB56" s="51"/>
      <c r="AD56" s="9"/>
      <c r="AE56" s="114"/>
      <c r="AF56" s="929"/>
      <c r="AG56" s="929"/>
      <c r="AH56" s="929"/>
      <c r="AK56" s="929"/>
      <c r="AL56" s="929"/>
      <c r="AM56" s="929"/>
      <c r="AP56" s="930"/>
      <c r="AQ56" s="930"/>
      <c r="AR56" s="930"/>
      <c r="AS56" s="931"/>
      <c r="AT56" s="930"/>
      <c r="AU56" s="930"/>
      <c r="AV56" s="930"/>
      <c r="BB56" s="9"/>
      <c r="BC56" s="114"/>
      <c r="BD56" s="929"/>
      <c r="BE56" s="929"/>
      <c r="BF56" s="929"/>
      <c r="BI56" s="929"/>
      <c r="BJ56" s="929"/>
      <c r="BK56" s="929"/>
      <c r="BN56" s="930"/>
      <c r="BO56" s="930"/>
      <c r="BP56" s="930"/>
      <c r="BQ56" s="931"/>
      <c r="BR56" s="930"/>
      <c r="BS56" s="930"/>
      <c r="BT56" s="930"/>
      <c r="BZ56" s="9"/>
      <c r="CA56" s="114"/>
      <c r="CB56" s="929"/>
      <c r="CC56" s="929"/>
      <c r="CD56" s="929"/>
      <c r="CG56" s="929"/>
      <c r="CH56" s="929"/>
      <c r="CI56" s="929"/>
      <c r="CL56" s="930"/>
      <c r="CM56" s="930"/>
      <c r="CN56" s="930"/>
      <c r="CO56" s="931"/>
      <c r="CP56" s="930"/>
      <c r="CQ56" s="930"/>
      <c r="CR56" s="930"/>
      <c r="CX56" s="9"/>
      <c r="CY56" s="114"/>
      <c r="CZ56" s="929"/>
      <c r="DA56" s="929"/>
      <c r="DB56" s="929"/>
      <c r="DE56" s="929"/>
      <c r="DF56" s="929"/>
      <c r="DG56" s="929"/>
      <c r="DJ56" s="930"/>
      <c r="DK56" s="930"/>
      <c r="DL56" s="930"/>
      <c r="DM56" s="931"/>
      <c r="DN56" s="930"/>
      <c r="DO56" s="930"/>
      <c r="DP56" s="930"/>
      <c r="DV56" s="9"/>
      <c r="DW56" s="114"/>
      <c r="DX56" s="929"/>
      <c r="DY56" s="929"/>
      <c r="DZ56" s="929"/>
      <c r="EC56" s="929"/>
      <c r="ED56" s="929"/>
      <c r="EE56" s="929"/>
      <c r="EH56" s="930"/>
      <c r="EI56" s="930"/>
      <c r="EJ56" s="930"/>
      <c r="EK56" s="931"/>
      <c r="EL56" s="930"/>
      <c r="EM56" s="930"/>
      <c r="EN56" s="930"/>
      <c r="ET56" s="9"/>
      <c r="EU56" s="114"/>
      <c r="EV56" s="929"/>
      <c r="EW56" s="929"/>
      <c r="EX56" s="929"/>
      <c r="FA56" s="929"/>
      <c r="FB56" s="929"/>
      <c r="FC56" s="929"/>
      <c r="FF56" s="930"/>
      <c r="FG56" s="930"/>
      <c r="FH56" s="930"/>
      <c r="FI56" s="931"/>
      <c r="FJ56" s="930"/>
      <c r="FK56" s="930"/>
      <c r="FL56" s="930"/>
    </row>
    <row r="57" spans="2:168" ht="12" customHeight="1" x14ac:dyDescent="0.2">
      <c r="B57" s="21"/>
      <c r="C57" s="51"/>
      <c r="D57" s="1">
        <v>11</v>
      </c>
      <c r="E57" s="1238">
        <f t="shared" si="6"/>
        <v>0</v>
      </c>
      <c r="F57" s="669">
        <f t="shared" si="6"/>
        <v>0</v>
      </c>
      <c r="G57" s="47"/>
      <c r="H57" s="48"/>
      <c r="I57" s="48"/>
      <c r="J57" s="48"/>
      <c r="K57" s="1187">
        <f t="shared" si="8"/>
        <v>0</v>
      </c>
      <c r="L57" s="46"/>
      <c r="M57" s="48"/>
      <c r="N57" s="48"/>
      <c r="O57" s="48"/>
      <c r="P57" s="1187">
        <f t="shared" si="9"/>
        <v>0</v>
      </c>
      <c r="Q57" s="46"/>
      <c r="R57" s="628" t="str">
        <f t="shared" si="10"/>
        <v>ja</v>
      </c>
      <c r="S57" s="1230">
        <f>IF(R57="nee",0,(K57-P57)*(tab!$C$24*tab!$D$10+tab!$D$52))</f>
        <v>0</v>
      </c>
      <c r="T57" s="1230" t="str">
        <f>IF(AND(K57=0,P57=0),"",(H57-M57)*tab!$E$59+(I57-N57)*tab!$F$59+(J57-O57)*tab!$G$59)</f>
        <v/>
      </c>
      <c r="U57" s="1230">
        <f t="shared" si="12"/>
        <v>0</v>
      </c>
      <c r="V57" s="628" t="s">
        <v>118</v>
      </c>
      <c r="W57" s="1230">
        <f>IF(V57="nee",0,(K57-P57)*(tab!$C$124))</f>
        <v>0</v>
      </c>
      <c r="X57" s="1230">
        <f>IF(AND(K57=0,P57=0),0,(H57-M57)*tab!$G$124+(I57-N57)*tab!$H$124+(J57-O57)*tab!$I$124)</f>
        <v>0</v>
      </c>
      <c r="Y57" s="1230">
        <f t="shared" si="11"/>
        <v>0</v>
      </c>
      <c r="Z57" s="3"/>
      <c r="AA57" s="26"/>
      <c r="AB57" s="51"/>
      <c r="AD57" s="9"/>
      <c r="AE57" s="114"/>
      <c r="AF57" s="929"/>
      <c r="AG57" s="929"/>
      <c r="AH57" s="929"/>
      <c r="AK57" s="929"/>
      <c r="AL57" s="929"/>
      <c r="AM57" s="929"/>
      <c r="AP57" s="930"/>
      <c r="AQ57" s="930"/>
      <c r="AR57" s="930"/>
      <c r="AS57" s="931"/>
      <c r="AT57" s="930"/>
      <c r="AU57" s="930"/>
      <c r="AV57" s="930"/>
      <c r="BB57" s="9"/>
      <c r="BC57" s="114"/>
      <c r="BD57" s="929"/>
      <c r="BE57" s="929"/>
      <c r="BF57" s="929"/>
      <c r="BI57" s="929"/>
      <c r="BJ57" s="929"/>
      <c r="BK57" s="929"/>
      <c r="BN57" s="930"/>
      <c r="BO57" s="930"/>
      <c r="BP57" s="930"/>
      <c r="BQ57" s="931"/>
      <c r="BR57" s="930"/>
      <c r="BS57" s="930"/>
      <c r="BT57" s="930"/>
      <c r="BZ57" s="9"/>
      <c r="CA57" s="114"/>
      <c r="CB57" s="929"/>
      <c r="CC57" s="929"/>
      <c r="CD57" s="929"/>
      <c r="CG57" s="929"/>
      <c r="CH57" s="929"/>
      <c r="CI57" s="929"/>
      <c r="CL57" s="930"/>
      <c r="CM57" s="930"/>
      <c r="CN57" s="930"/>
      <c r="CO57" s="931"/>
      <c r="CP57" s="930"/>
      <c r="CQ57" s="930"/>
      <c r="CR57" s="930"/>
      <c r="CX57" s="9"/>
      <c r="CY57" s="114"/>
      <c r="CZ57" s="929"/>
      <c r="DA57" s="929"/>
      <c r="DB57" s="929"/>
      <c r="DE57" s="929"/>
      <c r="DF57" s="929"/>
      <c r="DG57" s="929"/>
      <c r="DJ57" s="930"/>
      <c r="DK57" s="930"/>
      <c r="DL57" s="930"/>
      <c r="DM57" s="931"/>
      <c r="DN57" s="930"/>
      <c r="DO57" s="930"/>
      <c r="DP57" s="930"/>
      <c r="DV57" s="9"/>
      <c r="DW57" s="114"/>
      <c r="DX57" s="929"/>
      <c r="DY57" s="929"/>
      <c r="DZ57" s="929"/>
      <c r="EC57" s="929"/>
      <c r="ED57" s="929"/>
      <c r="EE57" s="929"/>
      <c r="EH57" s="930"/>
      <c r="EI57" s="930"/>
      <c r="EJ57" s="930"/>
      <c r="EK57" s="931"/>
      <c r="EL57" s="930"/>
      <c r="EM57" s="930"/>
      <c r="EN57" s="930"/>
      <c r="ET57" s="9"/>
      <c r="EU57" s="114"/>
      <c r="EV57" s="929"/>
      <c r="EW57" s="929"/>
      <c r="EX57" s="929"/>
      <c r="FA57" s="929"/>
      <c r="FB57" s="929"/>
      <c r="FC57" s="929"/>
      <c r="FF57" s="930"/>
      <c r="FG57" s="930"/>
      <c r="FH57" s="930"/>
      <c r="FI57" s="931"/>
      <c r="FJ57" s="930"/>
      <c r="FK57" s="930"/>
      <c r="FL57" s="930"/>
    </row>
    <row r="58" spans="2:168" ht="12" customHeight="1" x14ac:dyDescent="0.2">
      <c r="B58" s="21"/>
      <c r="C58" s="51"/>
      <c r="D58" s="1">
        <v>12</v>
      </c>
      <c r="E58" s="1238">
        <f t="shared" si="6"/>
        <v>0</v>
      </c>
      <c r="F58" s="669">
        <f t="shared" si="6"/>
        <v>0</v>
      </c>
      <c r="G58" s="47"/>
      <c r="H58" s="48"/>
      <c r="I58" s="48"/>
      <c r="J58" s="48"/>
      <c r="K58" s="1187">
        <f t="shared" si="8"/>
        <v>0</v>
      </c>
      <c r="L58" s="46"/>
      <c r="M58" s="48"/>
      <c r="N58" s="48"/>
      <c r="O58" s="48"/>
      <c r="P58" s="1187">
        <f t="shared" si="9"/>
        <v>0</v>
      </c>
      <c r="Q58" s="46"/>
      <c r="R58" s="628" t="str">
        <f t="shared" si="10"/>
        <v>ja</v>
      </c>
      <c r="S58" s="1230">
        <f>IF(R58="nee",0,(K58-P58)*(tab!$C$24*tab!$D$10+tab!$D$52))</f>
        <v>0</v>
      </c>
      <c r="T58" s="1230" t="str">
        <f>IF(AND(K58=0,P58=0),"",(H58-M58)*tab!$E$59+(I58-N58)*tab!$F$59+(J58-O58)*tab!$G$59)</f>
        <v/>
      </c>
      <c r="U58" s="1230">
        <f t="shared" si="12"/>
        <v>0</v>
      </c>
      <c r="V58" s="628" t="s">
        <v>118</v>
      </c>
      <c r="W58" s="1230">
        <f>IF(V58="nee",0,(K58-P58)*(tab!$C$124))</f>
        <v>0</v>
      </c>
      <c r="X58" s="1230">
        <f>IF(AND(K58=0,P58=0),0,(H58-M58)*tab!$G$124+(I58-N58)*tab!$H$124+(J58-O58)*tab!$I$124)</f>
        <v>0</v>
      </c>
      <c r="Y58" s="1230">
        <f t="shared" si="11"/>
        <v>0</v>
      </c>
      <c r="Z58" s="3"/>
      <c r="AA58" s="26"/>
      <c r="AB58" s="51"/>
      <c r="AD58" s="9"/>
      <c r="AE58" s="114"/>
      <c r="AF58" s="929"/>
      <c r="AG58" s="929"/>
      <c r="AH58" s="929"/>
      <c r="AK58" s="929"/>
      <c r="AL58" s="929"/>
      <c r="AM58" s="929"/>
      <c r="AP58" s="930"/>
      <c r="AQ58" s="930"/>
      <c r="AR58" s="930"/>
      <c r="AS58" s="931"/>
      <c r="AT58" s="930"/>
      <c r="AU58" s="930"/>
      <c r="AV58" s="930"/>
      <c r="BB58" s="9"/>
      <c r="BC58" s="114"/>
      <c r="BD58" s="929"/>
      <c r="BE58" s="929"/>
      <c r="BF58" s="929"/>
      <c r="BI58" s="929"/>
      <c r="BJ58" s="929"/>
      <c r="BK58" s="929"/>
      <c r="BN58" s="930"/>
      <c r="BO58" s="930"/>
      <c r="BP58" s="930"/>
      <c r="BQ58" s="931"/>
      <c r="BR58" s="930"/>
      <c r="BS58" s="930"/>
      <c r="BT58" s="930"/>
      <c r="BZ58" s="9"/>
      <c r="CA58" s="114"/>
      <c r="CB58" s="929"/>
      <c r="CC58" s="929"/>
      <c r="CD58" s="929"/>
      <c r="CG58" s="929"/>
      <c r="CH58" s="929"/>
      <c r="CI58" s="929"/>
      <c r="CL58" s="930"/>
      <c r="CM58" s="930"/>
      <c r="CN58" s="930"/>
      <c r="CO58" s="931"/>
      <c r="CP58" s="930"/>
      <c r="CQ58" s="930"/>
      <c r="CR58" s="930"/>
      <c r="CX58" s="9"/>
      <c r="CY58" s="114"/>
      <c r="CZ58" s="929"/>
      <c r="DA58" s="929"/>
      <c r="DB58" s="929"/>
      <c r="DE58" s="929"/>
      <c r="DF58" s="929"/>
      <c r="DG58" s="929"/>
      <c r="DJ58" s="930"/>
      <c r="DK58" s="930"/>
      <c r="DL58" s="930"/>
      <c r="DM58" s="931"/>
      <c r="DN58" s="930"/>
      <c r="DO58" s="930"/>
      <c r="DP58" s="930"/>
      <c r="DV58" s="9"/>
      <c r="DW58" s="114"/>
      <c r="DX58" s="929"/>
      <c r="DY58" s="929"/>
      <c r="DZ58" s="929"/>
      <c r="EC58" s="929"/>
      <c r="ED58" s="929"/>
      <c r="EE58" s="929"/>
      <c r="EH58" s="930"/>
      <c r="EI58" s="930"/>
      <c r="EJ58" s="930"/>
      <c r="EK58" s="931"/>
      <c r="EL58" s="930"/>
      <c r="EM58" s="930"/>
      <c r="EN58" s="930"/>
      <c r="ET58" s="9"/>
      <c r="EU58" s="114"/>
      <c r="EV58" s="929"/>
      <c r="EW58" s="929"/>
      <c r="EX58" s="929"/>
      <c r="FA58" s="929"/>
      <c r="FB58" s="929"/>
      <c r="FC58" s="929"/>
      <c r="FF58" s="930"/>
      <c r="FG58" s="930"/>
      <c r="FH58" s="930"/>
      <c r="FI58" s="931"/>
      <c r="FJ58" s="930"/>
      <c r="FK58" s="930"/>
      <c r="FL58" s="930"/>
    </row>
    <row r="59" spans="2:168" ht="12" customHeight="1" x14ac:dyDescent="0.2">
      <c r="B59" s="21"/>
      <c r="C59" s="51"/>
      <c r="D59" s="1">
        <v>13</v>
      </c>
      <c r="E59" s="1238">
        <f t="shared" si="6"/>
        <v>0</v>
      </c>
      <c r="F59" s="669">
        <f t="shared" si="6"/>
        <v>0</v>
      </c>
      <c r="G59" s="47"/>
      <c r="H59" s="48"/>
      <c r="I59" s="48"/>
      <c r="J59" s="48"/>
      <c r="K59" s="1187">
        <f t="shared" si="8"/>
        <v>0</v>
      </c>
      <c r="L59" s="46"/>
      <c r="M59" s="48"/>
      <c r="N59" s="48"/>
      <c r="O59" s="48"/>
      <c r="P59" s="1187">
        <f t="shared" si="9"/>
        <v>0</v>
      </c>
      <c r="Q59" s="46"/>
      <c r="R59" s="628" t="str">
        <f t="shared" si="10"/>
        <v>ja</v>
      </c>
      <c r="S59" s="1230">
        <f>IF(R59="nee",0,(K59-P59)*(tab!$C$24*tab!$D$10+tab!$D$52))</f>
        <v>0</v>
      </c>
      <c r="T59" s="1230" t="str">
        <f>IF(AND(K59=0,P59=0),"",(H59-M59)*tab!$E$59+(I59-N59)*tab!$F$59+(J59-O59)*tab!$G$59)</f>
        <v/>
      </c>
      <c r="U59" s="1230">
        <f t="shared" si="12"/>
        <v>0</v>
      </c>
      <c r="V59" s="628" t="s">
        <v>118</v>
      </c>
      <c r="W59" s="1230">
        <f>IF(V59="nee",0,(K59-P59)*(tab!$C$124))</f>
        <v>0</v>
      </c>
      <c r="X59" s="1230">
        <f>IF(AND(K59=0,P59=0),0,(H59-M59)*tab!$G$124+(I59-N59)*tab!$H$124+(J59-O59)*tab!$I$124)</f>
        <v>0</v>
      </c>
      <c r="Y59" s="1230">
        <f t="shared" si="11"/>
        <v>0</v>
      </c>
      <c r="Z59" s="3"/>
      <c r="AA59" s="26"/>
      <c r="AB59" s="51"/>
      <c r="AD59" s="9"/>
      <c r="AE59" s="114"/>
      <c r="AF59" s="929"/>
      <c r="AG59" s="929"/>
      <c r="AH59" s="929"/>
      <c r="AK59" s="929"/>
      <c r="AL59" s="929"/>
      <c r="AM59" s="929"/>
      <c r="AP59" s="930"/>
      <c r="AQ59" s="930"/>
      <c r="AR59" s="930"/>
      <c r="AS59" s="931"/>
      <c r="AT59" s="930"/>
      <c r="AU59" s="930"/>
      <c r="AV59" s="930"/>
      <c r="BB59" s="9"/>
      <c r="BC59" s="114"/>
      <c r="BD59" s="929"/>
      <c r="BE59" s="929"/>
      <c r="BF59" s="929"/>
      <c r="BI59" s="929"/>
      <c r="BJ59" s="929"/>
      <c r="BK59" s="929"/>
      <c r="BN59" s="930"/>
      <c r="BO59" s="930"/>
      <c r="BP59" s="930"/>
      <c r="BQ59" s="931"/>
      <c r="BR59" s="930"/>
      <c r="BS59" s="930"/>
      <c r="BT59" s="930"/>
      <c r="BZ59" s="9"/>
      <c r="CA59" s="114"/>
      <c r="CB59" s="929"/>
      <c r="CC59" s="929"/>
      <c r="CD59" s="929"/>
      <c r="CG59" s="929"/>
      <c r="CH59" s="929"/>
      <c r="CI59" s="929"/>
      <c r="CL59" s="930"/>
      <c r="CM59" s="930"/>
      <c r="CN59" s="930"/>
      <c r="CO59" s="931"/>
      <c r="CP59" s="930"/>
      <c r="CQ59" s="930"/>
      <c r="CR59" s="930"/>
      <c r="CX59" s="9"/>
      <c r="CY59" s="114"/>
      <c r="CZ59" s="929"/>
      <c r="DA59" s="929"/>
      <c r="DB59" s="929"/>
      <c r="DE59" s="929"/>
      <c r="DF59" s="929"/>
      <c r="DG59" s="929"/>
      <c r="DJ59" s="930"/>
      <c r="DK59" s="930"/>
      <c r="DL59" s="930"/>
      <c r="DM59" s="931"/>
      <c r="DN59" s="930"/>
      <c r="DO59" s="930"/>
      <c r="DP59" s="930"/>
      <c r="DV59" s="9"/>
      <c r="DW59" s="114"/>
      <c r="DX59" s="929"/>
      <c r="DY59" s="929"/>
      <c r="DZ59" s="929"/>
      <c r="EC59" s="929"/>
      <c r="ED59" s="929"/>
      <c r="EE59" s="929"/>
      <c r="EH59" s="930"/>
      <c r="EI59" s="930"/>
      <c r="EJ59" s="930"/>
      <c r="EK59" s="931"/>
      <c r="EL59" s="930"/>
      <c r="EM59" s="930"/>
      <c r="EN59" s="930"/>
      <c r="ET59" s="9"/>
      <c r="EU59" s="114"/>
      <c r="EV59" s="929"/>
      <c r="EW59" s="929"/>
      <c r="EX59" s="929"/>
      <c r="FA59" s="929"/>
      <c r="FB59" s="929"/>
      <c r="FC59" s="929"/>
      <c r="FF59" s="930"/>
      <c r="FG59" s="930"/>
      <c r="FH59" s="930"/>
      <c r="FI59" s="931"/>
      <c r="FJ59" s="930"/>
      <c r="FK59" s="930"/>
      <c r="FL59" s="930"/>
    </row>
    <row r="60" spans="2:168" ht="12" customHeight="1" x14ac:dyDescent="0.2">
      <c r="B60" s="21"/>
      <c r="C60" s="51"/>
      <c r="D60" s="1">
        <v>14</v>
      </c>
      <c r="E60" s="1238">
        <f t="shared" si="6"/>
        <v>0</v>
      </c>
      <c r="F60" s="669">
        <f t="shared" si="6"/>
        <v>0</v>
      </c>
      <c r="G60" s="47"/>
      <c r="H60" s="48"/>
      <c r="I60" s="48"/>
      <c r="J60" s="48"/>
      <c r="K60" s="1187">
        <f t="shared" si="8"/>
        <v>0</v>
      </c>
      <c r="L60" s="46"/>
      <c r="M60" s="48"/>
      <c r="N60" s="48"/>
      <c r="O60" s="48"/>
      <c r="P60" s="1187">
        <f t="shared" si="9"/>
        <v>0</v>
      </c>
      <c r="Q60" s="46"/>
      <c r="R60" s="628" t="str">
        <f t="shared" si="10"/>
        <v>ja</v>
      </c>
      <c r="S60" s="1230">
        <f>IF(R60="nee",0,(K60-P60)*(tab!$C$24*tab!$D$10+tab!$D$52))</f>
        <v>0</v>
      </c>
      <c r="T60" s="1230" t="str">
        <f>IF(AND(K60=0,P60=0),"",(H60-M60)*tab!$E$59+(I60-N60)*tab!$F$59+(J60-O60)*tab!$G$59)</f>
        <v/>
      </c>
      <c r="U60" s="1230">
        <f t="shared" si="12"/>
        <v>0</v>
      </c>
      <c r="V60" s="628" t="s">
        <v>118</v>
      </c>
      <c r="W60" s="1230">
        <f>IF(V60="nee",0,(K60-P60)*(tab!$C$124))</f>
        <v>0</v>
      </c>
      <c r="X60" s="1230">
        <f>IF(AND(K60=0,P60=0),0,(H60-M60)*tab!$G$124+(I60-N60)*tab!$H$124+(J60-O60)*tab!$I$124)</f>
        <v>0</v>
      </c>
      <c r="Y60" s="1230">
        <f t="shared" si="11"/>
        <v>0</v>
      </c>
      <c r="Z60" s="3"/>
      <c r="AA60" s="26"/>
      <c r="AB60" s="51"/>
      <c r="AD60" s="9"/>
      <c r="AE60" s="114"/>
      <c r="AF60" s="929"/>
      <c r="AG60" s="929"/>
      <c r="AH60" s="929"/>
      <c r="AK60" s="929"/>
      <c r="AL60" s="929"/>
      <c r="AM60" s="929"/>
      <c r="AP60" s="930"/>
      <c r="AQ60" s="930"/>
      <c r="AR60" s="930"/>
      <c r="AS60" s="931"/>
      <c r="AT60" s="930"/>
      <c r="AU60" s="930"/>
      <c r="AV60" s="930"/>
      <c r="BB60" s="9"/>
      <c r="BC60" s="114"/>
      <c r="BD60" s="929"/>
      <c r="BE60" s="929"/>
      <c r="BF60" s="929"/>
      <c r="BI60" s="929"/>
      <c r="BJ60" s="929"/>
      <c r="BK60" s="929"/>
      <c r="BN60" s="930"/>
      <c r="BO60" s="930"/>
      <c r="BP60" s="930"/>
      <c r="BQ60" s="931"/>
      <c r="BR60" s="930"/>
      <c r="BS60" s="930"/>
      <c r="BT60" s="930"/>
      <c r="BZ60" s="9"/>
      <c r="CA60" s="114"/>
      <c r="CB60" s="929"/>
      <c r="CC60" s="929"/>
      <c r="CD60" s="929"/>
      <c r="CG60" s="929"/>
      <c r="CH60" s="929"/>
      <c r="CI60" s="929"/>
      <c r="CL60" s="930"/>
      <c r="CM60" s="930"/>
      <c r="CN60" s="930"/>
      <c r="CO60" s="931"/>
      <c r="CP60" s="930"/>
      <c r="CQ60" s="930"/>
      <c r="CR60" s="930"/>
      <c r="CX60" s="9"/>
      <c r="CY60" s="114"/>
      <c r="CZ60" s="929"/>
      <c r="DA60" s="929"/>
      <c r="DB60" s="929"/>
      <c r="DE60" s="929"/>
      <c r="DF60" s="929"/>
      <c r="DG60" s="929"/>
      <c r="DJ60" s="930"/>
      <c r="DK60" s="930"/>
      <c r="DL60" s="930"/>
      <c r="DM60" s="931"/>
      <c r="DN60" s="930"/>
      <c r="DO60" s="930"/>
      <c r="DP60" s="930"/>
      <c r="DV60" s="9"/>
      <c r="DW60" s="114"/>
      <c r="DX60" s="929"/>
      <c r="DY60" s="929"/>
      <c r="DZ60" s="929"/>
      <c r="EC60" s="929"/>
      <c r="ED60" s="929"/>
      <c r="EE60" s="929"/>
      <c r="EH60" s="930"/>
      <c r="EI60" s="930"/>
      <c r="EJ60" s="930"/>
      <c r="EK60" s="931"/>
      <c r="EL60" s="930"/>
      <c r="EM60" s="930"/>
      <c r="EN60" s="930"/>
      <c r="ET60" s="9"/>
      <c r="EU60" s="114"/>
      <c r="EV60" s="929"/>
      <c r="EW60" s="929"/>
      <c r="EX60" s="929"/>
      <c r="FA60" s="929"/>
      <c r="FB60" s="929"/>
      <c r="FC60" s="929"/>
      <c r="FF60" s="930"/>
      <c r="FG60" s="930"/>
      <c r="FH60" s="930"/>
      <c r="FI60" s="931"/>
      <c r="FJ60" s="930"/>
      <c r="FK60" s="930"/>
      <c r="FL60" s="930"/>
    </row>
    <row r="61" spans="2:168" ht="12" customHeight="1" x14ac:dyDescent="0.2">
      <c r="B61" s="21"/>
      <c r="C61" s="51"/>
      <c r="D61" s="1">
        <v>15</v>
      </c>
      <c r="E61" s="1238">
        <f t="shared" si="6"/>
        <v>0</v>
      </c>
      <c r="F61" s="669">
        <f t="shared" si="6"/>
        <v>0</v>
      </c>
      <c r="G61" s="47"/>
      <c r="H61" s="48"/>
      <c r="I61" s="48"/>
      <c r="J61" s="48"/>
      <c r="K61" s="1187">
        <f t="shared" si="8"/>
        <v>0</v>
      </c>
      <c r="L61" s="46"/>
      <c r="M61" s="48"/>
      <c r="N61" s="48"/>
      <c r="O61" s="48"/>
      <c r="P61" s="1187">
        <f t="shared" si="9"/>
        <v>0</v>
      </c>
      <c r="Q61" s="46"/>
      <c r="R61" s="628" t="str">
        <f t="shared" si="10"/>
        <v>ja</v>
      </c>
      <c r="S61" s="1230">
        <f>IF(R61="nee",0,(K61-P61)*(tab!$C$24*tab!$D$10+tab!$D$52))</f>
        <v>0</v>
      </c>
      <c r="T61" s="1230" t="str">
        <f>IF(AND(K61=0,P61=0),"",(H61-M61)*tab!$E$59+(I61-N61)*tab!$F$59+(J61-O61)*tab!$G$59)</f>
        <v/>
      </c>
      <c r="U61" s="1230">
        <f t="shared" si="12"/>
        <v>0</v>
      </c>
      <c r="V61" s="628" t="s">
        <v>118</v>
      </c>
      <c r="W61" s="1230">
        <f>IF(V61="nee",0,(K61-P61)*(tab!$C$124))</f>
        <v>0</v>
      </c>
      <c r="X61" s="1230">
        <f>IF(AND(K61=0,P61=0),0,(H61-M61)*tab!$G$124+(I61-N61)*tab!$H$124+(J61-O61)*tab!$I$124)</f>
        <v>0</v>
      </c>
      <c r="Y61" s="1230">
        <f t="shared" si="11"/>
        <v>0</v>
      </c>
      <c r="Z61" s="3"/>
      <c r="AA61" s="26"/>
      <c r="AB61" s="51"/>
      <c r="AD61" s="9"/>
      <c r="AE61" s="114"/>
      <c r="AF61" s="929"/>
      <c r="AG61" s="929"/>
      <c r="AH61" s="929"/>
      <c r="AK61" s="929"/>
      <c r="AL61" s="929"/>
      <c r="AM61" s="929"/>
      <c r="AP61" s="930"/>
      <c r="AQ61" s="930"/>
      <c r="AR61" s="930"/>
      <c r="AS61" s="931"/>
      <c r="AT61" s="930"/>
      <c r="AU61" s="930"/>
      <c r="AV61" s="930"/>
      <c r="BB61" s="9"/>
      <c r="BC61" s="114"/>
      <c r="BD61" s="929"/>
      <c r="BE61" s="929"/>
      <c r="BF61" s="929"/>
      <c r="BI61" s="929"/>
      <c r="BJ61" s="929"/>
      <c r="BK61" s="929"/>
      <c r="BN61" s="930"/>
      <c r="BO61" s="930"/>
      <c r="BP61" s="930"/>
      <c r="BQ61" s="931"/>
      <c r="BR61" s="930"/>
      <c r="BS61" s="930"/>
      <c r="BT61" s="930"/>
      <c r="BZ61" s="9"/>
      <c r="CA61" s="114"/>
      <c r="CB61" s="929"/>
      <c r="CC61" s="929"/>
      <c r="CD61" s="929"/>
      <c r="CG61" s="929"/>
      <c r="CH61" s="929"/>
      <c r="CI61" s="929"/>
      <c r="CL61" s="930"/>
      <c r="CM61" s="930"/>
      <c r="CN61" s="930"/>
      <c r="CO61" s="931"/>
      <c r="CP61" s="930"/>
      <c r="CQ61" s="930"/>
      <c r="CR61" s="930"/>
      <c r="CX61" s="9"/>
      <c r="CY61" s="114"/>
      <c r="CZ61" s="929"/>
      <c r="DA61" s="929"/>
      <c r="DB61" s="929"/>
      <c r="DE61" s="929"/>
      <c r="DF61" s="929"/>
      <c r="DG61" s="929"/>
      <c r="DJ61" s="930"/>
      <c r="DK61" s="930"/>
      <c r="DL61" s="930"/>
      <c r="DM61" s="931"/>
      <c r="DN61" s="930"/>
      <c r="DO61" s="930"/>
      <c r="DP61" s="930"/>
      <c r="DV61" s="9"/>
      <c r="DW61" s="114"/>
      <c r="DX61" s="929"/>
      <c r="DY61" s="929"/>
      <c r="DZ61" s="929"/>
      <c r="EC61" s="929"/>
      <c r="ED61" s="929"/>
      <c r="EE61" s="929"/>
      <c r="EH61" s="930"/>
      <c r="EI61" s="930"/>
      <c r="EJ61" s="930"/>
      <c r="EK61" s="931"/>
      <c r="EL61" s="930"/>
      <c r="EM61" s="930"/>
      <c r="EN61" s="930"/>
      <c r="ET61" s="9"/>
      <c r="EU61" s="114"/>
      <c r="EV61" s="929"/>
      <c r="EW61" s="929"/>
      <c r="EX61" s="929"/>
      <c r="FA61" s="929"/>
      <c r="FB61" s="929"/>
      <c r="FC61" s="929"/>
      <c r="FF61" s="930"/>
      <c r="FG61" s="930"/>
      <c r="FH61" s="930"/>
      <c r="FI61" s="931"/>
      <c r="FJ61" s="930"/>
      <c r="FK61" s="930"/>
      <c r="FL61" s="930"/>
    </row>
    <row r="62" spans="2:168" ht="12" customHeight="1" x14ac:dyDescent="0.2">
      <c r="B62" s="21"/>
      <c r="C62" s="51"/>
      <c r="D62" s="1">
        <v>16</v>
      </c>
      <c r="E62" s="1238">
        <f t="shared" si="6"/>
        <v>0</v>
      </c>
      <c r="F62" s="669">
        <f t="shared" si="6"/>
        <v>0</v>
      </c>
      <c r="G62" s="47"/>
      <c r="H62" s="48"/>
      <c r="I62" s="48"/>
      <c r="J62" s="48"/>
      <c r="K62" s="1187">
        <f t="shared" si="8"/>
        <v>0</v>
      </c>
      <c r="L62" s="46"/>
      <c r="M62" s="48"/>
      <c r="N62" s="48"/>
      <c r="O62" s="48"/>
      <c r="P62" s="1187">
        <f t="shared" si="9"/>
        <v>0</v>
      </c>
      <c r="Q62" s="46"/>
      <c r="R62" s="628" t="str">
        <f t="shared" si="10"/>
        <v>ja</v>
      </c>
      <c r="S62" s="1230">
        <f>IF(R62="nee",0,(K62-P62)*(tab!$C$24*tab!$D$10+tab!$D$52))</f>
        <v>0</v>
      </c>
      <c r="T62" s="1230" t="str">
        <f>IF(AND(K62=0,P62=0),"",(H62-M62)*tab!$E$59+(I62-N62)*tab!$F$59+(J62-O62)*tab!$G$59)</f>
        <v/>
      </c>
      <c r="U62" s="1230">
        <f t="shared" si="12"/>
        <v>0</v>
      </c>
      <c r="V62" s="628" t="s">
        <v>118</v>
      </c>
      <c r="W62" s="1230">
        <f>IF(V62="nee",0,(K62-P62)*(tab!$C$124))</f>
        <v>0</v>
      </c>
      <c r="X62" s="1230">
        <f>IF(AND(K62=0,P62=0),0,(H62-M62)*tab!$G$124+(I62-N62)*tab!$H$124+(J62-O62)*tab!$I$124)</f>
        <v>0</v>
      </c>
      <c r="Y62" s="1230">
        <f t="shared" si="11"/>
        <v>0</v>
      </c>
      <c r="Z62" s="3"/>
      <c r="AA62" s="26"/>
      <c r="AB62" s="51"/>
      <c r="AD62" s="9"/>
      <c r="AE62" s="114"/>
      <c r="AF62" s="929"/>
      <c r="AG62" s="929"/>
      <c r="AH62" s="929"/>
      <c r="AK62" s="929"/>
      <c r="AL62" s="929"/>
      <c r="AM62" s="929"/>
      <c r="AP62" s="930"/>
      <c r="AQ62" s="930"/>
      <c r="AR62" s="930"/>
      <c r="AS62" s="931"/>
      <c r="AT62" s="930"/>
      <c r="AU62" s="930"/>
      <c r="AV62" s="930"/>
      <c r="BB62" s="9"/>
      <c r="BC62" s="114"/>
      <c r="BD62" s="929"/>
      <c r="BE62" s="929"/>
      <c r="BF62" s="929"/>
      <c r="BI62" s="929"/>
      <c r="BJ62" s="929"/>
      <c r="BK62" s="929"/>
      <c r="BN62" s="930"/>
      <c r="BO62" s="930"/>
      <c r="BP62" s="930"/>
      <c r="BQ62" s="931"/>
      <c r="BR62" s="930"/>
      <c r="BS62" s="930"/>
      <c r="BT62" s="930"/>
      <c r="BZ62" s="9"/>
      <c r="CA62" s="114"/>
      <c r="CB62" s="929"/>
      <c r="CC62" s="929"/>
      <c r="CD62" s="929"/>
      <c r="CG62" s="929"/>
      <c r="CH62" s="929"/>
      <c r="CI62" s="929"/>
      <c r="CL62" s="930"/>
      <c r="CM62" s="930"/>
      <c r="CN62" s="930"/>
      <c r="CO62" s="931"/>
      <c r="CP62" s="930"/>
      <c r="CQ62" s="930"/>
      <c r="CR62" s="930"/>
      <c r="CX62" s="9"/>
      <c r="CY62" s="114"/>
      <c r="CZ62" s="929"/>
      <c r="DA62" s="929"/>
      <c r="DB62" s="929"/>
      <c r="DE62" s="929"/>
      <c r="DF62" s="929"/>
      <c r="DG62" s="929"/>
      <c r="DJ62" s="930"/>
      <c r="DK62" s="930"/>
      <c r="DL62" s="930"/>
      <c r="DM62" s="931"/>
      <c r="DN62" s="930"/>
      <c r="DO62" s="930"/>
      <c r="DP62" s="930"/>
      <c r="DV62" s="9"/>
      <c r="DW62" s="114"/>
      <c r="DX62" s="929"/>
      <c r="DY62" s="929"/>
      <c r="DZ62" s="929"/>
      <c r="EC62" s="929"/>
      <c r="ED62" s="929"/>
      <c r="EE62" s="929"/>
      <c r="EH62" s="930"/>
      <c r="EI62" s="930"/>
      <c r="EJ62" s="930"/>
      <c r="EK62" s="931"/>
      <c r="EL62" s="930"/>
      <c r="EM62" s="930"/>
      <c r="EN62" s="930"/>
      <c r="ET62" s="9"/>
      <c r="EU62" s="114"/>
      <c r="EV62" s="929"/>
      <c r="EW62" s="929"/>
      <c r="EX62" s="929"/>
      <c r="FA62" s="929"/>
      <c r="FB62" s="929"/>
      <c r="FC62" s="929"/>
      <c r="FF62" s="930"/>
      <c r="FG62" s="930"/>
      <c r="FH62" s="930"/>
      <c r="FI62" s="931"/>
      <c r="FJ62" s="930"/>
      <c r="FK62" s="930"/>
      <c r="FL62" s="930"/>
    </row>
    <row r="63" spans="2:168" ht="12" customHeight="1" x14ac:dyDescent="0.2">
      <c r="B63" s="21"/>
      <c r="C63" s="51"/>
      <c r="D63" s="1">
        <v>17</v>
      </c>
      <c r="E63" s="1238">
        <f t="shared" ref="E63:F76" si="13">+E28</f>
        <v>0</v>
      </c>
      <c r="F63" s="669">
        <f t="shared" si="13"/>
        <v>0</v>
      </c>
      <c r="G63" s="47"/>
      <c r="H63" s="48"/>
      <c r="I63" s="48"/>
      <c r="J63" s="48"/>
      <c r="K63" s="1187">
        <f t="shared" si="8"/>
        <v>0</v>
      </c>
      <c r="L63" s="46"/>
      <c r="M63" s="48"/>
      <c r="N63" s="48"/>
      <c r="O63" s="48"/>
      <c r="P63" s="1187">
        <f t="shared" si="9"/>
        <v>0</v>
      </c>
      <c r="Q63" s="46"/>
      <c r="R63" s="628" t="str">
        <f t="shared" si="10"/>
        <v>ja</v>
      </c>
      <c r="S63" s="1230">
        <f>IF(R63="nee",0,(K63-P63)*(tab!$C$24*tab!$D$10+tab!$D$52))</f>
        <v>0</v>
      </c>
      <c r="T63" s="1230" t="str">
        <f>IF(AND(K63=0,P63=0),"",(H63-M63)*tab!$E$59+(I63-N63)*tab!$F$59+(J63-O63)*tab!$G$59)</f>
        <v/>
      </c>
      <c r="U63" s="1230">
        <f t="shared" si="12"/>
        <v>0</v>
      </c>
      <c r="V63" s="628" t="s">
        <v>118</v>
      </c>
      <c r="W63" s="1230">
        <f>IF(V63="nee",0,(K63-P63)*(tab!$C$124))</f>
        <v>0</v>
      </c>
      <c r="X63" s="1230">
        <f>IF(AND(K63=0,P63=0),0,(H63-M63)*tab!$G$124+(I63-N63)*tab!$H$124+(J63-O63)*tab!$I$124)</f>
        <v>0</v>
      </c>
      <c r="Y63" s="1230">
        <f t="shared" si="11"/>
        <v>0</v>
      </c>
      <c r="Z63" s="3"/>
      <c r="AA63" s="26"/>
      <c r="AB63" s="51"/>
      <c r="AD63" s="9"/>
      <c r="AE63" s="114"/>
      <c r="AF63" s="929"/>
      <c r="AG63" s="929"/>
      <c r="AH63" s="929"/>
      <c r="AK63" s="929"/>
      <c r="AL63" s="929"/>
      <c r="AM63" s="929"/>
      <c r="AP63" s="930"/>
      <c r="AQ63" s="930"/>
      <c r="AR63" s="930"/>
      <c r="AS63" s="931"/>
      <c r="AT63" s="930"/>
      <c r="AU63" s="930"/>
      <c r="AV63" s="930"/>
      <c r="BB63" s="9"/>
      <c r="BC63" s="114"/>
      <c r="BD63" s="929"/>
      <c r="BE63" s="929"/>
      <c r="BF63" s="929"/>
      <c r="BI63" s="929"/>
      <c r="BJ63" s="929"/>
      <c r="BK63" s="929"/>
      <c r="BN63" s="930"/>
      <c r="BO63" s="930"/>
      <c r="BP63" s="930"/>
      <c r="BQ63" s="931"/>
      <c r="BR63" s="930"/>
      <c r="BS63" s="930"/>
      <c r="BT63" s="930"/>
      <c r="BZ63" s="9"/>
      <c r="CA63" s="114"/>
      <c r="CB63" s="929"/>
      <c r="CC63" s="929"/>
      <c r="CD63" s="929"/>
      <c r="CG63" s="929"/>
      <c r="CH63" s="929"/>
      <c r="CI63" s="929"/>
      <c r="CL63" s="930"/>
      <c r="CM63" s="930"/>
      <c r="CN63" s="930"/>
      <c r="CO63" s="931"/>
      <c r="CP63" s="930"/>
      <c r="CQ63" s="930"/>
      <c r="CR63" s="930"/>
      <c r="CX63" s="9"/>
      <c r="CY63" s="114"/>
      <c r="CZ63" s="929"/>
      <c r="DA63" s="929"/>
      <c r="DB63" s="929"/>
      <c r="DE63" s="929"/>
      <c r="DF63" s="929"/>
      <c r="DG63" s="929"/>
      <c r="DJ63" s="930"/>
      <c r="DK63" s="930"/>
      <c r="DL63" s="930"/>
      <c r="DM63" s="931"/>
      <c r="DN63" s="930"/>
      <c r="DO63" s="930"/>
      <c r="DP63" s="930"/>
      <c r="DV63" s="9"/>
      <c r="DW63" s="114"/>
      <c r="DX63" s="929"/>
      <c r="DY63" s="929"/>
      <c r="DZ63" s="929"/>
      <c r="EC63" s="929"/>
      <c r="ED63" s="929"/>
      <c r="EE63" s="929"/>
      <c r="EH63" s="930"/>
      <c r="EI63" s="930"/>
      <c r="EJ63" s="930"/>
      <c r="EK63" s="931"/>
      <c r="EL63" s="930"/>
      <c r="EM63" s="930"/>
      <c r="EN63" s="930"/>
      <c r="ET63" s="9"/>
      <c r="EU63" s="114"/>
      <c r="EV63" s="929"/>
      <c r="EW63" s="929"/>
      <c r="EX63" s="929"/>
      <c r="FA63" s="929"/>
      <c r="FB63" s="929"/>
      <c r="FC63" s="929"/>
      <c r="FF63" s="930"/>
      <c r="FG63" s="930"/>
      <c r="FH63" s="930"/>
      <c r="FI63" s="931"/>
      <c r="FJ63" s="930"/>
      <c r="FK63" s="930"/>
      <c r="FL63" s="930"/>
    </row>
    <row r="64" spans="2:168" ht="12" customHeight="1" x14ac:dyDescent="0.2">
      <c r="B64" s="21"/>
      <c r="C64" s="51"/>
      <c r="D64" s="1">
        <v>18</v>
      </c>
      <c r="E64" s="1238">
        <f t="shared" si="13"/>
        <v>0</v>
      </c>
      <c r="F64" s="669">
        <f t="shared" si="13"/>
        <v>0</v>
      </c>
      <c r="G64" s="47"/>
      <c r="H64" s="48"/>
      <c r="I64" s="48"/>
      <c r="J64" s="48"/>
      <c r="K64" s="1187">
        <f t="shared" si="8"/>
        <v>0</v>
      </c>
      <c r="L64" s="46"/>
      <c r="M64" s="48"/>
      <c r="N64" s="48"/>
      <c r="O64" s="48"/>
      <c r="P64" s="1187">
        <f t="shared" si="9"/>
        <v>0</v>
      </c>
      <c r="Q64" s="46"/>
      <c r="R64" s="628" t="str">
        <f t="shared" si="10"/>
        <v>ja</v>
      </c>
      <c r="S64" s="1230">
        <f>IF(R64="nee",0,(K64-P64)*(tab!$C$24*tab!$D$10+tab!$D$52))</f>
        <v>0</v>
      </c>
      <c r="T64" s="1230" t="str">
        <f>IF(AND(K64=0,P64=0),"",(H64-M64)*tab!$E$59+(I64-N64)*tab!$F$59+(J64-O64)*tab!$G$59)</f>
        <v/>
      </c>
      <c r="U64" s="1230">
        <f t="shared" si="12"/>
        <v>0</v>
      </c>
      <c r="V64" s="628" t="s">
        <v>118</v>
      </c>
      <c r="W64" s="1230">
        <f>IF(V64="nee",0,(K64-P64)*(tab!$C$124))</f>
        <v>0</v>
      </c>
      <c r="X64" s="1230">
        <f>IF(AND(K64=0,P64=0),0,(H64-M64)*tab!$G$124+(I64-N64)*tab!$H$124+(J64-O64)*tab!$I$124)</f>
        <v>0</v>
      </c>
      <c r="Y64" s="1230">
        <f t="shared" si="11"/>
        <v>0</v>
      </c>
      <c r="Z64" s="3"/>
      <c r="AA64" s="26"/>
      <c r="AB64" s="51"/>
      <c r="AD64" s="9"/>
      <c r="AE64" s="114"/>
      <c r="AF64" s="929"/>
      <c r="AG64" s="929"/>
      <c r="AH64" s="929"/>
      <c r="AK64" s="929"/>
      <c r="AL64" s="929"/>
      <c r="AM64" s="929"/>
      <c r="AP64" s="930"/>
      <c r="AQ64" s="930"/>
      <c r="AR64" s="930"/>
      <c r="AS64" s="931"/>
      <c r="AT64" s="930"/>
      <c r="AU64" s="930"/>
      <c r="AV64" s="930"/>
      <c r="BB64" s="9"/>
      <c r="BC64" s="114"/>
      <c r="BD64" s="929"/>
      <c r="BE64" s="929"/>
      <c r="BF64" s="929"/>
      <c r="BI64" s="929"/>
      <c r="BJ64" s="929"/>
      <c r="BK64" s="929"/>
      <c r="BN64" s="930"/>
      <c r="BO64" s="930"/>
      <c r="BP64" s="930"/>
      <c r="BQ64" s="931"/>
      <c r="BR64" s="930"/>
      <c r="BS64" s="930"/>
      <c r="BT64" s="930"/>
      <c r="BZ64" s="9"/>
      <c r="CA64" s="114"/>
      <c r="CB64" s="929"/>
      <c r="CC64" s="929"/>
      <c r="CD64" s="929"/>
      <c r="CG64" s="929"/>
      <c r="CH64" s="929"/>
      <c r="CI64" s="929"/>
      <c r="CL64" s="930"/>
      <c r="CM64" s="930"/>
      <c r="CN64" s="930"/>
      <c r="CO64" s="931"/>
      <c r="CP64" s="930"/>
      <c r="CQ64" s="930"/>
      <c r="CR64" s="930"/>
      <c r="CX64" s="9"/>
      <c r="CY64" s="114"/>
      <c r="CZ64" s="929"/>
      <c r="DA64" s="929"/>
      <c r="DB64" s="929"/>
      <c r="DE64" s="929"/>
      <c r="DF64" s="929"/>
      <c r="DG64" s="929"/>
      <c r="DJ64" s="930"/>
      <c r="DK64" s="930"/>
      <c r="DL64" s="930"/>
      <c r="DM64" s="931"/>
      <c r="DN64" s="930"/>
      <c r="DO64" s="930"/>
      <c r="DP64" s="930"/>
      <c r="DV64" s="9"/>
      <c r="DW64" s="114"/>
      <c r="DX64" s="929"/>
      <c r="DY64" s="929"/>
      <c r="DZ64" s="929"/>
      <c r="EC64" s="929"/>
      <c r="ED64" s="929"/>
      <c r="EE64" s="929"/>
      <c r="EH64" s="930"/>
      <c r="EI64" s="930"/>
      <c r="EJ64" s="930"/>
      <c r="EK64" s="931"/>
      <c r="EL64" s="930"/>
      <c r="EM64" s="930"/>
      <c r="EN64" s="930"/>
      <c r="ET64" s="9"/>
      <c r="EU64" s="114"/>
      <c r="EV64" s="929"/>
      <c r="EW64" s="929"/>
      <c r="EX64" s="929"/>
      <c r="FA64" s="929"/>
      <c r="FB64" s="929"/>
      <c r="FC64" s="929"/>
      <c r="FF64" s="930"/>
      <c r="FG64" s="930"/>
      <c r="FH64" s="930"/>
      <c r="FI64" s="931"/>
      <c r="FJ64" s="930"/>
      <c r="FK64" s="930"/>
      <c r="FL64" s="930"/>
    </row>
    <row r="65" spans="2:191" ht="12" customHeight="1" x14ac:dyDescent="0.2">
      <c r="B65" s="21"/>
      <c r="C65" s="51"/>
      <c r="D65" s="1">
        <v>19</v>
      </c>
      <c r="E65" s="1238">
        <f t="shared" si="13"/>
        <v>0</v>
      </c>
      <c r="F65" s="669">
        <f t="shared" si="13"/>
        <v>0</v>
      </c>
      <c r="G65" s="47"/>
      <c r="H65" s="48"/>
      <c r="I65" s="48"/>
      <c r="J65" s="48"/>
      <c r="K65" s="1187">
        <f t="shared" si="8"/>
        <v>0</v>
      </c>
      <c r="L65" s="46"/>
      <c r="M65" s="48"/>
      <c r="N65" s="48"/>
      <c r="O65" s="48"/>
      <c r="P65" s="1187">
        <f t="shared" si="9"/>
        <v>0</v>
      </c>
      <c r="Q65" s="46"/>
      <c r="R65" s="628" t="str">
        <f t="shared" si="10"/>
        <v>ja</v>
      </c>
      <c r="S65" s="1230">
        <f>IF(R65="nee",0,(K65-P65)*(tab!$C$24*tab!$D$10+tab!$D$52))</f>
        <v>0</v>
      </c>
      <c r="T65" s="1230" t="str">
        <f>IF(AND(K65=0,P65=0),"",(H65-M65)*tab!$E$59+(I65-N65)*tab!$F$59+(J65-O65)*tab!$G$59)</f>
        <v/>
      </c>
      <c r="U65" s="1230">
        <f t="shared" si="12"/>
        <v>0</v>
      </c>
      <c r="V65" s="628" t="s">
        <v>118</v>
      </c>
      <c r="W65" s="1230">
        <f>IF(V65="nee",0,(K65-P65)*(tab!$C$124))</f>
        <v>0</v>
      </c>
      <c r="X65" s="1230">
        <f>IF(AND(K65=0,P65=0),0,(H65-M65)*tab!$G$124+(I65-N65)*tab!$H$124+(J65-O65)*tab!$I$124)</f>
        <v>0</v>
      </c>
      <c r="Y65" s="1230">
        <f t="shared" si="11"/>
        <v>0</v>
      </c>
      <c r="Z65" s="3"/>
      <c r="AA65" s="26"/>
      <c r="AB65" s="51"/>
      <c r="AD65" s="9"/>
      <c r="AE65" s="114"/>
      <c r="AF65" s="929"/>
      <c r="AG65" s="929"/>
      <c r="AH65" s="929"/>
      <c r="AK65" s="929"/>
      <c r="AL65" s="929"/>
      <c r="AM65" s="929"/>
      <c r="AP65" s="930"/>
      <c r="AQ65" s="930"/>
      <c r="AR65" s="930"/>
      <c r="AS65" s="931"/>
      <c r="AT65" s="930"/>
      <c r="AU65" s="930"/>
      <c r="AV65" s="930"/>
      <c r="BB65" s="9"/>
      <c r="BC65" s="114"/>
      <c r="BD65" s="929"/>
      <c r="BE65" s="929"/>
      <c r="BF65" s="929"/>
      <c r="BI65" s="929"/>
      <c r="BJ65" s="929"/>
      <c r="BK65" s="929"/>
      <c r="BN65" s="930"/>
      <c r="BO65" s="930"/>
      <c r="BP65" s="930"/>
      <c r="BQ65" s="931"/>
      <c r="BR65" s="930"/>
      <c r="BS65" s="930"/>
      <c r="BT65" s="930"/>
      <c r="BZ65" s="9"/>
      <c r="CA65" s="114"/>
      <c r="CB65" s="929"/>
      <c r="CC65" s="929"/>
      <c r="CD65" s="929"/>
      <c r="CG65" s="929"/>
      <c r="CH65" s="929"/>
      <c r="CI65" s="929"/>
      <c r="CL65" s="930"/>
      <c r="CM65" s="930"/>
      <c r="CN65" s="930"/>
      <c r="CO65" s="931"/>
      <c r="CP65" s="930"/>
      <c r="CQ65" s="930"/>
      <c r="CR65" s="930"/>
      <c r="CX65" s="9"/>
      <c r="CY65" s="114"/>
      <c r="CZ65" s="929"/>
      <c r="DA65" s="929"/>
      <c r="DB65" s="929"/>
      <c r="DE65" s="929"/>
      <c r="DF65" s="929"/>
      <c r="DG65" s="929"/>
      <c r="DJ65" s="930"/>
      <c r="DK65" s="930"/>
      <c r="DL65" s="930"/>
      <c r="DM65" s="931"/>
      <c r="DN65" s="930"/>
      <c r="DO65" s="930"/>
      <c r="DP65" s="930"/>
      <c r="DV65" s="9"/>
      <c r="DW65" s="114"/>
      <c r="DX65" s="929"/>
      <c r="DY65" s="929"/>
      <c r="DZ65" s="929"/>
      <c r="EC65" s="929"/>
      <c r="ED65" s="929"/>
      <c r="EE65" s="929"/>
      <c r="EH65" s="930"/>
      <c r="EI65" s="930"/>
      <c r="EJ65" s="930"/>
      <c r="EK65" s="931"/>
      <c r="EL65" s="930"/>
      <c r="EM65" s="930"/>
      <c r="EN65" s="930"/>
      <c r="ET65" s="9"/>
      <c r="EU65" s="114"/>
      <c r="EV65" s="929"/>
      <c r="EW65" s="929"/>
      <c r="EX65" s="929"/>
      <c r="FA65" s="929"/>
      <c r="FB65" s="929"/>
      <c r="FC65" s="929"/>
      <c r="FF65" s="930"/>
      <c r="FG65" s="930"/>
      <c r="FH65" s="930"/>
      <c r="FI65" s="931"/>
      <c r="FJ65" s="930"/>
      <c r="FK65" s="930"/>
      <c r="FL65" s="930"/>
    </row>
    <row r="66" spans="2:191" ht="12" customHeight="1" x14ac:dyDescent="0.2">
      <c r="B66" s="21"/>
      <c r="C66" s="51"/>
      <c r="D66" s="1">
        <v>20</v>
      </c>
      <c r="E66" s="1238">
        <f t="shared" si="13"/>
        <v>0</v>
      </c>
      <c r="F66" s="669">
        <f t="shared" si="13"/>
        <v>0</v>
      </c>
      <c r="G66" s="47"/>
      <c r="H66" s="48"/>
      <c r="I66" s="48"/>
      <c r="J66" s="48"/>
      <c r="K66" s="1187">
        <f t="shared" si="8"/>
        <v>0</v>
      </c>
      <c r="L66" s="46"/>
      <c r="M66" s="48"/>
      <c r="N66" s="48"/>
      <c r="O66" s="48"/>
      <c r="P66" s="1187">
        <f t="shared" si="9"/>
        <v>0</v>
      </c>
      <c r="Q66" s="46"/>
      <c r="R66" s="628" t="str">
        <f t="shared" si="10"/>
        <v>ja</v>
      </c>
      <c r="S66" s="1230">
        <f>IF(R66="nee",0,(K66-P66)*(tab!$C$24*tab!$D$10+tab!$D$52))</f>
        <v>0</v>
      </c>
      <c r="T66" s="1230" t="str">
        <f>IF(AND(K66=0,P66=0),"",(H66-M66)*tab!$E$59+(I66-N66)*tab!$F$59+(J66-O66)*tab!$G$59)</f>
        <v/>
      </c>
      <c r="U66" s="1230">
        <f t="shared" si="12"/>
        <v>0</v>
      </c>
      <c r="V66" s="628" t="s">
        <v>118</v>
      </c>
      <c r="W66" s="1230">
        <f>IF(V66="nee",0,(K66-P66)*(tab!$C$124))</f>
        <v>0</v>
      </c>
      <c r="X66" s="1230">
        <f>IF(AND(K66=0,P66=0),0,(H66-M66)*tab!$G$124+(I66-N66)*tab!$H$124+(J66-O66)*tab!$I$124)</f>
        <v>0</v>
      </c>
      <c r="Y66" s="1230">
        <f t="shared" si="11"/>
        <v>0</v>
      </c>
      <c r="Z66" s="3"/>
      <c r="AA66" s="26"/>
      <c r="AB66" s="51"/>
      <c r="AD66" s="9"/>
      <c r="AE66" s="114"/>
      <c r="AF66" s="929"/>
      <c r="AG66" s="929"/>
      <c r="AH66" s="929"/>
      <c r="AK66" s="929"/>
      <c r="AL66" s="929"/>
      <c r="AM66" s="929"/>
      <c r="AP66" s="930"/>
      <c r="AQ66" s="930"/>
      <c r="AR66" s="930"/>
      <c r="AS66" s="931"/>
      <c r="AT66" s="930"/>
      <c r="AU66" s="930"/>
      <c r="AV66" s="930"/>
      <c r="BB66" s="9"/>
      <c r="BC66" s="114"/>
      <c r="BD66" s="929"/>
      <c r="BE66" s="929"/>
      <c r="BF66" s="929"/>
      <c r="BI66" s="929"/>
      <c r="BJ66" s="929"/>
      <c r="BK66" s="929"/>
      <c r="BN66" s="930"/>
      <c r="BO66" s="930"/>
      <c r="BP66" s="930"/>
      <c r="BQ66" s="931"/>
      <c r="BR66" s="930"/>
      <c r="BS66" s="930"/>
      <c r="BT66" s="930"/>
      <c r="BZ66" s="9"/>
      <c r="CA66" s="114"/>
      <c r="CB66" s="929"/>
      <c r="CC66" s="929"/>
      <c r="CD66" s="929"/>
      <c r="CG66" s="929"/>
      <c r="CH66" s="929"/>
      <c r="CI66" s="929"/>
      <c r="CL66" s="930"/>
      <c r="CM66" s="930"/>
      <c r="CN66" s="930"/>
      <c r="CO66" s="931"/>
      <c r="CP66" s="930"/>
      <c r="CQ66" s="930"/>
      <c r="CR66" s="930"/>
      <c r="CX66" s="9"/>
      <c r="CY66" s="114"/>
      <c r="CZ66" s="929"/>
      <c r="DA66" s="929"/>
      <c r="DB66" s="929"/>
      <c r="DE66" s="929"/>
      <c r="DF66" s="929"/>
      <c r="DG66" s="929"/>
      <c r="DJ66" s="930"/>
      <c r="DK66" s="930"/>
      <c r="DL66" s="930"/>
      <c r="DM66" s="931"/>
      <c r="DN66" s="930"/>
      <c r="DO66" s="930"/>
      <c r="DP66" s="930"/>
      <c r="DV66" s="9"/>
      <c r="DW66" s="114"/>
      <c r="DX66" s="929"/>
      <c r="DY66" s="929"/>
      <c r="DZ66" s="929"/>
      <c r="EC66" s="929"/>
      <c r="ED66" s="929"/>
      <c r="EE66" s="929"/>
      <c r="EH66" s="930"/>
      <c r="EI66" s="930"/>
      <c r="EJ66" s="930"/>
      <c r="EK66" s="931"/>
      <c r="EL66" s="930"/>
      <c r="EM66" s="930"/>
      <c r="EN66" s="930"/>
      <c r="ET66" s="9"/>
      <c r="EU66" s="114"/>
      <c r="EV66" s="929"/>
      <c r="EW66" s="929"/>
      <c r="EX66" s="929"/>
      <c r="FA66" s="929"/>
      <c r="FB66" s="929"/>
      <c r="FC66" s="929"/>
      <c r="FF66" s="930"/>
      <c r="FG66" s="930"/>
      <c r="FH66" s="930"/>
      <c r="FI66" s="931"/>
      <c r="FJ66" s="930"/>
      <c r="FK66" s="930"/>
      <c r="FL66" s="930"/>
    </row>
    <row r="67" spans="2:191" ht="12" customHeight="1" x14ac:dyDescent="0.2">
      <c r="B67" s="21"/>
      <c r="C67" s="51"/>
      <c r="D67" s="1">
        <v>21</v>
      </c>
      <c r="E67" s="1238">
        <f t="shared" si="13"/>
        <v>0</v>
      </c>
      <c r="F67" s="669">
        <f t="shared" si="13"/>
        <v>0</v>
      </c>
      <c r="G67" s="47"/>
      <c r="H67" s="48"/>
      <c r="I67" s="48"/>
      <c r="J67" s="48"/>
      <c r="K67" s="1187">
        <f t="shared" si="8"/>
        <v>0</v>
      </c>
      <c r="L67" s="46"/>
      <c r="M67" s="48"/>
      <c r="N67" s="48"/>
      <c r="O67" s="48"/>
      <c r="P67" s="1187">
        <f t="shared" si="9"/>
        <v>0</v>
      </c>
      <c r="Q67" s="46"/>
      <c r="R67" s="628" t="str">
        <f t="shared" si="10"/>
        <v>ja</v>
      </c>
      <c r="S67" s="1230">
        <f>IF(R67="nee",0,(K67-P67)*(tab!$C$24*tab!$D$10+tab!$D$52))</f>
        <v>0</v>
      </c>
      <c r="T67" s="1230" t="str">
        <f>IF(AND(K67=0,P67=0),"",(H67-M67)*tab!$E$59+(I67-N67)*tab!$F$59+(J67-O67)*tab!$G$59)</f>
        <v/>
      </c>
      <c r="U67" s="1230">
        <f t="shared" si="12"/>
        <v>0</v>
      </c>
      <c r="V67" s="628" t="s">
        <v>118</v>
      </c>
      <c r="W67" s="1230">
        <f>IF(V67="nee",0,(K67-P67)*(tab!$C$124))</f>
        <v>0</v>
      </c>
      <c r="X67" s="1230">
        <f>IF(AND(K67=0,P67=0),0,(H67-M67)*tab!$G$124+(I67-N67)*tab!$H$124+(J67-O67)*tab!$I$124)</f>
        <v>0</v>
      </c>
      <c r="Y67" s="1230">
        <f t="shared" si="11"/>
        <v>0</v>
      </c>
      <c r="Z67" s="3"/>
      <c r="AA67" s="26"/>
      <c r="AB67" s="51"/>
      <c r="AD67" s="9"/>
      <c r="AE67" s="114"/>
      <c r="AF67" s="929"/>
      <c r="AG67" s="929"/>
      <c r="AH67" s="929"/>
      <c r="AK67" s="929"/>
      <c r="AL67" s="929"/>
      <c r="AM67" s="929"/>
      <c r="AP67" s="930"/>
      <c r="AQ67" s="930"/>
      <c r="AR67" s="930"/>
      <c r="AS67" s="931"/>
      <c r="AT67" s="930"/>
      <c r="AU67" s="930"/>
      <c r="AV67" s="930"/>
      <c r="BB67" s="9"/>
      <c r="BC67" s="114"/>
      <c r="BD67" s="929"/>
      <c r="BE67" s="929"/>
      <c r="BF67" s="929"/>
      <c r="BI67" s="929"/>
      <c r="BJ67" s="929"/>
      <c r="BK67" s="929"/>
      <c r="BN67" s="930"/>
      <c r="BO67" s="930"/>
      <c r="BP67" s="930"/>
      <c r="BQ67" s="931"/>
      <c r="BR67" s="930"/>
      <c r="BS67" s="930"/>
      <c r="BT67" s="930"/>
      <c r="BZ67" s="9"/>
      <c r="CA67" s="114"/>
      <c r="CB67" s="929"/>
      <c r="CC67" s="929"/>
      <c r="CD67" s="929"/>
      <c r="CG67" s="929"/>
      <c r="CH67" s="929"/>
      <c r="CI67" s="929"/>
      <c r="CL67" s="930"/>
      <c r="CM67" s="930"/>
      <c r="CN67" s="930"/>
      <c r="CO67" s="931"/>
      <c r="CP67" s="930"/>
      <c r="CQ67" s="930"/>
      <c r="CR67" s="930"/>
      <c r="CX67" s="9"/>
      <c r="CY67" s="114"/>
      <c r="CZ67" s="929"/>
      <c r="DA67" s="929"/>
      <c r="DB67" s="929"/>
      <c r="DE67" s="929"/>
      <c r="DF67" s="929"/>
      <c r="DG67" s="929"/>
      <c r="DJ67" s="930"/>
      <c r="DK67" s="930"/>
      <c r="DL67" s="930"/>
      <c r="DM67" s="931"/>
      <c r="DN67" s="930"/>
      <c r="DO67" s="930"/>
      <c r="DP67" s="930"/>
      <c r="DV67" s="9"/>
      <c r="DW67" s="114"/>
      <c r="DX67" s="929"/>
      <c r="DY67" s="929"/>
      <c r="DZ67" s="929"/>
      <c r="EC67" s="929"/>
      <c r="ED67" s="929"/>
      <c r="EE67" s="929"/>
      <c r="EH67" s="930"/>
      <c r="EI67" s="930"/>
      <c r="EJ67" s="930"/>
      <c r="EK67" s="931"/>
      <c r="EL67" s="930"/>
      <c r="EM67" s="930"/>
      <c r="EN67" s="930"/>
      <c r="ET67" s="9"/>
      <c r="EU67" s="114"/>
      <c r="EV67" s="929"/>
      <c r="EW67" s="929"/>
      <c r="EX67" s="929"/>
      <c r="FA67" s="929"/>
      <c r="FB67" s="929"/>
      <c r="FC67" s="929"/>
      <c r="FF67" s="930"/>
      <c r="FG67" s="930"/>
      <c r="FH67" s="930"/>
      <c r="FI67" s="931"/>
      <c r="FJ67" s="930"/>
      <c r="FK67" s="930"/>
      <c r="FL67" s="930"/>
    </row>
    <row r="68" spans="2:191" ht="12" customHeight="1" x14ac:dyDescent="0.2">
      <c r="B68" s="21"/>
      <c r="C68" s="51"/>
      <c r="D68" s="1">
        <v>22</v>
      </c>
      <c r="E68" s="1238">
        <f t="shared" si="13"/>
        <v>0</v>
      </c>
      <c r="F68" s="669">
        <f t="shared" si="13"/>
        <v>0</v>
      </c>
      <c r="G68" s="47"/>
      <c r="H68" s="48"/>
      <c r="I68" s="48"/>
      <c r="J68" s="48"/>
      <c r="K68" s="1187">
        <f t="shared" si="8"/>
        <v>0</v>
      </c>
      <c r="L68" s="46"/>
      <c r="M68" s="48"/>
      <c r="N68" s="48"/>
      <c r="O68" s="48"/>
      <c r="P68" s="1187">
        <f t="shared" si="9"/>
        <v>0</v>
      </c>
      <c r="Q68" s="46"/>
      <c r="R68" s="628" t="str">
        <f t="shared" si="10"/>
        <v>ja</v>
      </c>
      <c r="S68" s="1230">
        <f>IF(R68="nee",0,(K68-P68)*(tab!$C$24*tab!$D$10+tab!$D$52))</f>
        <v>0</v>
      </c>
      <c r="T68" s="1230" t="str">
        <f>IF(AND(K68=0,P68=0),"",(H68-M68)*tab!$E$59+(I68-N68)*tab!$F$59+(J68-O68)*tab!$G$59)</f>
        <v/>
      </c>
      <c r="U68" s="1230">
        <f t="shared" si="12"/>
        <v>0</v>
      </c>
      <c r="V68" s="628" t="s">
        <v>118</v>
      </c>
      <c r="W68" s="1230">
        <f>IF(V68="nee",0,(K68-P68)*(tab!$C$124))</f>
        <v>0</v>
      </c>
      <c r="X68" s="1230">
        <f>IF(AND(K68=0,P68=0),0,(H68-M68)*tab!$G$124+(I68-N68)*tab!$H$124+(J68-O68)*tab!$I$124)</f>
        <v>0</v>
      </c>
      <c r="Y68" s="1230">
        <f t="shared" si="11"/>
        <v>0</v>
      </c>
      <c r="Z68" s="3"/>
      <c r="AA68" s="26"/>
      <c r="AB68" s="51"/>
      <c r="AD68" s="9"/>
      <c r="AE68" s="114"/>
      <c r="AF68" s="929"/>
      <c r="AG68" s="929"/>
      <c r="AH68" s="929"/>
      <c r="AK68" s="929"/>
      <c r="AL68" s="929"/>
      <c r="AM68" s="929"/>
      <c r="AP68" s="930"/>
      <c r="AQ68" s="930"/>
      <c r="AR68" s="930"/>
      <c r="AS68" s="931"/>
      <c r="AT68" s="930"/>
      <c r="AU68" s="930"/>
      <c r="AV68" s="930"/>
      <c r="BB68" s="9"/>
      <c r="BC68" s="114"/>
      <c r="BD68" s="929"/>
      <c r="BE68" s="929"/>
      <c r="BF68" s="929"/>
      <c r="BI68" s="929"/>
      <c r="BJ68" s="929"/>
      <c r="BK68" s="929"/>
      <c r="BN68" s="930"/>
      <c r="BO68" s="930"/>
      <c r="BP68" s="930"/>
      <c r="BQ68" s="931"/>
      <c r="BR68" s="930"/>
      <c r="BS68" s="930"/>
      <c r="BT68" s="930"/>
      <c r="BZ68" s="9"/>
      <c r="CA68" s="114"/>
      <c r="CB68" s="929"/>
      <c r="CC68" s="929"/>
      <c r="CD68" s="929"/>
      <c r="CG68" s="929"/>
      <c r="CH68" s="929"/>
      <c r="CI68" s="929"/>
      <c r="CL68" s="930"/>
      <c r="CM68" s="930"/>
      <c r="CN68" s="930"/>
      <c r="CO68" s="931"/>
      <c r="CP68" s="930"/>
      <c r="CQ68" s="930"/>
      <c r="CR68" s="930"/>
      <c r="CX68" s="9"/>
      <c r="CY68" s="114"/>
      <c r="CZ68" s="929"/>
      <c r="DA68" s="929"/>
      <c r="DB68" s="929"/>
      <c r="DE68" s="929"/>
      <c r="DF68" s="929"/>
      <c r="DG68" s="929"/>
      <c r="DJ68" s="930"/>
      <c r="DK68" s="930"/>
      <c r="DL68" s="930"/>
      <c r="DM68" s="931"/>
      <c r="DN68" s="930"/>
      <c r="DO68" s="930"/>
      <c r="DP68" s="930"/>
      <c r="DV68" s="9"/>
      <c r="DW68" s="114"/>
      <c r="DX68" s="929"/>
      <c r="DY68" s="929"/>
      <c r="DZ68" s="929"/>
      <c r="EC68" s="929"/>
      <c r="ED68" s="929"/>
      <c r="EE68" s="929"/>
      <c r="EH68" s="930"/>
      <c r="EI68" s="930"/>
      <c r="EJ68" s="930"/>
      <c r="EK68" s="931"/>
      <c r="EL68" s="930"/>
      <c r="EM68" s="930"/>
      <c r="EN68" s="930"/>
      <c r="ET68" s="9"/>
      <c r="EU68" s="114"/>
      <c r="EV68" s="929"/>
      <c r="EW68" s="929"/>
      <c r="EX68" s="929"/>
      <c r="FA68" s="929"/>
      <c r="FB68" s="929"/>
      <c r="FC68" s="929"/>
      <c r="FF68" s="930"/>
      <c r="FG68" s="930"/>
      <c r="FH68" s="930"/>
      <c r="FI68" s="931"/>
      <c r="FJ68" s="930"/>
      <c r="FK68" s="930"/>
      <c r="FL68" s="930"/>
    </row>
    <row r="69" spans="2:191" ht="12" customHeight="1" x14ac:dyDescent="0.2">
      <c r="B69" s="21"/>
      <c r="C69" s="51"/>
      <c r="D69" s="1">
        <v>23</v>
      </c>
      <c r="E69" s="1238">
        <f t="shared" si="13"/>
        <v>0</v>
      </c>
      <c r="F69" s="669">
        <f t="shared" si="13"/>
        <v>0</v>
      </c>
      <c r="G69" s="47"/>
      <c r="H69" s="48"/>
      <c r="I69" s="48"/>
      <c r="J69" s="48"/>
      <c r="K69" s="1187">
        <f t="shared" si="8"/>
        <v>0</v>
      </c>
      <c r="L69" s="46"/>
      <c r="M69" s="48"/>
      <c r="N69" s="48"/>
      <c r="O69" s="48"/>
      <c r="P69" s="1187">
        <f t="shared" si="9"/>
        <v>0</v>
      </c>
      <c r="Q69" s="46"/>
      <c r="R69" s="628" t="str">
        <f t="shared" si="10"/>
        <v>ja</v>
      </c>
      <c r="S69" s="1230">
        <f>IF(R69="nee",0,(K69-P69)*(tab!$C$24*tab!$D$10+tab!$D$52))</f>
        <v>0</v>
      </c>
      <c r="T69" s="1230" t="str">
        <f>IF(AND(K69=0,P69=0),"",(H69-M69)*tab!$E$59+(I69-N69)*tab!$F$59+(J69-O69)*tab!$G$59)</f>
        <v/>
      </c>
      <c r="U69" s="1230">
        <f t="shared" si="12"/>
        <v>0</v>
      </c>
      <c r="V69" s="628" t="s">
        <v>118</v>
      </c>
      <c r="W69" s="1230">
        <f>IF(V69="nee",0,(K69-P69)*(tab!$C$124))</f>
        <v>0</v>
      </c>
      <c r="X69" s="1230">
        <f>IF(AND(K69=0,P69=0),0,(H69-M69)*tab!$G$124+(I69-N69)*tab!$H$124+(J69-O69)*tab!$I$124)</f>
        <v>0</v>
      </c>
      <c r="Y69" s="1230">
        <f t="shared" si="11"/>
        <v>0</v>
      </c>
      <c r="Z69" s="3"/>
      <c r="AA69" s="26"/>
      <c r="AB69" s="51"/>
      <c r="AD69" s="9"/>
      <c r="AE69" s="114"/>
      <c r="AF69" s="929"/>
      <c r="AG69" s="929"/>
      <c r="AH69" s="929"/>
      <c r="AK69" s="929"/>
      <c r="AL69" s="929"/>
      <c r="AM69" s="929"/>
      <c r="AP69" s="930"/>
      <c r="AQ69" s="930"/>
      <c r="AR69" s="930"/>
      <c r="AS69" s="931"/>
      <c r="AT69" s="930"/>
      <c r="AU69" s="930"/>
      <c r="AV69" s="930"/>
      <c r="BB69" s="9"/>
      <c r="BC69" s="114"/>
      <c r="BD69" s="929"/>
      <c r="BE69" s="929"/>
      <c r="BF69" s="929"/>
      <c r="BI69" s="929"/>
      <c r="BJ69" s="929"/>
      <c r="BK69" s="929"/>
      <c r="BN69" s="930"/>
      <c r="BO69" s="930"/>
      <c r="BP69" s="930"/>
      <c r="BQ69" s="931"/>
      <c r="BR69" s="930"/>
      <c r="BS69" s="930"/>
      <c r="BT69" s="930"/>
      <c r="BZ69" s="9"/>
      <c r="CA69" s="114"/>
      <c r="CB69" s="929"/>
      <c r="CC69" s="929"/>
      <c r="CD69" s="929"/>
      <c r="CG69" s="929"/>
      <c r="CH69" s="929"/>
      <c r="CI69" s="929"/>
      <c r="CL69" s="930"/>
      <c r="CM69" s="930"/>
      <c r="CN69" s="930"/>
      <c r="CO69" s="931"/>
      <c r="CP69" s="930"/>
      <c r="CQ69" s="930"/>
      <c r="CR69" s="930"/>
      <c r="CX69" s="9"/>
      <c r="CY69" s="114"/>
      <c r="CZ69" s="929"/>
      <c r="DA69" s="929"/>
      <c r="DB69" s="929"/>
      <c r="DE69" s="929"/>
      <c r="DF69" s="929"/>
      <c r="DG69" s="929"/>
      <c r="DJ69" s="930"/>
      <c r="DK69" s="930"/>
      <c r="DL69" s="930"/>
      <c r="DM69" s="931"/>
      <c r="DN69" s="930"/>
      <c r="DO69" s="930"/>
      <c r="DP69" s="930"/>
      <c r="DV69" s="9"/>
      <c r="DW69" s="114"/>
      <c r="DX69" s="929"/>
      <c r="DY69" s="929"/>
      <c r="DZ69" s="929"/>
      <c r="EC69" s="929"/>
      <c r="ED69" s="929"/>
      <c r="EE69" s="929"/>
      <c r="EH69" s="930"/>
      <c r="EI69" s="930"/>
      <c r="EJ69" s="930"/>
      <c r="EK69" s="931"/>
      <c r="EL69" s="930"/>
      <c r="EM69" s="930"/>
      <c r="EN69" s="930"/>
      <c r="ET69" s="9"/>
      <c r="EU69" s="114"/>
      <c r="EV69" s="929"/>
      <c r="EW69" s="929"/>
      <c r="EX69" s="929"/>
      <c r="FA69" s="929"/>
      <c r="FB69" s="929"/>
      <c r="FC69" s="929"/>
      <c r="FF69" s="930"/>
      <c r="FG69" s="930"/>
      <c r="FH69" s="930"/>
      <c r="FI69" s="931"/>
      <c r="FJ69" s="930"/>
      <c r="FK69" s="930"/>
      <c r="FL69" s="930"/>
    </row>
    <row r="70" spans="2:191" ht="12" customHeight="1" x14ac:dyDescent="0.2">
      <c r="B70" s="21"/>
      <c r="C70" s="51"/>
      <c r="D70" s="1">
        <v>24</v>
      </c>
      <c r="E70" s="1238">
        <f t="shared" si="13"/>
        <v>0</v>
      </c>
      <c r="F70" s="669">
        <f t="shared" si="13"/>
        <v>0</v>
      </c>
      <c r="G70" s="47"/>
      <c r="H70" s="48"/>
      <c r="I70" s="48"/>
      <c r="J70" s="48"/>
      <c r="K70" s="1187">
        <f t="shared" si="8"/>
        <v>0</v>
      </c>
      <c r="L70" s="46"/>
      <c r="M70" s="48"/>
      <c r="N70" s="48"/>
      <c r="O70" s="48"/>
      <c r="P70" s="1187">
        <f t="shared" si="9"/>
        <v>0</v>
      </c>
      <c r="Q70" s="46"/>
      <c r="R70" s="628" t="str">
        <f t="shared" si="10"/>
        <v>ja</v>
      </c>
      <c r="S70" s="1230">
        <f>IF(R70="nee",0,(K70-P70)*(tab!$C$24*tab!$D$10+tab!$D$52))</f>
        <v>0</v>
      </c>
      <c r="T70" s="1230" t="str">
        <f>IF(AND(K70=0,P70=0),"",(H70-M70)*tab!$E$59+(I70-N70)*tab!$F$59+(J70-O70)*tab!$G$59)</f>
        <v/>
      </c>
      <c r="U70" s="1230">
        <f t="shared" si="12"/>
        <v>0</v>
      </c>
      <c r="V70" s="628" t="s">
        <v>118</v>
      </c>
      <c r="W70" s="1230">
        <f>IF(V70="nee",0,(K70-P70)*(tab!$C$124))</f>
        <v>0</v>
      </c>
      <c r="X70" s="1230">
        <f>IF(AND(K70=0,P70=0),0,(H70-M70)*tab!$G$124+(I70-N70)*tab!$H$124+(J70-O70)*tab!$I$124)</f>
        <v>0</v>
      </c>
      <c r="Y70" s="1230">
        <f t="shared" si="11"/>
        <v>0</v>
      </c>
      <c r="Z70" s="3"/>
      <c r="AA70" s="26"/>
      <c r="AB70" s="51"/>
      <c r="AD70" s="9"/>
      <c r="AE70" s="114"/>
      <c r="AF70" s="929"/>
      <c r="AG70" s="929"/>
      <c r="AH70" s="929"/>
      <c r="AK70" s="929"/>
      <c r="AL70" s="929"/>
      <c r="AM70" s="929"/>
      <c r="AP70" s="930"/>
      <c r="AQ70" s="930"/>
      <c r="AR70" s="930"/>
      <c r="AS70" s="931"/>
      <c r="AT70" s="930"/>
      <c r="AU70" s="930"/>
      <c r="AV70" s="930"/>
      <c r="BB70" s="9"/>
      <c r="BC70" s="114"/>
      <c r="BD70" s="929"/>
      <c r="BE70" s="929"/>
      <c r="BF70" s="929"/>
      <c r="BI70" s="929"/>
      <c r="BJ70" s="929"/>
      <c r="BK70" s="929"/>
      <c r="BN70" s="930"/>
      <c r="BO70" s="930"/>
      <c r="BP70" s="930"/>
      <c r="BQ70" s="931"/>
      <c r="BR70" s="930"/>
      <c r="BS70" s="930"/>
      <c r="BT70" s="930"/>
      <c r="BZ70" s="9"/>
      <c r="CA70" s="114"/>
      <c r="CB70" s="929"/>
      <c r="CC70" s="929"/>
      <c r="CD70" s="929"/>
      <c r="CG70" s="929"/>
      <c r="CH70" s="929"/>
      <c r="CI70" s="929"/>
      <c r="CL70" s="930"/>
      <c r="CM70" s="930"/>
      <c r="CN70" s="930"/>
      <c r="CO70" s="931"/>
      <c r="CP70" s="930"/>
      <c r="CQ70" s="930"/>
      <c r="CR70" s="930"/>
      <c r="CX70" s="9"/>
      <c r="CY70" s="114"/>
      <c r="CZ70" s="929"/>
      <c r="DA70" s="929"/>
      <c r="DB70" s="929"/>
      <c r="DE70" s="929"/>
      <c r="DF70" s="929"/>
      <c r="DG70" s="929"/>
      <c r="DJ70" s="930"/>
      <c r="DK70" s="930"/>
      <c r="DL70" s="930"/>
      <c r="DM70" s="931"/>
      <c r="DN70" s="930"/>
      <c r="DO70" s="930"/>
      <c r="DP70" s="930"/>
      <c r="DV70" s="9"/>
      <c r="DW70" s="114"/>
      <c r="DX70" s="929"/>
      <c r="DY70" s="929"/>
      <c r="DZ70" s="929"/>
      <c r="EC70" s="929"/>
      <c r="ED70" s="929"/>
      <c r="EE70" s="929"/>
      <c r="EH70" s="930"/>
      <c r="EI70" s="930"/>
      <c r="EJ70" s="930"/>
      <c r="EK70" s="931"/>
      <c r="EL70" s="930"/>
      <c r="EM70" s="930"/>
      <c r="EN70" s="930"/>
      <c r="ET70" s="9"/>
      <c r="EU70" s="114"/>
      <c r="EV70" s="929"/>
      <c r="EW70" s="929"/>
      <c r="EX70" s="929"/>
      <c r="FA70" s="929"/>
      <c r="FB70" s="929"/>
      <c r="FC70" s="929"/>
      <c r="FF70" s="930"/>
      <c r="FG70" s="930"/>
      <c r="FH70" s="930"/>
      <c r="FI70" s="931"/>
      <c r="FJ70" s="930"/>
      <c r="FK70" s="930"/>
      <c r="FL70" s="930"/>
    </row>
    <row r="71" spans="2:191" ht="12" customHeight="1" x14ac:dyDescent="0.2">
      <c r="B71" s="21"/>
      <c r="C71" s="51"/>
      <c r="D71" s="1">
        <v>25</v>
      </c>
      <c r="E71" s="1238">
        <f t="shared" si="13"/>
        <v>0</v>
      </c>
      <c r="F71" s="669">
        <f t="shared" si="13"/>
        <v>0</v>
      </c>
      <c r="G71" s="47"/>
      <c r="H71" s="48"/>
      <c r="I71" s="48"/>
      <c r="J71" s="48"/>
      <c r="K71" s="1187">
        <f t="shared" si="8"/>
        <v>0</v>
      </c>
      <c r="L71" s="46"/>
      <c r="M71" s="48"/>
      <c r="N71" s="48"/>
      <c r="O71" s="48"/>
      <c r="P71" s="1187">
        <f t="shared" si="9"/>
        <v>0</v>
      </c>
      <c r="Q71" s="46"/>
      <c r="R71" s="628" t="str">
        <f t="shared" si="10"/>
        <v>ja</v>
      </c>
      <c r="S71" s="1230">
        <f>IF(R71="nee",0,(K71-P71)*(tab!$C$24*tab!$D$10+tab!$D$52))</f>
        <v>0</v>
      </c>
      <c r="T71" s="1230" t="str">
        <f>IF(AND(K71=0,P71=0),"",(H71-M71)*tab!$E$59+(I71-N71)*tab!$F$59+(J71-O71)*tab!$G$59)</f>
        <v/>
      </c>
      <c r="U71" s="1230">
        <f t="shared" si="12"/>
        <v>0</v>
      </c>
      <c r="V71" s="628" t="s">
        <v>118</v>
      </c>
      <c r="W71" s="1230">
        <f>IF(V71="nee",0,(K71-P71)*(tab!$C$124))</f>
        <v>0</v>
      </c>
      <c r="X71" s="1230">
        <f>IF(AND(K71=0,P71=0),0,(H71-M71)*tab!$G$124+(I71-N71)*tab!$H$124+(J71-O71)*tab!$I$124)</f>
        <v>0</v>
      </c>
      <c r="Y71" s="1230">
        <f t="shared" si="11"/>
        <v>0</v>
      </c>
      <c r="Z71" s="3"/>
      <c r="AA71" s="26"/>
      <c r="AB71" s="51"/>
      <c r="AD71" s="9"/>
      <c r="AE71" s="114"/>
      <c r="AF71" s="929"/>
      <c r="AG71" s="929"/>
      <c r="AH71" s="929"/>
      <c r="AK71" s="929"/>
      <c r="AL71" s="929"/>
      <c r="AM71" s="929"/>
      <c r="AP71" s="930"/>
      <c r="AQ71" s="930"/>
      <c r="AR71" s="930"/>
      <c r="AS71" s="931"/>
      <c r="AT71" s="930"/>
      <c r="AU71" s="930"/>
      <c r="AV71" s="930"/>
      <c r="BB71" s="9"/>
      <c r="BC71" s="114"/>
      <c r="BD71" s="929"/>
      <c r="BE71" s="929"/>
      <c r="BF71" s="929"/>
      <c r="BI71" s="929"/>
      <c r="BJ71" s="929"/>
      <c r="BK71" s="929"/>
      <c r="BN71" s="930"/>
      <c r="BO71" s="930"/>
      <c r="BP71" s="930"/>
      <c r="BQ71" s="931"/>
      <c r="BR71" s="930"/>
      <c r="BS71" s="930"/>
      <c r="BT71" s="930"/>
      <c r="BZ71" s="9"/>
      <c r="CA71" s="114"/>
      <c r="CB71" s="929"/>
      <c r="CC71" s="929"/>
      <c r="CD71" s="929"/>
      <c r="CG71" s="929"/>
      <c r="CH71" s="929"/>
      <c r="CI71" s="929"/>
      <c r="CL71" s="930"/>
      <c r="CM71" s="930"/>
      <c r="CN71" s="930"/>
      <c r="CO71" s="931"/>
      <c r="CP71" s="930"/>
      <c r="CQ71" s="930"/>
      <c r="CR71" s="930"/>
      <c r="CX71" s="9"/>
      <c r="CY71" s="114"/>
      <c r="CZ71" s="929"/>
      <c r="DA71" s="929"/>
      <c r="DB71" s="929"/>
      <c r="DE71" s="929"/>
      <c r="DF71" s="929"/>
      <c r="DG71" s="929"/>
      <c r="DJ71" s="930"/>
      <c r="DK71" s="930"/>
      <c r="DL71" s="930"/>
      <c r="DM71" s="931"/>
      <c r="DN71" s="930"/>
      <c r="DO71" s="930"/>
      <c r="DP71" s="930"/>
      <c r="DV71" s="9"/>
      <c r="DW71" s="114"/>
      <c r="DX71" s="929"/>
      <c r="DY71" s="929"/>
      <c r="DZ71" s="929"/>
      <c r="EC71" s="929"/>
      <c r="ED71" s="929"/>
      <c r="EE71" s="929"/>
      <c r="EH71" s="930"/>
      <c r="EI71" s="930"/>
      <c r="EJ71" s="930"/>
      <c r="EK71" s="931"/>
      <c r="EL71" s="930"/>
      <c r="EM71" s="930"/>
      <c r="EN71" s="930"/>
      <c r="ET71" s="9"/>
      <c r="EU71" s="114"/>
      <c r="EV71" s="929"/>
      <c r="EW71" s="929"/>
      <c r="EX71" s="929"/>
      <c r="FA71" s="929"/>
      <c r="FB71" s="929"/>
      <c r="FC71" s="929"/>
      <c r="FF71" s="930"/>
      <c r="FG71" s="930"/>
      <c r="FH71" s="930"/>
      <c r="FI71" s="931"/>
      <c r="FJ71" s="930"/>
      <c r="FK71" s="930"/>
      <c r="FL71" s="930"/>
    </row>
    <row r="72" spans="2:191" ht="12" customHeight="1" x14ac:dyDescent="0.2">
      <c r="B72" s="21"/>
      <c r="C72" s="51"/>
      <c r="D72" s="1">
        <v>26</v>
      </c>
      <c r="E72" s="1238">
        <f t="shared" si="13"/>
        <v>0</v>
      </c>
      <c r="F72" s="669">
        <f t="shared" si="13"/>
        <v>0</v>
      </c>
      <c r="G72" s="47"/>
      <c r="H72" s="48"/>
      <c r="I72" s="48"/>
      <c r="J72" s="48"/>
      <c r="K72" s="1187">
        <f t="shared" si="8"/>
        <v>0</v>
      </c>
      <c r="L72" s="46"/>
      <c r="M72" s="48"/>
      <c r="N72" s="48"/>
      <c r="O72" s="48"/>
      <c r="P72" s="1187">
        <f t="shared" si="9"/>
        <v>0</v>
      </c>
      <c r="Q72" s="46"/>
      <c r="R72" s="628" t="str">
        <f t="shared" si="10"/>
        <v>ja</v>
      </c>
      <c r="S72" s="1230">
        <f>IF(R72="nee",0,(K72-P72)*(tab!$C$24*tab!$D$10+tab!$D$52))</f>
        <v>0</v>
      </c>
      <c r="T72" s="1230" t="str">
        <f>IF(AND(K72=0,P72=0),"",(H72-M72)*tab!$E$59+(I72-N72)*tab!$F$59+(J72-O72)*tab!$G$59)</f>
        <v/>
      </c>
      <c r="U72" s="1230">
        <f t="shared" si="12"/>
        <v>0</v>
      </c>
      <c r="V72" s="628" t="s">
        <v>118</v>
      </c>
      <c r="W72" s="1230">
        <f>IF(V72="nee",0,(K72-P72)*(tab!$C$124))</f>
        <v>0</v>
      </c>
      <c r="X72" s="1230">
        <f>IF(AND(K72=0,P72=0),0,(H72-M72)*tab!$G$124+(I72-N72)*tab!$H$124+(J72-O72)*tab!$I$124)</f>
        <v>0</v>
      </c>
      <c r="Y72" s="1230">
        <f t="shared" si="11"/>
        <v>0</v>
      </c>
      <c r="Z72" s="3"/>
      <c r="AA72" s="26"/>
      <c r="AB72" s="51"/>
      <c r="AD72" s="9"/>
      <c r="AE72" s="114"/>
      <c r="AF72" s="929"/>
      <c r="AG72" s="929"/>
      <c r="AH72" s="929"/>
      <c r="AK72" s="929"/>
      <c r="AL72" s="929"/>
      <c r="AM72" s="929"/>
      <c r="AP72" s="930"/>
      <c r="AQ72" s="930"/>
      <c r="AR72" s="930"/>
      <c r="AS72" s="931"/>
      <c r="AT72" s="930"/>
      <c r="AU72" s="930"/>
      <c r="AV72" s="930"/>
      <c r="BB72" s="9"/>
      <c r="BC72" s="114"/>
      <c r="BD72" s="929"/>
      <c r="BE72" s="929"/>
      <c r="BF72" s="929"/>
      <c r="BI72" s="929"/>
      <c r="BJ72" s="929"/>
      <c r="BK72" s="929"/>
      <c r="BN72" s="930"/>
      <c r="BO72" s="930"/>
      <c r="BP72" s="930"/>
      <c r="BQ72" s="931"/>
      <c r="BR72" s="930"/>
      <c r="BS72" s="930"/>
      <c r="BT72" s="930"/>
      <c r="BZ72" s="9"/>
      <c r="CA72" s="114"/>
      <c r="CB72" s="929"/>
      <c r="CC72" s="929"/>
      <c r="CD72" s="929"/>
      <c r="CG72" s="929"/>
      <c r="CH72" s="929"/>
      <c r="CI72" s="929"/>
      <c r="CL72" s="930"/>
      <c r="CM72" s="930"/>
      <c r="CN72" s="930"/>
      <c r="CO72" s="931"/>
      <c r="CP72" s="930"/>
      <c r="CQ72" s="930"/>
      <c r="CR72" s="930"/>
      <c r="CX72" s="9"/>
      <c r="CY72" s="114"/>
      <c r="CZ72" s="929"/>
      <c r="DA72" s="929"/>
      <c r="DB72" s="929"/>
      <c r="DE72" s="929"/>
      <c r="DF72" s="929"/>
      <c r="DG72" s="929"/>
      <c r="DJ72" s="930"/>
      <c r="DK72" s="930"/>
      <c r="DL72" s="930"/>
      <c r="DM72" s="931"/>
      <c r="DN72" s="930"/>
      <c r="DO72" s="930"/>
      <c r="DP72" s="930"/>
      <c r="DV72" s="9"/>
      <c r="DW72" s="114"/>
      <c r="DX72" s="929"/>
      <c r="DY72" s="929"/>
      <c r="DZ72" s="929"/>
      <c r="EC72" s="929"/>
      <c r="ED72" s="929"/>
      <c r="EE72" s="929"/>
      <c r="EH72" s="930"/>
      <c r="EI72" s="930"/>
      <c r="EJ72" s="930"/>
      <c r="EK72" s="931"/>
      <c r="EL72" s="930"/>
      <c r="EM72" s="930"/>
      <c r="EN72" s="930"/>
      <c r="ET72" s="9"/>
      <c r="EU72" s="114"/>
      <c r="EV72" s="929"/>
      <c r="EW72" s="929"/>
      <c r="EX72" s="929"/>
      <c r="FA72" s="929"/>
      <c r="FB72" s="929"/>
      <c r="FC72" s="929"/>
      <c r="FF72" s="930"/>
      <c r="FG72" s="930"/>
      <c r="FH72" s="930"/>
      <c r="FI72" s="931"/>
      <c r="FJ72" s="930"/>
      <c r="FK72" s="930"/>
      <c r="FL72" s="930"/>
    </row>
    <row r="73" spans="2:191" ht="12" customHeight="1" x14ac:dyDescent="0.2">
      <c r="B73" s="21"/>
      <c r="C73" s="51"/>
      <c r="D73" s="1">
        <v>27</v>
      </c>
      <c r="E73" s="1238">
        <f t="shared" si="13"/>
        <v>0</v>
      </c>
      <c r="F73" s="669">
        <f t="shared" si="13"/>
        <v>0</v>
      </c>
      <c r="G73" s="47"/>
      <c r="H73" s="48"/>
      <c r="I73" s="48"/>
      <c r="J73" s="48"/>
      <c r="K73" s="1187">
        <f t="shared" si="8"/>
        <v>0</v>
      </c>
      <c r="L73" s="46"/>
      <c r="M73" s="48"/>
      <c r="N73" s="48"/>
      <c r="O73" s="48"/>
      <c r="P73" s="1187">
        <f t="shared" si="9"/>
        <v>0</v>
      </c>
      <c r="Q73" s="46"/>
      <c r="R73" s="628" t="str">
        <f t="shared" si="10"/>
        <v>ja</v>
      </c>
      <c r="S73" s="1230">
        <f>IF(R73="nee",0,(K73-P73)*(tab!$C$24*tab!$D$10+tab!$D$52))</f>
        <v>0</v>
      </c>
      <c r="T73" s="1230" t="str">
        <f>IF(AND(K73=0,P73=0),"",(H73-M73)*tab!$E$59+(I73-N73)*tab!$F$59+(J73-O73)*tab!$G$59)</f>
        <v/>
      </c>
      <c r="U73" s="1230">
        <f t="shared" si="12"/>
        <v>0</v>
      </c>
      <c r="V73" s="628" t="s">
        <v>118</v>
      </c>
      <c r="W73" s="1230">
        <f>IF(V73="nee",0,(K73-P73)*(tab!$C$124))</f>
        <v>0</v>
      </c>
      <c r="X73" s="1230">
        <f>IF(AND(K73=0,P73=0),0,(H73-M73)*tab!$G$124+(I73-N73)*tab!$H$124+(J73-O73)*tab!$I$124)</f>
        <v>0</v>
      </c>
      <c r="Y73" s="1230">
        <f t="shared" si="11"/>
        <v>0</v>
      </c>
      <c r="Z73" s="3"/>
      <c r="AA73" s="26"/>
      <c r="AB73" s="51"/>
      <c r="AD73" s="9"/>
      <c r="AE73" s="114"/>
      <c r="AF73" s="929"/>
      <c r="AG73" s="929"/>
      <c r="AH73" s="929"/>
      <c r="AK73" s="929"/>
      <c r="AL73" s="929"/>
      <c r="AM73" s="929"/>
      <c r="AP73" s="930"/>
      <c r="AQ73" s="930"/>
      <c r="AR73" s="930"/>
      <c r="AS73" s="931"/>
      <c r="AT73" s="930"/>
      <c r="AU73" s="930"/>
      <c r="AV73" s="930"/>
      <c r="BB73" s="9"/>
      <c r="BC73" s="114"/>
      <c r="BD73" s="929"/>
      <c r="BE73" s="929"/>
      <c r="BF73" s="929"/>
      <c r="BI73" s="929"/>
      <c r="BJ73" s="929"/>
      <c r="BK73" s="929"/>
      <c r="BN73" s="930"/>
      <c r="BO73" s="930"/>
      <c r="BP73" s="930"/>
      <c r="BQ73" s="931"/>
      <c r="BR73" s="930"/>
      <c r="BS73" s="930"/>
      <c r="BT73" s="930"/>
      <c r="BZ73" s="9"/>
      <c r="CA73" s="114"/>
      <c r="CB73" s="929"/>
      <c r="CC73" s="929"/>
      <c r="CD73" s="929"/>
      <c r="CG73" s="929"/>
      <c r="CH73" s="929"/>
      <c r="CI73" s="929"/>
      <c r="CL73" s="930"/>
      <c r="CM73" s="930"/>
      <c r="CN73" s="930"/>
      <c r="CO73" s="931"/>
      <c r="CP73" s="930"/>
      <c r="CQ73" s="930"/>
      <c r="CR73" s="930"/>
      <c r="CX73" s="9"/>
      <c r="CY73" s="114"/>
      <c r="CZ73" s="929"/>
      <c r="DA73" s="929"/>
      <c r="DB73" s="929"/>
      <c r="DE73" s="929"/>
      <c r="DF73" s="929"/>
      <c r="DG73" s="929"/>
      <c r="DJ73" s="930"/>
      <c r="DK73" s="930"/>
      <c r="DL73" s="930"/>
      <c r="DM73" s="931"/>
      <c r="DN73" s="930"/>
      <c r="DO73" s="930"/>
      <c r="DP73" s="930"/>
      <c r="DV73" s="9"/>
      <c r="DW73" s="114"/>
      <c r="DX73" s="929"/>
      <c r="DY73" s="929"/>
      <c r="DZ73" s="929"/>
      <c r="EC73" s="929"/>
      <c r="ED73" s="929"/>
      <c r="EE73" s="929"/>
      <c r="EH73" s="930"/>
      <c r="EI73" s="930"/>
      <c r="EJ73" s="930"/>
      <c r="EK73" s="931"/>
      <c r="EL73" s="930"/>
      <c r="EM73" s="930"/>
      <c r="EN73" s="930"/>
      <c r="ET73" s="9"/>
      <c r="EU73" s="114"/>
      <c r="EV73" s="929"/>
      <c r="EW73" s="929"/>
      <c r="EX73" s="929"/>
      <c r="FA73" s="929"/>
      <c r="FB73" s="929"/>
      <c r="FC73" s="929"/>
      <c r="FF73" s="930"/>
      <c r="FG73" s="930"/>
      <c r="FH73" s="930"/>
      <c r="FI73" s="931"/>
      <c r="FJ73" s="930"/>
      <c r="FK73" s="930"/>
      <c r="FL73" s="930"/>
    </row>
    <row r="74" spans="2:191" ht="12" customHeight="1" x14ac:dyDescent="0.2">
      <c r="B74" s="21"/>
      <c r="C74" s="51"/>
      <c r="D74" s="1">
        <v>28</v>
      </c>
      <c r="E74" s="1238">
        <f t="shared" si="13"/>
        <v>0</v>
      </c>
      <c r="F74" s="669">
        <f t="shared" si="13"/>
        <v>0</v>
      </c>
      <c r="G74" s="47"/>
      <c r="H74" s="48"/>
      <c r="I74" s="48"/>
      <c r="J74" s="48"/>
      <c r="K74" s="1187">
        <f t="shared" si="8"/>
        <v>0</v>
      </c>
      <c r="L74" s="46"/>
      <c r="M74" s="48"/>
      <c r="N74" s="48"/>
      <c r="O74" s="48"/>
      <c r="P74" s="1187">
        <f t="shared" si="9"/>
        <v>0</v>
      </c>
      <c r="Q74" s="46"/>
      <c r="R74" s="628" t="str">
        <f t="shared" si="10"/>
        <v>ja</v>
      </c>
      <c r="S74" s="1230">
        <f>IF(R74="nee",0,(K74-P74)*(tab!$C$24*tab!$D$10+tab!$D$52))</f>
        <v>0</v>
      </c>
      <c r="T74" s="1230" t="str">
        <f>IF(AND(K74=0,P74=0),"",(H74-M74)*tab!$E$59+(I74-N74)*tab!$F$59+(J74-O74)*tab!$G$59)</f>
        <v/>
      </c>
      <c r="U74" s="1230">
        <f t="shared" si="12"/>
        <v>0</v>
      </c>
      <c r="V74" s="628" t="s">
        <v>118</v>
      </c>
      <c r="W74" s="1230">
        <f>IF(V74="nee",0,(K74-P74)*(tab!$C$124))</f>
        <v>0</v>
      </c>
      <c r="X74" s="1230">
        <f>IF(AND(K74=0,P74=0),0,(H74-M74)*tab!$G$124+(I74-N74)*tab!$H$124+(J74-O74)*tab!$I$124)</f>
        <v>0</v>
      </c>
      <c r="Y74" s="1230">
        <f t="shared" si="11"/>
        <v>0</v>
      </c>
      <c r="Z74" s="3"/>
      <c r="AA74" s="26"/>
      <c r="AB74" s="51"/>
      <c r="AD74" s="9"/>
      <c r="AE74" s="114"/>
      <c r="AF74" s="929"/>
      <c r="AG74" s="929"/>
      <c r="AH74" s="929"/>
      <c r="AK74" s="929"/>
      <c r="AL74" s="929"/>
      <c r="AM74" s="929"/>
      <c r="AP74" s="930"/>
      <c r="AQ74" s="930"/>
      <c r="AR74" s="930"/>
      <c r="AS74" s="931"/>
      <c r="AT74" s="930"/>
      <c r="AU74" s="930"/>
      <c r="AV74" s="930"/>
      <c r="BB74" s="9"/>
      <c r="BC74" s="114"/>
      <c r="BD74" s="929"/>
      <c r="BE74" s="929"/>
      <c r="BF74" s="929"/>
      <c r="BI74" s="929"/>
      <c r="BJ74" s="929"/>
      <c r="BK74" s="929"/>
      <c r="BN74" s="930"/>
      <c r="BO74" s="930"/>
      <c r="BP74" s="930"/>
      <c r="BQ74" s="931"/>
      <c r="BR74" s="930"/>
      <c r="BS74" s="930"/>
      <c r="BT74" s="930"/>
      <c r="BZ74" s="9"/>
      <c r="CA74" s="114"/>
      <c r="CB74" s="929"/>
      <c r="CC74" s="929"/>
      <c r="CD74" s="929"/>
      <c r="CG74" s="929"/>
      <c r="CH74" s="929"/>
      <c r="CI74" s="929"/>
      <c r="CL74" s="930"/>
      <c r="CM74" s="930"/>
      <c r="CN74" s="930"/>
      <c r="CO74" s="931"/>
      <c r="CP74" s="930"/>
      <c r="CQ74" s="930"/>
      <c r="CR74" s="930"/>
      <c r="CX74" s="9"/>
      <c r="CY74" s="114"/>
      <c r="CZ74" s="929"/>
      <c r="DA74" s="929"/>
      <c r="DB74" s="929"/>
      <c r="DE74" s="929"/>
      <c r="DF74" s="929"/>
      <c r="DG74" s="929"/>
      <c r="DJ74" s="930"/>
      <c r="DK74" s="930"/>
      <c r="DL74" s="930"/>
      <c r="DM74" s="931"/>
      <c r="DN74" s="930"/>
      <c r="DO74" s="930"/>
      <c r="DP74" s="930"/>
      <c r="DV74" s="9"/>
      <c r="DW74" s="114"/>
      <c r="DX74" s="929"/>
      <c r="DY74" s="929"/>
      <c r="DZ74" s="929"/>
      <c r="EC74" s="929"/>
      <c r="ED74" s="929"/>
      <c r="EE74" s="929"/>
      <c r="EH74" s="930"/>
      <c r="EI74" s="930"/>
      <c r="EJ74" s="930"/>
      <c r="EK74" s="931"/>
      <c r="EL74" s="930"/>
      <c r="EM74" s="930"/>
      <c r="EN74" s="930"/>
      <c r="ET74" s="9"/>
      <c r="EU74" s="114"/>
      <c r="EV74" s="929"/>
      <c r="EW74" s="929"/>
      <c r="EX74" s="929"/>
      <c r="FA74" s="929"/>
      <c r="FB74" s="929"/>
      <c r="FC74" s="929"/>
      <c r="FF74" s="930"/>
      <c r="FG74" s="930"/>
      <c r="FH74" s="930"/>
      <c r="FI74" s="931"/>
      <c r="FJ74" s="930"/>
      <c r="FK74" s="930"/>
      <c r="FL74" s="930"/>
    </row>
    <row r="75" spans="2:191" ht="12" customHeight="1" x14ac:dyDescent="0.2">
      <c r="B75" s="21"/>
      <c r="C75" s="51"/>
      <c r="D75" s="1">
        <v>29</v>
      </c>
      <c r="E75" s="1238">
        <f t="shared" si="13"/>
        <v>0</v>
      </c>
      <c r="F75" s="669">
        <f t="shared" si="13"/>
        <v>0</v>
      </c>
      <c r="G75" s="47"/>
      <c r="H75" s="48"/>
      <c r="I75" s="48"/>
      <c r="J75" s="48"/>
      <c r="K75" s="1187">
        <f t="shared" si="8"/>
        <v>0</v>
      </c>
      <c r="L75" s="46"/>
      <c r="M75" s="48"/>
      <c r="N75" s="48"/>
      <c r="O75" s="48"/>
      <c r="P75" s="1187">
        <f t="shared" si="9"/>
        <v>0</v>
      </c>
      <c r="Q75" s="46"/>
      <c r="R75" s="628" t="str">
        <f t="shared" si="10"/>
        <v>ja</v>
      </c>
      <c r="S75" s="1230">
        <f>IF(R75="nee",0,(K75-P75)*(tab!$C$24*tab!$D$10+tab!$D$52))</f>
        <v>0</v>
      </c>
      <c r="T75" s="1230" t="str">
        <f>IF(AND(K75=0,P75=0),"",(H75-M75)*tab!$E$59+(I75-N75)*tab!$F$59+(J75-O75)*tab!$G$59)</f>
        <v/>
      </c>
      <c r="U75" s="1230">
        <f t="shared" si="12"/>
        <v>0</v>
      </c>
      <c r="V75" s="628" t="s">
        <v>118</v>
      </c>
      <c r="W75" s="1230">
        <f>IF(V75="nee",0,(K75-P75)*(tab!$C$124))</f>
        <v>0</v>
      </c>
      <c r="X75" s="1230">
        <f>IF(AND(K75=0,P75=0),0,(H75-M75)*tab!$G$124+(I75-N75)*tab!$H$124+(J75-O75)*tab!$I$124)</f>
        <v>0</v>
      </c>
      <c r="Y75" s="1230">
        <f t="shared" si="11"/>
        <v>0</v>
      </c>
      <c r="Z75" s="3"/>
      <c r="AA75" s="26"/>
      <c r="AB75" s="51"/>
      <c r="AD75" s="9"/>
      <c r="AE75" s="114"/>
      <c r="AF75" s="929"/>
      <c r="AG75" s="929"/>
      <c r="AH75" s="929"/>
      <c r="AK75" s="929"/>
      <c r="AL75" s="929"/>
      <c r="AM75" s="929"/>
      <c r="AP75" s="930"/>
      <c r="AQ75" s="930"/>
      <c r="AR75" s="930"/>
      <c r="AS75" s="931"/>
      <c r="AT75" s="930"/>
      <c r="AU75" s="930"/>
      <c r="AV75" s="930"/>
      <c r="BB75" s="9"/>
      <c r="BC75" s="114"/>
      <c r="BD75" s="929"/>
      <c r="BE75" s="929"/>
      <c r="BF75" s="929"/>
      <c r="BI75" s="929"/>
      <c r="BJ75" s="929"/>
      <c r="BK75" s="929"/>
      <c r="BN75" s="930"/>
      <c r="BO75" s="930"/>
      <c r="BP75" s="930"/>
      <c r="BQ75" s="931"/>
      <c r="BR75" s="930"/>
      <c r="BS75" s="930"/>
      <c r="BT75" s="930"/>
      <c r="BZ75" s="9"/>
      <c r="CA75" s="114"/>
      <c r="CB75" s="929"/>
      <c r="CC75" s="929"/>
      <c r="CD75" s="929"/>
      <c r="CG75" s="929"/>
      <c r="CH75" s="929"/>
      <c r="CI75" s="929"/>
      <c r="CL75" s="930"/>
      <c r="CM75" s="930"/>
      <c r="CN75" s="930"/>
      <c r="CO75" s="931"/>
      <c r="CP75" s="930"/>
      <c r="CQ75" s="930"/>
      <c r="CR75" s="930"/>
      <c r="CX75" s="9"/>
      <c r="CY75" s="114"/>
      <c r="CZ75" s="929"/>
      <c r="DA75" s="929"/>
      <c r="DB75" s="929"/>
      <c r="DE75" s="929"/>
      <c r="DF75" s="929"/>
      <c r="DG75" s="929"/>
      <c r="DJ75" s="930"/>
      <c r="DK75" s="930"/>
      <c r="DL75" s="930"/>
      <c r="DM75" s="931"/>
      <c r="DN75" s="930"/>
      <c r="DO75" s="930"/>
      <c r="DP75" s="930"/>
      <c r="DV75" s="9"/>
      <c r="DW75" s="114"/>
      <c r="DX75" s="929"/>
      <c r="DY75" s="929"/>
      <c r="DZ75" s="929"/>
      <c r="EC75" s="929"/>
      <c r="ED75" s="929"/>
      <c r="EE75" s="929"/>
      <c r="EH75" s="930"/>
      <c r="EI75" s="930"/>
      <c r="EJ75" s="930"/>
      <c r="EK75" s="931"/>
      <c r="EL75" s="930"/>
      <c r="EM75" s="930"/>
      <c r="EN75" s="930"/>
      <c r="ET75" s="9"/>
      <c r="EU75" s="114"/>
      <c r="EV75" s="929"/>
      <c r="EW75" s="929"/>
      <c r="EX75" s="929"/>
      <c r="FA75" s="929"/>
      <c r="FB75" s="929"/>
      <c r="FC75" s="929"/>
      <c r="FF75" s="930"/>
      <c r="FG75" s="930"/>
      <c r="FH75" s="930"/>
      <c r="FI75" s="931"/>
      <c r="FJ75" s="930"/>
      <c r="FK75" s="930"/>
      <c r="FL75" s="930"/>
    </row>
    <row r="76" spans="2:191" ht="12" customHeight="1" x14ac:dyDescent="0.2">
      <c r="B76" s="21"/>
      <c r="C76" s="51"/>
      <c r="D76" s="1">
        <v>30</v>
      </c>
      <c r="E76" s="1238">
        <f t="shared" si="13"/>
        <v>0</v>
      </c>
      <c r="F76" s="669">
        <f t="shared" si="13"/>
        <v>0</v>
      </c>
      <c r="G76" s="47"/>
      <c r="H76" s="48"/>
      <c r="I76" s="48"/>
      <c r="J76" s="48"/>
      <c r="K76" s="1187">
        <f t="shared" si="8"/>
        <v>0</v>
      </c>
      <c r="L76" s="46"/>
      <c r="M76" s="48"/>
      <c r="N76" s="48"/>
      <c r="O76" s="48"/>
      <c r="P76" s="1187">
        <f t="shared" si="9"/>
        <v>0</v>
      </c>
      <c r="Q76" s="46"/>
      <c r="R76" s="628" t="str">
        <f t="shared" si="10"/>
        <v>ja</v>
      </c>
      <c r="S76" s="1230">
        <f>IF(R76="nee",0,(K76-P76)*(tab!$C$24*tab!$D$10+tab!$D$52))</f>
        <v>0</v>
      </c>
      <c r="T76" s="1230" t="str">
        <f>IF(AND(K76=0,P76=0),"",(H76-M76)*tab!$E$59+(I76-N76)*tab!$F$59+(J76-O76)*tab!$G$59)</f>
        <v/>
      </c>
      <c r="U76" s="1230">
        <f t="shared" si="12"/>
        <v>0</v>
      </c>
      <c r="V76" s="628" t="s">
        <v>118</v>
      </c>
      <c r="W76" s="1230">
        <f>IF(V76="nee",0,(K76-P76)*(tab!$C$124))</f>
        <v>0</v>
      </c>
      <c r="X76" s="1230">
        <f>IF(AND(K76=0,P76=0),0,(H76-M76)*tab!$G$124+(I76-N76)*tab!$H$124+(J76-O76)*tab!$I$124)</f>
        <v>0</v>
      </c>
      <c r="Y76" s="1230">
        <f t="shared" si="11"/>
        <v>0</v>
      </c>
      <c r="Z76" s="3"/>
      <c r="AA76" s="26"/>
      <c r="AB76" s="51"/>
      <c r="AD76" s="9"/>
      <c r="AE76" s="114"/>
      <c r="AF76" s="929"/>
      <c r="AG76" s="929"/>
      <c r="AH76" s="929"/>
      <c r="AK76" s="929"/>
      <c r="AL76" s="929"/>
      <c r="AM76" s="929"/>
      <c r="AP76" s="930"/>
      <c r="AQ76" s="930"/>
      <c r="AR76" s="930"/>
      <c r="AS76" s="931"/>
      <c r="AT76" s="930"/>
      <c r="AU76" s="930"/>
      <c r="AV76" s="930"/>
      <c r="BB76" s="9"/>
      <c r="BC76" s="114"/>
      <c r="BD76" s="929"/>
      <c r="BE76" s="929"/>
      <c r="BF76" s="929"/>
      <c r="BI76" s="929"/>
      <c r="BJ76" s="929"/>
      <c r="BK76" s="929"/>
      <c r="BN76" s="930"/>
      <c r="BO76" s="930"/>
      <c r="BP76" s="930"/>
      <c r="BQ76" s="931"/>
      <c r="BR76" s="930"/>
      <c r="BS76" s="930"/>
      <c r="BT76" s="930"/>
      <c r="BZ76" s="9"/>
      <c r="CA76" s="114"/>
      <c r="CB76" s="929"/>
      <c r="CC76" s="929"/>
      <c r="CD76" s="929"/>
      <c r="CG76" s="929"/>
      <c r="CH76" s="929"/>
      <c r="CI76" s="929"/>
      <c r="CL76" s="930"/>
      <c r="CM76" s="930"/>
      <c r="CN76" s="930"/>
      <c r="CO76" s="931"/>
      <c r="CP76" s="930"/>
      <c r="CQ76" s="930"/>
      <c r="CR76" s="930"/>
      <c r="CX76" s="9"/>
      <c r="CY76" s="114"/>
      <c r="CZ76" s="929"/>
      <c r="DA76" s="929"/>
      <c r="DB76" s="929"/>
      <c r="DE76" s="929"/>
      <c r="DF76" s="929"/>
      <c r="DG76" s="929"/>
      <c r="DJ76" s="930"/>
      <c r="DK76" s="930"/>
      <c r="DL76" s="930"/>
      <c r="DM76" s="931"/>
      <c r="DN76" s="930"/>
      <c r="DO76" s="930"/>
      <c r="DP76" s="930"/>
      <c r="DV76" s="9"/>
      <c r="DW76" s="114"/>
      <c r="DX76" s="929"/>
      <c r="DY76" s="929"/>
      <c r="DZ76" s="929"/>
      <c r="EC76" s="929"/>
      <c r="ED76" s="929"/>
      <c r="EE76" s="929"/>
      <c r="EH76" s="930"/>
      <c r="EI76" s="930"/>
      <c r="EJ76" s="930"/>
      <c r="EK76" s="931"/>
      <c r="EL76" s="930"/>
      <c r="EM76" s="930"/>
      <c r="EN76" s="930"/>
      <c r="ET76" s="9"/>
      <c r="EU76" s="114"/>
      <c r="EV76" s="929"/>
      <c r="EW76" s="929"/>
      <c r="EX76" s="929"/>
      <c r="FA76" s="929"/>
      <c r="FB76" s="929"/>
      <c r="FC76" s="929"/>
      <c r="FF76" s="930"/>
      <c r="FG76" s="930"/>
      <c r="FH76" s="930"/>
      <c r="FI76" s="931"/>
      <c r="FJ76" s="930"/>
      <c r="FK76" s="930"/>
      <c r="FL76" s="930"/>
    </row>
    <row r="77" spans="2:191" s="638" customFormat="1" ht="12" customHeight="1" x14ac:dyDescent="0.2">
      <c r="B77" s="419"/>
      <c r="C77" s="909"/>
      <c r="D77" s="345"/>
      <c r="E77" s="367"/>
      <c r="F77" s="423"/>
      <c r="G77" s="643"/>
      <c r="H77" s="1228">
        <f>SUM(H47:H72)</f>
        <v>0</v>
      </c>
      <c r="I77" s="1228">
        <f>SUM(I47:I72)</f>
        <v>0</v>
      </c>
      <c r="J77" s="1228">
        <f>SUM(J47:J72)</f>
        <v>0</v>
      </c>
      <c r="K77" s="1228">
        <f>SUM(K47:K72)</f>
        <v>0</v>
      </c>
      <c r="L77" s="644"/>
      <c r="M77" s="1228">
        <f>SUM(M47:M72)</f>
        <v>0</v>
      </c>
      <c r="N77" s="1228">
        <f>SUM(N47:N72)</f>
        <v>0</v>
      </c>
      <c r="O77" s="1228">
        <f>SUM(O47:O72)</f>
        <v>0</v>
      </c>
      <c r="P77" s="1228">
        <f>SUM(P47:P72)</f>
        <v>0</v>
      </c>
      <c r="Q77" s="644"/>
      <c r="R77" s="644"/>
      <c r="S77" s="644"/>
      <c r="T77" s="644"/>
      <c r="U77" s="1229">
        <f t="shared" ref="U77" si="14">SUM(U47:U76)</f>
        <v>0</v>
      </c>
      <c r="V77" s="644"/>
      <c r="W77" s="644"/>
      <c r="X77" s="644"/>
      <c r="Y77" s="1229">
        <f t="shared" ref="Y77" si="15">SUM(Y47:Y76)</f>
        <v>0</v>
      </c>
      <c r="Z77" s="368"/>
      <c r="AA77" s="371"/>
      <c r="AB77" s="909"/>
      <c r="AC77" s="522"/>
      <c r="AD77" s="522"/>
      <c r="AE77" s="910"/>
      <c r="AF77" s="932"/>
      <c r="AG77" s="932"/>
      <c r="AH77" s="932"/>
      <c r="AI77" s="932"/>
      <c r="AJ77" s="911"/>
      <c r="AK77" s="932"/>
      <c r="AL77" s="932"/>
      <c r="AM77" s="932"/>
      <c r="AN77" s="932"/>
      <c r="AO77" s="911"/>
      <c r="AP77" s="911"/>
      <c r="AQ77" s="911"/>
      <c r="AR77" s="911"/>
      <c r="AS77" s="911"/>
      <c r="AT77" s="911"/>
      <c r="AU77" s="911"/>
      <c r="AV77" s="911"/>
      <c r="AW77" s="909"/>
      <c r="AX77" s="909"/>
      <c r="AY77" s="909"/>
      <c r="AZ77" s="277"/>
      <c r="BA77" s="522"/>
      <c r="BB77" s="522"/>
      <c r="BC77" s="910"/>
      <c r="BD77" s="932"/>
      <c r="BE77" s="932"/>
      <c r="BF77" s="932"/>
      <c r="BG77" s="932"/>
      <c r="BH77" s="911"/>
      <c r="BI77" s="932"/>
      <c r="BJ77" s="932"/>
      <c r="BK77" s="932"/>
      <c r="BL77" s="932"/>
      <c r="BM77" s="911"/>
      <c r="BN77" s="911"/>
      <c r="BO77" s="911"/>
      <c r="BP77" s="911"/>
      <c r="BQ77" s="911"/>
      <c r="BR77" s="911"/>
      <c r="BS77" s="911"/>
      <c r="BT77" s="911"/>
      <c r="BU77" s="909"/>
      <c r="BV77" s="909"/>
      <c r="BW77" s="909"/>
      <c r="BX77" s="277"/>
      <c r="BY77" s="522"/>
      <c r="BZ77" s="522"/>
      <c r="CA77" s="910"/>
      <c r="CB77" s="932"/>
      <c r="CC77" s="932"/>
      <c r="CD77" s="932"/>
      <c r="CE77" s="932"/>
      <c r="CF77" s="911"/>
      <c r="CG77" s="932"/>
      <c r="CH77" s="932"/>
      <c r="CI77" s="932"/>
      <c r="CJ77" s="932"/>
      <c r="CK77" s="911"/>
      <c r="CL77" s="911"/>
      <c r="CM77" s="911"/>
      <c r="CN77" s="911"/>
      <c r="CO77" s="911"/>
      <c r="CP77" s="911"/>
      <c r="CQ77" s="911"/>
      <c r="CR77" s="911"/>
      <c r="CS77" s="909"/>
      <c r="CT77" s="909"/>
      <c r="CU77" s="909"/>
      <c r="CV77" s="277"/>
      <c r="CW77" s="522"/>
      <c r="CX77" s="522"/>
      <c r="CY77" s="910"/>
      <c r="CZ77" s="932"/>
      <c r="DA77" s="932"/>
      <c r="DB77" s="932"/>
      <c r="DC77" s="932"/>
      <c r="DD77" s="911"/>
      <c r="DE77" s="932"/>
      <c r="DF77" s="932"/>
      <c r="DG77" s="932"/>
      <c r="DH77" s="932"/>
      <c r="DI77" s="911"/>
      <c r="DJ77" s="911"/>
      <c r="DK77" s="911"/>
      <c r="DL77" s="911"/>
      <c r="DM77" s="911"/>
      <c r="DN77" s="911"/>
      <c r="DO77" s="911"/>
      <c r="DP77" s="911"/>
      <c r="DQ77" s="909"/>
      <c r="DR77" s="909"/>
      <c r="DS77" s="909"/>
      <c r="DT77" s="277"/>
      <c r="DU77" s="522"/>
      <c r="DV77" s="522"/>
      <c r="DW77" s="910"/>
      <c r="DX77" s="932"/>
      <c r="DY77" s="932"/>
      <c r="DZ77" s="932"/>
      <c r="EA77" s="932"/>
      <c r="EB77" s="911"/>
      <c r="EC77" s="932"/>
      <c r="ED77" s="932"/>
      <c r="EE77" s="932"/>
      <c r="EF77" s="932"/>
      <c r="EG77" s="911"/>
      <c r="EH77" s="911"/>
      <c r="EI77" s="911"/>
      <c r="EJ77" s="911"/>
      <c r="EK77" s="911"/>
      <c r="EL77" s="911"/>
      <c r="EM77" s="911"/>
      <c r="EN77" s="911"/>
      <c r="EO77" s="909"/>
      <c r="EP77" s="909"/>
      <c r="EQ77" s="909"/>
      <c r="ER77" s="277"/>
      <c r="ES77" s="522"/>
      <c r="ET77" s="522"/>
      <c r="EU77" s="910"/>
      <c r="EV77" s="932"/>
      <c r="EW77" s="932"/>
      <c r="EX77" s="932"/>
      <c r="EY77" s="932"/>
      <c r="EZ77" s="911"/>
      <c r="FA77" s="932"/>
      <c r="FB77" s="932"/>
      <c r="FC77" s="932"/>
      <c r="FD77" s="932"/>
      <c r="FE77" s="911"/>
      <c r="FF77" s="911"/>
      <c r="FG77" s="911"/>
      <c r="FH77" s="911"/>
      <c r="FI77" s="911"/>
      <c r="FJ77" s="911"/>
      <c r="FK77" s="911"/>
      <c r="FL77" s="911"/>
      <c r="FM77" s="909"/>
      <c r="FN77" s="909"/>
      <c r="FO77" s="909"/>
      <c r="FP77" s="909"/>
      <c r="FQ77" s="909"/>
      <c r="FR77" s="909"/>
      <c r="FS77" s="909"/>
      <c r="FT77" s="909"/>
      <c r="FU77" s="909"/>
      <c r="FV77" s="909"/>
      <c r="FW77" s="909"/>
      <c r="FX77" s="909"/>
      <c r="FY77" s="909"/>
      <c r="FZ77" s="909"/>
      <c r="GA77" s="909"/>
      <c r="GB77" s="909"/>
      <c r="GC77" s="909"/>
      <c r="GD77" s="909"/>
      <c r="GE77" s="909"/>
      <c r="GF77" s="909"/>
      <c r="GG77" s="909"/>
      <c r="GH77" s="909"/>
      <c r="GI77" s="909"/>
    </row>
    <row r="78" spans="2:191" ht="12" customHeight="1" x14ac:dyDescent="0.2">
      <c r="B78" s="21"/>
      <c r="C78" s="51"/>
      <c r="D78" s="1"/>
      <c r="E78" s="38"/>
      <c r="F78" s="44"/>
      <c r="G78" s="49"/>
      <c r="H78" s="637"/>
      <c r="I78" s="637"/>
      <c r="J78" s="637"/>
      <c r="K78" s="50"/>
      <c r="L78" s="50"/>
      <c r="M78" s="637"/>
      <c r="N78" s="637"/>
      <c r="O78" s="637"/>
      <c r="P78" s="50"/>
      <c r="Q78" s="50"/>
      <c r="R78" s="50"/>
      <c r="S78" s="50"/>
      <c r="T78" s="50"/>
      <c r="U78" s="50"/>
      <c r="V78" s="50"/>
      <c r="W78" s="50"/>
      <c r="X78" s="50"/>
      <c r="Y78" s="50"/>
      <c r="Z78" s="3"/>
      <c r="AA78" s="26"/>
      <c r="AB78" s="51"/>
      <c r="AC78" s="52"/>
      <c r="AD78" s="52"/>
      <c r="AE78" s="57"/>
      <c r="AF78" s="58"/>
      <c r="AG78" s="58"/>
      <c r="AH78" s="58"/>
      <c r="AI78" s="59"/>
      <c r="AJ78" s="59"/>
      <c r="AK78" s="58"/>
      <c r="AL78" s="58"/>
      <c r="AM78" s="58"/>
      <c r="AN78" s="59"/>
      <c r="AO78" s="59"/>
      <c r="AP78" s="59"/>
      <c r="AQ78" s="59"/>
      <c r="AR78" s="59"/>
      <c r="AS78" s="59"/>
      <c r="AT78" s="59"/>
      <c r="AU78" s="59"/>
      <c r="AV78" s="59"/>
      <c r="BA78" s="52"/>
      <c r="BB78" s="52"/>
      <c r="BC78" s="57"/>
      <c r="BD78" s="58"/>
      <c r="BE78" s="58"/>
      <c r="BF78" s="58"/>
      <c r="BG78" s="59"/>
      <c r="BH78" s="59"/>
      <c r="BI78" s="58"/>
      <c r="BJ78" s="58"/>
      <c r="BK78" s="58"/>
      <c r="BL78" s="59"/>
      <c r="BM78" s="59"/>
      <c r="BN78" s="59"/>
      <c r="BO78" s="59"/>
      <c r="BP78" s="59"/>
      <c r="BQ78" s="59"/>
      <c r="BR78" s="59"/>
      <c r="BS78" s="59"/>
      <c r="BT78" s="59"/>
      <c r="BY78" s="52"/>
      <c r="BZ78" s="52"/>
      <c r="CA78" s="57"/>
      <c r="CB78" s="58"/>
      <c r="CC78" s="58"/>
      <c r="CD78" s="58"/>
      <c r="CE78" s="59"/>
      <c r="CF78" s="59"/>
      <c r="CG78" s="58"/>
      <c r="CH78" s="58"/>
      <c r="CI78" s="58"/>
      <c r="CJ78" s="59"/>
      <c r="CK78" s="59"/>
      <c r="CL78" s="59"/>
      <c r="CM78" s="59"/>
      <c r="CN78" s="59"/>
      <c r="CO78" s="59"/>
      <c r="CP78" s="59"/>
      <c r="CQ78" s="59"/>
      <c r="CR78" s="59"/>
      <c r="CW78" s="52"/>
      <c r="CX78" s="52"/>
      <c r="CY78" s="57"/>
      <c r="CZ78" s="58"/>
      <c r="DA78" s="58"/>
      <c r="DB78" s="58"/>
      <c r="DC78" s="59"/>
      <c r="DD78" s="59"/>
      <c r="DE78" s="58"/>
      <c r="DF78" s="58"/>
      <c r="DG78" s="58"/>
      <c r="DH78" s="59"/>
      <c r="DI78" s="59"/>
      <c r="DJ78" s="59"/>
      <c r="DK78" s="59"/>
      <c r="DL78" s="59"/>
      <c r="DM78" s="59"/>
      <c r="DN78" s="59"/>
      <c r="DO78" s="59"/>
      <c r="DP78" s="59"/>
      <c r="DU78" s="52"/>
      <c r="DV78" s="52"/>
      <c r="DW78" s="57"/>
      <c r="DX78" s="58"/>
      <c r="DY78" s="58"/>
      <c r="DZ78" s="58"/>
      <c r="EA78" s="59"/>
      <c r="EB78" s="59"/>
      <c r="EC78" s="58"/>
      <c r="ED78" s="58"/>
      <c r="EE78" s="58"/>
      <c r="EF78" s="59"/>
      <c r="EG78" s="59"/>
      <c r="EH78" s="59"/>
      <c r="EI78" s="59"/>
      <c r="EJ78" s="59"/>
      <c r="EK78" s="59"/>
      <c r="EL78" s="59"/>
      <c r="EM78" s="59"/>
      <c r="EN78" s="59"/>
      <c r="ES78" s="52"/>
      <c r="ET78" s="52"/>
      <c r="EU78" s="57"/>
      <c r="EV78" s="58"/>
      <c r="EW78" s="58"/>
      <c r="EX78" s="58"/>
      <c r="EY78" s="59"/>
      <c r="EZ78" s="59"/>
      <c r="FA78" s="58"/>
      <c r="FB78" s="58"/>
      <c r="FC78" s="58"/>
      <c r="FD78" s="59"/>
      <c r="FE78" s="59"/>
      <c r="FF78" s="59"/>
      <c r="FG78" s="59"/>
      <c r="FH78" s="59"/>
      <c r="FI78" s="59"/>
      <c r="FJ78" s="59"/>
      <c r="FK78" s="59"/>
      <c r="FL78" s="59"/>
    </row>
    <row r="79" spans="2:191" s="835" customFormat="1" ht="12" customHeight="1" x14ac:dyDescent="0.2">
      <c r="B79" s="250"/>
      <c r="C79" s="249"/>
      <c r="D79" s="965"/>
      <c r="E79" s="1231" t="s">
        <v>128</v>
      </c>
      <c r="F79" s="1011"/>
      <c r="G79" s="1232"/>
      <c r="H79" s="1233" t="s">
        <v>706</v>
      </c>
      <c r="I79" s="1234"/>
      <c r="J79" s="1276">
        <f>tab!$D$4</f>
        <v>2015</v>
      </c>
      <c r="K79" s="1011"/>
      <c r="L79" s="1011"/>
      <c r="M79" s="1233"/>
      <c r="N79" s="1234"/>
      <c r="O79" s="1235"/>
      <c r="P79" s="1011"/>
      <c r="Q79" s="1011"/>
      <c r="R79" s="1231"/>
      <c r="S79" s="1011"/>
      <c r="T79" s="1011"/>
      <c r="U79" s="1011"/>
      <c r="V79" s="1011"/>
      <c r="W79" s="1011"/>
      <c r="X79" s="1011"/>
      <c r="Y79" s="1011"/>
      <c r="Z79" s="7"/>
      <c r="AA79" s="259"/>
      <c r="AB79" s="249"/>
      <c r="AC79" s="901"/>
      <c r="AD79" s="900"/>
      <c r="AE79" s="249"/>
      <c r="AF79" s="912"/>
      <c r="AG79" s="912"/>
      <c r="AH79" s="912"/>
      <c r="AI79" s="912"/>
      <c r="AJ79" s="912"/>
      <c r="AK79" s="912"/>
      <c r="AL79" s="912"/>
      <c r="AM79" s="912"/>
      <c r="AN79" s="912"/>
      <c r="AO79" s="912"/>
      <c r="AP79" s="912"/>
      <c r="AQ79" s="912"/>
      <c r="AR79" s="912"/>
      <c r="AS79" s="912"/>
      <c r="AT79" s="912"/>
      <c r="AU79" s="912"/>
      <c r="AV79" s="912"/>
      <c r="AW79" s="249"/>
      <c r="AX79" s="249"/>
      <c r="AY79" s="249"/>
      <c r="AZ79" s="243"/>
      <c r="BA79" s="901"/>
      <c r="BB79" s="900"/>
      <c r="BC79" s="249"/>
      <c r="BD79" s="912"/>
      <c r="BE79" s="912"/>
      <c r="BF79" s="912"/>
      <c r="BG79" s="912"/>
      <c r="BH79" s="912"/>
      <c r="BI79" s="912"/>
      <c r="BJ79" s="912"/>
      <c r="BK79" s="912"/>
      <c r="BL79" s="912"/>
      <c r="BM79" s="912"/>
      <c r="BN79" s="912"/>
      <c r="BO79" s="912"/>
      <c r="BP79" s="912"/>
      <c r="BQ79" s="912"/>
      <c r="BR79" s="912"/>
      <c r="BS79" s="912"/>
      <c r="BT79" s="912"/>
      <c r="BU79" s="249"/>
      <c r="BV79" s="249"/>
      <c r="BW79" s="249"/>
      <c r="BX79" s="243"/>
      <c r="BY79" s="901"/>
      <c r="BZ79" s="900"/>
      <c r="CA79" s="249"/>
      <c r="CB79" s="912"/>
      <c r="CC79" s="912"/>
      <c r="CD79" s="912"/>
      <c r="CE79" s="912"/>
      <c r="CF79" s="912"/>
      <c r="CG79" s="912"/>
      <c r="CH79" s="912"/>
      <c r="CI79" s="912"/>
      <c r="CJ79" s="912"/>
      <c r="CK79" s="912"/>
      <c r="CL79" s="912"/>
      <c r="CM79" s="912"/>
      <c r="CN79" s="912"/>
      <c r="CO79" s="912"/>
      <c r="CP79" s="912"/>
      <c r="CQ79" s="912"/>
      <c r="CR79" s="912"/>
      <c r="CS79" s="249"/>
      <c r="CT79" s="249"/>
      <c r="CU79" s="249"/>
      <c r="CV79" s="243"/>
      <c r="CW79" s="901"/>
      <c r="CX79" s="900"/>
      <c r="CY79" s="249"/>
      <c r="CZ79" s="912"/>
      <c r="DA79" s="912"/>
      <c r="DB79" s="912"/>
      <c r="DC79" s="912"/>
      <c r="DD79" s="912"/>
      <c r="DE79" s="912"/>
      <c r="DF79" s="912"/>
      <c r="DG79" s="912"/>
      <c r="DH79" s="912"/>
      <c r="DI79" s="912"/>
      <c r="DJ79" s="912"/>
      <c r="DK79" s="912"/>
      <c r="DL79" s="912"/>
      <c r="DM79" s="912"/>
      <c r="DN79" s="912"/>
      <c r="DO79" s="912"/>
      <c r="DP79" s="912"/>
      <c r="DQ79" s="249"/>
      <c r="DR79" s="249"/>
      <c r="DS79" s="249"/>
      <c r="DT79" s="243"/>
      <c r="DU79" s="901"/>
      <c r="DV79" s="900"/>
      <c r="DW79" s="249"/>
      <c r="DX79" s="912"/>
      <c r="DY79" s="912"/>
      <c r="DZ79" s="912"/>
      <c r="EA79" s="912"/>
      <c r="EB79" s="912"/>
      <c r="EC79" s="912"/>
      <c r="ED79" s="912"/>
      <c r="EE79" s="912"/>
      <c r="EF79" s="912"/>
      <c r="EG79" s="912"/>
      <c r="EH79" s="912"/>
      <c r="EI79" s="912"/>
      <c r="EJ79" s="912"/>
      <c r="EK79" s="912"/>
      <c r="EL79" s="912"/>
      <c r="EM79" s="912"/>
      <c r="EN79" s="912"/>
      <c r="EO79" s="249"/>
      <c r="EP79" s="249"/>
      <c r="EQ79" s="249"/>
      <c r="ER79" s="243"/>
      <c r="ES79" s="901"/>
      <c r="ET79" s="900"/>
      <c r="EU79" s="249"/>
      <c r="EV79" s="912"/>
      <c r="EW79" s="912"/>
      <c r="EX79" s="912"/>
      <c r="EY79" s="912"/>
      <c r="EZ79" s="912"/>
      <c r="FA79" s="912"/>
      <c r="FB79" s="912"/>
      <c r="FC79" s="912"/>
      <c r="FD79" s="912"/>
      <c r="FE79" s="912"/>
      <c r="FF79" s="912"/>
      <c r="FG79" s="912"/>
      <c r="FH79" s="912"/>
      <c r="FI79" s="912"/>
      <c r="FJ79" s="912"/>
      <c r="FK79" s="912"/>
      <c r="FL79" s="912"/>
      <c r="FM79" s="249"/>
      <c r="FN79" s="249"/>
      <c r="FO79" s="249"/>
      <c r="FP79" s="249"/>
      <c r="FQ79" s="249"/>
      <c r="FR79" s="249"/>
      <c r="FS79" s="249"/>
      <c r="FT79" s="249"/>
      <c r="FU79" s="249"/>
      <c r="FV79" s="249"/>
      <c r="FW79" s="249"/>
      <c r="FX79" s="249"/>
      <c r="FY79" s="249"/>
      <c r="FZ79" s="249"/>
      <c r="GA79" s="249"/>
      <c r="GB79" s="249"/>
      <c r="GC79" s="249"/>
      <c r="GD79" s="249"/>
      <c r="GE79" s="249"/>
      <c r="GF79" s="249"/>
      <c r="GG79" s="249"/>
      <c r="GH79" s="249"/>
      <c r="GI79" s="249"/>
    </row>
    <row r="80" spans="2:191" ht="12" customHeight="1" x14ac:dyDescent="0.2">
      <c r="B80" s="21"/>
      <c r="C80" s="51"/>
      <c r="D80" s="40"/>
      <c r="E80" s="1231" t="s">
        <v>122</v>
      </c>
      <c r="F80" s="1218"/>
      <c r="G80" s="1232"/>
      <c r="H80" s="1231" t="s">
        <v>644</v>
      </c>
      <c r="I80" s="1011"/>
      <c r="J80" s="1011"/>
      <c r="K80" s="1011"/>
      <c r="L80" s="1011"/>
      <c r="M80" s="1231" t="s">
        <v>645</v>
      </c>
      <c r="N80" s="1011"/>
      <c r="O80" s="1011"/>
      <c r="P80" s="1011"/>
      <c r="Q80" s="1011"/>
      <c r="R80" s="1011" t="s">
        <v>703</v>
      </c>
      <c r="S80" s="1011" t="s">
        <v>123</v>
      </c>
      <c r="T80" s="1011"/>
      <c r="U80" s="1011" t="s">
        <v>646</v>
      </c>
      <c r="V80" s="1011" t="s">
        <v>704</v>
      </c>
      <c r="W80" s="1011"/>
      <c r="X80" s="1011"/>
      <c r="Y80" s="1011" t="s">
        <v>647</v>
      </c>
      <c r="Z80" s="56"/>
      <c r="AA80" s="18"/>
      <c r="AB80" s="51"/>
      <c r="AC80" s="52"/>
      <c r="AD80" s="902"/>
      <c r="AE80" s="900"/>
      <c r="AF80" s="90"/>
      <c r="AG80" s="913"/>
      <c r="AH80" s="913"/>
      <c r="AI80" s="913"/>
      <c r="AJ80" s="913"/>
      <c r="AK80" s="90"/>
      <c r="AL80" s="913"/>
      <c r="AM80" s="913"/>
      <c r="AN80" s="913"/>
      <c r="AO80" s="913"/>
      <c r="AP80" s="908"/>
      <c r="AQ80" s="908"/>
      <c r="AR80" s="908"/>
      <c r="AS80" s="908"/>
      <c r="AT80" s="908"/>
      <c r="AU80" s="908"/>
      <c r="AV80" s="908"/>
      <c r="AW80" s="217"/>
      <c r="AX80" s="217"/>
      <c r="AZ80" s="914"/>
      <c r="BA80" s="52"/>
      <c r="BB80" s="902"/>
      <c r="BC80" s="900"/>
      <c r="BD80" s="90"/>
      <c r="BE80" s="913"/>
      <c r="BF80" s="913"/>
      <c r="BG80" s="913"/>
      <c r="BH80" s="913"/>
      <c r="BI80" s="90"/>
      <c r="BJ80" s="913"/>
      <c r="BK80" s="913"/>
      <c r="BL80" s="913"/>
      <c r="BM80" s="913"/>
      <c r="BN80" s="908"/>
      <c r="BO80" s="908"/>
      <c r="BP80" s="908"/>
      <c r="BQ80" s="908"/>
      <c r="BR80" s="908"/>
      <c r="BS80" s="908"/>
      <c r="BT80" s="908"/>
      <c r="BU80" s="217"/>
      <c r="BV80" s="217"/>
      <c r="BX80" s="914"/>
      <c r="BY80" s="52"/>
      <c r="BZ80" s="902"/>
      <c r="CA80" s="900"/>
      <c r="CB80" s="90"/>
      <c r="CC80" s="913"/>
      <c r="CD80" s="913"/>
      <c r="CE80" s="913"/>
      <c r="CF80" s="913"/>
      <c r="CG80" s="90"/>
      <c r="CH80" s="913"/>
      <c r="CI80" s="913"/>
      <c r="CJ80" s="913"/>
      <c r="CK80" s="913"/>
      <c r="CL80" s="908"/>
      <c r="CM80" s="908"/>
      <c r="CN80" s="908"/>
      <c r="CO80" s="908"/>
      <c r="CP80" s="908"/>
      <c r="CQ80" s="908"/>
      <c r="CR80" s="908"/>
      <c r="CS80" s="217"/>
      <c r="CT80" s="217"/>
      <c r="CV80" s="914"/>
      <c r="CW80" s="52"/>
      <c r="CX80" s="902"/>
      <c r="CY80" s="900"/>
      <c r="CZ80" s="90"/>
      <c r="DA80" s="913"/>
      <c r="DB80" s="913"/>
      <c r="DC80" s="913"/>
      <c r="DD80" s="913"/>
      <c r="DE80" s="90"/>
      <c r="DF80" s="913"/>
      <c r="DG80" s="913"/>
      <c r="DH80" s="913"/>
      <c r="DI80" s="913"/>
      <c r="DJ80" s="908"/>
      <c r="DK80" s="908"/>
      <c r="DL80" s="908"/>
      <c r="DM80" s="908"/>
      <c r="DN80" s="908"/>
      <c r="DO80" s="908"/>
      <c r="DP80" s="908"/>
      <c r="DQ80" s="217"/>
      <c r="DR80" s="217"/>
      <c r="DT80" s="914"/>
      <c r="DU80" s="52"/>
      <c r="DV80" s="902"/>
      <c r="DW80" s="900"/>
      <c r="DX80" s="90"/>
      <c r="DY80" s="913"/>
      <c r="DZ80" s="913"/>
      <c r="EA80" s="913"/>
      <c r="EB80" s="913"/>
      <c r="EC80" s="90"/>
      <c r="ED80" s="913"/>
      <c r="EE80" s="913"/>
      <c r="EF80" s="913"/>
      <c r="EG80" s="913"/>
      <c r="EH80" s="908"/>
      <c r="EI80" s="908"/>
      <c r="EJ80" s="908"/>
      <c r="EK80" s="908"/>
      <c r="EL80" s="908"/>
      <c r="EM80" s="908"/>
      <c r="EN80" s="908"/>
      <c r="EO80" s="217"/>
      <c r="EP80" s="217"/>
      <c r="ER80" s="914"/>
      <c r="ES80" s="52"/>
      <c r="ET80" s="902"/>
      <c r="EU80" s="900"/>
      <c r="EV80" s="90"/>
      <c r="EW80" s="913"/>
      <c r="EX80" s="913"/>
      <c r="EY80" s="913"/>
      <c r="EZ80" s="913"/>
      <c r="FA80" s="90"/>
      <c r="FB80" s="913"/>
      <c r="FC80" s="913"/>
      <c r="FD80" s="913"/>
      <c r="FE80" s="913"/>
      <c r="FF80" s="908"/>
      <c r="FG80" s="908"/>
      <c r="FH80" s="908"/>
      <c r="FI80" s="908"/>
      <c r="FJ80" s="908"/>
      <c r="FK80" s="908"/>
      <c r="FL80" s="908"/>
      <c r="FM80" s="217"/>
      <c r="FN80" s="217"/>
    </row>
    <row r="81" spans="2:168" ht="12" customHeight="1" x14ac:dyDescent="0.2">
      <c r="B81" s="21"/>
      <c r="C81" s="51"/>
      <c r="D81" s="345"/>
      <c r="E81" s="991" t="s">
        <v>124</v>
      </c>
      <c r="F81" s="1009" t="s">
        <v>125</v>
      </c>
      <c r="G81" s="992"/>
      <c r="H81" s="1009" t="s">
        <v>29</v>
      </c>
      <c r="I81" s="1009" t="s">
        <v>30</v>
      </c>
      <c r="J81" s="1009" t="s">
        <v>31</v>
      </c>
      <c r="K81" s="1009" t="s">
        <v>126</v>
      </c>
      <c r="L81" s="1009"/>
      <c r="M81" s="1009" t="s">
        <v>29</v>
      </c>
      <c r="N81" s="1009" t="s">
        <v>30</v>
      </c>
      <c r="O81" s="1009" t="s">
        <v>31</v>
      </c>
      <c r="P81" s="991" t="s">
        <v>126</v>
      </c>
      <c r="Q81" s="1009"/>
      <c r="R81" s="1011" t="s">
        <v>576</v>
      </c>
      <c r="S81" s="1009" t="s">
        <v>131</v>
      </c>
      <c r="T81" s="1009" t="s">
        <v>132</v>
      </c>
      <c r="U81" s="1009" t="s">
        <v>626</v>
      </c>
      <c r="V81" s="1011" t="s">
        <v>576</v>
      </c>
      <c r="W81" s="1009" t="s">
        <v>648</v>
      </c>
      <c r="X81" s="1009" t="s">
        <v>132</v>
      </c>
      <c r="Y81" s="1009" t="s">
        <v>626</v>
      </c>
      <c r="Z81" s="3"/>
      <c r="AA81" s="26"/>
      <c r="AB81" s="51"/>
      <c r="AC81" s="52"/>
      <c r="AD81" s="90"/>
      <c r="AE81" s="52"/>
      <c r="AV81" s="278"/>
      <c r="BA81" s="52"/>
      <c r="BB81" s="90"/>
      <c r="BC81" s="52"/>
      <c r="BT81" s="278"/>
      <c r="BY81" s="52"/>
      <c r="BZ81" s="90"/>
      <c r="CA81" s="52"/>
      <c r="CR81" s="278"/>
      <c r="CW81" s="52"/>
      <c r="CX81" s="90"/>
      <c r="CY81" s="52"/>
      <c r="DP81" s="278"/>
      <c r="DU81" s="52"/>
      <c r="DV81" s="90"/>
      <c r="DW81" s="52"/>
      <c r="EN81" s="278"/>
      <c r="ES81" s="52"/>
      <c r="ET81" s="90"/>
      <c r="EU81" s="52"/>
      <c r="FL81" s="278"/>
    </row>
    <row r="82" spans="2:168" ht="12" customHeight="1" x14ac:dyDescent="0.2">
      <c r="B82" s="21"/>
      <c r="C82" s="51"/>
      <c r="D82" s="1">
        <v>1</v>
      </c>
      <c r="E82" s="1238"/>
      <c r="F82" s="669"/>
      <c r="G82" s="47"/>
      <c r="H82" s="48"/>
      <c r="I82" s="48"/>
      <c r="J82" s="48"/>
      <c r="K82" s="1187">
        <f>SUM(H82:J82)</f>
        <v>0</v>
      </c>
      <c r="L82" s="46"/>
      <c r="M82" s="48"/>
      <c r="N82" s="48"/>
      <c r="O82" s="48"/>
      <c r="P82" s="1187">
        <f>SUM(M82:O82)</f>
        <v>0</v>
      </c>
      <c r="Q82" s="46"/>
      <c r="R82" s="628" t="str">
        <f t="shared" ref="R82:R111" si="16">+R47</f>
        <v>ja</v>
      </c>
      <c r="S82" s="1230">
        <f>IF(R82="nee",0,(K82-P82)*(tab!$C$24*tab!$D$10+tab!$D$52))</f>
        <v>0</v>
      </c>
      <c r="T82" s="1230" t="str">
        <f>IF(AND(K82=0,P82=0),"",(H82-M82)*tab!$E$60+(I82-N82)*tab!$F$60+(J82-O82)*tab!$G$60)</f>
        <v/>
      </c>
      <c r="U82" s="1230">
        <f t="shared" ref="U82:U83" si="17">IF(SUM(S82:T82)&lt;0,0,SUM(S82:T82))</f>
        <v>0</v>
      </c>
      <c r="V82" s="628" t="s">
        <v>118</v>
      </c>
      <c r="W82" s="1230">
        <f>IF(V82="nee",0,(K82-P82)*(tab!$C$125))</f>
        <v>0</v>
      </c>
      <c r="X82" s="1230">
        <f>IF(AND(K82=0,P82=0),0,(H82-M82)*tab!$G$125+(I82-N82)*tab!$H$125+(J82-O82)*tab!$I$125)</f>
        <v>0</v>
      </c>
      <c r="Y82" s="1230">
        <f>IF(SUM(W82:X82)&lt;0,0,SUM(W82:X82))</f>
        <v>0</v>
      </c>
      <c r="Z82" s="3"/>
      <c r="AA82" s="26"/>
      <c r="AB82" s="51"/>
      <c r="AC82" s="928"/>
      <c r="AD82" s="928"/>
      <c r="AE82" s="114"/>
      <c r="AF82" s="929"/>
      <c r="AG82" s="929"/>
      <c r="AH82" s="929"/>
      <c r="AK82" s="929"/>
      <c r="AL82" s="929"/>
      <c r="AM82" s="929"/>
      <c r="AP82" s="930"/>
      <c r="AQ82" s="930"/>
      <c r="AR82" s="930"/>
      <c r="AS82" s="931"/>
      <c r="AT82" s="930"/>
      <c r="AU82" s="930"/>
      <c r="AV82" s="930"/>
      <c r="BA82" s="928"/>
      <c r="BB82" s="928"/>
      <c r="BC82" s="114"/>
      <c r="BD82" s="929"/>
      <c r="BE82" s="929"/>
      <c r="BF82" s="929"/>
      <c r="BI82" s="929"/>
      <c r="BJ82" s="929"/>
      <c r="BK82" s="929"/>
      <c r="BN82" s="930"/>
      <c r="BO82" s="930"/>
      <c r="BP82" s="930"/>
      <c r="BQ82" s="931"/>
      <c r="BR82" s="930"/>
      <c r="BS82" s="930"/>
      <c r="BT82" s="930"/>
      <c r="BY82" s="928"/>
      <c r="BZ82" s="928"/>
      <c r="CA82" s="114"/>
      <c r="CB82" s="929"/>
      <c r="CC82" s="929"/>
      <c r="CD82" s="929"/>
      <c r="CG82" s="929"/>
      <c r="CH82" s="929"/>
      <c r="CI82" s="929"/>
      <c r="CL82" s="930"/>
      <c r="CM82" s="930"/>
      <c r="CN82" s="930"/>
      <c r="CO82" s="931"/>
      <c r="CP82" s="930"/>
      <c r="CQ82" s="930"/>
      <c r="CR82" s="930"/>
      <c r="CW82" s="928"/>
      <c r="CX82" s="928"/>
      <c r="CY82" s="114"/>
      <c r="CZ82" s="929"/>
      <c r="DA82" s="929"/>
      <c r="DB82" s="929"/>
      <c r="DE82" s="929"/>
      <c r="DF82" s="929"/>
      <c r="DG82" s="929"/>
      <c r="DJ82" s="930"/>
      <c r="DK82" s="930"/>
      <c r="DL82" s="930"/>
      <c r="DM82" s="931"/>
      <c r="DN82" s="930"/>
      <c r="DO82" s="930"/>
      <c r="DP82" s="930"/>
      <c r="DU82" s="928"/>
      <c r="DV82" s="928"/>
      <c r="DW82" s="114"/>
      <c r="DX82" s="929"/>
      <c r="DY82" s="929"/>
      <c r="DZ82" s="929"/>
      <c r="EC82" s="929"/>
      <c r="ED82" s="929"/>
      <c r="EE82" s="929"/>
      <c r="EH82" s="930"/>
      <c r="EI82" s="930"/>
      <c r="EJ82" s="930"/>
      <c r="EK82" s="931"/>
      <c r="EL82" s="930"/>
      <c r="EM82" s="930"/>
      <c r="EN82" s="930"/>
      <c r="ES82" s="928"/>
      <c r="ET82" s="928"/>
      <c r="EU82" s="114"/>
      <c r="EV82" s="929"/>
      <c r="EW82" s="929"/>
      <c r="EX82" s="929"/>
      <c r="FA82" s="929"/>
      <c r="FB82" s="929"/>
      <c r="FC82" s="929"/>
      <c r="FF82" s="930"/>
      <c r="FG82" s="930"/>
      <c r="FH82" s="930"/>
      <c r="FI82" s="931"/>
      <c r="FJ82" s="930"/>
      <c r="FK82" s="930"/>
      <c r="FL82" s="930"/>
    </row>
    <row r="83" spans="2:168" ht="12" customHeight="1" x14ac:dyDescent="0.2">
      <c r="B83" s="21"/>
      <c r="C83" s="51"/>
      <c r="D83" s="1">
        <v>2</v>
      </c>
      <c r="E83" s="1238"/>
      <c r="F83" s="669"/>
      <c r="G83" s="47"/>
      <c r="H83" s="48"/>
      <c r="I83" s="48"/>
      <c r="J83" s="48"/>
      <c r="K83" s="1187">
        <f t="shared" ref="K83:K93" si="18">SUM(H83:J83)</f>
        <v>0</v>
      </c>
      <c r="L83" s="46"/>
      <c r="M83" s="48"/>
      <c r="N83" s="48"/>
      <c r="O83" s="48"/>
      <c r="P83" s="1187">
        <f t="shared" ref="P83:P111" si="19">SUM(M83:O83)</f>
        <v>0</v>
      </c>
      <c r="Q83" s="46"/>
      <c r="R83" s="628" t="str">
        <f t="shared" si="16"/>
        <v>ja</v>
      </c>
      <c r="S83" s="1230">
        <f>IF(R83="nee",0,(K83-P83)*(tab!$C$24*tab!$D$10+tab!$D$52))</f>
        <v>0</v>
      </c>
      <c r="T83" s="1230" t="str">
        <f>IF(AND(K83=0,P83=0),"",(H83-M83)*tab!$E$60+(I83-N83)*tab!$F$60+(J83-O83)*tab!$G$60)</f>
        <v/>
      </c>
      <c r="U83" s="1230">
        <f t="shared" si="17"/>
        <v>0</v>
      </c>
      <c r="V83" s="628" t="s">
        <v>118</v>
      </c>
      <c r="W83" s="1230">
        <f>IF(V83="nee",0,(K83-P83)*(tab!$C$125))</f>
        <v>0</v>
      </c>
      <c r="X83" s="1230">
        <f>IF(AND(K83=0,P83=0),0,(H83-M83)*tab!$G$125+(I83-N83)*tab!$H$125+(J83-O83)*tab!$I$125)</f>
        <v>0</v>
      </c>
      <c r="Y83" s="1230">
        <f t="shared" ref="Y83:Y111" si="20">IF(SUM(W83:X83)&lt;0,0,SUM(W83:X83))</f>
        <v>0</v>
      </c>
      <c r="Z83" s="3"/>
      <c r="AA83" s="26"/>
      <c r="AB83" s="51"/>
      <c r="AC83" s="928"/>
      <c r="AD83" s="928"/>
      <c r="AE83" s="114"/>
      <c r="AF83" s="929"/>
      <c r="AG83" s="929"/>
      <c r="AH83" s="929"/>
      <c r="AK83" s="929"/>
      <c r="AL83" s="929"/>
      <c r="AM83" s="929"/>
      <c r="AP83" s="930"/>
      <c r="AQ83" s="930"/>
      <c r="AR83" s="930"/>
      <c r="AS83" s="931"/>
      <c r="AT83" s="930"/>
      <c r="AU83" s="930"/>
      <c r="AV83" s="930"/>
      <c r="BA83" s="928"/>
      <c r="BB83" s="928"/>
      <c r="BC83" s="114"/>
      <c r="BD83" s="929"/>
      <c r="BE83" s="929"/>
      <c r="BF83" s="929"/>
      <c r="BI83" s="929"/>
      <c r="BJ83" s="929"/>
      <c r="BK83" s="929"/>
      <c r="BN83" s="930"/>
      <c r="BO83" s="930"/>
      <c r="BP83" s="930"/>
      <c r="BQ83" s="931"/>
      <c r="BR83" s="930"/>
      <c r="BS83" s="930"/>
      <c r="BT83" s="930"/>
      <c r="BY83" s="928"/>
      <c r="BZ83" s="928"/>
      <c r="CA83" s="114"/>
      <c r="CB83" s="929"/>
      <c r="CC83" s="929"/>
      <c r="CD83" s="929"/>
      <c r="CG83" s="929"/>
      <c r="CH83" s="929"/>
      <c r="CI83" s="929"/>
      <c r="CL83" s="930"/>
      <c r="CM83" s="930"/>
      <c r="CN83" s="930"/>
      <c r="CO83" s="931"/>
      <c r="CP83" s="930"/>
      <c r="CQ83" s="930"/>
      <c r="CR83" s="930"/>
      <c r="CW83" s="928"/>
      <c r="CX83" s="928"/>
      <c r="CY83" s="114"/>
      <c r="CZ83" s="929"/>
      <c r="DA83" s="929"/>
      <c r="DB83" s="929"/>
      <c r="DE83" s="929"/>
      <c r="DF83" s="929"/>
      <c r="DG83" s="929"/>
      <c r="DJ83" s="930"/>
      <c r="DK83" s="930"/>
      <c r="DL83" s="930"/>
      <c r="DM83" s="931"/>
      <c r="DN83" s="930"/>
      <c r="DO83" s="930"/>
      <c r="DP83" s="930"/>
      <c r="DU83" s="928"/>
      <c r="DV83" s="928"/>
      <c r="DW83" s="114"/>
      <c r="DX83" s="929"/>
      <c r="DY83" s="929"/>
      <c r="DZ83" s="929"/>
      <c r="EC83" s="929"/>
      <c r="ED83" s="929"/>
      <c r="EE83" s="929"/>
      <c r="EH83" s="930"/>
      <c r="EI83" s="930"/>
      <c r="EJ83" s="930"/>
      <c r="EK83" s="931"/>
      <c r="EL83" s="930"/>
      <c r="EM83" s="930"/>
      <c r="EN83" s="930"/>
      <c r="ES83" s="928"/>
      <c r="ET83" s="928"/>
      <c r="EU83" s="114"/>
      <c r="EV83" s="929"/>
      <c r="EW83" s="929"/>
      <c r="EX83" s="929"/>
      <c r="FA83" s="929"/>
      <c r="FB83" s="929"/>
      <c r="FC83" s="929"/>
      <c r="FF83" s="930"/>
      <c r="FG83" s="930"/>
      <c r="FH83" s="930"/>
      <c r="FI83" s="931"/>
      <c r="FJ83" s="930"/>
      <c r="FK83" s="930"/>
      <c r="FL83" s="930"/>
    </row>
    <row r="84" spans="2:168" ht="12" customHeight="1" x14ac:dyDescent="0.2">
      <c r="B84" s="21"/>
      <c r="C84" s="51"/>
      <c r="D84" s="1">
        <v>3</v>
      </c>
      <c r="E84" s="1238"/>
      <c r="F84" s="669"/>
      <c r="G84" s="47"/>
      <c r="H84" s="48"/>
      <c r="I84" s="48"/>
      <c r="J84" s="48"/>
      <c r="K84" s="1187">
        <f t="shared" si="18"/>
        <v>0</v>
      </c>
      <c r="L84" s="46"/>
      <c r="M84" s="48"/>
      <c r="N84" s="48"/>
      <c r="O84" s="48"/>
      <c r="P84" s="1187">
        <f t="shared" si="19"/>
        <v>0</v>
      </c>
      <c r="Q84" s="46"/>
      <c r="R84" s="628" t="str">
        <f t="shared" si="16"/>
        <v>ja</v>
      </c>
      <c r="S84" s="1230">
        <f>IF(R84="nee",0,(K84-P84)*(tab!$C$24*tab!$D$10+tab!$D$52))</f>
        <v>0</v>
      </c>
      <c r="T84" s="1230" t="str">
        <f>IF(AND(K84=0,P84=0),"",(H84-M84)*tab!$E$60+(I84-N84)*tab!$F$60+(J84-O84)*tab!$G$60)</f>
        <v/>
      </c>
      <c r="U84" s="1230">
        <f>IF(SUM(S84:T84)&lt;0,0,SUM(S84:T84))</f>
        <v>0</v>
      </c>
      <c r="V84" s="628" t="s">
        <v>118</v>
      </c>
      <c r="W84" s="1230">
        <f>IF(V84="nee",0,(K84-P84)*(tab!$C$125))</f>
        <v>0</v>
      </c>
      <c r="X84" s="1230">
        <f>IF(AND(K84=0,P84=0),0,(H84-M84)*tab!$G$125+(I84-N84)*tab!$H$125+(J84-O84)*tab!$I$125)</f>
        <v>0</v>
      </c>
      <c r="Y84" s="1230">
        <f t="shared" si="20"/>
        <v>0</v>
      </c>
      <c r="Z84" s="3"/>
      <c r="AA84" s="26"/>
      <c r="AB84" s="51"/>
      <c r="AC84" s="928"/>
      <c r="AD84" s="928"/>
      <c r="AE84" s="114"/>
      <c r="AF84" s="929"/>
      <c r="AG84" s="929"/>
      <c r="AH84" s="929"/>
      <c r="AK84" s="929"/>
      <c r="AL84" s="929"/>
      <c r="AM84" s="929"/>
      <c r="AP84" s="930"/>
      <c r="AQ84" s="930"/>
      <c r="AR84" s="930"/>
      <c r="AS84" s="931"/>
      <c r="AT84" s="930"/>
      <c r="AU84" s="930"/>
      <c r="AV84" s="930"/>
      <c r="BA84" s="928"/>
      <c r="BB84" s="928"/>
      <c r="BC84" s="114"/>
      <c r="BD84" s="929"/>
      <c r="BE84" s="929"/>
      <c r="BF84" s="929"/>
      <c r="BI84" s="929"/>
      <c r="BJ84" s="929"/>
      <c r="BK84" s="929"/>
      <c r="BN84" s="930"/>
      <c r="BO84" s="930"/>
      <c r="BP84" s="930"/>
      <c r="BQ84" s="931"/>
      <c r="BR84" s="930"/>
      <c r="BS84" s="930"/>
      <c r="BT84" s="930"/>
      <c r="BY84" s="928"/>
      <c r="BZ84" s="928"/>
      <c r="CA84" s="114"/>
      <c r="CB84" s="929"/>
      <c r="CC84" s="929"/>
      <c r="CD84" s="929"/>
      <c r="CG84" s="929"/>
      <c r="CH84" s="929"/>
      <c r="CI84" s="929"/>
      <c r="CL84" s="930"/>
      <c r="CM84" s="930"/>
      <c r="CN84" s="930"/>
      <c r="CO84" s="931"/>
      <c r="CP84" s="930"/>
      <c r="CQ84" s="930"/>
      <c r="CR84" s="930"/>
      <c r="CW84" s="928"/>
      <c r="CX84" s="928"/>
      <c r="CY84" s="114"/>
      <c r="CZ84" s="929"/>
      <c r="DA84" s="929"/>
      <c r="DB84" s="929"/>
      <c r="DE84" s="929"/>
      <c r="DF84" s="929"/>
      <c r="DG84" s="929"/>
      <c r="DJ84" s="930"/>
      <c r="DK84" s="930"/>
      <c r="DL84" s="930"/>
      <c r="DM84" s="931"/>
      <c r="DN84" s="930"/>
      <c r="DO84" s="930"/>
      <c r="DP84" s="930"/>
      <c r="DU84" s="928"/>
      <c r="DV84" s="928"/>
      <c r="DW84" s="114"/>
      <c r="DX84" s="929"/>
      <c r="DY84" s="929"/>
      <c r="DZ84" s="929"/>
      <c r="EC84" s="929"/>
      <c r="ED84" s="929"/>
      <c r="EE84" s="929"/>
      <c r="EH84" s="930"/>
      <c r="EI84" s="930"/>
      <c r="EJ84" s="930"/>
      <c r="EK84" s="931"/>
      <c r="EL84" s="930"/>
      <c r="EM84" s="930"/>
      <c r="EN84" s="930"/>
      <c r="ES84" s="928"/>
      <c r="ET84" s="928"/>
      <c r="EU84" s="114"/>
      <c r="EV84" s="929"/>
      <c r="EW84" s="929"/>
      <c r="EX84" s="929"/>
      <c r="FA84" s="929"/>
      <c r="FB84" s="929"/>
      <c r="FC84" s="929"/>
      <c r="FF84" s="930"/>
      <c r="FG84" s="930"/>
      <c r="FH84" s="930"/>
      <c r="FI84" s="931"/>
      <c r="FJ84" s="930"/>
      <c r="FK84" s="930"/>
      <c r="FL84" s="930"/>
    </row>
    <row r="85" spans="2:168" ht="12" customHeight="1" x14ac:dyDescent="0.2">
      <c r="B85" s="21"/>
      <c r="C85" s="51"/>
      <c r="D85" s="1">
        <v>4</v>
      </c>
      <c r="E85" s="1238"/>
      <c r="F85" s="669"/>
      <c r="G85" s="47"/>
      <c r="H85" s="48"/>
      <c r="I85" s="48"/>
      <c r="J85" s="48"/>
      <c r="K85" s="1187">
        <f t="shared" si="18"/>
        <v>0</v>
      </c>
      <c r="L85" s="46"/>
      <c r="M85" s="48"/>
      <c r="N85" s="48"/>
      <c r="O85" s="48"/>
      <c r="P85" s="1187">
        <f t="shared" si="19"/>
        <v>0</v>
      </c>
      <c r="Q85" s="46"/>
      <c r="R85" s="628" t="str">
        <f t="shared" si="16"/>
        <v>ja</v>
      </c>
      <c r="S85" s="1230">
        <f>IF(R85="nee",0,(K85-P85)*(tab!$C$24*tab!$D$10+tab!$D$52))</f>
        <v>0</v>
      </c>
      <c r="T85" s="1230" t="str">
        <f>IF(AND(K85=0,P85=0),"",(H85-M85)*tab!$E$60+(I85-N85)*tab!$F$60+(J85-O85)*tab!$G$60)</f>
        <v/>
      </c>
      <c r="U85" s="1230">
        <f t="shared" ref="U85:U111" si="21">IF(SUM(S85:T85)&lt;0,0,SUM(S85:T85))</f>
        <v>0</v>
      </c>
      <c r="V85" s="628" t="s">
        <v>118</v>
      </c>
      <c r="W85" s="1230">
        <f>IF(V85="nee",0,(K85-P85)*(tab!$C$125))</f>
        <v>0</v>
      </c>
      <c r="X85" s="1230">
        <f>IF(AND(K85=0,P85=0),0,(H85-M85)*tab!$G$125+(I85-N85)*tab!$H$125+(J85-O85)*tab!$I$125)</f>
        <v>0</v>
      </c>
      <c r="Y85" s="1230">
        <f t="shared" si="20"/>
        <v>0</v>
      </c>
      <c r="Z85" s="3"/>
      <c r="AA85" s="26"/>
      <c r="AB85" s="51"/>
      <c r="AC85" s="928"/>
      <c r="AD85" s="928"/>
      <c r="AE85" s="114"/>
      <c r="AF85" s="929"/>
      <c r="AG85" s="929"/>
      <c r="AH85" s="929"/>
      <c r="AK85" s="929"/>
      <c r="AL85" s="929"/>
      <c r="AM85" s="929"/>
      <c r="AP85" s="930"/>
      <c r="AQ85" s="930"/>
      <c r="AR85" s="930"/>
      <c r="AS85" s="931"/>
      <c r="AT85" s="930"/>
      <c r="AU85" s="930"/>
      <c r="AV85" s="930"/>
      <c r="BA85" s="928"/>
      <c r="BB85" s="928"/>
      <c r="BC85" s="114"/>
      <c r="BD85" s="929"/>
      <c r="BE85" s="929"/>
      <c r="BF85" s="929"/>
      <c r="BI85" s="929"/>
      <c r="BJ85" s="929"/>
      <c r="BK85" s="929"/>
      <c r="BN85" s="930"/>
      <c r="BO85" s="930"/>
      <c r="BP85" s="930"/>
      <c r="BQ85" s="931"/>
      <c r="BR85" s="930"/>
      <c r="BS85" s="930"/>
      <c r="BT85" s="930"/>
      <c r="BY85" s="928"/>
      <c r="BZ85" s="928"/>
      <c r="CA85" s="114"/>
      <c r="CB85" s="929"/>
      <c r="CC85" s="929"/>
      <c r="CD85" s="929"/>
      <c r="CG85" s="929"/>
      <c r="CH85" s="929"/>
      <c r="CI85" s="929"/>
      <c r="CL85" s="930"/>
      <c r="CM85" s="930"/>
      <c r="CN85" s="930"/>
      <c r="CO85" s="931"/>
      <c r="CP85" s="930"/>
      <c r="CQ85" s="930"/>
      <c r="CR85" s="930"/>
      <c r="CW85" s="928"/>
      <c r="CX85" s="928"/>
      <c r="CY85" s="114"/>
      <c r="CZ85" s="929"/>
      <c r="DA85" s="929"/>
      <c r="DB85" s="929"/>
      <c r="DE85" s="929"/>
      <c r="DF85" s="929"/>
      <c r="DG85" s="929"/>
      <c r="DJ85" s="930"/>
      <c r="DK85" s="930"/>
      <c r="DL85" s="930"/>
      <c r="DM85" s="931"/>
      <c r="DN85" s="930"/>
      <c r="DO85" s="930"/>
      <c r="DP85" s="930"/>
      <c r="DU85" s="928"/>
      <c r="DV85" s="928"/>
      <c r="DW85" s="114"/>
      <c r="DX85" s="929"/>
      <c r="DY85" s="929"/>
      <c r="DZ85" s="929"/>
      <c r="EC85" s="929"/>
      <c r="ED85" s="929"/>
      <c r="EE85" s="929"/>
      <c r="EH85" s="930"/>
      <c r="EI85" s="930"/>
      <c r="EJ85" s="930"/>
      <c r="EK85" s="931"/>
      <c r="EL85" s="930"/>
      <c r="EM85" s="930"/>
      <c r="EN85" s="930"/>
      <c r="ES85" s="928"/>
      <c r="ET85" s="928"/>
      <c r="EU85" s="114"/>
      <c r="EV85" s="929"/>
      <c r="EW85" s="929"/>
      <c r="EX85" s="929"/>
      <c r="FA85" s="929"/>
      <c r="FB85" s="929"/>
      <c r="FC85" s="929"/>
      <c r="FF85" s="930"/>
      <c r="FG85" s="930"/>
      <c r="FH85" s="930"/>
      <c r="FI85" s="931"/>
      <c r="FJ85" s="930"/>
      <c r="FK85" s="930"/>
      <c r="FL85" s="930"/>
    </row>
    <row r="86" spans="2:168" ht="12" customHeight="1" x14ac:dyDescent="0.2">
      <c r="B86" s="21"/>
      <c r="C86" s="51"/>
      <c r="D86" s="1">
        <v>5</v>
      </c>
      <c r="E86" s="1238"/>
      <c r="F86" s="669"/>
      <c r="G86" s="47"/>
      <c r="H86" s="48"/>
      <c r="I86" s="48"/>
      <c r="J86" s="48"/>
      <c r="K86" s="1187">
        <f t="shared" si="18"/>
        <v>0</v>
      </c>
      <c r="L86" s="46"/>
      <c r="M86" s="48"/>
      <c r="N86" s="48"/>
      <c r="O86" s="48"/>
      <c r="P86" s="1187">
        <f t="shared" si="19"/>
        <v>0</v>
      </c>
      <c r="Q86" s="46"/>
      <c r="R86" s="628" t="str">
        <f t="shared" si="16"/>
        <v>ja</v>
      </c>
      <c r="S86" s="1230">
        <f>IF(R86="nee",0,(K86-P86)*(tab!$C$24*tab!$D$10+tab!$D$52))</f>
        <v>0</v>
      </c>
      <c r="T86" s="1230" t="str">
        <f>IF(AND(K86=0,P86=0),"",(H86-M86)*tab!$E$60+(I86-N86)*tab!$F$60+(J86-O86)*tab!$G$60)</f>
        <v/>
      </c>
      <c r="U86" s="1230">
        <f t="shared" si="21"/>
        <v>0</v>
      </c>
      <c r="V86" s="628" t="s">
        <v>118</v>
      </c>
      <c r="W86" s="1230">
        <f>IF(V86="nee",0,(K86-P86)*(tab!$C$125))</f>
        <v>0</v>
      </c>
      <c r="X86" s="1230">
        <f>IF(AND(K86=0,P86=0),0,(H86-M86)*tab!$G$125+(I86-N86)*tab!$H$125+(J86-O86)*tab!$I$125)</f>
        <v>0</v>
      </c>
      <c r="Y86" s="1230">
        <f t="shared" si="20"/>
        <v>0</v>
      </c>
      <c r="Z86" s="3"/>
      <c r="AA86" s="26"/>
      <c r="AB86" s="51"/>
      <c r="AC86" s="928"/>
      <c r="AD86" s="928"/>
      <c r="AE86" s="114"/>
      <c r="AF86" s="929"/>
      <c r="AG86" s="929"/>
      <c r="AH86" s="929"/>
      <c r="AK86" s="929"/>
      <c r="AL86" s="929"/>
      <c r="AM86" s="929"/>
      <c r="AP86" s="930"/>
      <c r="AQ86" s="930"/>
      <c r="AR86" s="930"/>
      <c r="AS86" s="931"/>
      <c r="AT86" s="930"/>
      <c r="AU86" s="930"/>
      <c r="AV86" s="930"/>
      <c r="BA86" s="928"/>
      <c r="BB86" s="928"/>
      <c r="BC86" s="114"/>
      <c r="BD86" s="929"/>
      <c r="BE86" s="929"/>
      <c r="BF86" s="929"/>
      <c r="BI86" s="929"/>
      <c r="BJ86" s="929"/>
      <c r="BK86" s="929"/>
      <c r="BN86" s="930"/>
      <c r="BO86" s="930"/>
      <c r="BP86" s="930"/>
      <c r="BQ86" s="931"/>
      <c r="BR86" s="930"/>
      <c r="BS86" s="930"/>
      <c r="BT86" s="930"/>
      <c r="BY86" s="928"/>
      <c r="BZ86" s="928"/>
      <c r="CA86" s="114"/>
      <c r="CB86" s="929"/>
      <c r="CC86" s="929"/>
      <c r="CD86" s="929"/>
      <c r="CG86" s="929"/>
      <c r="CH86" s="929"/>
      <c r="CI86" s="929"/>
      <c r="CL86" s="930"/>
      <c r="CM86" s="930"/>
      <c r="CN86" s="930"/>
      <c r="CO86" s="931"/>
      <c r="CP86" s="930"/>
      <c r="CQ86" s="930"/>
      <c r="CR86" s="930"/>
      <c r="CW86" s="928"/>
      <c r="CX86" s="928"/>
      <c r="CY86" s="114"/>
      <c r="CZ86" s="929"/>
      <c r="DA86" s="929"/>
      <c r="DB86" s="929"/>
      <c r="DE86" s="929"/>
      <c r="DF86" s="929"/>
      <c r="DG86" s="929"/>
      <c r="DJ86" s="930"/>
      <c r="DK86" s="930"/>
      <c r="DL86" s="930"/>
      <c r="DM86" s="931"/>
      <c r="DN86" s="930"/>
      <c r="DO86" s="930"/>
      <c r="DP86" s="930"/>
      <c r="DU86" s="928"/>
      <c r="DV86" s="928"/>
      <c r="DW86" s="114"/>
      <c r="DX86" s="929"/>
      <c r="DY86" s="929"/>
      <c r="DZ86" s="929"/>
      <c r="EC86" s="929"/>
      <c r="ED86" s="929"/>
      <c r="EE86" s="929"/>
      <c r="EH86" s="930"/>
      <c r="EI86" s="930"/>
      <c r="EJ86" s="930"/>
      <c r="EK86" s="931"/>
      <c r="EL86" s="930"/>
      <c r="EM86" s="930"/>
      <c r="EN86" s="930"/>
      <c r="ES86" s="928"/>
      <c r="ET86" s="928"/>
      <c r="EU86" s="114"/>
      <c r="EV86" s="929"/>
      <c r="EW86" s="929"/>
      <c r="EX86" s="929"/>
      <c r="FA86" s="929"/>
      <c r="FB86" s="929"/>
      <c r="FC86" s="929"/>
      <c r="FF86" s="930"/>
      <c r="FG86" s="930"/>
      <c r="FH86" s="930"/>
      <c r="FI86" s="931"/>
      <c r="FJ86" s="930"/>
      <c r="FK86" s="930"/>
      <c r="FL86" s="930"/>
    </row>
    <row r="87" spans="2:168" ht="12" customHeight="1" x14ac:dyDescent="0.2">
      <c r="B87" s="21"/>
      <c r="C87" s="51"/>
      <c r="D87" s="1">
        <v>6</v>
      </c>
      <c r="E87" s="1238"/>
      <c r="F87" s="669"/>
      <c r="G87" s="47"/>
      <c r="H87" s="48"/>
      <c r="I87" s="48"/>
      <c r="J87" s="48"/>
      <c r="K87" s="1187">
        <f t="shared" si="18"/>
        <v>0</v>
      </c>
      <c r="L87" s="46"/>
      <c r="M87" s="48"/>
      <c r="N87" s="48"/>
      <c r="O87" s="48"/>
      <c r="P87" s="1187">
        <f t="shared" si="19"/>
        <v>0</v>
      </c>
      <c r="Q87" s="46"/>
      <c r="R87" s="628" t="str">
        <f t="shared" si="16"/>
        <v>ja</v>
      </c>
      <c r="S87" s="1230">
        <f>IF(R87="nee",0,(K87-P87)*(tab!$C$24*tab!$D$10+tab!$D$52))</f>
        <v>0</v>
      </c>
      <c r="T87" s="1230" t="str">
        <f>IF(AND(K87=0,P87=0),"",(H87-M87)*tab!$E$60+(I87-N87)*tab!$F$60+(J87-O87)*tab!$G$60)</f>
        <v/>
      </c>
      <c r="U87" s="1230">
        <f t="shared" si="21"/>
        <v>0</v>
      </c>
      <c r="V87" s="628" t="s">
        <v>118</v>
      </c>
      <c r="W87" s="1230">
        <f>IF(V87="nee",0,(K87-P87)*(tab!$C$125))</f>
        <v>0</v>
      </c>
      <c r="X87" s="1230">
        <f>IF(AND(K87=0,P87=0),0,(H87-M87)*tab!$G$125+(I87-N87)*tab!$H$125+(J87-O87)*tab!$I$125)</f>
        <v>0</v>
      </c>
      <c r="Y87" s="1230">
        <f t="shared" si="20"/>
        <v>0</v>
      </c>
      <c r="Z87" s="3"/>
      <c r="AA87" s="26"/>
      <c r="AB87" s="51"/>
      <c r="AC87" s="928"/>
      <c r="AD87" s="928"/>
      <c r="AE87" s="114"/>
      <c r="AF87" s="929"/>
      <c r="AG87" s="929"/>
      <c r="AH87" s="929"/>
      <c r="AK87" s="929"/>
      <c r="AL87" s="929"/>
      <c r="AM87" s="929"/>
      <c r="AP87" s="930"/>
      <c r="AQ87" s="930"/>
      <c r="AR87" s="930"/>
      <c r="AS87" s="931"/>
      <c r="AT87" s="930"/>
      <c r="AU87" s="930"/>
      <c r="AV87" s="930"/>
      <c r="BA87" s="928"/>
      <c r="BB87" s="928"/>
      <c r="BC87" s="114"/>
      <c r="BD87" s="929"/>
      <c r="BE87" s="929"/>
      <c r="BF87" s="929"/>
      <c r="BI87" s="929"/>
      <c r="BJ87" s="929"/>
      <c r="BK87" s="929"/>
      <c r="BN87" s="930"/>
      <c r="BO87" s="930"/>
      <c r="BP87" s="930"/>
      <c r="BQ87" s="931"/>
      <c r="BR87" s="930"/>
      <c r="BS87" s="930"/>
      <c r="BT87" s="930"/>
      <c r="BY87" s="928"/>
      <c r="BZ87" s="928"/>
      <c r="CA87" s="114"/>
      <c r="CB87" s="929"/>
      <c r="CC87" s="929"/>
      <c r="CD87" s="929"/>
      <c r="CG87" s="929"/>
      <c r="CH87" s="929"/>
      <c r="CI87" s="929"/>
      <c r="CL87" s="930"/>
      <c r="CM87" s="930"/>
      <c r="CN87" s="930"/>
      <c r="CO87" s="931"/>
      <c r="CP87" s="930"/>
      <c r="CQ87" s="930"/>
      <c r="CR87" s="930"/>
      <c r="CW87" s="928"/>
      <c r="CX87" s="928"/>
      <c r="CY87" s="114"/>
      <c r="CZ87" s="929"/>
      <c r="DA87" s="929"/>
      <c r="DB87" s="929"/>
      <c r="DE87" s="929"/>
      <c r="DF87" s="929"/>
      <c r="DG87" s="929"/>
      <c r="DJ87" s="930"/>
      <c r="DK87" s="930"/>
      <c r="DL87" s="930"/>
      <c r="DM87" s="931"/>
      <c r="DN87" s="930"/>
      <c r="DO87" s="930"/>
      <c r="DP87" s="930"/>
      <c r="DU87" s="928"/>
      <c r="DV87" s="928"/>
      <c r="DW87" s="114"/>
      <c r="DX87" s="929"/>
      <c r="DY87" s="929"/>
      <c r="DZ87" s="929"/>
      <c r="EC87" s="929"/>
      <c r="ED87" s="929"/>
      <c r="EE87" s="929"/>
      <c r="EH87" s="930"/>
      <c r="EI87" s="930"/>
      <c r="EJ87" s="930"/>
      <c r="EK87" s="931"/>
      <c r="EL87" s="930"/>
      <c r="EM87" s="930"/>
      <c r="EN87" s="930"/>
      <c r="ES87" s="928"/>
      <c r="ET87" s="928"/>
      <c r="EU87" s="114"/>
      <c r="EV87" s="929"/>
      <c r="EW87" s="929"/>
      <c r="EX87" s="929"/>
      <c r="FA87" s="929"/>
      <c r="FB87" s="929"/>
      <c r="FC87" s="929"/>
      <c r="FF87" s="930"/>
      <c r="FG87" s="930"/>
      <c r="FH87" s="930"/>
      <c r="FI87" s="931"/>
      <c r="FJ87" s="930"/>
      <c r="FK87" s="930"/>
      <c r="FL87" s="930"/>
    </row>
    <row r="88" spans="2:168" ht="12" customHeight="1" x14ac:dyDescent="0.2">
      <c r="B88" s="21"/>
      <c r="C88" s="51"/>
      <c r="D88" s="1">
        <v>7</v>
      </c>
      <c r="E88" s="1238"/>
      <c r="F88" s="669"/>
      <c r="G88" s="47"/>
      <c r="H88" s="48"/>
      <c r="I88" s="48"/>
      <c r="J88" s="48"/>
      <c r="K88" s="1187">
        <f t="shared" si="18"/>
        <v>0</v>
      </c>
      <c r="L88" s="46"/>
      <c r="M88" s="48"/>
      <c r="N88" s="48"/>
      <c r="O88" s="48"/>
      <c r="P88" s="1187">
        <f t="shared" si="19"/>
        <v>0</v>
      </c>
      <c r="Q88" s="46"/>
      <c r="R88" s="628" t="str">
        <f t="shared" si="16"/>
        <v>ja</v>
      </c>
      <c r="S88" s="1230">
        <f>IF(R88="nee",0,(K88-P88)*(tab!$C$24*tab!$D$10+tab!$D$52))</f>
        <v>0</v>
      </c>
      <c r="T88" s="1230" t="str">
        <f>IF(AND(K88=0,P88=0),"",(H88-M88)*tab!$E$60+(I88-N88)*tab!$F$60+(J88-O88)*tab!$G$60)</f>
        <v/>
      </c>
      <c r="U88" s="1230">
        <f t="shared" si="21"/>
        <v>0</v>
      </c>
      <c r="V88" s="628" t="s">
        <v>118</v>
      </c>
      <c r="W88" s="1230">
        <f>IF(V88="nee",0,(K88-P88)*(tab!$C$125))</f>
        <v>0</v>
      </c>
      <c r="X88" s="1230">
        <f>IF(AND(K88=0,P88=0),0,(H88-M88)*tab!$G$125+(I88-N88)*tab!$H$125+(J88-O88)*tab!$I$125)</f>
        <v>0</v>
      </c>
      <c r="Y88" s="1230">
        <f t="shared" si="20"/>
        <v>0</v>
      </c>
      <c r="Z88" s="3"/>
      <c r="AA88" s="26"/>
      <c r="AB88" s="51"/>
      <c r="AC88" s="928"/>
      <c r="AD88" s="928"/>
      <c r="AE88" s="114"/>
      <c r="AF88" s="929"/>
      <c r="AG88" s="929"/>
      <c r="AH88" s="929"/>
      <c r="AK88" s="929"/>
      <c r="AL88" s="929"/>
      <c r="AM88" s="929"/>
      <c r="AP88" s="930"/>
      <c r="AQ88" s="930"/>
      <c r="AR88" s="930"/>
      <c r="AS88" s="931"/>
      <c r="AT88" s="930"/>
      <c r="AU88" s="930"/>
      <c r="AV88" s="930"/>
      <c r="BA88" s="928"/>
      <c r="BB88" s="928"/>
      <c r="BC88" s="114"/>
      <c r="BD88" s="929"/>
      <c r="BE88" s="929"/>
      <c r="BF88" s="929"/>
      <c r="BI88" s="929"/>
      <c r="BJ88" s="929"/>
      <c r="BK88" s="929"/>
      <c r="BN88" s="930"/>
      <c r="BO88" s="930"/>
      <c r="BP88" s="930"/>
      <c r="BQ88" s="931"/>
      <c r="BR88" s="930"/>
      <c r="BS88" s="930"/>
      <c r="BT88" s="930"/>
      <c r="BY88" s="928"/>
      <c r="BZ88" s="928"/>
      <c r="CA88" s="114"/>
      <c r="CB88" s="929"/>
      <c r="CC88" s="929"/>
      <c r="CD88" s="929"/>
      <c r="CG88" s="929"/>
      <c r="CH88" s="929"/>
      <c r="CI88" s="929"/>
      <c r="CL88" s="930"/>
      <c r="CM88" s="930"/>
      <c r="CN88" s="930"/>
      <c r="CO88" s="931"/>
      <c r="CP88" s="930"/>
      <c r="CQ88" s="930"/>
      <c r="CR88" s="930"/>
      <c r="CW88" s="928"/>
      <c r="CX88" s="928"/>
      <c r="CY88" s="114"/>
      <c r="CZ88" s="929"/>
      <c r="DA88" s="929"/>
      <c r="DB88" s="929"/>
      <c r="DE88" s="929"/>
      <c r="DF88" s="929"/>
      <c r="DG88" s="929"/>
      <c r="DJ88" s="930"/>
      <c r="DK88" s="930"/>
      <c r="DL88" s="930"/>
      <c r="DM88" s="931"/>
      <c r="DN88" s="930"/>
      <c r="DO88" s="930"/>
      <c r="DP88" s="930"/>
      <c r="DU88" s="928"/>
      <c r="DV88" s="928"/>
      <c r="DW88" s="114"/>
      <c r="DX88" s="929"/>
      <c r="DY88" s="929"/>
      <c r="DZ88" s="929"/>
      <c r="EC88" s="929"/>
      <c r="ED88" s="929"/>
      <c r="EE88" s="929"/>
      <c r="EH88" s="930"/>
      <c r="EI88" s="930"/>
      <c r="EJ88" s="930"/>
      <c r="EK88" s="931"/>
      <c r="EL88" s="930"/>
      <c r="EM88" s="930"/>
      <c r="EN88" s="930"/>
      <c r="ES88" s="928"/>
      <c r="ET88" s="928"/>
      <c r="EU88" s="114"/>
      <c r="EV88" s="929"/>
      <c r="EW88" s="929"/>
      <c r="EX88" s="929"/>
      <c r="FA88" s="929"/>
      <c r="FB88" s="929"/>
      <c r="FC88" s="929"/>
      <c r="FF88" s="930"/>
      <c r="FG88" s="930"/>
      <c r="FH88" s="930"/>
      <c r="FI88" s="931"/>
      <c r="FJ88" s="930"/>
      <c r="FK88" s="930"/>
      <c r="FL88" s="930"/>
    </row>
    <row r="89" spans="2:168" ht="12" customHeight="1" x14ac:dyDescent="0.2">
      <c r="B89" s="21"/>
      <c r="C89" s="51"/>
      <c r="D89" s="1">
        <v>8</v>
      </c>
      <c r="E89" s="1238"/>
      <c r="F89" s="669"/>
      <c r="G89" s="47"/>
      <c r="H89" s="48"/>
      <c r="I89" s="48"/>
      <c r="J89" s="48"/>
      <c r="K89" s="1187">
        <f t="shared" si="18"/>
        <v>0</v>
      </c>
      <c r="L89" s="46"/>
      <c r="M89" s="48"/>
      <c r="N89" s="48"/>
      <c r="O89" s="48"/>
      <c r="P89" s="1187">
        <f t="shared" si="19"/>
        <v>0</v>
      </c>
      <c r="Q89" s="46"/>
      <c r="R89" s="628" t="str">
        <f t="shared" si="16"/>
        <v>ja</v>
      </c>
      <c r="S89" s="1230">
        <f>IF(R89="nee",0,(K89-P89)*(tab!$C$24*tab!$D$10+tab!$D$52))</f>
        <v>0</v>
      </c>
      <c r="T89" s="1230" t="str">
        <f>IF(AND(K89=0,P89=0),"",(H89-M89)*tab!$E$60+(I89-N89)*tab!$F$60+(J89-O89)*tab!$G$60)</f>
        <v/>
      </c>
      <c r="U89" s="1230">
        <f t="shared" si="21"/>
        <v>0</v>
      </c>
      <c r="V89" s="628" t="s">
        <v>118</v>
      </c>
      <c r="W89" s="1230">
        <f>IF(V89="nee",0,(K89-P89)*(tab!$C$125))</f>
        <v>0</v>
      </c>
      <c r="X89" s="1230">
        <f>IF(AND(K89=0,P89=0),0,(H89-M89)*tab!$G$125+(I89-N89)*tab!$H$125+(J89-O89)*tab!$I$125)</f>
        <v>0</v>
      </c>
      <c r="Y89" s="1230">
        <f t="shared" si="20"/>
        <v>0</v>
      </c>
      <c r="Z89" s="3"/>
      <c r="AA89" s="26"/>
      <c r="AB89" s="51"/>
      <c r="AC89" s="928"/>
      <c r="AD89" s="928"/>
      <c r="AE89" s="114"/>
      <c r="AF89" s="929"/>
      <c r="AG89" s="929"/>
      <c r="AH89" s="929"/>
      <c r="AK89" s="929"/>
      <c r="AL89" s="929"/>
      <c r="AM89" s="929"/>
      <c r="AP89" s="930"/>
      <c r="AQ89" s="930"/>
      <c r="AR89" s="930"/>
      <c r="AS89" s="931"/>
      <c r="AT89" s="930"/>
      <c r="AU89" s="930"/>
      <c r="AV89" s="930"/>
      <c r="BA89" s="928"/>
      <c r="BB89" s="928"/>
      <c r="BC89" s="114"/>
      <c r="BD89" s="929"/>
      <c r="BE89" s="929"/>
      <c r="BF89" s="929"/>
      <c r="BI89" s="929"/>
      <c r="BJ89" s="929"/>
      <c r="BK89" s="929"/>
      <c r="BN89" s="930"/>
      <c r="BO89" s="930"/>
      <c r="BP89" s="930"/>
      <c r="BQ89" s="931"/>
      <c r="BR89" s="930"/>
      <c r="BS89" s="930"/>
      <c r="BT89" s="930"/>
      <c r="BY89" s="928"/>
      <c r="BZ89" s="928"/>
      <c r="CA89" s="114"/>
      <c r="CB89" s="929"/>
      <c r="CC89" s="929"/>
      <c r="CD89" s="929"/>
      <c r="CG89" s="929"/>
      <c r="CH89" s="929"/>
      <c r="CI89" s="929"/>
      <c r="CL89" s="930"/>
      <c r="CM89" s="930"/>
      <c r="CN89" s="930"/>
      <c r="CO89" s="931"/>
      <c r="CP89" s="930"/>
      <c r="CQ89" s="930"/>
      <c r="CR89" s="930"/>
      <c r="CW89" s="928"/>
      <c r="CX89" s="928"/>
      <c r="CY89" s="114"/>
      <c r="CZ89" s="929"/>
      <c r="DA89" s="929"/>
      <c r="DB89" s="929"/>
      <c r="DE89" s="929"/>
      <c r="DF89" s="929"/>
      <c r="DG89" s="929"/>
      <c r="DJ89" s="930"/>
      <c r="DK89" s="930"/>
      <c r="DL89" s="930"/>
      <c r="DM89" s="931"/>
      <c r="DN89" s="930"/>
      <c r="DO89" s="930"/>
      <c r="DP89" s="930"/>
      <c r="DU89" s="928"/>
      <c r="DV89" s="928"/>
      <c r="DW89" s="114"/>
      <c r="DX89" s="929"/>
      <c r="DY89" s="929"/>
      <c r="DZ89" s="929"/>
      <c r="EC89" s="929"/>
      <c r="ED89" s="929"/>
      <c r="EE89" s="929"/>
      <c r="EH89" s="930"/>
      <c r="EI89" s="930"/>
      <c r="EJ89" s="930"/>
      <c r="EK89" s="931"/>
      <c r="EL89" s="930"/>
      <c r="EM89" s="930"/>
      <c r="EN89" s="930"/>
      <c r="ES89" s="928"/>
      <c r="ET89" s="928"/>
      <c r="EU89" s="114"/>
      <c r="EV89" s="929"/>
      <c r="EW89" s="929"/>
      <c r="EX89" s="929"/>
      <c r="FA89" s="929"/>
      <c r="FB89" s="929"/>
      <c r="FC89" s="929"/>
      <c r="FF89" s="930"/>
      <c r="FG89" s="930"/>
      <c r="FH89" s="930"/>
      <c r="FI89" s="931"/>
      <c r="FJ89" s="930"/>
      <c r="FK89" s="930"/>
      <c r="FL89" s="930"/>
    </row>
    <row r="90" spans="2:168" ht="12" customHeight="1" x14ac:dyDescent="0.2">
      <c r="B90" s="21"/>
      <c r="C90" s="51"/>
      <c r="D90" s="1">
        <v>9</v>
      </c>
      <c r="E90" s="1238"/>
      <c r="F90" s="669"/>
      <c r="G90" s="47"/>
      <c r="H90" s="48"/>
      <c r="I90" s="48"/>
      <c r="J90" s="48"/>
      <c r="K90" s="1187">
        <f t="shared" si="18"/>
        <v>0</v>
      </c>
      <c r="L90" s="46"/>
      <c r="M90" s="48"/>
      <c r="N90" s="48"/>
      <c r="O90" s="48"/>
      <c r="P90" s="1187">
        <f t="shared" si="19"/>
        <v>0</v>
      </c>
      <c r="Q90" s="46"/>
      <c r="R90" s="628" t="str">
        <f t="shared" si="16"/>
        <v>ja</v>
      </c>
      <c r="S90" s="1230">
        <f>IF(R90="nee",0,(K90-P90)*(tab!$C$24*tab!$D$10+tab!$D$52))</f>
        <v>0</v>
      </c>
      <c r="T90" s="1230" t="str">
        <f>IF(AND(K90=0,P90=0),"",(H90-M90)*tab!$E$60+(I90-N90)*tab!$F$60+(J90-O90)*tab!$G$60)</f>
        <v/>
      </c>
      <c r="U90" s="1230">
        <f t="shared" si="21"/>
        <v>0</v>
      </c>
      <c r="V90" s="628" t="s">
        <v>118</v>
      </c>
      <c r="W90" s="1230">
        <f>IF(V90="nee",0,(K90-P90)*(tab!$C$125))</f>
        <v>0</v>
      </c>
      <c r="X90" s="1230">
        <f>IF(AND(K90=0,P90=0),0,(H90-M90)*tab!$G$125+(I90-N90)*tab!$H$125+(J90-O90)*tab!$I$125)</f>
        <v>0</v>
      </c>
      <c r="Y90" s="1230">
        <f t="shared" si="20"/>
        <v>0</v>
      </c>
      <c r="Z90" s="3"/>
      <c r="AA90" s="26"/>
      <c r="AB90" s="51"/>
      <c r="AC90" s="928"/>
      <c r="AD90" s="928"/>
      <c r="AE90" s="114"/>
      <c r="AF90" s="929"/>
      <c r="AG90" s="929"/>
      <c r="AH90" s="929"/>
      <c r="AK90" s="929"/>
      <c r="AL90" s="929"/>
      <c r="AM90" s="929"/>
      <c r="AP90" s="930"/>
      <c r="AQ90" s="930"/>
      <c r="AR90" s="930"/>
      <c r="AS90" s="931"/>
      <c r="AT90" s="930"/>
      <c r="AU90" s="930"/>
      <c r="AV90" s="930"/>
      <c r="BA90" s="928"/>
      <c r="BB90" s="928"/>
      <c r="BC90" s="114"/>
      <c r="BD90" s="929"/>
      <c r="BE90" s="929"/>
      <c r="BF90" s="929"/>
      <c r="BI90" s="929"/>
      <c r="BJ90" s="929"/>
      <c r="BK90" s="929"/>
      <c r="BN90" s="930"/>
      <c r="BO90" s="930"/>
      <c r="BP90" s="930"/>
      <c r="BQ90" s="931"/>
      <c r="BR90" s="930"/>
      <c r="BS90" s="930"/>
      <c r="BT90" s="930"/>
      <c r="BY90" s="928"/>
      <c r="BZ90" s="928"/>
      <c r="CA90" s="114"/>
      <c r="CB90" s="929"/>
      <c r="CC90" s="929"/>
      <c r="CD90" s="929"/>
      <c r="CG90" s="929"/>
      <c r="CH90" s="929"/>
      <c r="CI90" s="929"/>
      <c r="CL90" s="930"/>
      <c r="CM90" s="930"/>
      <c r="CN90" s="930"/>
      <c r="CO90" s="931"/>
      <c r="CP90" s="930"/>
      <c r="CQ90" s="930"/>
      <c r="CR90" s="930"/>
      <c r="CW90" s="928"/>
      <c r="CX90" s="928"/>
      <c r="CY90" s="114"/>
      <c r="CZ90" s="929"/>
      <c r="DA90" s="929"/>
      <c r="DB90" s="929"/>
      <c r="DE90" s="929"/>
      <c r="DF90" s="929"/>
      <c r="DG90" s="929"/>
      <c r="DJ90" s="930"/>
      <c r="DK90" s="930"/>
      <c r="DL90" s="930"/>
      <c r="DM90" s="931"/>
      <c r="DN90" s="930"/>
      <c r="DO90" s="930"/>
      <c r="DP90" s="930"/>
      <c r="DU90" s="928"/>
      <c r="DV90" s="928"/>
      <c r="DW90" s="114"/>
      <c r="DX90" s="929"/>
      <c r="DY90" s="929"/>
      <c r="DZ90" s="929"/>
      <c r="EC90" s="929"/>
      <c r="ED90" s="929"/>
      <c r="EE90" s="929"/>
      <c r="EH90" s="930"/>
      <c r="EI90" s="930"/>
      <c r="EJ90" s="930"/>
      <c r="EK90" s="931"/>
      <c r="EL90" s="930"/>
      <c r="EM90" s="930"/>
      <c r="EN90" s="930"/>
      <c r="ES90" s="928"/>
      <c r="ET90" s="928"/>
      <c r="EU90" s="114"/>
      <c r="EV90" s="929"/>
      <c r="EW90" s="929"/>
      <c r="EX90" s="929"/>
      <c r="FA90" s="929"/>
      <c r="FB90" s="929"/>
      <c r="FC90" s="929"/>
      <c r="FF90" s="930"/>
      <c r="FG90" s="930"/>
      <c r="FH90" s="930"/>
      <c r="FI90" s="931"/>
      <c r="FJ90" s="930"/>
      <c r="FK90" s="930"/>
      <c r="FL90" s="930"/>
    </row>
    <row r="91" spans="2:168" ht="12" customHeight="1" x14ac:dyDescent="0.2">
      <c r="B91" s="21"/>
      <c r="C91" s="51"/>
      <c r="D91" s="1">
        <v>10</v>
      </c>
      <c r="E91" s="1238"/>
      <c r="F91" s="669"/>
      <c r="G91" s="47"/>
      <c r="H91" s="48"/>
      <c r="I91" s="48"/>
      <c r="J91" s="48"/>
      <c r="K91" s="1187">
        <f t="shared" si="18"/>
        <v>0</v>
      </c>
      <c r="L91" s="46"/>
      <c r="M91" s="48"/>
      <c r="N91" s="48"/>
      <c r="O91" s="48"/>
      <c r="P91" s="1187">
        <f t="shared" si="19"/>
        <v>0</v>
      </c>
      <c r="Q91" s="46"/>
      <c r="R91" s="628" t="str">
        <f t="shared" si="16"/>
        <v>ja</v>
      </c>
      <c r="S91" s="1230">
        <f>IF(R91="nee",0,(K91-P91)*(tab!$C$24*tab!$D$10+tab!$D$52))</f>
        <v>0</v>
      </c>
      <c r="T91" s="1230" t="str">
        <f>IF(AND(K91=0,P91=0),"",(H91-M91)*tab!$E$60+(I91-N91)*tab!$F$60+(J91-O91)*tab!$G$60)</f>
        <v/>
      </c>
      <c r="U91" s="1230">
        <f t="shared" si="21"/>
        <v>0</v>
      </c>
      <c r="V91" s="628" t="s">
        <v>118</v>
      </c>
      <c r="W91" s="1230">
        <f>IF(V91="nee",0,(K91-P91)*(tab!$C$125))</f>
        <v>0</v>
      </c>
      <c r="X91" s="1230">
        <f>IF(AND(K91=0,P91=0),0,(H91-M91)*tab!$G$125+(I91-N91)*tab!$H$125+(J91-O91)*tab!$I$125)</f>
        <v>0</v>
      </c>
      <c r="Y91" s="1230">
        <f t="shared" si="20"/>
        <v>0</v>
      </c>
      <c r="Z91" s="3"/>
      <c r="AA91" s="26"/>
      <c r="AB91" s="51"/>
      <c r="AC91" s="928"/>
      <c r="AD91" s="928"/>
      <c r="AE91" s="114"/>
      <c r="AF91" s="929"/>
      <c r="AG91" s="929"/>
      <c r="AH91" s="929"/>
      <c r="AK91" s="929"/>
      <c r="AL91" s="929"/>
      <c r="AM91" s="929"/>
      <c r="AP91" s="930"/>
      <c r="AQ91" s="930"/>
      <c r="AR91" s="930"/>
      <c r="AS91" s="931"/>
      <c r="AT91" s="930"/>
      <c r="AU91" s="930"/>
      <c r="AV91" s="930"/>
      <c r="BA91" s="928"/>
      <c r="BB91" s="928"/>
      <c r="BC91" s="114"/>
      <c r="BD91" s="929"/>
      <c r="BE91" s="929"/>
      <c r="BF91" s="929"/>
      <c r="BI91" s="929"/>
      <c r="BJ91" s="929"/>
      <c r="BK91" s="929"/>
      <c r="BN91" s="930"/>
      <c r="BO91" s="930"/>
      <c r="BP91" s="930"/>
      <c r="BQ91" s="931"/>
      <c r="BR91" s="930"/>
      <c r="BS91" s="930"/>
      <c r="BT91" s="930"/>
      <c r="BY91" s="928"/>
      <c r="BZ91" s="928"/>
      <c r="CA91" s="114"/>
      <c r="CB91" s="929"/>
      <c r="CC91" s="929"/>
      <c r="CD91" s="929"/>
      <c r="CG91" s="929"/>
      <c r="CH91" s="929"/>
      <c r="CI91" s="929"/>
      <c r="CL91" s="930"/>
      <c r="CM91" s="930"/>
      <c r="CN91" s="930"/>
      <c r="CO91" s="931"/>
      <c r="CP91" s="930"/>
      <c r="CQ91" s="930"/>
      <c r="CR91" s="930"/>
      <c r="CW91" s="928"/>
      <c r="CX91" s="928"/>
      <c r="CY91" s="114"/>
      <c r="CZ91" s="929"/>
      <c r="DA91" s="929"/>
      <c r="DB91" s="929"/>
      <c r="DE91" s="929"/>
      <c r="DF91" s="929"/>
      <c r="DG91" s="929"/>
      <c r="DJ91" s="930"/>
      <c r="DK91" s="930"/>
      <c r="DL91" s="930"/>
      <c r="DM91" s="931"/>
      <c r="DN91" s="930"/>
      <c r="DO91" s="930"/>
      <c r="DP91" s="930"/>
      <c r="DU91" s="928"/>
      <c r="DV91" s="928"/>
      <c r="DW91" s="114"/>
      <c r="DX91" s="929"/>
      <c r="DY91" s="929"/>
      <c r="DZ91" s="929"/>
      <c r="EC91" s="929"/>
      <c r="ED91" s="929"/>
      <c r="EE91" s="929"/>
      <c r="EH91" s="930"/>
      <c r="EI91" s="930"/>
      <c r="EJ91" s="930"/>
      <c r="EK91" s="931"/>
      <c r="EL91" s="930"/>
      <c r="EM91" s="930"/>
      <c r="EN91" s="930"/>
      <c r="ES91" s="928"/>
      <c r="ET91" s="928"/>
      <c r="EU91" s="114"/>
      <c r="EV91" s="929"/>
      <c r="EW91" s="929"/>
      <c r="EX91" s="929"/>
      <c r="FA91" s="929"/>
      <c r="FB91" s="929"/>
      <c r="FC91" s="929"/>
      <c r="FF91" s="930"/>
      <c r="FG91" s="930"/>
      <c r="FH91" s="930"/>
      <c r="FI91" s="931"/>
      <c r="FJ91" s="930"/>
      <c r="FK91" s="930"/>
      <c r="FL91" s="930"/>
    </row>
    <row r="92" spans="2:168" ht="12" customHeight="1" x14ac:dyDescent="0.2">
      <c r="B92" s="21"/>
      <c r="C92" s="51"/>
      <c r="D92" s="1">
        <v>11</v>
      </c>
      <c r="E92" s="1238"/>
      <c r="F92" s="669"/>
      <c r="G92" s="47"/>
      <c r="H92" s="48"/>
      <c r="I92" s="48"/>
      <c r="J92" s="48"/>
      <c r="K92" s="1187">
        <f t="shared" si="18"/>
        <v>0</v>
      </c>
      <c r="L92" s="46"/>
      <c r="M92" s="48"/>
      <c r="N92" s="48"/>
      <c r="O92" s="48"/>
      <c r="P92" s="1187">
        <f t="shared" si="19"/>
        <v>0</v>
      </c>
      <c r="Q92" s="46"/>
      <c r="R92" s="628" t="str">
        <f t="shared" si="16"/>
        <v>ja</v>
      </c>
      <c r="S92" s="1230">
        <f>IF(R92="nee",0,(K92-P92)*(tab!$C$24*tab!$D$10+tab!$D$52))</f>
        <v>0</v>
      </c>
      <c r="T92" s="1230" t="str">
        <f>IF(AND(K92=0,P92=0),"",(H92-M92)*tab!$E$60+(I92-N92)*tab!$F$60+(J92-O92)*tab!$G$60)</f>
        <v/>
      </c>
      <c r="U92" s="1230">
        <f t="shared" si="21"/>
        <v>0</v>
      </c>
      <c r="V92" s="628" t="s">
        <v>118</v>
      </c>
      <c r="W92" s="1230">
        <f>IF(V92="nee",0,(K92-P92)*(tab!$C$125))</f>
        <v>0</v>
      </c>
      <c r="X92" s="1230">
        <f>IF(AND(K92=0,P92=0),0,(H92-M92)*tab!$G$125+(I92-N92)*tab!$H$125+(J92-O92)*tab!$I$125)</f>
        <v>0</v>
      </c>
      <c r="Y92" s="1230">
        <f t="shared" si="20"/>
        <v>0</v>
      </c>
      <c r="Z92" s="3"/>
      <c r="AA92" s="26"/>
      <c r="AB92" s="51"/>
      <c r="AC92" s="928"/>
      <c r="AD92" s="929"/>
      <c r="AE92" s="114"/>
      <c r="AF92" s="929"/>
      <c r="AG92" s="929"/>
      <c r="AH92" s="929"/>
      <c r="AK92" s="929"/>
      <c r="AL92" s="929"/>
      <c r="AM92" s="929"/>
      <c r="AP92" s="930"/>
      <c r="AQ92" s="930"/>
      <c r="AR92" s="930"/>
      <c r="AS92" s="931"/>
      <c r="AT92" s="930"/>
      <c r="AU92" s="930"/>
      <c r="AV92" s="930"/>
      <c r="BA92" s="928"/>
      <c r="BB92" s="929"/>
      <c r="BC92" s="114"/>
      <c r="BD92" s="929"/>
      <c r="BE92" s="929"/>
      <c r="BF92" s="929"/>
      <c r="BI92" s="929"/>
      <c r="BJ92" s="929"/>
      <c r="BK92" s="929"/>
      <c r="BN92" s="930"/>
      <c r="BO92" s="930"/>
      <c r="BP92" s="930"/>
      <c r="BQ92" s="931"/>
      <c r="BR92" s="930"/>
      <c r="BS92" s="930"/>
      <c r="BT92" s="930"/>
      <c r="BY92" s="928"/>
      <c r="BZ92" s="929"/>
      <c r="CA92" s="114"/>
      <c r="CB92" s="929"/>
      <c r="CC92" s="929"/>
      <c r="CD92" s="929"/>
      <c r="CG92" s="929"/>
      <c r="CH92" s="929"/>
      <c r="CI92" s="929"/>
      <c r="CL92" s="930"/>
      <c r="CM92" s="930"/>
      <c r="CN92" s="930"/>
      <c r="CO92" s="931"/>
      <c r="CP92" s="930"/>
      <c r="CQ92" s="930"/>
      <c r="CR92" s="930"/>
      <c r="CW92" s="928"/>
      <c r="CX92" s="929"/>
      <c r="CY92" s="114"/>
      <c r="CZ92" s="929"/>
      <c r="DA92" s="929"/>
      <c r="DB92" s="929"/>
      <c r="DE92" s="929"/>
      <c r="DF92" s="929"/>
      <c r="DG92" s="929"/>
      <c r="DJ92" s="930"/>
      <c r="DK92" s="930"/>
      <c r="DL92" s="930"/>
      <c r="DM92" s="931"/>
      <c r="DN92" s="930"/>
      <c r="DO92" s="930"/>
      <c r="DP92" s="930"/>
      <c r="DU92" s="928"/>
      <c r="DV92" s="929"/>
      <c r="DW92" s="114"/>
      <c r="DX92" s="929"/>
      <c r="DY92" s="929"/>
      <c r="DZ92" s="929"/>
      <c r="EC92" s="929"/>
      <c r="ED92" s="929"/>
      <c r="EE92" s="929"/>
      <c r="EH92" s="930"/>
      <c r="EI92" s="930"/>
      <c r="EJ92" s="930"/>
      <c r="EK92" s="931"/>
      <c r="EL92" s="930"/>
      <c r="EM92" s="930"/>
      <c r="EN92" s="930"/>
      <c r="ES92" s="928"/>
      <c r="ET92" s="929"/>
      <c r="EU92" s="114"/>
      <c r="EV92" s="929"/>
      <c r="EW92" s="929"/>
      <c r="EX92" s="929"/>
      <c r="FA92" s="929"/>
      <c r="FB92" s="929"/>
      <c r="FC92" s="929"/>
      <c r="FF92" s="930"/>
      <c r="FG92" s="930"/>
      <c r="FH92" s="930"/>
      <c r="FI92" s="931"/>
      <c r="FJ92" s="930"/>
      <c r="FK92" s="930"/>
      <c r="FL92" s="930"/>
    </row>
    <row r="93" spans="2:168" ht="12" customHeight="1" x14ac:dyDescent="0.2">
      <c r="B93" s="21"/>
      <c r="C93" s="51"/>
      <c r="D93" s="1">
        <v>12</v>
      </c>
      <c r="E93" s="1238"/>
      <c r="F93" s="669"/>
      <c r="G93" s="47"/>
      <c r="H93" s="48"/>
      <c r="I93" s="48"/>
      <c r="J93" s="48"/>
      <c r="K93" s="1187">
        <f t="shared" si="18"/>
        <v>0</v>
      </c>
      <c r="L93" s="46"/>
      <c r="M93" s="48"/>
      <c r="N93" s="48"/>
      <c r="O93" s="48"/>
      <c r="P93" s="1187">
        <f t="shared" si="19"/>
        <v>0</v>
      </c>
      <c r="Q93" s="46"/>
      <c r="R93" s="628" t="str">
        <f t="shared" si="16"/>
        <v>ja</v>
      </c>
      <c r="S93" s="1230">
        <f>IF(R93="nee",0,(K93-P93)*(tab!$C$24*tab!$D$10+tab!$D$52))</f>
        <v>0</v>
      </c>
      <c r="T93" s="1230" t="str">
        <f>IF(AND(K93=0,P93=0),"",(H93-M93)*tab!$E$60+(I93-N93)*tab!$F$60+(J93-O93)*tab!$G$60)</f>
        <v/>
      </c>
      <c r="U93" s="1230">
        <f t="shared" si="21"/>
        <v>0</v>
      </c>
      <c r="V93" s="628" t="s">
        <v>118</v>
      </c>
      <c r="W93" s="1230">
        <f>IF(V93="nee",0,(K93-P93)*(tab!$C$125))</f>
        <v>0</v>
      </c>
      <c r="X93" s="1230">
        <f>IF(AND(K93=0,P93=0),0,(H93-M93)*tab!$G$125+(I93-N93)*tab!$H$125+(J93-O93)*tab!$I$125)</f>
        <v>0</v>
      </c>
      <c r="Y93" s="1230">
        <f t="shared" si="20"/>
        <v>0</v>
      </c>
      <c r="Z93" s="3"/>
      <c r="AA93" s="26"/>
      <c r="AB93" s="51"/>
      <c r="AC93" s="928"/>
      <c r="AD93" s="929"/>
      <c r="AE93" s="114"/>
      <c r="AF93" s="929"/>
      <c r="AG93" s="929"/>
      <c r="AH93" s="929"/>
      <c r="AK93" s="929"/>
      <c r="AL93" s="929"/>
      <c r="AM93" s="929"/>
      <c r="AP93" s="930"/>
      <c r="AQ93" s="930"/>
      <c r="AR93" s="930"/>
      <c r="AS93" s="931"/>
      <c r="AT93" s="930"/>
      <c r="AU93" s="930"/>
      <c r="AV93" s="930"/>
      <c r="BA93" s="928"/>
      <c r="BB93" s="929"/>
      <c r="BC93" s="114"/>
      <c r="BD93" s="929"/>
      <c r="BE93" s="929"/>
      <c r="BF93" s="929"/>
      <c r="BI93" s="929"/>
      <c r="BJ93" s="929"/>
      <c r="BK93" s="929"/>
      <c r="BN93" s="930"/>
      <c r="BO93" s="930"/>
      <c r="BP93" s="930"/>
      <c r="BQ93" s="931"/>
      <c r="BR93" s="930"/>
      <c r="BS93" s="930"/>
      <c r="BT93" s="930"/>
      <c r="BY93" s="928"/>
      <c r="BZ93" s="929"/>
      <c r="CA93" s="114"/>
      <c r="CB93" s="929"/>
      <c r="CC93" s="929"/>
      <c r="CD93" s="929"/>
      <c r="CG93" s="929"/>
      <c r="CH93" s="929"/>
      <c r="CI93" s="929"/>
      <c r="CL93" s="930"/>
      <c r="CM93" s="930"/>
      <c r="CN93" s="930"/>
      <c r="CO93" s="931"/>
      <c r="CP93" s="930"/>
      <c r="CQ93" s="930"/>
      <c r="CR93" s="930"/>
      <c r="CW93" s="928"/>
      <c r="CX93" s="929"/>
      <c r="CY93" s="114"/>
      <c r="CZ93" s="929"/>
      <c r="DA93" s="929"/>
      <c r="DB93" s="929"/>
      <c r="DE93" s="929"/>
      <c r="DF93" s="929"/>
      <c r="DG93" s="929"/>
      <c r="DJ93" s="930"/>
      <c r="DK93" s="930"/>
      <c r="DL93" s="930"/>
      <c r="DM93" s="931"/>
      <c r="DN93" s="930"/>
      <c r="DO93" s="930"/>
      <c r="DP93" s="930"/>
      <c r="DU93" s="928"/>
      <c r="DV93" s="929"/>
      <c r="DW93" s="114"/>
      <c r="DX93" s="929"/>
      <c r="DY93" s="929"/>
      <c r="DZ93" s="929"/>
      <c r="EC93" s="929"/>
      <c r="ED93" s="929"/>
      <c r="EE93" s="929"/>
      <c r="EH93" s="930"/>
      <c r="EI93" s="930"/>
      <c r="EJ93" s="930"/>
      <c r="EK93" s="931"/>
      <c r="EL93" s="930"/>
      <c r="EM93" s="930"/>
      <c r="EN93" s="930"/>
      <c r="ES93" s="928"/>
      <c r="ET93" s="929"/>
      <c r="EU93" s="114"/>
      <c r="EV93" s="929"/>
      <c r="EW93" s="929"/>
      <c r="EX93" s="929"/>
      <c r="FA93" s="929"/>
      <c r="FB93" s="929"/>
      <c r="FC93" s="929"/>
      <c r="FF93" s="930"/>
      <c r="FG93" s="930"/>
      <c r="FH93" s="930"/>
      <c r="FI93" s="931"/>
      <c r="FJ93" s="930"/>
      <c r="FK93" s="930"/>
      <c r="FL93" s="930"/>
    </row>
    <row r="94" spans="2:168" ht="12" customHeight="1" x14ac:dyDescent="0.2">
      <c r="B94" s="21"/>
      <c r="C94" s="51"/>
      <c r="D94" s="1">
        <v>13</v>
      </c>
      <c r="E94" s="1238"/>
      <c r="F94" s="669"/>
      <c r="G94" s="47"/>
      <c r="H94" s="48"/>
      <c r="I94" s="48"/>
      <c r="J94" s="48"/>
      <c r="K94" s="1187">
        <f t="shared" ref="K94:K111" si="22">SUM(H94:J94)</f>
        <v>0</v>
      </c>
      <c r="L94" s="46"/>
      <c r="M94" s="48"/>
      <c r="N94" s="48"/>
      <c r="O94" s="48"/>
      <c r="P94" s="1187">
        <f t="shared" si="19"/>
        <v>0</v>
      </c>
      <c r="Q94" s="46"/>
      <c r="R94" s="628" t="str">
        <f t="shared" si="16"/>
        <v>ja</v>
      </c>
      <c r="S94" s="1230">
        <f>IF(R94="nee",0,(K94-P94)*(tab!$C$24*tab!$D$10+tab!$D$52))</f>
        <v>0</v>
      </c>
      <c r="T94" s="1230" t="str">
        <f>IF(AND(K94=0,P94=0),"",(H94-M94)*tab!$E$60+(I94-N94)*tab!$F$60+(J94-O94)*tab!$G$60)</f>
        <v/>
      </c>
      <c r="U94" s="1230">
        <f t="shared" si="21"/>
        <v>0</v>
      </c>
      <c r="V94" s="628" t="s">
        <v>118</v>
      </c>
      <c r="W94" s="1230">
        <f>IF(V94="nee",0,(K94-P94)*(tab!$C$125))</f>
        <v>0</v>
      </c>
      <c r="X94" s="1230">
        <f>IF(AND(K94=0,P94=0),0,(H94-M94)*tab!$G$125+(I94-N94)*tab!$H$125+(J94-O94)*tab!$I$125)</f>
        <v>0</v>
      </c>
      <c r="Y94" s="1230">
        <f t="shared" si="20"/>
        <v>0</v>
      </c>
      <c r="Z94" s="3"/>
      <c r="AA94" s="26"/>
      <c r="AB94" s="51"/>
      <c r="AC94" s="928"/>
      <c r="AD94" s="929"/>
      <c r="AE94" s="114"/>
      <c r="AF94" s="929"/>
      <c r="AG94" s="929"/>
      <c r="AH94" s="929"/>
      <c r="AK94" s="929"/>
      <c r="AL94" s="929"/>
      <c r="AM94" s="929"/>
      <c r="AP94" s="930"/>
      <c r="AQ94" s="930"/>
      <c r="AR94" s="930"/>
      <c r="AS94" s="931"/>
      <c r="AT94" s="930"/>
      <c r="AU94" s="930"/>
      <c r="AV94" s="930"/>
      <c r="BA94" s="928"/>
      <c r="BB94" s="929"/>
      <c r="BC94" s="114"/>
      <c r="BD94" s="929"/>
      <c r="BE94" s="929"/>
      <c r="BF94" s="929"/>
      <c r="BI94" s="929"/>
      <c r="BJ94" s="929"/>
      <c r="BK94" s="929"/>
      <c r="BN94" s="930"/>
      <c r="BO94" s="930"/>
      <c r="BP94" s="930"/>
      <c r="BQ94" s="931"/>
      <c r="BR94" s="930"/>
      <c r="BS94" s="930"/>
      <c r="BT94" s="930"/>
      <c r="BY94" s="928"/>
      <c r="BZ94" s="929"/>
      <c r="CA94" s="114"/>
      <c r="CB94" s="929"/>
      <c r="CC94" s="929"/>
      <c r="CD94" s="929"/>
      <c r="CG94" s="929"/>
      <c r="CH94" s="929"/>
      <c r="CI94" s="929"/>
      <c r="CL94" s="930"/>
      <c r="CM94" s="930"/>
      <c r="CN94" s="930"/>
      <c r="CO94" s="931"/>
      <c r="CP94" s="930"/>
      <c r="CQ94" s="930"/>
      <c r="CR94" s="930"/>
      <c r="CW94" s="928"/>
      <c r="CX94" s="929"/>
      <c r="CY94" s="114"/>
      <c r="CZ94" s="929"/>
      <c r="DA94" s="929"/>
      <c r="DB94" s="929"/>
      <c r="DE94" s="929"/>
      <c r="DF94" s="929"/>
      <c r="DG94" s="929"/>
      <c r="DJ94" s="930"/>
      <c r="DK94" s="930"/>
      <c r="DL94" s="930"/>
      <c r="DM94" s="931"/>
      <c r="DN94" s="930"/>
      <c r="DO94" s="930"/>
      <c r="DP94" s="930"/>
      <c r="DU94" s="928"/>
      <c r="DV94" s="929"/>
      <c r="DW94" s="114"/>
      <c r="DX94" s="929"/>
      <c r="DY94" s="929"/>
      <c r="DZ94" s="929"/>
      <c r="EC94" s="929"/>
      <c r="ED94" s="929"/>
      <c r="EE94" s="929"/>
      <c r="EH94" s="930"/>
      <c r="EI94" s="930"/>
      <c r="EJ94" s="930"/>
      <c r="EK94" s="931"/>
      <c r="EL94" s="930"/>
      <c r="EM94" s="930"/>
      <c r="EN94" s="930"/>
      <c r="ES94" s="928"/>
      <c r="ET94" s="929"/>
      <c r="EU94" s="114"/>
      <c r="EV94" s="929"/>
      <c r="EW94" s="929"/>
      <c r="EX94" s="929"/>
      <c r="FA94" s="929"/>
      <c r="FB94" s="929"/>
      <c r="FC94" s="929"/>
      <c r="FF94" s="930"/>
      <c r="FG94" s="930"/>
      <c r="FH94" s="930"/>
      <c r="FI94" s="931"/>
      <c r="FJ94" s="930"/>
      <c r="FK94" s="930"/>
      <c r="FL94" s="930"/>
    </row>
    <row r="95" spans="2:168" ht="12" customHeight="1" x14ac:dyDescent="0.2">
      <c r="B95" s="21"/>
      <c r="C95" s="51"/>
      <c r="D95" s="1">
        <v>14</v>
      </c>
      <c r="E95" s="1238"/>
      <c r="F95" s="669"/>
      <c r="G95" s="47"/>
      <c r="H95" s="48"/>
      <c r="I95" s="48"/>
      <c r="J95" s="48"/>
      <c r="K95" s="1187">
        <f t="shared" si="22"/>
        <v>0</v>
      </c>
      <c r="L95" s="46"/>
      <c r="M95" s="48"/>
      <c r="N95" s="48"/>
      <c r="O95" s="48"/>
      <c r="P95" s="1187">
        <f t="shared" si="19"/>
        <v>0</v>
      </c>
      <c r="Q95" s="46"/>
      <c r="R95" s="628" t="str">
        <f t="shared" si="16"/>
        <v>ja</v>
      </c>
      <c r="S95" s="1230">
        <f>IF(R95="nee",0,(K95-P95)*(tab!$C$24*tab!$D$10+tab!$D$52))</f>
        <v>0</v>
      </c>
      <c r="T95" s="1230" t="str">
        <f>IF(AND(K95=0,P95=0),"",(H95-M95)*tab!$E$60+(I95-N95)*tab!$F$60+(J95-O95)*tab!$G$60)</f>
        <v/>
      </c>
      <c r="U95" s="1230">
        <f t="shared" si="21"/>
        <v>0</v>
      </c>
      <c r="V95" s="628" t="s">
        <v>118</v>
      </c>
      <c r="W95" s="1230">
        <f>IF(V95="nee",0,(K95-P95)*(tab!$C$125))</f>
        <v>0</v>
      </c>
      <c r="X95" s="1230">
        <f>IF(AND(K95=0,P95=0),0,(H95-M95)*tab!$G$125+(I95-N95)*tab!$H$125+(J95-O95)*tab!$I$125)</f>
        <v>0</v>
      </c>
      <c r="Y95" s="1230">
        <f t="shared" si="20"/>
        <v>0</v>
      </c>
      <c r="Z95" s="3"/>
      <c r="AA95" s="26"/>
      <c r="AB95" s="51"/>
      <c r="AC95" s="928"/>
      <c r="AD95" s="929"/>
      <c r="AE95" s="114"/>
      <c r="AF95" s="929"/>
      <c r="AG95" s="929"/>
      <c r="AH95" s="929"/>
      <c r="AK95" s="929"/>
      <c r="AL95" s="929"/>
      <c r="AM95" s="929"/>
      <c r="AP95" s="930"/>
      <c r="AQ95" s="930"/>
      <c r="AR95" s="930"/>
      <c r="AS95" s="931"/>
      <c r="AT95" s="930"/>
      <c r="AU95" s="930"/>
      <c r="AV95" s="930"/>
      <c r="BA95" s="928"/>
      <c r="BB95" s="929"/>
      <c r="BC95" s="114"/>
      <c r="BD95" s="929"/>
      <c r="BE95" s="929"/>
      <c r="BF95" s="929"/>
      <c r="BI95" s="929"/>
      <c r="BJ95" s="929"/>
      <c r="BK95" s="929"/>
      <c r="BN95" s="930"/>
      <c r="BO95" s="930"/>
      <c r="BP95" s="930"/>
      <c r="BQ95" s="931"/>
      <c r="BR95" s="930"/>
      <c r="BS95" s="930"/>
      <c r="BT95" s="930"/>
      <c r="BY95" s="928"/>
      <c r="BZ95" s="929"/>
      <c r="CA95" s="114"/>
      <c r="CB95" s="929"/>
      <c r="CC95" s="929"/>
      <c r="CD95" s="929"/>
      <c r="CG95" s="929"/>
      <c r="CH95" s="929"/>
      <c r="CI95" s="929"/>
      <c r="CL95" s="930"/>
      <c r="CM95" s="930"/>
      <c r="CN95" s="930"/>
      <c r="CO95" s="931"/>
      <c r="CP95" s="930"/>
      <c r="CQ95" s="930"/>
      <c r="CR95" s="930"/>
      <c r="CW95" s="928"/>
      <c r="CX95" s="929"/>
      <c r="CY95" s="114"/>
      <c r="CZ95" s="929"/>
      <c r="DA95" s="929"/>
      <c r="DB95" s="929"/>
      <c r="DE95" s="929"/>
      <c r="DF95" s="929"/>
      <c r="DG95" s="929"/>
      <c r="DJ95" s="930"/>
      <c r="DK95" s="930"/>
      <c r="DL95" s="930"/>
      <c r="DM95" s="931"/>
      <c r="DN95" s="930"/>
      <c r="DO95" s="930"/>
      <c r="DP95" s="930"/>
      <c r="DU95" s="928"/>
      <c r="DV95" s="929"/>
      <c r="DW95" s="114"/>
      <c r="DX95" s="929"/>
      <c r="DY95" s="929"/>
      <c r="DZ95" s="929"/>
      <c r="EC95" s="929"/>
      <c r="ED95" s="929"/>
      <c r="EE95" s="929"/>
      <c r="EH95" s="930"/>
      <c r="EI95" s="930"/>
      <c r="EJ95" s="930"/>
      <c r="EK95" s="931"/>
      <c r="EL95" s="930"/>
      <c r="EM95" s="930"/>
      <c r="EN95" s="930"/>
      <c r="ES95" s="928"/>
      <c r="ET95" s="929"/>
      <c r="EU95" s="114"/>
      <c r="EV95" s="929"/>
      <c r="EW95" s="929"/>
      <c r="EX95" s="929"/>
      <c r="FA95" s="929"/>
      <c r="FB95" s="929"/>
      <c r="FC95" s="929"/>
      <c r="FF95" s="930"/>
      <c r="FG95" s="930"/>
      <c r="FH95" s="930"/>
      <c r="FI95" s="931"/>
      <c r="FJ95" s="930"/>
      <c r="FK95" s="930"/>
      <c r="FL95" s="930"/>
    </row>
    <row r="96" spans="2:168" ht="12" customHeight="1" x14ac:dyDescent="0.2">
      <c r="B96" s="21"/>
      <c r="C96" s="51"/>
      <c r="D96" s="1">
        <v>15</v>
      </c>
      <c r="E96" s="1238"/>
      <c r="F96" s="669"/>
      <c r="G96" s="47"/>
      <c r="H96" s="48"/>
      <c r="I96" s="48"/>
      <c r="J96" s="48"/>
      <c r="K96" s="1187">
        <f t="shared" si="22"/>
        <v>0</v>
      </c>
      <c r="L96" s="46"/>
      <c r="M96" s="48"/>
      <c r="N96" s="48"/>
      <c r="O96" s="48"/>
      <c r="P96" s="1187">
        <f t="shared" si="19"/>
        <v>0</v>
      </c>
      <c r="Q96" s="46"/>
      <c r="R96" s="628" t="str">
        <f t="shared" si="16"/>
        <v>ja</v>
      </c>
      <c r="S96" s="1230">
        <f>IF(R96="nee",0,(K96-P96)*(tab!$C$24*tab!$D$10+tab!$D$52))</f>
        <v>0</v>
      </c>
      <c r="T96" s="1230" t="str">
        <f>IF(AND(K96=0,P96=0),"",(H96-M96)*tab!$E$60+(I96-N96)*tab!$F$60+(J96-O96)*tab!$G$60)</f>
        <v/>
      </c>
      <c r="U96" s="1230">
        <f t="shared" si="21"/>
        <v>0</v>
      </c>
      <c r="V96" s="628" t="s">
        <v>118</v>
      </c>
      <c r="W96" s="1230">
        <f>IF(V96="nee",0,(K96-P96)*(tab!$C$125))</f>
        <v>0</v>
      </c>
      <c r="X96" s="1230">
        <f>IF(AND(K96=0,P96=0),0,(H96-M96)*tab!$G$125+(I96-N96)*tab!$H$125+(J96-O96)*tab!$I$125)</f>
        <v>0</v>
      </c>
      <c r="Y96" s="1230">
        <f t="shared" si="20"/>
        <v>0</v>
      </c>
      <c r="Z96" s="3"/>
      <c r="AA96" s="26"/>
      <c r="AB96" s="51"/>
      <c r="AC96" s="928"/>
      <c r="AD96" s="929"/>
      <c r="AE96" s="114"/>
      <c r="AF96" s="929"/>
      <c r="AG96" s="929"/>
      <c r="AH96" s="929"/>
      <c r="AK96" s="929"/>
      <c r="AL96" s="929"/>
      <c r="AM96" s="929"/>
      <c r="AP96" s="930"/>
      <c r="AQ96" s="930"/>
      <c r="AR96" s="930"/>
      <c r="AS96" s="931"/>
      <c r="AT96" s="930"/>
      <c r="AU96" s="930"/>
      <c r="AV96" s="930"/>
      <c r="BA96" s="928"/>
      <c r="BB96" s="929"/>
      <c r="BC96" s="114"/>
      <c r="BD96" s="929"/>
      <c r="BE96" s="929"/>
      <c r="BF96" s="929"/>
      <c r="BI96" s="929"/>
      <c r="BJ96" s="929"/>
      <c r="BK96" s="929"/>
      <c r="BN96" s="930"/>
      <c r="BO96" s="930"/>
      <c r="BP96" s="930"/>
      <c r="BQ96" s="931"/>
      <c r="BR96" s="930"/>
      <c r="BS96" s="930"/>
      <c r="BT96" s="930"/>
      <c r="BY96" s="928"/>
      <c r="BZ96" s="929"/>
      <c r="CA96" s="114"/>
      <c r="CB96" s="929"/>
      <c r="CC96" s="929"/>
      <c r="CD96" s="929"/>
      <c r="CG96" s="929"/>
      <c r="CH96" s="929"/>
      <c r="CI96" s="929"/>
      <c r="CL96" s="930"/>
      <c r="CM96" s="930"/>
      <c r="CN96" s="930"/>
      <c r="CO96" s="931"/>
      <c r="CP96" s="930"/>
      <c r="CQ96" s="930"/>
      <c r="CR96" s="930"/>
      <c r="CW96" s="928"/>
      <c r="CX96" s="929"/>
      <c r="CY96" s="114"/>
      <c r="CZ96" s="929"/>
      <c r="DA96" s="929"/>
      <c r="DB96" s="929"/>
      <c r="DE96" s="929"/>
      <c r="DF96" s="929"/>
      <c r="DG96" s="929"/>
      <c r="DJ96" s="930"/>
      <c r="DK96" s="930"/>
      <c r="DL96" s="930"/>
      <c r="DM96" s="931"/>
      <c r="DN96" s="930"/>
      <c r="DO96" s="930"/>
      <c r="DP96" s="930"/>
      <c r="DU96" s="928"/>
      <c r="DV96" s="929"/>
      <c r="DW96" s="114"/>
      <c r="DX96" s="929"/>
      <c r="DY96" s="929"/>
      <c r="DZ96" s="929"/>
      <c r="EC96" s="929"/>
      <c r="ED96" s="929"/>
      <c r="EE96" s="929"/>
      <c r="EH96" s="930"/>
      <c r="EI96" s="930"/>
      <c r="EJ96" s="930"/>
      <c r="EK96" s="931"/>
      <c r="EL96" s="930"/>
      <c r="EM96" s="930"/>
      <c r="EN96" s="930"/>
      <c r="ES96" s="928"/>
      <c r="ET96" s="929"/>
      <c r="EU96" s="114"/>
      <c r="EV96" s="929"/>
      <c r="EW96" s="929"/>
      <c r="EX96" s="929"/>
      <c r="FA96" s="929"/>
      <c r="FB96" s="929"/>
      <c r="FC96" s="929"/>
      <c r="FF96" s="930"/>
      <c r="FG96" s="930"/>
      <c r="FH96" s="930"/>
      <c r="FI96" s="931"/>
      <c r="FJ96" s="930"/>
      <c r="FK96" s="930"/>
      <c r="FL96" s="930"/>
    </row>
    <row r="97" spans="2:191" ht="12" customHeight="1" x14ac:dyDescent="0.2">
      <c r="B97" s="21"/>
      <c r="C97" s="51"/>
      <c r="D97" s="1">
        <v>16</v>
      </c>
      <c r="E97" s="1238"/>
      <c r="F97" s="669"/>
      <c r="G97" s="47"/>
      <c r="H97" s="48"/>
      <c r="I97" s="48"/>
      <c r="J97" s="48"/>
      <c r="K97" s="1187">
        <f t="shared" si="22"/>
        <v>0</v>
      </c>
      <c r="L97" s="46"/>
      <c r="M97" s="48"/>
      <c r="N97" s="48"/>
      <c r="O97" s="48"/>
      <c r="P97" s="1187">
        <f t="shared" si="19"/>
        <v>0</v>
      </c>
      <c r="Q97" s="46"/>
      <c r="R97" s="628" t="str">
        <f t="shared" si="16"/>
        <v>ja</v>
      </c>
      <c r="S97" s="1230">
        <f>IF(R97="nee",0,(K97-P97)*(tab!$C$24*tab!$D$10+tab!$D$52))</f>
        <v>0</v>
      </c>
      <c r="T97" s="1230" t="str">
        <f>IF(AND(K97=0,P97=0),"",(H97-M97)*tab!$E$60+(I97-N97)*tab!$F$60+(J97-O97)*tab!$G$60)</f>
        <v/>
      </c>
      <c r="U97" s="1230">
        <f t="shared" si="21"/>
        <v>0</v>
      </c>
      <c r="V97" s="628" t="s">
        <v>118</v>
      </c>
      <c r="W97" s="1230">
        <f>IF(V97="nee",0,(K97-P97)*(tab!$C$125))</f>
        <v>0</v>
      </c>
      <c r="X97" s="1230">
        <f>IF(AND(K97=0,P97=0),0,(H97-M97)*tab!$G$125+(I97-N97)*tab!$H$125+(J97-O97)*tab!$I$125)</f>
        <v>0</v>
      </c>
      <c r="Y97" s="1230">
        <f t="shared" si="20"/>
        <v>0</v>
      </c>
      <c r="Z97" s="3"/>
      <c r="AA97" s="26"/>
      <c r="AB97" s="51"/>
      <c r="AC97" s="928"/>
      <c r="AD97" s="929"/>
      <c r="AE97" s="114"/>
      <c r="AF97" s="929"/>
      <c r="AG97" s="929"/>
      <c r="AH97" s="929"/>
      <c r="AK97" s="929"/>
      <c r="AL97" s="929"/>
      <c r="AM97" s="929"/>
      <c r="AP97" s="930"/>
      <c r="AQ97" s="930"/>
      <c r="AR97" s="930"/>
      <c r="AS97" s="931"/>
      <c r="AT97" s="930"/>
      <c r="AU97" s="930"/>
      <c r="AV97" s="930"/>
      <c r="BA97" s="928"/>
      <c r="BB97" s="929"/>
      <c r="BC97" s="114"/>
      <c r="BD97" s="929"/>
      <c r="BE97" s="929"/>
      <c r="BF97" s="929"/>
      <c r="BI97" s="929"/>
      <c r="BJ97" s="929"/>
      <c r="BK97" s="929"/>
      <c r="BN97" s="930"/>
      <c r="BO97" s="930"/>
      <c r="BP97" s="930"/>
      <c r="BQ97" s="931"/>
      <c r="BR97" s="930"/>
      <c r="BS97" s="930"/>
      <c r="BT97" s="930"/>
      <c r="BY97" s="928"/>
      <c r="BZ97" s="929"/>
      <c r="CA97" s="114"/>
      <c r="CB97" s="929"/>
      <c r="CC97" s="929"/>
      <c r="CD97" s="929"/>
      <c r="CG97" s="929"/>
      <c r="CH97" s="929"/>
      <c r="CI97" s="929"/>
      <c r="CL97" s="930"/>
      <c r="CM97" s="930"/>
      <c r="CN97" s="930"/>
      <c r="CO97" s="931"/>
      <c r="CP97" s="930"/>
      <c r="CQ97" s="930"/>
      <c r="CR97" s="930"/>
      <c r="CW97" s="928"/>
      <c r="CX97" s="929"/>
      <c r="CY97" s="114"/>
      <c r="CZ97" s="929"/>
      <c r="DA97" s="929"/>
      <c r="DB97" s="929"/>
      <c r="DE97" s="929"/>
      <c r="DF97" s="929"/>
      <c r="DG97" s="929"/>
      <c r="DJ97" s="930"/>
      <c r="DK97" s="930"/>
      <c r="DL97" s="930"/>
      <c r="DM97" s="931"/>
      <c r="DN97" s="930"/>
      <c r="DO97" s="930"/>
      <c r="DP97" s="930"/>
      <c r="DU97" s="928"/>
      <c r="DV97" s="929"/>
      <c r="DW97" s="114"/>
      <c r="DX97" s="929"/>
      <c r="DY97" s="929"/>
      <c r="DZ97" s="929"/>
      <c r="EC97" s="929"/>
      <c r="ED97" s="929"/>
      <c r="EE97" s="929"/>
      <c r="EH97" s="930"/>
      <c r="EI97" s="930"/>
      <c r="EJ97" s="930"/>
      <c r="EK97" s="931"/>
      <c r="EL97" s="930"/>
      <c r="EM97" s="930"/>
      <c r="EN97" s="930"/>
      <c r="ES97" s="928"/>
      <c r="ET97" s="929"/>
      <c r="EU97" s="114"/>
      <c r="EV97" s="929"/>
      <c r="EW97" s="929"/>
      <c r="EX97" s="929"/>
      <c r="FA97" s="929"/>
      <c r="FB97" s="929"/>
      <c r="FC97" s="929"/>
      <c r="FF97" s="930"/>
      <c r="FG97" s="930"/>
      <c r="FH97" s="930"/>
      <c r="FI97" s="931"/>
      <c r="FJ97" s="930"/>
      <c r="FK97" s="930"/>
      <c r="FL97" s="930"/>
    </row>
    <row r="98" spans="2:191" ht="12" customHeight="1" x14ac:dyDescent="0.2">
      <c r="B98" s="21"/>
      <c r="C98" s="51"/>
      <c r="D98" s="1">
        <v>17</v>
      </c>
      <c r="E98" s="1238"/>
      <c r="F98" s="669"/>
      <c r="G98" s="47"/>
      <c r="H98" s="48"/>
      <c r="I98" s="48"/>
      <c r="J98" s="48"/>
      <c r="K98" s="1187">
        <f t="shared" si="22"/>
        <v>0</v>
      </c>
      <c r="L98" s="46"/>
      <c r="M98" s="48"/>
      <c r="N98" s="48"/>
      <c r="O98" s="48"/>
      <c r="P98" s="1187">
        <f t="shared" si="19"/>
        <v>0</v>
      </c>
      <c r="Q98" s="46"/>
      <c r="R98" s="628" t="str">
        <f t="shared" si="16"/>
        <v>ja</v>
      </c>
      <c r="S98" s="1230">
        <f>IF(R98="nee",0,(K98-P98)*(tab!$C$24*tab!$D$10+tab!$D$52))</f>
        <v>0</v>
      </c>
      <c r="T98" s="1230" t="str">
        <f>IF(AND(K98=0,P98=0),"",(H98-M98)*tab!$E$60+(I98-N98)*tab!$F$60+(J98-O98)*tab!$G$60)</f>
        <v/>
      </c>
      <c r="U98" s="1230">
        <f t="shared" si="21"/>
        <v>0</v>
      </c>
      <c r="V98" s="628" t="s">
        <v>118</v>
      </c>
      <c r="W98" s="1230">
        <f>IF(V98="nee",0,(K98-P98)*(tab!$C$125))</f>
        <v>0</v>
      </c>
      <c r="X98" s="1230">
        <f>IF(AND(K98=0,P98=0),0,(H98-M98)*tab!$G$125+(I98-N98)*tab!$H$125+(J98-O98)*tab!$I$125)</f>
        <v>0</v>
      </c>
      <c r="Y98" s="1230">
        <f t="shared" si="20"/>
        <v>0</v>
      </c>
      <c r="Z98" s="3"/>
      <c r="AA98" s="26"/>
      <c r="AB98" s="51"/>
      <c r="AC98" s="928"/>
      <c r="AD98" s="929"/>
      <c r="AE98" s="114"/>
      <c r="AF98" s="929"/>
      <c r="AG98" s="929"/>
      <c r="AH98" s="929"/>
      <c r="AK98" s="929"/>
      <c r="AL98" s="929"/>
      <c r="AM98" s="929"/>
      <c r="AP98" s="930"/>
      <c r="AQ98" s="930"/>
      <c r="AR98" s="930"/>
      <c r="AS98" s="931"/>
      <c r="AT98" s="930"/>
      <c r="AU98" s="930"/>
      <c r="AV98" s="930"/>
      <c r="BA98" s="928"/>
      <c r="BB98" s="929"/>
      <c r="BC98" s="114"/>
      <c r="BD98" s="929"/>
      <c r="BE98" s="929"/>
      <c r="BF98" s="929"/>
      <c r="BI98" s="929"/>
      <c r="BJ98" s="929"/>
      <c r="BK98" s="929"/>
      <c r="BN98" s="930"/>
      <c r="BO98" s="930"/>
      <c r="BP98" s="930"/>
      <c r="BQ98" s="931"/>
      <c r="BR98" s="930"/>
      <c r="BS98" s="930"/>
      <c r="BT98" s="930"/>
      <c r="BY98" s="928"/>
      <c r="BZ98" s="929"/>
      <c r="CA98" s="114"/>
      <c r="CB98" s="929"/>
      <c r="CC98" s="929"/>
      <c r="CD98" s="929"/>
      <c r="CG98" s="929"/>
      <c r="CH98" s="929"/>
      <c r="CI98" s="929"/>
      <c r="CL98" s="930"/>
      <c r="CM98" s="930"/>
      <c r="CN98" s="930"/>
      <c r="CO98" s="931"/>
      <c r="CP98" s="930"/>
      <c r="CQ98" s="930"/>
      <c r="CR98" s="930"/>
      <c r="CW98" s="928"/>
      <c r="CX98" s="929"/>
      <c r="CY98" s="114"/>
      <c r="CZ98" s="929"/>
      <c r="DA98" s="929"/>
      <c r="DB98" s="929"/>
      <c r="DE98" s="929"/>
      <c r="DF98" s="929"/>
      <c r="DG98" s="929"/>
      <c r="DJ98" s="930"/>
      <c r="DK98" s="930"/>
      <c r="DL98" s="930"/>
      <c r="DM98" s="931"/>
      <c r="DN98" s="930"/>
      <c r="DO98" s="930"/>
      <c r="DP98" s="930"/>
      <c r="DU98" s="928"/>
      <c r="DV98" s="929"/>
      <c r="DW98" s="114"/>
      <c r="DX98" s="929"/>
      <c r="DY98" s="929"/>
      <c r="DZ98" s="929"/>
      <c r="EC98" s="929"/>
      <c r="ED98" s="929"/>
      <c r="EE98" s="929"/>
      <c r="EH98" s="930"/>
      <c r="EI98" s="930"/>
      <c r="EJ98" s="930"/>
      <c r="EK98" s="931"/>
      <c r="EL98" s="930"/>
      <c r="EM98" s="930"/>
      <c r="EN98" s="930"/>
      <c r="ES98" s="928"/>
      <c r="ET98" s="929"/>
      <c r="EU98" s="114"/>
      <c r="EV98" s="929"/>
      <c r="EW98" s="929"/>
      <c r="EX98" s="929"/>
      <c r="FA98" s="929"/>
      <c r="FB98" s="929"/>
      <c r="FC98" s="929"/>
      <c r="FF98" s="930"/>
      <c r="FG98" s="930"/>
      <c r="FH98" s="930"/>
      <c r="FI98" s="931"/>
      <c r="FJ98" s="930"/>
      <c r="FK98" s="930"/>
      <c r="FL98" s="930"/>
    </row>
    <row r="99" spans="2:191" ht="12" customHeight="1" x14ac:dyDescent="0.2">
      <c r="B99" s="21"/>
      <c r="C99" s="51"/>
      <c r="D99" s="1">
        <v>18</v>
      </c>
      <c r="E99" s="1238"/>
      <c r="F99" s="669"/>
      <c r="G99" s="47"/>
      <c r="H99" s="48"/>
      <c r="I99" s="48"/>
      <c r="J99" s="48"/>
      <c r="K99" s="1187">
        <f t="shared" si="22"/>
        <v>0</v>
      </c>
      <c r="L99" s="46"/>
      <c r="M99" s="48"/>
      <c r="N99" s="48"/>
      <c r="O99" s="48"/>
      <c r="P99" s="1187">
        <f t="shared" si="19"/>
        <v>0</v>
      </c>
      <c r="Q99" s="46"/>
      <c r="R99" s="628" t="str">
        <f t="shared" si="16"/>
        <v>ja</v>
      </c>
      <c r="S99" s="1230">
        <f>IF(R99="nee",0,(K99-P99)*(tab!$C$24*tab!$D$10+tab!$D$52))</f>
        <v>0</v>
      </c>
      <c r="T99" s="1230" t="str">
        <f>IF(AND(K99=0,P99=0),"",(H99-M99)*tab!$E$60+(I99-N99)*tab!$F$60+(J99-O99)*tab!$G$60)</f>
        <v/>
      </c>
      <c r="U99" s="1230">
        <f t="shared" si="21"/>
        <v>0</v>
      </c>
      <c r="V99" s="628" t="s">
        <v>118</v>
      </c>
      <c r="W99" s="1230">
        <f>IF(V99="nee",0,(K99-P99)*(tab!$C$125))</f>
        <v>0</v>
      </c>
      <c r="X99" s="1230">
        <f>IF(AND(K99=0,P99=0),0,(H99-M99)*tab!$G$125+(I99-N99)*tab!$H$125+(J99-O99)*tab!$I$125)</f>
        <v>0</v>
      </c>
      <c r="Y99" s="1230">
        <f t="shared" si="20"/>
        <v>0</v>
      </c>
      <c r="Z99" s="3"/>
      <c r="AA99" s="26"/>
      <c r="AB99" s="51"/>
      <c r="AC99" s="928"/>
      <c r="AD99" s="929"/>
      <c r="AE99" s="114"/>
      <c r="AF99" s="929"/>
      <c r="AG99" s="929"/>
      <c r="AH99" s="929"/>
      <c r="AK99" s="929"/>
      <c r="AL99" s="929"/>
      <c r="AM99" s="929"/>
      <c r="AP99" s="930"/>
      <c r="AQ99" s="930"/>
      <c r="AR99" s="930"/>
      <c r="AS99" s="931"/>
      <c r="AT99" s="930"/>
      <c r="AU99" s="930"/>
      <c r="AV99" s="930"/>
      <c r="BA99" s="928"/>
      <c r="BB99" s="929"/>
      <c r="BC99" s="114"/>
      <c r="BD99" s="929"/>
      <c r="BE99" s="929"/>
      <c r="BF99" s="929"/>
      <c r="BI99" s="929"/>
      <c r="BJ99" s="929"/>
      <c r="BK99" s="929"/>
      <c r="BN99" s="930"/>
      <c r="BO99" s="930"/>
      <c r="BP99" s="930"/>
      <c r="BQ99" s="931"/>
      <c r="BR99" s="930"/>
      <c r="BS99" s="930"/>
      <c r="BT99" s="930"/>
      <c r="BY99" s="928"/>
      <c r="BZ99" s="929"/>
      <c r="CA99" s="114"/>
      <c r="CB99" s="929"/>
      <c r="CC99" s="929"/>
      <c r="CD99" s="929"/>
      <c r="CG99" s="929"/>
      <c r="CH99" s="929"/>
      <c r="CI99" s="929"/>
      <c r="CL99" s="930"/>
      <c r="CM99" s="930"/>
      <c r="CN99" s="930"/>
      <c r="CO99" s="931"/>
      <c r="CP99" s="930"/>
      <c r="CQ99" s="930"/>
      <c r="CR99" s="930"/>
      <c r="CW99" s="928"/>
      <c r="CX99" s="929"/>
      <c r="CY99" s="114"/>
      <c r="CZ99" s="929"/>
      <c r="DA99" s="929"/>
      <c r="DB99" s="929"/>
      <c r="DE99" s="929"/>
      <c r="DF99" s="929"/>
      <c r="DG99" s="929"/>
      <c r="DJ99" s="930"/>
      <c r="DK99" s="930"/>
      <c r="DL99" s="930"/>
      <c r="DM99" s="931"/>
      <c r="DN99" s="930"/>
      <c r="DO99" s="930"/>
      <c r="DP99" s="930"/>
      <c r="DU99" s="928"/>
      <c r="DV99" s="929"/>
      <c r="DW99" s="114"/>
      <c r="DX99" s="929"/>
      <c r="DY99" s="929"/>
      <c r="DZ99" s="929"/>
      <c r="EC99" s="929"/>
      <c r="ED99" s="929"/>
      <c r="EE99" s="929"/>
      <c r="EH99" s="930"/>
      <c r="EI99" s="930"/>
      <c r="EJ99" s="930"/>
      <c r="EK99" s="931"/>
      <c r="EL99" s="930"/>
      <c r="EM99" s="930"/>
      <c r="EN99" s="930"/>
      <c r="ES99" s="928"/>
      <c r="ET99" s="929"/>
      <c r="EU99" s="114"/>
      <c r="EV99" s="929"/>
      <c r="EW99" s="929"/>
      <c r="EX99" s="929"/>
      <c r="FA99" s="929"/>
      <c r="FB99" s="929"/>
      <c r="FC99" s="929"/>
      <c r="FF99" s="930"/>
      <c r="FG99" s="930"/>
      <c r="FH99" s="930"/>
      <c r="FI99" s="931"/>
      <c r="FJ99" s="930"/>
      <c r="FK99" s="930"/>
      <c r="FL99" s="930"/>
    </row>
    <row r="100" spans="2:191" ht="12" customHeight="1" x14ac:dyDescent="0.2">
      <c r="B100" s="21"/>
      <c r="C100" s="51"/>
      <c r="D100" s="1">
        <v>19</v>
      </c>
      <c r="E100" s="1238"/>
      <c r="F100" s="669"/>
      <c r="G100" s="47"/>
      <c r="H100" s="48"/>
      <c r="I100" s="48"/>
      <c r="J100" s="48"/>
      <c r="K100" s="1187">
        <f t="shared" si="22"/>
        <v>0</v>
      </c>
      <c r="L100" s="46"/>
      <c r="M100" s="48"/>
      <c r="N100" s="48"/>
      <c r="O100" s="48"/>
      <c r="P100" s="1187">
        <f t="shared" si="19"/>
        <v>0</v>
      </c>
      <c r="Q100" s="46"/>
      <c r="R100" s="628" t="str">
        <f t="shared" si="16"/>
        <v>ja</v>
      </c>
      <c r="S100" s="1230">
        <f>IF(R100="nee",0,(K100-P100)*(tab!$C$24*tab!$D$10+tab!$D$52))</f>
        <v>0</v>
      </c>
      <c r="T100" s="1230" t="str">
        <f>IF(AND(K100=0,P100=0),"",(H100-M100)*tab!$E$60+(I100-N100)*tab!$F$60+(J100-O100)*tab!$G$60)</f>
        <v/>
      </c>
      <c r="U100" s="1230">
        <f t="shared" si="21"/>
        <v>0</v>
      </c>
      <c r="V100" s="628" t="s">
        <v>118</v>
      </c>
      <c r="W100" s="1230">
        <f>IF(V100="nee",0,(K100-P100)*(tab!$C$125))</f>
        <v>0</v>
      </c>
      <c r="X100" s="1230">
        <f>IF(AND(K100=0,P100=0),0,(H100-M100)*tab!$G$125+(I100-N100)*tab!$H$125+(J100-O100)*tab!$I$125)</f>
        <v>0</v>
      </c>
      <c r="Y100" s="1230">
        <f t="shared" si="20"/>
        <v>0</v>
      </c>
      <c r="Z100" s="3"/>
      <c r="AA100" s="26"/>
      <c r="AB100" s="51"/>
      <c r="AC100" s="928"/>
      <c r="AD100" s="929"/>
      <c r="AE100" s="114"/>
      <c r="AF100" s="929"/>
      <c r="AG100" s="929"/>
      <c r="AH100" s="929"/>
      <c r="AK100" s="929"/>
      <c r="AL100" s="929"/>
      <c r="AM100" s="929"/>
      <c r="AP100" s="930"/>
      <c r="AQ100" s="930"/>
      <c r="AR100" s="930"/>
      <c r="AS100" s="931"/>
      <c r="AT100" s="930"/>
      <c r="AU100" s="930"/>
      <c r="AV100" s="930"/>
      <c r="BA100" s="928"/>
      <c r="BB100" s="929"/>
      <c r="BC100" s="114"/>
      <c r="BD100" s="929"/>
      <c r="BE100" s="929"/>
      <c r="BF100" s="929"/>
      <c r="BI100" s="929"/>
      <c r="BJ100" s="929"/>
      <c r="BK100" s="929"/>
      <c r="BN100" s="930"/>
      <c r="BO100" s="930"/>
      <c r="BP100" s="930"/>
      <c r="BQ100" s="931"/>
      <c r="BR100" s="930"/>
      <c r="BS100" s="930"/>
      <c r="BT100" s="930"/>
      <c r="BY100" s="928"/>
      <c r="BZ100" s="929"/>
      <c r="CA100" s="114"/>
      <c r="CB100" s="929"/>
      <c r="CC100" s="929"/>
      <c r="CD100" s="929"/>
      <c r="CG100" s="929"/>
      <c r="CH100" s="929"/>
      <c r="CI100" s="929"/>
      <c r="CL100" s="930"/>
      <c r="CM100" s="930"/>
      <c r="CN100" s="930"/>
      <c r="CO100" s="931"/>
      <c r="CP100" s="930"/>
      <c r="CQ100" s="930"/>
      <c r="CR100" s="930"/>
      <c r="CW100" s="928"/>
      <c r="CX100" s="929"/>
      <c r="CY100" s="114"/>
      <c r="CZ100" s="929"/>
      <c r="DA100" s="929"/>
      <c r="DB100" s="929"/>
      <c r="DE100" s="929"/>
      <c r="DF100" s="929"/>
      <c r="DG100" s="929"/>
      <c r="DJ100" s="930"/>
      <c r="DK100" s="930"/>
      <c r="DL100" s="930"/>
      <c r="DM100" s="931"/>
      <c r="DN100" s="930"/>
      <c r="DO100" s="930"/>
      <c r="DP100" s="930"/>
      <c r="DU100" s="928"/>
      <c r="DV100" s="929"/>
      <c r="DW100" s="114"/>
      <c r="DX100" s="929"/>
      <c r="DY100" s="929"/>
      <c r="DZ100" s="929"/>
      <c r="EC100" s="929"/>
      <c r="ED100" s="929"/>
      <c r="EE100" s="929"/>
      <c r="EH100" s="930"/>
      <c r="EI100" s="930"/>
      <c r="EJ100" s="930"/>
      <c r="EK100" s="931"/>
      <c r="EL100" s="930"/>
      <c r="EM100" s="930"/>
      <c r="EN100" s="930"/>
      <c r="ES100" s="928"/>
      <c r="ET100" s="929"/>
      <c r="EU100" s="114"/>
      <c r="EV100" s="929"/>
      <c r="EW100" s="929"/>
      <c r="EX100" s="929"/>
      <c r="FA100" s="929"/>
      <c r="FB100" s="929"/>
      <c r="FC100" s="929"/>
      <c r="FF100" s="930"/>
      <c r="FG100" s="930"/>
      <c r="FH100" s="930"/>
      <c r="FI100" s="931"/>
      <c r="FJ100" s="930"/>
      <c r="FK100" s="930"/>
      <c r="FL100" s="930"/>
    </row>
    <row r="101" spans="2:191" ht="12" customHeight="1" x14ac:dyDescent="0.2">
      <c r="B101" s="21"/>
      <c r="C101" s="51"/>
      <c r="D101" s="1">
        <v>20</v>
      </c>
      <c r="E101" s="1238"/>
      <c r="F101" s="669"/>
      <c r="G101" s="47"/>
      <c r="H101" s="48"/>
      <c r="I101" s="48"/>
      <c r="J101" s="48"/>
      <c r="K101" s="1187">
        <f t="shared" si="22"/>
        <v>0</v>
      </c>
      <c r="L101" s="46"/>
      <c r="M101" s="48"/>
      <c r="N101" s="48"/>
      <c r="O101" s="48"/>
      <c r="P101" s="1187">
        <f t="shared" si="19"/>
        <v>0</v>
      </c>
      <c r="Q101" s="46"/>
      <c r="R101" s="628" t="str">
        <f t="shared" si="16"/>
        <v>ja</v>
      </c>
      <c r="S101" s="1230">
        <f>IF(R101="nee",0,(K101-P101)*(tab!$C$24*tab!$D$10+tab!$D$52))</f>
        <v>0</v>
      </c>
      <c r="T101" s="1230" t="str">
        <f>IF(AND(K101=0,P101=0),"",(H101-M101)*tab!$E$60+(I101-N101)*tab!$F$60+(J101-O101)*tab!$G$60)</f>
        <v/>
      </c>
      <c r="U101" s="1230">
        <f t="shared" si="21"/>
        <v>0</v>
      </c>
      <c r="V101" s="628" t="s">
        <v>118</v>
      </c>
      <c r="W101" s="1230">
        <f>IF(V101="nee",0,(K101-P101)*(tab!$C$125))</f>
        <v>0</v>
      </c>
      <c r="X101" s="1230">
        <f>IF(AND(K101=0,P101=0),0,(H101-M101)*tab!$G$125+(I101-N101)*tab!$H$125+(J101-O101)*tab!$I$125)</f>
        <v>0</v>
      </c>
      <c r="Y101" s="1230">
        <f t="shared" si="20"/>
        <v>0</v>
      </c>
      <c r="Z101" s="3"/>
      <c r="AA101" s="26"/>
      <c r="AB101" s="51"/>
      <c r="AC101" s="928"/>
      <c r="AD101" s="929"/>
      <c r="AE101" s="114"/>
      <c r="AF101" s="929"/>
      <c r="AG101" s="929"/>
      <c r="AH101" s="929"/>
      <c r="AK101" s="929"/>
      <c r="AL101" s="929"/>
      <c r="AM101" s="929"/>
      <c r="AP101" s="930"/>
      <c r="AQ101" s="930"/>
      <c r="AR101" s="930"/>
      <c r="AS101" s="931"/>
      <c r="AT101" s="930"/>
      <c r="AU101" s="930"/>
      <c r="AV101" s="930"/>
      <c r="BA101" s="928"/>
      <c r="BB101" s="929"/>
      <c r="BC101" s="114"/>
      <c r="BD101" s="929"/>
      <c r="BE101" s="929"/>
      <c r="BF101" s="929"/>
      <c r="BI101" s="929"/>
      <c r="BJ101" s="929"/>
      <c r="BK101" s="929"/>
      <c r="BN101" s="930"/>
      <c r="BO101" s="930"/>
      <c r="BP101" s="930"/>
      <c r="BQ101" s="931"/>
      <c r="BR101" s="930"/>
      <c r="BS101" s="930"/>
      <c r="BT101" s="930"/>
      <c r="BY101" s="928"/>
      <c r="BZ101" s="929"/>
      <c r="CA101" s="114"/>
      <c r="CB101" s="929"/>
      <c r="CC101" s="929"/>
      <c r="CD101" s="929"/>
      <c r="CG101" s="929"/>
      <c r="CH101" s="929"/>
      <c r="CI101" s="929"/>
      <c r="CL101" s="930"/>
      <c r="CM101" s="930"/>
      <c r="CN101" s="930"/>
      <c r="CO101" s="931"/>
      <c r="CP101" s="930"/>
      <c r="CQ101" s="930"/>
      <c r="CR101" s="930"/>
      <c r="CW101" s="928"/>
      <c r="CX101" s="929"/>
      <c r="CY101" s="114"/>
      <c r="CZ101" s="929"/>
      <c r="DA101" s="929"/>
      <c r="DB101" s="929"/>
      <c r="DE101" s="929"/>
      <c r="DF101" s="929"/>
      <c r="DG101" s="929"/>
      <c r="DJ101" s="930"/>
      <c r="DK101" s="930"/>
      <c r="DL101" s="930"/>
      <c r="DM101" s="931"/>
      <c r="DN101" s="930"/>
      <c r="DO101" s="930"/>
      <c r="DP101" s="930"/>
      <c r="DU101" s="928"/>
      <c r="DV101" s="929"/>
      <c r="DW101" s="114"/>
      <c r="DX101" s="929"/>
      <c r="DY101" s="929"/>
      <c r="DZ101" s="929"/>
      <c r="EC101" s="929"/>
      <c r="ED101" s="929"/>
      <c r="EE101" s="929"/>
      <c r="EH101" s="930"/>
      <c r="EI101" s="930"/>
      <c r="EJ101" s="930"/>
      <c r="EK101" s="931"/>
      <c r="EL101" s="930"/>
      <c r="EM101" s="930"/>
      <c r="EN101" s="930"/>
      <c r="ES101" s="928"/>
      <c r="ET101" s="929"/>
      <c r="EU101" s="114"/>
      <c r="EV101" s="929"/>
      <c r="EW101" s="929"/>
      <c r="EX101" s="929"/>
      <c r="FA101" s="929"/>
      <c r="FB101" s="929"/>
      <c r="FC101" s="929"/>
      <c r="FF101" s="930"/>
      <c r="FG101" s="930"/>
      <c r="FH101" s="930"/>
      <c r="FI101" s="931"/>
      <c r="FJ101" s="930"/>
      <c r="FK101" s="930"/>
      <c r="FL101" s="930"/>
    </row>
    <row r="102" spans="2:191" ht="12" customHeight="1" x14ac:dyDescent="0.2">
      <c r="B102" s="21"/>
      <c r="C102" s="51"/>
      <c r="D102" s="1">
        <v>21</v>
      </c>
      <c r="E102" s="1238"/>
      <c r="F102" s="669"/>
      <c r="G102" s="47"/>
      <c r="H102" s="48"/>
      <c r="I102" s="48"/>
      <c r="J102" s="48"/>
      <c r="K102" s="1187">
        <f t="shared" si="22"/>
        <v>0</v>
      </c>
      <c r="L102" s="46"/>
      <c r="M102" s="48"/>
      <c r="N102" s="48"/>
      <c r="O102" s="48"/>
      <c r="P102" s="1187">
        <f t="shared" si="19"/>
        <v>0</v>
      </c>
      <c r="Q102" s="46"/>
      <c r="R102" s="628" t="str">
        <f t="shared" si="16"/>
        <v>ja</v>
      </c>
      <c r="S102" s="1230">
        <f>IF(R102="nee",0,(K102-P102)*(tab!$C$24*tab!$D$10+tab!$D$52))</f>
        <v>0</v>
      </c>
      <c r="T102" s="1230" t="str">
        <f>IF(AND(K102=0,P102=0),"",(H102-M102)*tab!$E$60+(I102-N102)*tab!$F$60+(J102-O102)*tab!$G$60)</f>
        <v/>
      </c>
      <c r="U102" s="1230">
        <f t="shared" si="21"/>
        <v>0</v>
      </c>
      <c r="V102" s="628" t="s">
        <v>118</v>
      </c>
      <c r="W102" s="1230">
        <f>IF(V102="nee",0,(K102-P102)*(tab!$C$125))</f>
        <v>0</v>
      </c>
      <c r="X102" s="1230">
        <f>IF(AND(K102=0,P102=0),0,(H102-M102)*tab!$G$125+(I102-N102)*tab!$H$125+(J102-O102)*tab!$I$125)</f>
        <v>0</v>
      </c>
      <c r="Y102" s="1230">
        <f t="shared" si="20"/>
        <v>0</v>
      </c>
      <c r="Z102" s="3"/>
      <c r="AA102" s="26"/>
      <c r="AB102" s="51"/>
      <c r="AC102" s="928"/>
      <c r="AD102" s="929"/>
      <c r="AE102" s="114"/>
      <c r="AF102" s="929"/>
      <c r="AG102" s="929"/>
      <c r="AH102" s="929"/>
      <c r="AK102" s="929"/>
      <c r="AL102" s="929"/>
      <c r="AM102" s="929"/>
      <c r="AP102" s="930"/>
      <c r="AQ102" s="930"/>
      <c r="AR102" s="930"/>
      <c r="AS102" s="931"/>
      <c r="AT102" s="930"/>
      <c r="AU102" s="930"/>
      <c r="AV102" s="930"/>
      <c r="BA102" s="928"/>
      <c r="BB102" s="929"/>
      <c r="BC102" s="114"/>
      <c r="BD102" s="929"/>
      <c r="BE102" s="929"/>
      <c r="BF102" s="929"/>
      <c r="BI102" s="929"/>
      <c r="BJ102" s="929"/>
      <c r="BK102" s="929"/>
      <c r="BN102" s="930"/>
      <c r="BO102" s="930"/>
      <c r="BP102" s="930"/>
      <c r="BQ102" s="931"/>
      <c r="BR102" s="930"/>
      <c r="BS102" s="930"/>
      <c r="BT102" s="930"/>
      <c r="BY102" s="928"/>
      <c r="BZ102" s="929"/>
      <c r="CA102" s="114"/>
      <c r="CB102" s="929"/>
      <c r="CC102" s="929"/>
      <c r="CD102" s="929"/>
      <c r="CG102" s="929"/>
      <c r="CH102" s="929"/>
      <c r="CI102" s="929"/>
      <c r="CL102" s="930"/>
      <c r="CM102" s="930"/>
      <c r="CN102" s="930"/>
      <c r="CO102" s="931"/>
      <c r="CP102" s="930"/>
      <c r="CQ102" s="930"/>
      <c r="CR102" s="930"/>
      <c r="CW102" s="928"/>
      <c r="CX102" s="929"/>
      <c r="CY102" s="114"/>
      <c r="CZ102" s="929"/>
      <c r="DA102" s="929"/>
      <c r="DB102" s="929"/>
      <c r="DE102" s="929"/>
      <c r="DF102" s="929"/>
      <c r="DG102" s="929"/>
      <c r="DJ102" s="930"/>
      <c r="DK102" s="930"/>
      <c r="DL102" s="930"/>
      <c r="DM102" s="931"/>
      <c r="DN102" s="930"/>
      <c r="DO102" s="930"/>
      <c r="DP102" s="930"/>
      <c r="DU102" s="928"/>
      <c r="DV102" s="929"/>
      <c r="DW102" s="114"/>
      <c r="DX102" s="929"/>
      <c r="DY102" s="929"/>
      <c r="DZ102" s="929"/>
      <c r="EC102" s="929"/>
      <c r="ED102" s="929"/>
      <c r="EE102" s="929"/>
      <c r="EH102" s="930"/>
      <c r="EI102" s="930"/>
      <c r="EJ102" s="930"/>
      <c r="EK102" s="931"/>
      <c r="EL102" s="930"/>
      <c r="EM102" s="930"/>
      <c r="EN102" s="930"/>
      <c r="ES102" s="928"/>
      <c r="ET102" s="929"/>
      <c r="EU102" s="114"/>
      <c r="EV102" s="929"/>
      <c r="EW102" s="929"/>
      <c r="EX102" s="929"/>
      <c r="FA102" s="929"/>
      <c r="FB102" s="929"/>
      <c r="FC102" s="929"/>
      <c r="FF102" s="930"/>
      <c r="FG102" s="930"/>
      <c r="FH102" s="930"/>
      <c r="FI102" s="931"/>
      <c r="FJ102" s="930"/>
      <c r="FK102" s="930"/>
      <c r="FL102" s="930"/>
    </row>
    <row r="103" spans="2:191" ht="12" customHeight="1" x14ac:dyDescent="0.2">
      <c r="B103" s="21"/>
      <c r="C103" s="51"/>
      <c r="D103" s="1">
        <v>22</v>
      </c>
      <c r="E103" s="1238"/>
      <c r="F103" s="669"/>
      <c r="G103" s="47"/>
      <c r="H103" s="48"/>
      <c r="I103" s="48"/>
      <c r="J103" s="48"/>
      <c r="K103" s="1187">
        <f t="shared" si="22"/>
        <v>0</v>
      </c>
      <c r="L103" s="46"/>
      <c r="M103" s="48"/>
      <c r="N103" s="48"/>
      <c r="O103" s="48"/>
      <c r="P103" s="1187">
        <f t="shared" si="19"/>
        <v>0</v>
      </c>
      <c r="Q103" s="46"/>
      <c r="R103" s="628" t="str">
        <f t="shared" si="16"/>
        <v>ja</v>
      </c>
      <c r="S103" s="1230">
        <f>IF(R103="nee",0,(K103-P103)*(tab!$C$24*tab!$D$10+tab!$D$52))</f>
        <v>0</v>
      </c>
      <c r="T103" s="1230" t="str">
        <f>IF(AND(K103=0,P103=0),"",(H103-M103)*tab!$E$60+(I103-N103)*tab!$F$60+(J103-O103)*tab!$G$60)</f>
        <v/>
      </c>
      <c r="U103" s="1230">
        <f t="shared" si="21"/>
        <v>0</v>
      </c>
      <c r="V103" s="628" t="s">
        <v>118</v>
      </c>
      <c r="W103" s="1230">
        <f>IF(V103="nee",0,(K103-P103)*(tab!$C$125))</f>
        <v>0</v>
      </c>
      <c r="X103" s="1230">
        <f>IF(AND(K103=0,P103=0),0,(H103-M103)*tab!$G$125+(I103-N103)*tab!$H$125+(J103-O103)*tab!$I$125)</f>
        <v>0</v>
      </c>
      <c r="Y103" s="1230">
        <f t="shared" si="20"/>
        <v>0</v>
      </c>
      <c r="Z103" s="3"/>
      <c r="AA103" s="26"/>
      <c r="AB103" s="51"/>
      <c r="AC103" s="928"/>
      <c r="AD103" s="929"/>
      <c r="AE103" s="114"/>
      <c r="AF103" s="929"/>
      <c r="AG103" s="929"/>
      <c r="AH103" s="929"/>
      <c r="AK103" s="929"/>
      <c r="AL103" s="929"/>
      <c r="AM103" s="929"/>
      <c r="AP103" s="930"/>
      <c r="AQ103" s="930"/>
      <c r="AR103" s="930"/>
      <c r="AS103" s="931"/>
      <c r="AT103" s="930"/>
      <c r="AU103" s="930"/>
      <c r="AV103" s="930"/>
      <c r="BA103" s="928"/>
      <c r="BB103" s="929"/>
      <c r="BC103" s="114"/>
      <c r="BD103" s="929"/>
      <c r="BE103" s="929"/>
      <c r="BF103" s="929"/>
      <c r="BI103" s="929"/>
      <c r="BJ103" s="929"/>
      <c r="BK103" s="929"/>
      <c r="BN103" s="930"/>
      <c r="BO103" s="930"/>
      <c r="BP103" s="930"/>
      <c r="BQ103" s="931"/>
      <c r="BR103" s="930"/>
      <c r="BS103" s="930"/>
      <c r="BT103" s="930"/>
      <c r="BY103" s="928"/>
      <c r="BZ103" s="929"/>
      <c r="CA103" s="114"/>
      <c r="CB103" s="929"/>
      <c r="CC103" s="929"/>
      <c r="CD103" s="929"/>
      <c r="CG103" s="929"/>
      <c r="CH103" s="929"/>
      <c r="CI103" s="929"/>
      <c r="CL103" s="930"/>
      <c r="CM103" s="930"/>
      <c r="CN103" s="930"/>
      <c r="CO103" s="931"/>
      <c r="CP103" s="930"/>
      <c r="CQ103" s="930"/>
      <c r="CR103" s="930"/>
      <c r="CW103" s="928"/>
      <c r="CX103" s="929"/>
      <c r="CY103" s="114"/>
      <c r="CZ103" s="929"/>
      <c r="DA103" s="929"/>
      <c r="DB103" s="929"/>
      <c r="DE103" s="929"/>
      <c r="DF103" s="929"/>
      <c r="DG103" s="929"/>
      <c r="DJ103" s="930"/>
      <c r="DK103" s="930"/>
      <c r="DL103" s="930"/>
      <c r="DM103" s="931"/>
      <c r="DN103" s="930"/>
      <c r="DO103" s="930"/>
      <c r="DP103" s="930"/>
      <c r="DU103" s="928"/>
      <c r="DV103" s="929"/>
      <c r="DW103" s="114"/>
      <c r="DX103" s="929"/>
      <c r="DY103" s="929"/>
      <c r="DZ103" s="929"/>
      <c r="EC103" s="929"/>
      <c r="ED103" s="929"/>
      <c r="EE103" s="929"/>
      <c r="EH103" s="930"/>
      <c r="EI103" s="930"/>
      <c r="EJ103" s="930"/>
      <c r="EK103" s="931"/>
      <c r="EL103" s="930"/>
      <c r="EM103" s="930"/>
      <c r="EN103" s="930"/>
      <c r="ES103" s="928"/>
      <c r="ET103" s="929"/>
      <c r="EU103" s="114"/>
      <c r="EV103" s="929"/>
      <c r="EW103" s="929"/>
      <c r="EX103" s="929"/>
      <c r="FA103" s="929"/>
      <c r="FB103" s="929"/>
      <c r="FC103" s="929"/>
      <c r="FF103" s="930"/>
      <c r="FG103" s="930"/>
      <c r="FH103" s="930"/>
      <c r="FI103" s="931"/>
      <c r="FJ103" s="930"/>
      <c r="FK103" s="930"/>
      <c r="FL103" s="930"/>
    </row>
    <row r="104" spans="2:191" ht="12" customHeight="1" x14ac:dyDescent="0.2">
      <c r="B104" s="21"/>
      <c r="C104" s="51"/>
      <c r="D104" s="1">
        <v>23</v>
      </c>
      <c r="E104" s="1238"/>
      <c r="F104" s="669"/>
      <c r="G104" s="47"/>
      <c r="H104" s="48"/>
      <c r="I104" s="48"/>
      <c r="J104" s="48"/>
      <c r="K104" s="1187">
        <f t="shared" si="22"/>
        <v>0</v>
      </c>
      <c r="L104" s="46"/>
      <c r="M104" s="48"/>
      <c r="N104" s="48"/>
      <c r="O104" s="48"/>
      <c r="P104" s="1187">
        <f t="shared" si="19"/>
        <v>0</v>
      </c>
      <c r="Q104" s="46"/>
      <c r="R104" s="628" t="str">
        <f t="shared" si="16"/>
        <v>ja</v>
      </c>
      <c r="S104" s="1230">
        <f>IF(R104="nee",0,(K104-P104)*(tab!$C$24*tab!$D$10+tab!$D$52))</f>
        <v>0</v>
      </c>
      <c r="T104" s="1230" t="str">
        <f>IF(AND(K104=0,P104=0),"",(H104-M104)*tab!$E$60+(I104-N104)*tab!$F$60+(J104-O104)*tab!$G$60)</f>
        <v/>
      </c>
      <c r="U104" s="1230">
        <f t="shared" si="21"/>
        <v>0</v>
      </c>
      <c r="V104" s="628" t="s">
        <v>118</v>
      </c>
      <c r="W104" s="1230">
        <f>IF(V104="nee",0,(K104-P104)*(tab!$C$125))</f>
        <v>0</v>
      </c>
      <c r="X104" s="1230">
        <f>IF(AND(K104=0,P104=0),0,(H104-M104)*tab!$G$125+(I104-N104)*tab!$H$125+(J104-O104)*tab!$I$125)</f>
        <v>0</v>
      </c>
      <c r="Y104" s="1230">
        <f t="shared" si="20"/>
        <v>0</v>
      </c>
      <c r="Z104" s="3"/>
      <c r="AA104" s="26"/>
      <c r="AB104" s="51"/>
      <c r="AC104" s="928"/>
      <c r="AD104" s="929"/>
      <c r="AE104" s="114"/>
      <c r="AF104" s="929"/>
      <c r="AG104" s="929"/>
      <c r="AH104" s="929"/>
      <c r="AK104" s="929"/>
      <c r="AL104" s="929"/>
      <c r="AM104" s="929"/>
      <c r="AP104" s="930"/>
      <c r="AQ104" s="930"/>
      <c r="AR104" s="930"/>
      <c r="AS104" s="931"/>
      <c r="AT104" s="930"/>
      <c r="AU104" s="930"/>
      <c r="AV104" s="930"/>
      <c r="BA104" s="928"/>
      <c r="BB104" s="929"/>
      <c r="BC104" s="114"/>
      <c r="BD104" s="929"/>
      <c r="BE104" s="929"/>
      <c r="BF104" s="929"/>
      <c r="BI104" s="929"/>
      <c r="BJ104" s="929"/>
      <c r="BK104" s="929"/>
      <c r="BN104" s="930"/>
      <c r="BO104" s="930"/>
      <c r="BP104" s="930"/>
      <c r="BQ104" s="931"/>
      <c r="BR104" s="930"/>
      <c r="BS104" s="930"/>
      <c r="BT104" s="930"/>
      <c r="BY104" s="928"/>
      <c r="BZ104" s="929"/>
      <c r="CA104" s="114"/>
      <c r="CB104" s="929"/>
      <c r="CC104" s="929"/>
      <c r="CD104" s="929"/>
      <c r="CG104" s="929"/>
      <c r="CH104" s="929"/>
      <c r="CI104" s="929"/>
      <c r="CL104" s="930"/>
      <c r="CM104" s="930"/>
      <c r="CN104" s="930"/>
      <c r="CO104" s="931"/>
      <c r="CP104" s="930"/>
      <c r="CQ104" s="930"/>
      <c r="CR104" s="930"/>
      <c r="CW104" s="928"/>
      <c r="CX104" s="929"/>
      <c r="CY104" s="114"/>
      <c r="CZ104" s="929"/>
      <c r="DA104" s="929"/>
      <c r="DB104" s="929"/>
      <c r="DE104" s="929"/>
      <c r="DF104" s="929"/>
      <c r="DG104" s="929"/>
      <c r="DJ104" s="930"/>
      <c r="DK104" s="930"/>
      <c r="DL104" s="930"/>
      <c r="DM104" s="931"/>
      <c r="DN104" s="930"/>
      <c r="DO104" s="930"/>
      <c r="DP104" s="930"/>
      <c r="DU104" s="928"/>
      <c r="DV104" s="929"/>
      <c r="DW104" s="114"/>
      <c r="DX104" s="929"/>
      <c r="DY104" s="929"/>
      <c r="DZ104" s="929"/>
      <c r="EC104" s="929"/>
      <c r="ED104" s="929"/>
      <c r="EE104" s="929"/>
      <c r="EH104" s="930"/>
      <c r="EI104" s="930"/>
      <c r="EJ104" s="930"/>
      <c r="EK104" s="931"/>
      <c r="EL104" s="930"/>
      <c r="EM104" s="930"/>
      <c r="EN104" s="930"/>
      <c r="ES104" s="928"/>
      <c r="ET104" s="929"/>
      <c r="EU104" s="114"/>
      <c r="EV104" s="929"/>
      <c r="EW104" s="929"/>
      <c r="EX104" s="929"/>
      <c r="FA104" s="929"/>
      <c r="FB104" s="929"/>
      <c r="FC104" s="929"/>
      <c r="FF104" s="930"/>
      <c r="FG104" s="930"/>
      <c r="FH104" s="930"/>
      <c r="FI104" s="931"/>
      <c r="FJ104" s="930"/>
      <c r="FK104" s="930"/>
      <c r="FL104" s="930"/>
    </row>
    <row r="105" spans="2:191" ht="12" customHeight="1" x14ac:dyDescent="0.2">
      <c r="B105" s="21"/>
      <c r="C105" s="51"/>
      <c r="D105" s="1">
        <v>24</v>
      </c>
      <c r="E105" s="1238"/>
      <c r="F105" s="669"/>
      <c r="G105" s="47"/>
      <c r="H105" s="48"/>
      <c r="I105" s="48"/>
      <c r="J105" s="48"/>
      <c r="K105" s="1187">
        <f t="shared" si="22"/>
        <v>0</v>
      </c>
      <c r="L105" s="46"/>
      <c r="M105" s="48"/>
      <c r="N105" s="48"/>
      <c r="O105" s="48"/>
      <c r="P105" s="1187">
        <f t="shared" si="19"/>
        <v>0</v>
      </c>
      <c r="Q105" s="46"/>
      <c r="R105" s="628" t="str">
        <f t="shared" si="16"/>
        <v>ja</v>
      </c>
      <c r="S105" s="1230">
        <f>IF(R105="nee",0,(K105-P105)*(tab!$C$24*tab!$D$10+tab!$D$52))</f>
        <v>0</v>
      </c>
      <c r="T105" s="1230" t="str">
        <f>IF(AND(K105=0,P105=0),"",(H105-M105)*tab!$E$60+(I105-N105)*tab!$F$60+(J105-O105)*tab!$G$60)</f>
        <v/>
      </c>
      <c r="U105" s="1230">
        <f t="shared" si="21"/>
        <v>0</v>
      </c>
      <c r="V105" s="628" t="s">
        <v>118</v>
      </c>
      <c r="W105" s="1230">
        <f>IF(V105="nee",0,(K105-P105)*(tab!$C$125))</f>
        <v>0</v>
      </c>
      <c r="X105" s="1230">
        <f>IF(AND(K105=0,P105=0),0,(H105-M105)*tab!$G$125+(I105-N105)*tab!$H$125+(J105-O105)*tab!$I$125)</f>
        <v>0</v>
      </c>
      <c r="Y105" s="1230">
        <f t="shared" si="20"/>
        <v>0</v>
      </c>
      <c r="Z105" s="3"/>
      <c r="AA105" s="26"/>
      <c r="AB105" s="51"/>
      <c r="AC105" s="928"/>
      <c r="AD105" s="929"/>
      <c r="AE105" s="114"/>
      <c r="AF105" s="929"/>
      <c r="AG105" s="929"/>
      <c r="AH105" s="929"/>
      <c r="AK105" s="929"/>
      <c r="AL105" s="929"/>
      <c r="AM105" s="929"/>
      <c r="AP105" s="930"/>
      <c r="AQ105" s="930"/>
      <c r="AR105" s="930"/>
      <c r="AS105" s="931"/>
      <c r="AT105" s="930"/>
      <c r="AU105" s="930"/>
      <c r="AV105" s="930"/>
      <c r="BA105" s="928"/>
      <c r="BB105" s="929"/>
      <c r="BC105" s="114"/>
      <c r="BD105" s="929"/>
      <c r="BE105" s="929"/>
      <c r="BF105" s="929"/>
      <c r="BI105" s="929"/>
      <c r="BJ105" s="929"/>
      <c r="BK105" s="929"/>
      <c r="BN105" s="930"/>
      <c r="BO105" s="930"/>
      <c r="BP105" s="930"/>
      <c r="BQ105" s="931"/>
      <c r="BR105" s="930"/>
      <c r="BS105" s="930"/>
      <c r="BT105" s="930"/>
      <c r="BY105" s="928"/>
      <c r="BZ105" s="929"/>
      <c r="CA105" s="114"/>
      <c r="CB105" s="929"/>
      <c r="CC105" s="929"/>
      <c r="CD105" s="929"/>
      <c r="CG105" s="929"/>
      <c r="CH105" s="929"/>
      <c r="CI105" s="929"/>
      <c r="CL105" s="930"/>
      <c r="CM105" s="930"/>
      <c r="CN105" s="930"/>
      <c r="CO105" s="931"/>
      <c r="CP105" s="930"/>
      <c r="CQ105" s="930"/>
      <c r="CR105" s="930"/>
      <c r="CW105" s="928"/>
      <c r="CX105" s="929"/>
      <c r="CY105" s="114"/>
      <c r="CZ105" s="929"/>
      <c r="DA105" s="929"/>
      <c r="DB105" s="929"/>
      <c r="DE105" s="929"/>
      <c r="DF105" s="929"/>
      <c r="DG105" s="929"/>
      <c r="DJ105" s="930"/>
      <c r="DK105" s="930"/>
      <c r="DL105" s="930"/>
      <c r="DM105" s="931"/>
      <c r="DN105" s="930"/>
      <c r="DO105" s="930"/>
      <c r="DP105" s="930"/>
      <c r="DU105" s="928"/>
      <c r="DV105" s="929"/>
      <c r="DW105" s="114"/>
      <c r="DX105" s="929"/>
      <c r="DY105" s="929"/>
      <c r="DZ105" s="929"/>
      <c r="EC105" s="929"/>
      <c r="ED105" s="929"/>
      <c r="EE105" s="929"/>
      <c r="EH105" s="930"/>
      <c r="EI105" s="930"/>
      <c r="EJ105" s="930"/>
      <c r="EK105" s="931"/>
      <c r="EL105" s="930"/>
      <c r="EM105" s="930"/>
      <c r="EN105" s="930"/>
      <c r="ES105" s="928"/>
      <c r="ET105" s="929"/>
      <c r="EU105" s="114"/>
      <c r="EV105" s="929"/>
      <c r="EW105" s="929"/>
      <c r="EX105" s="929"/>
      <c r="FA105" s="929"/>
      <c r="FB105" s="929"/>
      <c r="FC105" s="929"/>
      <c r="FF105" s="930"/>
      <c r="FG105" s="930"/>
      <c r="FH105" s="930"/>
      <c r="FI105" s="931"/>
      <c r="FJ105" s="930"/>
      <c r="FK105" s="930"/>
      <c r="FL105" s="930"/>
    </row>
    <row r="106" spans="2:191" ht="12" customHeight="1" x14ac:dyDescent="0.2">
      <c r="B106" s="21"/>
      <c r="C106" s="51"/>
      <c r="D106" s="1">
        <v>25</v>
      </c>
      <c r="E106" s="1238"/>
      <c r="F106" s="669"/>
      <c r="G106" s="47"/>
      <c r="H106" s="48"/>
      <c r="I106" s="48"/>
      <c r="J106" s="48"/>
      <c r="K106" s="1187">
        <f t="shared" si="22"/>
        <v>0</v>
      </c>
      <c r="L106" s="46"/>
      <c r="M106" s="48"/>
      <c r="N106" s="48"/>
      <c r="O106" s="48"/>
      <c r="P106" s="1187">
        <f t="shared" si="19"/>
        <v>0</v>
      </c>
      <c r="Q106" s="46"/>
      <c r="R106" s="628" t="str">
        <f t="shared" si="16"/>
        <v>ja</v>
      </c>
      <c r="S106" s="1230">
        <f>IF(R106="nee",0,(K106-P106)*(tab!$C$24*tab!$D$10+tab!$D$52))</f>
        <v>0</v>
      </c>
      <c r="T106" s="1230" t="str">
        <f>IF(AND(K106=0,P106=0),"",(H106-M106)*tab!$E$60+(I106-N106)*tab!$F$60+(J106-O106)*tab!$G$60)</f>
        <v/>
      </c>
      <c r="U106" s="1230">
        <f t="shared" si="21"/>
        <v>0</v>
      </c>
      <c r="V106" s="628" t="s">
        <v>118</v>
      </c>
      <c r="W106" s="1230">
        <f>IF(V106="nee",0,(K106-P106)*(tab!$C$125))</f>
        <v>0</v>
      </c>
      <c r="X106" s="1230">
        <f>IF(AND(K106=0,P106=0),0,(H106-M106)*tab!$G$125+(I106-N106)*tab!$H$125+(J106-O106)*tab!$I$125)</f>
        <v>0</v>
      </c>
      <c r="Y106" s="1230">
        <f t="shared" si="20"/>
        <v>0</v>
      </c>
      <c r="Z106" s="3"/>
      <c r="AA106" s="26"/>
      <c r="AB106" s="51"/>
      <c r="AC106" s="928"/>
      <c r="AD106" s="929"/>
      <c r="AE106" s="114"/>
      <c r="AF106" s="929"/>
      <c r="AG106" s="929"/>
      <c r="AH106" s="929"/>
      <c r="AK106" s="929"/>
      <c r="AL106" s="929"/>
      <c r="AM106" s="929"/>
      <c r="AP106" s="930"/>
      <c r="AQ106" s="930"/>
      <c r="AR106" s="930"/>
      <c r="AS106" s="931"/>
      <c r="AT106" s="930"/>
      <c r="AU106" s="930"/>
      <c r="AV106" s="930"/>
      <c r="BA106" s="928"/>
      <c r="BB106" s="929"/>
      <c r="BC106" s="114"/>
      <c r="BD106" s="929"/>
      <c r="BE106" s="929"/>
      <c r="BF106" s="929"/>
      <c r="BI106" s="929"/>
      <c r="BJ106" s="929"/>
      <c r="BK106" s="929"/>
      <c r="BN106" s="930"/>
      <c r="BO106" s="930"/>
      <c r="BP106" s="930"/>
      <c r="BQ106" s="931"/>
      <c r="BR106" s="930"/>
      <c r="BS106" s="930"/>
      <c r="BT106" s="930"/>
      <c r="BY106" s="928"/>
      <c r="BZ106" s="929"/>
      <c r="CA106" s="114"/>
      <c r="CB106" s="929"/>
      <c r="CC106" s="929"/>
      <c r="CD106" s="929"/>
      <c r="CG106" s="929"/>
      <c r="CH106" s="929"/>
      <c r="CI106" s="929"/>
      <c r="CL106" s="930"/>
      <c r="CM106" s="930"/>
      <c r="CN106" s="930"/>
      <c r="CO106" s="931"/>
      <c r="CP106" s="930"/>
      <c r="CQ106" s="930"/>
      <c r="CR106" s="930"/>
      <c r="CW106" s="928"/>
      <c r="CX106" s="929"/>
      <c r="CY106" s="114"/>
      <c r="CZ106" s="929"/>
      <c r="DA106" s="929"/>
      <c r="DB106" s="929"/>
      <c r="DE106" s="929"/>
      <c r="DF106" s="929"/>
      <c r="DG106" s="929"/>
      <c r="DJ106" s="930"/>
      <c r="DK106" s="930"/>
      <c r="DL106" s="930"/>
      <c r="DM106" s="931"/>
      <c r="DN106" s="930"/>
      <c r="DO106" s="930"/>
      <c r="DP106" s="930"/>
      <c r="DU106" s="928"/>
      <c r="DV106" s="929"/>
      <c r="DW106" s="114"/>
      <c r="DX106" s="929"/>
      <c r="DY106" s="929"/>
      <c r="DZ106" s="929"/>
      <c r="EC106" s="929"/>
      <c r="ED106" s="929"/>
      <c r="EE106" s="929"/>
      <c r="EH106" s="930"/>
      <c r="EI106" s="930"/>
      <c r="EJ106" s="930"/>
      <c r="EK106" s="931"/>
      <c r="EL106" s="930"/>
      <c r="EM106" s="930"/>
      <c r="EN106" s="930"/>
      <c r="ES106" s="928"/>
      <c r="ET106" s="929"/>
      <c r="EU106" s="114"/>
      <c r="EV106" s="929"/>
      <c r="EW106" s="929"/>
      <c r="EX106" s="929"/>
      <c r="FA106" s="929"/>
      <c r="FB106" s="929"/>
      <c r="FC106" s="929"/>
      <c r="FF106" s="930"/>
      <c r="FG106" s="930"/>
      <c r="FH106" s="930"/>
      <c r="FI106" s="931"/>
      <c r="FJ106" s="930"/>
      <c r="FK106" s="930"/>
      <c r="FL106" s="930"/>
    </row>
    <row r="107" spans="2:191" ht="12" customHeight="1" x14ac:dyDescent="0.2">
      <c r="B107" s="21"/>
      <c r="C107" s="51"/>
      <c r="D107" s="1">
        <v>26</v>
      </c>
      <c r="E107" s="1238"/>
      <c r="F107" s="669"/>
      <c r="G107" s="47"/>
      <c r="H107" s="48"/>
      <c r="I107" s="48"/>
      <c r="J107" s="48"/>
      <c r="K107" s="1187">
        <f t="shared" si="22"/>
        <v>0</v>
      </c>
      <c r="L107" s="46"/>
      <c r="M107" s="48"/>
      <c r="N107" s="48"/>
      <c r="O107" s="48"/>
      <c r="P107" s="1187">
        <f t="shared" si="19"/>
        <v>0</v>
      </c>
      <c r="Q107" s="46"/>
      <c r="R107" s="628" t="str">
        <f t="shared" si="16"/>
        <v>ja</v>
      </c>
      <c r="S107" s="1230">
        <f>IF(R107="nee",0,(K107-P107)*(tab!$C$24*tab!$D$10+tab!$D$52))</f>
        <v>0</v>
      </c>
      <c r="T107" s="1230" t="str">
        <f>IF(AND(K107=0,P107=0),"",(H107-M107)*tab!$E$60+(I107-N107)*tab!$F$60+(J107-O107)*tab!$G$60)</f>
        <v/>
      </c>
      <c r="U107" s="1230">
        <f t="shared" si="21"/>
        <v>0</v>
      </c>
      <c r="V107" s="628" t="s">
        <v>118</v>
      </c>
      <c r="W107" s="1230">
        <f>IF(V107="nee",0,(K107-P107)*(tab!$C$125))</f>
        <v>0</v>
      </c>
      <c r="X107" s="1230">
        <f>IF(AND(K107=0,P107=0),0,(H107-M107)*tab!$G$125+(I107-N107)*tab!$H$125+(J107-O107)*tab!$I$125)</f>
        <v>0</v>
      </c>
      <c r="Y107" s="1230">
        <f t="shared" si="20"/>
        <v>0</v>
      </c>
      <c r="Z107" s="3"/>
      <c r="AA107" s="26"/>
      <c r="AB107" s="51"/>
      <c r="AC107" s="928"/>
      <c r="AD107" s="929"/>
      <c r="AE107" s="114"/>
      <c r="AF107" s="929"/>
      <c r="AG107" s="929"/>
      <c r="AH107" s="929"/>
      <c r="AK107" s="929"/>
      <c r="AL107" s="929"/>
      <c r="AM107" s="929"/>
      <c r="AP107" s="930"/>
      <c r="AQ107" s="930"/>
      <c r="AR107" s="930"/>
      <c r="AS107" s="931"/>
      <c r="AT107" s="930"/>
      <c r="AU107" s="930"/>
      <c r="AV107" s="930"/>
      <c r="BA107" s="928"/>
      <c r="BB107" s="929"/>
      <c r="BC107" s="114"/>
      <c r="BD107" s="929"/>
      <c r="BE107" s="929"/>
      <c r="BF107" s="929"/>
      <c r="BI107" s="929"/>
      <c r="BJ107" s="929"/>
      <c r="BK107" s="929"/>
      <c r="BN107" s="930"/>
      <c r="BO107" s="930"/>
      <c r="BP107" s="930"/>
      <c r="BQ107" s="931"/>
      <c r="BR107" s="930"/>
      <c r="BS107" s="930"/>
      <c r="BT107" s="930"/>
      <c r="BY107" s="928"/>
      <c r="BZ107" s="929"/>
      <c r="CA107" s="114"/>
      <c r="CB107" s="929"/>
      <c r="CC107" s="929"/>
      <c r="CD107" s="929"/>
      <c r="CG107" s="929"/>
      <c r="CH107" s="929"/>
      <c r="CI107" s="929"/>
      <c r="CL107" s="930"/>
      <c r="CM107" s="930"/>
      <c r="CN107" s="930"/>
      <c r="CO107" s="931"/>
      <c r="CP107" s="930"/>
      <c r="CQ107" s="930"/>
      <c r="CR107" s="930"/>
      <c r="CW107" s="928"/>
      <c r="CX107" s="929"/>
      <c r="CY107" s="114"/>
      <c r="CZ107" s="929"/>
      <c r="DA107" s="929"/>
      <c r="DB107" s="929"/>
      <c r="DE107" s="929"/>
      <c r="DF107" s="929"/>
      <c r="DG107" s="929"/>
      <c r="DJ107" s="930"/>
      <c r="DK107" s="930"/>
      <c r="DL107" s="930"/>
      <c r="DM107" s="931"/>
      <c r="DN107" s="930"/>
      <c r="DO107" s="930"/>
      <c r="DP107" s="930"/>
      <c r="DU107" s="928"/>
      <c r="DV107" s="929"/>
      <c r="DW107" s="114"/>
      <c r="DX107" s="929"/>
      <c r="DY107" s="929"/>
      <c r="DZ107" s="929"/>
      <c r="EC107" s="929"/>
      <c r="ED107" s="929"/>
      <c r="EE107" s="929"/>
      <c r="EH107" s="930"/>
      <c r="EI107" s="930"/>
      <c r="EJ107" s="930"/>
      <c r="EK107" s="931"/>
      <c r="EL107" s="930"/>
      <c r="EM107" s="930"/>
      <c r="EN107" s="930"/>
      <c r="ES107" s="928"/>
      <c r="ET107" s="929"/>
      <c r="EU107" s="114"/>
      <c r="EV107" s="929"/>
      <c r="EW107" s="929"/>
      <c r="EX107" s="929"/>
      <c r="FA107" s="929"/>
      <c r="FB107" s="929"/>
      <c r="FC107" s="929"/>
      <c r="FF107" s="930"/>
      <c r="FG107" s="930"/>
      <c r="FH107" s="930"/>
      <c r="FI107" s="931"/>
      <c r="FJ107" s="930"/>
      <c r="FK107" s="930"/>
      <c r="FL107" s="930"/>
    </row>
    <row r="108" spans="2:191" ht="12" customHeight="1" x14ac:dyDescent="0.2">
      <c r="B108" s="21"/>
      <c r="C108" s="51"/>
      <c r="D108" s="1">
        <v>27</v>
      </c>
      <c r="E108" s="1238"/>
      <c r="F108" s="669"/>
      <c r="G108" s="47"/>
      <c r="H108" s="48"/>
      <c r="I108" s="48"/>
      <c r="J108" s="48"/>
      <c r="K108" s="1187">
        <f t="shared" si="22"/>
        <v>0</v>
      </c>
      <c r="L108" s="46"/>
      <c r="M108" s="48"/>
      <c r="N108" s="48"/>
      <c r="O108" s="48"/>
      <c r="P108" s="1187">
        <f t="shared" si="19"/>
        <v>0</v>
      </c>
      <c r="Q108" s="46"/>
      <c r="R108" s="628" t="str">
        <f t="shared" si="16"/>
        <v>ja</v>
      </c>
      <c r="S108" s="1230">
        <f>IF(R108="nee",0,(K108-P108)*(tab!$C$24*tab!$D$10+tab!$D$52))</f>
        <v>0</v>
      </c>
      <c r="T108" s="1230" t="str">
        <f>IF(AND(K108=0,P108=0),"",(H108-M108)*tab!$E$60+(I108-N108)*tab!$F$60+(J108-O108)*tab!$G$60)</f>
        <v/>
      </c>
      <c r="U108" s="1230">
        <f t="shared" si="21"/>
        <v>0</v>
      </c>
      <c r="V108" s="628" t="s">
        <v>118</v>
      </c>
      <c r="W108" s="1230">
        <f>IF(V108="nee",0,(K108-P108)*(tab!$C$125))</f>
        <v>0</v>
      </c>
      <c r="X108" s="1230">
        <f>IF(AND(K108=0,P108=0),0,(H108-M108)*tab!$G$125+(I108-N108)*tab!$H$125+(J108-O108)*tab!$I$125)</f>
        <v>0</v>
      </c>
      <c r="Y108" s="1230">
        <f t="shared" si="20"/>
        <v>0</v>
      </c>
      <c r="Z108" s="3"/>
      <c r="AA108" s="26"/>
      <c r="AB108" s="51"/>
      <c r="AC108" s="928"/>
      <c r="AD108" s="929"/>
      <c r="AE108" s="114"/>
      <c r="AF108" s="929"/>
      <c r="AG108" s="929"/>
      <c r="AH108" s="929"/>
      <c r="AK108" s="929"/>
      <c r="AL108" s="929"/>
      <c r="AM108" s="929"/>
      <c r="AP108" s="930"/>
      <c r="AQ108" s="930"/>
      <c r="AR108" s="930"/>
      <c r="AS108" s="931"/>
      <c r="AT108" s="930"/>
      <c r="AU108" s="930"/>
      <c r="AV108" s="930"/>
      <c r="BA108" s="928"/>
      <c r="BB108" s="929"/>
      <c r="BC108" s="114"/>
      <c r="BD108" s="929"/>
      <c r="BE108" s="929"/>
      <c r="BF108" s="929"/>
      <c r="BI108" s="929"/>
      <c r="BJ108" s="929"/>
      <c r="BK108" s="929"/>
      <c r="BN108" s="930"/>
      <c r="BO108" s="930"/>
      <c r="BP108" s="930"/>
      <c r="BQ108" s="931"/>
      <c r="BR108" s="930"/>
      <c r="BS108" s="930"/>
      <c r="BT108" s="930"/>
      <c r="BY108" s="928"/>
      <c r="BZ108" s="929"/>
      <c r="CA108" s="114"/>
      <c r="CB108" s="929"/>
      <c r="CC108" s="929"/>
      <c r="CD108" s="929"/>
      <c r="CG108" s="929"/>
      <c r="CH108" s="929"/>
      <c r="CI108" s="929"/>
      <c r="CL108" s="930"/>
      <c r="CM108" s="930"/>
      <c r="CN108" s="930"/>
      <c r="CO108" s="931"/>
      <c r="CP108" s="930"/>
      <c r="CQ108" s="930"/>
      <c r="CR108" s="930"/>
      <c r="CW108" s="928"/>
      <c r="CX108" s="929"/>
      <c r="CY108" s="114"/>
      <c r="CZ108" s="929"/>
      <c r="DA108" s="929"/>
      <c r="DB108" s="929"/>
      <c r="DE108" s="929"/>
      <c r="DF108" s="929"/>
      <c r="DG108" s="929"/>
      <c r="DJ108" s="930"/>
      <c r="DK108" s="930"/>
      <c r="DL108" s="930"/>
      <c r="DM108" s="931"/>
      <c r="DN108" s="930"/>
      <c r="DO108" s="930"/>
      <c r="DP108" s="930"/>
      <c r="DU108" s="928"/>
      <c r="DV108" s="929"/>
      <c r="DW108" s="114"/>
      <c r="DX108" s="929"/>
      <c r="DY108" s="929"/>
      <c r="DZ108" s="929"/>
      <c r="EC108" s="929"/>
      <c r="ED108" s="929"/>
      <c r="EE108" s="929"/>
      <c r="EH108" s="930"/>
      <c r="EI108" s="930"/>
      <c r="EJ108" s="930"/>
      <c r="EK108" s="931"/>
      <c r="EL108" s="930"/>
      <c r="EM108" s="930"/>
      <c r="EN108" s="930"/>
      <c r="ES108" s="928"/>
      <c r="ET108" s="929"/>
      <c r="EU108" s="114"/>
      <c r="EV108" s="929"/>
      <c r="EW108" s="929"/>
      <c r="EX108" s="929"/>
      <c r="FA108" s="929"/>
      <c r="FB108" s="929"/>
      <c r="FC108" s="929"/>
      <c r="FF108" s="930"/>
      <c r="FG108" s="930"/>
      <c r="FH108" s="930"/>
      <c r="FI108" s="931"/>
      <c r="FJ108" s="930"/>
      <c r="FK108" s="930"/>
      <c r="FL108" s="930"/>
    </row>
    <row r="109" spans="2:191" ht="12" customHeight="1" x14ac:dyDescent="0.2">
      <c r="B109" s="21"/>
      <c r="C109" s="51"/>
      <c r="D109" s="1">
        <v>28</v>
      </c>
      <c r="E109" s="1238"/>
      <c r="F109" s="669"/>
      <c r="G109" s="47"/>
      <c r="H109" s="48"/>
      <c r="I109" s="48"/>
      <c r="J109" s="48"/>
      <c r="K109" s="1187">
        <f t="shared" si="22"/>
        <v>0</v>
      </c>
      <c r="L109" s="46"/>
      <c r="M109" s="48"/>
      <c r="N109" s="48"/>
      <c r="O109" s="48"/>
      <c r="P109" s="1187">
        <f t="shared" si="19"/>
        <v>0</v>
      </c>
      <c r="Q109" s="46"/>
      <c r="R109" s="628" t="str">
        <f t="shared" si="16"/>
        <v>ja</v>
      </c>
      <c r="S109" s="1230">
        <f>IF(R109="nee",0,(K109-P109)*(tab!$C$24*tab!$D$10+tab!$D$52))</f>
        <v>0</v>
      </c>
      <c r="T109" s="1230" t="str">
        <f>IF(AND(K109=0,P109=0),"",(H109-M109)*tab!$E$60+(I109-N109)*tab!$F$60+(J109-O109)*tab!$G$60)</f>
        <v/>
      </c>
      <c r="U109" s="1230">
        <f t="shared" si="21"/>
        <v>0</v>
      </c>
      <c r="V109" s="628" t="s">
        <v>118</v>
      </c>
      <c r="W109" s="1230">
        <f>IF(V109="nee",0,(K109-P109)*(tab!$C$125))</f>
        <v>0</v>
      </c>
      <c r="X109" s="1230">
        <f>IF(AND(K109=0,P109=0),0,(H109-M109)*tab!$G$125+(I109-N109)*tab!$H$125+(J109-O109)*tab!$I$125)</f>
        <v>0</v>
      </c>
      <c r="Y109" s="1230">
        <f t="shared" si="20"/>
        <v>0</v>
      </c>
      <c r="Z109" s="3"/>
      <c r="AA109" s="26"/>
      <c r="AB109" s="51"/>
      <c r="AC109" s="928"/>
      <c r="AD109" s="929"/>
      <c r="AE109" s="114"/>
      <c r="AF109" s="929"/>
      <c r="AG109" s="929"/>
      <c r="AH109" s="929"/>
      <c r="AK109" s="929"/>
      <c r="AL109" s="929"/>
      <c r="AM109" s="929"/>
      <c r="AP109" s="930"/>
      <c r="AQ109" s="930"/>
      <c r="AR109" s="930"/>
      <c r="AS109" s="931"/>
      <c r="AT109" s="930"/>
      <c r="AU109" s="930"/>
      <c r="AV109" s="930"/>
      <c r="BA109" s="928"/>
      <c r="BB109" s="929"/>
      <c r="BC109" s="114"/>
      <c r="BD109" s="929"/>
      <c r="BE109" s="929"/>
      <c r="BF109" s="929"/>
      <c r="BI109" s="929"/>
      <c r="BJ109" s="929"/>
      <c r="BK109" s="929"/>
      <c r="BN109" s="930"/>
      <c r="BO109" s="930"/>
      <c r="BP109" s="930"/>
      <c r="BQ109" s="931"/>
      <c r="BR109" s="930"/>
      <c r="BS109" s="930"/>
      <c r="BT109" s="930"/>
      <c r="BY109" s="928"/>
      <c r="BZ109" s="929"/>
      <c r="CA109" s="114"/>
      <c r="CB109" s="929"/>
      <c r="CC109" s="929"/>
      <c r="CD109" s="929"/>
      <c r="CG109" s="929"/>
      <c r="CH109" s="929"/>
      <c r="CI109" s="929"/>
      <c r="CL109" s="930"/>
      <c r="CM109" s="930"/>
      <c r="CN109" s="930"/>
      <c r="CO109" s="931"/>
      <c r="CP109" s="930"/>
      <c r="CQ109" s="930"/>
      <c r="CR109" s="930"/>
      <c r="CW109" s="928"/>
      <c r="CX109" s="929"/>
      <c r="CY109" s="114"/>
      <c r="CZ109" s="929"/>
      <c r="DA109" s="929"/>
      <c r="DB109" s="929"/>
      <c r="DE109" s="929"/>
      <c r="DF109" s="929"/>
      <c r="DG109" s="929"/>
      <c r="DJ109" s="930"/>
      <c r="DK109" s="930"/>
      <c r="DL109" s="930"/>
      <c r="DM109" s="931"/>
      <c r="DN109" s="930"/>
      <c r="DO109" s="930"/>
      <c r="DP109" s="930"/>
      <c r="DU109" s="928"/>
      <c r="DV109" s="929"/>
      <c r="DW109" s="114"/>
      <c r="DX109" s="929"/>
      <c r="DY109" s="929"/>
      <c r="DZ109" s="929"/>
      <c r="EC109" s="929"/>
      <c r="ED109" s="929"/>
      <c r="EE109" s="929"/>
      <c r="EH109" s="930"/>
      <c r="EI109" s="930"/>
      <c r="EJ109" s="930"/>
      <c r="EK109" s="931"/>
      <c r="EL109" s="930"/>
      <c r="EM109" s="930"/>
      <c r="EN109" s="930"/>
      <c r="ES109" s="928"/>
      <c r="ET109" s="929"/>
      <c r="EU109" s="114"/>
      <c r="EV109" s="929"/>
      <c r="EW109" s="929"/>
      <c r="EX109" s="929"/>
      <c r="FA109" s="929"/>
      <c r="FB109" s="929"/>
      <c r="FC109" s="929"/>
      <c r="FF109" s="930"/>
      <c r="FG109" s="930"/>
      <c r="FH109" s="930"/>
      <c r="FI109" s="931"/>
      <c r="FJ109" s="930"/>
      <c r="FK109" s="930"/>
      <c r="FL109" s="930"/>
    </row>
    <row r="110" spans="2:191" ht="12" customHeight="1" x14ac:dyDescent="0.2">
      <c r="B110" s="21"/>
      <c r="C110" s="51"/>
      <c r="D110" s="1">
        <v>29</v>
      </c>
      <c r="E110" s="1238"/>
      <c r="F110" s="669"/>
      <c r="G110" s="47"/>
      <c r="H110" s="48"/>
      <c r="I110" s="48"/>
      <c r="J110" s="48"/>
      <c r="K110" s="1187">
        <f t="shared" si="22"/>
        <v>0</v>
      </c>
      <c r="L110" s="46"/>
      <c r="M110" s="48"/>
      <c r="N110" s="48"/>
      <c r="O110" s="48"/>
      <c r="P110" s="1187">
        <f t="shared" si="19"/>
        <v>0</v>
      </c>
      <c r="Q110" s="46"/>
      <c r="R110" s="628" t="str">
        <f t="shared" si="16"/>
        <v>ja</v>
      </c>
      <c r="S110" s="1230">
        <f>IF(R110="nee",0,(K110-P110)*(tab!$C$24*tab!$D$10+tab!$D$52))</f>
        <v>0</v>
      </c>
      <c r="T110" s="1230" t="str">
        <f>IF(AND(K110=0,P110=0),"",(H110-M110)*tab!$E$60+(I110-N110)*tab!$F$60+(J110-O110)*tab!$G$60)</f>
        <v/>
      </c>
      <c r="U110" s="1230">
        <f t="shared" si="21"/>
        <v>0</v>
      </c>
      <c r="V110" s="628" t="s">
        <v>118</v>
      </c>
      <c r="W110" s="1230">
        <f>IF(V110="nee",0,(K110-P110)*(tab!$C$125))</f>
        <v>0</v>
      </c>
      <c r="X110" s="1230">
        <f>IF(AND(K110=0,P110=0),0,(H110-M110)*tab!$G$125+(I110-N110)*tab!$H$125+(J110-O110)*tab!$I$125)</f>
        <v>0</v>
      </c>
      <c r="Y110" s="1230">
        <f t="shared" si="20"/>
        <v>0</v>
      </c>
      <c r="Z110" s="3"/>
      <c r="AA110" s="26"/>
      <c r="AB110" s="51"/>
      <c r="AC110" s="928"/>
      <c r="AD110" s="929"/>
      <c r="AE110" s="114"/>
      <c r="AF110" s="929"/>
      <c r="AG110" s="929"/>
      <c r="AH110" s="929"/>
      <c r="AK110" s="929"/>
      <c r="AL110" s="929"/>
      <c r="AM110" s="929"/>
      <c r="AP110" s="930"/>
      <c r="AQ110" s="930"/>
      <c r="AR110" s="930"/>
      <c r="AS110" s="931"/>
      <c r="AT110" s="930"/>
      <c r="AU110" s="930"/>
      <c r="AV110" s="930"/>
      <c r="BA110" s="928"/>
      <c r="BB110" s="929"/>
      <c r="BC110" s="114"/>
      <c r="BD110" s="929"/>
      <c r="BE110" s="929"/>
      <c r="BF110" s="929"/>
      <c r="BI110" s="929"/>
      <c r="BJ110" s="929"/>
      <c r="BK110" s="929"/>
      <c r="BN110" s="930"/>
      <c r="BO110" s="930"/>
      <c r="BP110" s="930"/>
      <c r="BQ110" s="931"/>
      <c r="BR110" s="930"/>
      <c r="BS110" s="930"/>
      <c r="BT110" s="930"/>
      <c r="BY110" s="928"/>
      <c r="BZ110" s="929"/>
      <c r="CA110" s="114"/>
      <c r="CB110" s="929"/>
      <c r="CC110" s="929"/>
      <c r="CD110" s="929"/>
      <c r="CG110" s="929"/>
      <c r="CH110" s="929"/>
      <c r="CI110" s="929"/>
      <c r="CL110" s="930"/>
      <c r="CM110" s="930"/>
      <c r="CN110" s="930"/>
      <c r="CO110" s="931"/>
      <c r="CP110" s="930"/>
      <c r="CQ110" s="930"/>
      <c r="CR110" s="930"/>
      <c r="CW110" s="928"/>
      <c r="CX110" s="929"/>
      <c r="CY110" s="114"/>
      <c r="CZ110" s="929"/>
      <c r="DA110" s="929"/>
      <c r="DB110" s="929"/>
      <c r="DE110" s="929"/>
      <c r="DF110" s="929"/>
      <c r="DG110" s="929"/>
      <c r="DJ110" s="930"/>
      <c r="DK110" s="930"/>
      <c r="DL110" s="930"/>
      <c r="DM110" s="931"/>
      <c r="DN110" s="930"/>
      <c r="DO110" s="930"/>
      <c r="DP110" s="930"/>
      <c r="DU110" s="928"/>
      <c r="DV110" s="929"/>
      <c r="DW110" s="114"/>
      <c r="DX110" s="929"/>
      <c r="DY110" s="929"/>
      <c r="DZ110" s="929"/>
      <c r="EC110" s="929"/>
      <c r="ED110" s="929"/>
      <c r="EE110" s="929"/>
      <c r="EH110" s="930"/>
      <c r="EI110" s="930"/>
      <c r="EJ110" s="930"/>
      <c r="EK110" s="931"/>
      <c r="EL110" s="930"/>
      <c r="EM110" s="930"/>
      <c r="EN110" s="930"/>
      <c r="ES110" s="928"/>
      <c r="ET110" s="929"/>
      <c r="EU110" s="114"/>
      <c r="EV110" s="929"/>
      <c r="EW110" s="929"/>
      <c r="EX110" s="929"/>
      <c r="FA110" s="929"/>
      <c r="FB110" s="929"/>
      <c r="FC110" s="929"/>
      <c r="FF110" s="930"/>
      <c r="FG110" s="930"/>
      <c r="FH110" s="930"/>
      <c r="FI110" s="931"/>
      <c r="FJ110" s="930"/>
      <c r="FK110" s="930"/>
      <c r="FL110" s="930"/>
    </row>
    <row r="111" spans="2:191" ht="12" customHeight="1" x14ac:dyDescent="0.2">
      <c r="B111" s="21"/>
      <c r="C111" s="51"/>
      <c r="D111" s="1">
        <v>30</v>
      </c>
      <c r="E111" s="1238"/>
      <c r="F111" s="669"/>
      <c r="G111" s="47"/>
      <c r="H111" s="48"/>
      <c r="I111" s="48"/>
      <c r="J111" s="48"/>
      <c r="K111" s="1187">
        <f t="shared" si="22"/>
        <v>0</v>
      </c>
      <c r="L111" s="46"/>
      <c r="M111" s="48"/>
      <c r="N111" s="48"/>
      <c r="O111" s="48"/>
      <c r="P111" s="1187">
        <f t="shared" si="19"/>
        <v>0</v>
      </c>
      <c r="Q111" s="46"/>
      <c r="R111" s="628" t="str">
        <f t="shared" si="16"/>
        <v>ja</v>
      </c>
      <c r="S111" s="1230">
        <f>IF(R111="nee",0,(K111-P111)*(tab!$C$24*tab!$D$10+tab!$D$52))</f>
        <v>0</v>
      </c>
      <c r="T111" s="1230" t="str">
        <f>IF(AND(K111=0,P111=0),"",(H111-M111)*tab!$E$60+(I111-N111)*tab!$F$60+(J111-O111)*tab!$G$60)</f>
        <v/>
      </c>
      <c r="U111" s="1230">
        <f t="shared" si="21"/>
        <v>0</v>
      </c>
      <c r="V111" s="628" t="s">
        <v>118</v>
      </c>
      <c r="W111" s="1230">
        <f>IF(V111="nee",0,(K111-P111)*(tab!$C$125))</f>
        <v>0</v>
      </c>
      <c r="X111" s="1230">
        <f>IF(AND(K111=0,P111=0),0,(H111-M111)*tab!$G$125+(I111-N111)*tab!$H$125+(J111-O111)*tab!$I$125)</f>
        <v>0</v>
      </c>
      <c r="Y111" s="1230">
        <f t="shared" si="20"/>
        <v>0</v>
      </c>
      <c r="Z111" s="3"/>
      <c r="AA111" s="26"/>
      <c r="AB111" s="51"/>
      <c r="AC111" s="928"/>
      <c r="AD111" s="929"/>
      <c r="AE111" s="114"/>
      <c r="AF111" s="929"/>
      <c r="AG111" s="929"/>
      <c r="AH111" s="929"/>
      <c r="AK111" s="929"/>
      <c r="AL111" s="929"/>
      <c r="AM111" s="929"/>
      <c r="AP111" s="930"/>
      <c r="AQ111" s="930"/>
      <c r="AR111" s="930"/>
      <c r="AS111" s="931"/>
      <c r="AT111" s="930"/>
      <c r="AU111" s="930"/>
      <c r="AV111" s="930"/>
      <c r="BA111" s="928"/>
      <c r="BB111" s="929"/>
      <c r="BC111" s="114"/>
      <c r="BD111" s="929"/>
      <c r="BE111" s="929"/>
      <c r="BF111" s="929"/>
      <c r="BI111" s="929"/>
      <c r="BJ111" s="929"/>
      <c r="BK111" s="929"/>
      <c r="BN111" s="930"/>
      <c r="BO111" s="930"/>
      <c r="BP111" s="930"/>
      <c r="BQ111" s="931"/>
      <c r="BR111" s="930"/>
      <c r="BS111" s="930"/>
      <c r="BT111" s="930"/>
      <c r="BY111" s="928"/>
      <c r="BZ111" s="929"/>
      <c r="CA111" s="114"/>
      <c r="CB111" s="929"/>
      <c r="CC111" s="929"/>
      <c r="CD111" s="929"/>
      <c r="CG111" s="929"/>
      <c r="CH111" s="929"/>
      <c r="CI111" s="929"/>
      <c r="CL111" s="930"/>
      <c r="CM111" s="930"/>
      <c r="CN111" s="930"/>
      <c r="CO111" s="931"/>
      <c r="CP111" s="930"/>
      <c r="CQ111" s="930"/>
      <c r="CR111" s="930"/>
      <c r="CW111" s="928"/>
      <c r="CX111" s="929"/>
      <c r="CY111" s="114"/>
      <c r="CZ111" s="929"/>
      <c r="DA111" s="929"/>
      <c r="DB111" s="929"/>
      <c r="DE111" s="929"/>
      <c r="DF111" s="929"/>
      <c r="DG111" s="929"/>
      <c r="DJ111" s="930"/>
      <c r="DK111" s="930"/>
      <c r="DL111" s="930"/>
      <c r="DM111" s="931"/>
      <c r="DN111" s="930"/>
      <c r="DO111" s="930"/>
      <c r="DP111" s="930"/>
      <c r="DU111" s="928"/>
      <c r="DV111" s="929"/>
      <c r="DW111" s="114"/>
      <c r="DX111" s="929"/>
      <c r="DY111" s="929"/>
      <c r="DZ111" s="929"/>
      <c r="EC111" s="929"/>
      <c r="ED111" s="929"/>
      <c r="EE111" s="929"/>
      <c r="EH111" s="930"/>
      <c r="EI111" s="930"/>
      <c r="EJ111" s="930"/>
      <c r="EK111" s="931"/>
      <c r="EL111" s="930"/>
      <c r="EM111" s="930"/>
      <c r="EN111" s="930"/>
      <c r="ES111" s="928"/>
      <c r="ET111" s="929"/>
      <c r="EU111" s="114"/>
      <c r="EV111" s="929"/>
      <c r="EW111" s="929"/>
      <c r="EX111" s="929"/>
      <c r="FA111" s="929"/>
      <c r="FB111" s="929"/>
      <c r="FC111" s="929"/>
      <c r="FF111" s="930"/>
      <c r="FG111" s="930"/>
      <c r="FH111" s="930"/>
      <c r="FI111" s="931"/>
      <c r="FJ111" s="930"/>
      <c r="FK111" s="930"/>
      <c r="FL111" s="930"/>
    </row>
    <row r="112" spans="2:191" s="638" customFormat="1" ht="12" customHeight="1" x14ac:dyDescent="0.2">
      <c r="B112" s="419"/>
      <c r="C112" s="909"/>
      <c r="D112" s="345"/>
      <c r="E112" s="367"/>
      <c r="F112" s="423"/>
      <c r="G112" s="643"/>
      <c r="H112" s="1228">
        <f>SUM(H82:H111)</f>
        <v>0</v>
      </c>
      <c r="I112" s="1228">
        <f>SUM(I82:I111)</f>
        <v>0</v>
      </c>
      <c r="J112" s="1228">
        <f>SUM(J82:J111)</f>
        <v>0</v>
      </c>
      <c r="K112" s="1228">
        <f>SUM(H112:J112)</f>
        <v>0</v>
      </c>
      <c r="L112" s="644"/>
      <c r="M112" s="1228">
        <f>SUM(M82:M111)</f>
        <v>0</v>
      </c>
      <c r="N112" s="1228">
        <f>SUM(N82:N111)</f>
        <v>0</v>
      </c>
      <c r="O112" s="1228">
        <f>SUM(O82:O111)</f>
        <v>0</v>
      </c>
      <c r="P112" s="1228">
        <f>SUM(M112:O112)</f>
        <v>0</v>
      </c>
      <c r="Q112" s="644"/>
      <c r="R112" s="644"/>
      <c r="S112" s="644"/>
      <c r="T112" s="644"/>
      <c r="U112" s="1229">
        <f t="shared" ref="U112" si="23">SUM(U82:U111)</f>
        <v>0</v>
      </c>
      <c r="V112" s="644"/>
      <c r="W112" s="644"/>
      <c r="X112" s="644"/>
      <c r="Y112" s="1229">
        <f t="shared" ref="Y112" si="24">SUM(Y82:Y111)</f>
        <v>0</v>
      </c>
      <c r="Z112" s="368"/>
      <c r="AA112" s="371"/>
      <c r="AB112" s="909"/>
      <c r="AC112" s="909"/>
      <c r="AD112" s="909"/>
      <c r="AE112" s="915"/>
      <c r="AF112" s="934"/>
      <c r="AG112" s="934"/>
      <c r="AH112" s="934"/>
      <c r="AI112" s="934"/>
      <c r="AJ112" s="916"/>
      <c r="AK112" s="934"/>
      <c r="AL112" s="934"/>
      <c r="AM112" s="934"/>
      <c r="AN112" s="934"/>
      <c r="AO112" s="916"/>
      <c r="AP112" s="916"/>
      <c r="AQ112" s="916"/>
      <c r="AR112" s="911"/>
      <c r="AS112" s="916"/>
      <c r="AT112" s="916"/>
      <c r="AU112" s="916"/>
      <c r="AV112" s="911"/>
      <c r="AW112" s="909"/>
      <c r="AX112" s="909"/>
      <c r="AY112" s="909"/>
      <c r="AZ112" s="277"/>
      <c r="BA112" s="909"/>
      <c r="BB112" s="909"/>
      <c r="BC112" s="915"/>
      <c r="BD112" s="934"/>
      <c r="BE112" s="934"/>
      <c r="BF112" s="934"/>
      <c r="BG112" s="934"/>
      <c r="BH112" s="916"/>
      <c r="BI112" s="934"/>
      <c r="BJ112" s="934"/>
      <c r="BK112" s="934"/>
      <c r="BL112" s="934"/>
      <c r="BM112" s="916"/>
      <c r="BN112" s="916"/>
      <c r="BO112" s="916"/>
      <c r="BP112" s="911"/>
      <c r="BQ112" s="916"/>
      <c r="BR112" s="916"/>
      <c r="BS112" s="916"/>
      <c r="BT112" s="911"/>
      <c r="BU112" s="909"/>
      <c r="BV112" s="909"/>
      <c r="BW112" s="909"/>
      <c r="BX112" s="277"/>
      <c r="BY112" s="909"/>
      <c r="BZ112" s="909"/>
      <c r="CA112" s="915"/>
      <c r="CB112" s="934"/>
      <c r="CC112" s="934"/>
      <c r="CD112" s="934"/>
      <c r="CE112" s="934"/>
      <c r="CF112" s="916"/>
      <c r="CG112" s="934"/>
      <c r="CH112" s="934"/>
      <c r="CI112" s="934"/>
      <c r="CJ112" s="934"/>
      <c r="CK112" s="916"/>
      <c r="CL112" s="916"/>
      <c r="CM112" s="916"/>
      <c r="CN112" s="911"/>
      <c r="CO112" s="916"/>
      <c r="CP112" s="916"/>
      <c r="CQ112" s="916"/>
      <c r="CR112" s="911"/>
      <c r="CS112" s="909"/>
      <c r="CT112" s="909"/>
      <c r="CU112" s="909"/>
      <c r="CV112" s="277"/>
      <c r="CW112" s="909"/>
      <c r="CX112" s="909"/>
      <c r="CY112" s="915"/>
      <c r="CZ112" s="934"/>
      <c r="DA112" s="934"/>
      <c r="DB112" s="934"/>
      <c r="DC112" s="934"/>
      <c r="DD112" s="916"/>
      <c r="DE112" s="934"/>
      <c r="DF112" s="934"/>
      <c r="DG112" s="934"/>
      <c r="DH112" s="934"/>
      <c r="DI112" s="916"/>
      <c r="DJ112" s="916"/>
      <c r="DK112" s="916"/>
      <c r="DL112" s="911"/>
      <c r="DM112" s="916"/>
      <c r="DN112" s="916"/>
      <c r="DO112" s="916"/>
      <c r="DP112" s="911"/>
      <c r="DQ112" s="909"/>
      <c r="DR112" s="909"/>
      <c r="DS112" s="909"/>
      <c r="DT112" s="277"/>
      <c r="DU112" s="909"/>
      <c r="DV112" s="909"/>
      <c r="DW112" s="915"/>
      <c r="DX112" s="934"/>
      <c r="DY112" s="934"/>
      <c r="DZ112" s="934"/>
      <c r="EA112" s="934"/>
      <c r="EB112" s="916"/>
      <c r="EC112" s="934"/>
      <c r="ED112" s="934"/>
      <c r="EE112" s="934"/>
      <c r="EF112" s="934"/>
      <c r="EG112" s="916"/>
      <c r="EH112" s="916"/>
      <c r="EI112" s="916"/>
      <c r="EJ112" s="911"/>
      <c r="EK112" s="916"/>
      <c r="EL112" s="916"/>
      <c r="EM112" s="916"/>
      <c r="EN112" s="911"/>
      <c r="EO112" s="909"/>
      <c r="EP112" s="909"/>
      <c r="EQ112" s="909"/>
      <c r="ER112" s="277"/>
      <c r="ES112" s="909"/>
      <c r="ET112" s="909"/>
      <c r="EU112" s="915"/>
      <c r="EV112" s="934"/>
      <c r="EW112" s="934"/>
      <c r="EX112" s="934"/>
      <c r="EY112" s="934"/>
      <c r="EZ112" s="916"/>
      <c r="FA112" s="934"/>
      <c r="FB112" s="934"/>
      <c r="FC112" s="934"/>
      <c r="FD112" s="934"/>
      <c r="FE112" s="916"/>
      <c r="FF112" s="916"/>
      <c r="FG112" s="916"/>
      <c r="FH112" s="911"/>
      <c r="FI112" s="916"/>
      <c r="FJ112" s="916"/>
      <c r="FK112" s="916"/>
      <c r="FL112" s="911"/>
      <c r="FM112" s="909"/>
      <c r="FN112" s="909"/>
      <c r="FO112" s="909"/>
      <c r="FP112" s="909"/>
      <c r="FQ112" s="909"/>
      <c r="FR112" s="909"/>
      <c r="FS112" s="909"/>
      <c r="FT112" s="909"/>
      <c r="FU112" s="909"/>
      <c r="FV112" s="909"/>
      <c r="FW112" s="909"/>
      <c r="FX112" s="909"/>
      <c r="FY112" s="909"/>
      <c r="FZ112" s="909"/>
      <c r="GA112" s="909"/>
      <c r="GB112" s="909"/>
      <c r="GC112" s="909"/>
      <c r="GD112" s="909"/>
      <c r="GE112" s="909"/>
      <c r="GF112" s="909"/>
      <c r="GG112" s="909"/>
      <c r="GH112" s="909"/>
      <c r="GI112" s="909"/>
    </row>
    <row r="113" spans="1:191" ht="12" customHeight="1" x14ac:dyDescent="0.2">
      <c r="B113" s="21"/>
      <c r="C113" s="51"/>
      <c r="D113" s="1"/>
      <c r="E113" s="38"/>
      <c r="F113" s="44"/>
      <c r="G113" s="49"/>
      <c r="H113" s="637"/>
      <c r="I113" s="637"/>
      <c r="J113" s="637"/>
      <c r="K113" s="50"/>
      <c r="L113" s="50"/>
      <c r="M113" s="637"/>
      <c r="N113" s="637"/>
      <c r="O113" s="637"/>
      <c r="P113" s="50"/>
      <c r="Q113" s="50"/>
      <c r="R113" s="50"/>
      <c r="S113" s="50"/>
      <c r="T113" s="50"/>
      <c r="U113" s="50"/>
      <c r="V113" s="50"/>
      <c r="W113" s="50"/>
      <c r="X113" s="50"/>
      <c r="Y113" s="50"/>
      <c r="Z113" s="3"/>
      <c r="AA113" s="26"/>
      <c r="AB113" s="51"/>
      <c r="AC113" s="52"/>
      <c r="AD113" s="52"/>
      <c r="AE113" s="57"/>
      <c r="AF113" s="58"/>
      <c r="AG113" s="58"/>
      <c r="AH113" s="58"/>
      <c r="AI113" s="59"/>
      <c r="AJ113" s="59"/>
      <c r="AK113" s="58"/>
      <c r="AL113" s="58"/>
      <c r="AM113" s="58"/>
      <c r="AN113" s="59"/>
      <c r="AO113" s="59"/>
      <c r="AP113" s="59"/>
      <c r="AQ113" s="59"/>
      <c r="AR113" s="59"/>
      <c r="AS113" s="59"/>
      <c r="AT113" s="59"/>
      <c r="AU113" s="59"/>
      <c r="AV113" s="59"/>
      <c r="BA113" s="52"/>
      <c r="BB113" s="52"/>
      <c r="BC113" s="57"/>
      <c r="BD113" s="58"/>
      <c r="BE113" s="58"/>
      <c r="BF113" s="58"/>
      <c r="BG113" s="59"/>
      <c r="BH113" s="59"/>
      <c r="BI113" s="58"/>
      <c r="BJ113" s="58"/>
      <c r="BK113" s="58"/>
      <c r="BL113" s="59"/>
      <c r="BM113" s="59"/>
      <c r="BN113" s="59"/>
      <c r="BO113" s="59"/>
      <c r="BP113" s="59"/>
      <c r="BQ113" s="59"/>
      <c r="BR113" s="59"/>
      <c r="BS113" s="59"/>
      <c r="BT113" s="59"/>
      <c r="BY113" s="52"/>
      <c r="BZ113" s="52"/>
      <c r="CA113" s="57"/>
      <c r="CB113" s="58"/>
      <c r="CC113" s="58"/>
      <c r="CD113" s="58"/>
      <c r="CE113" s="59"/>
      <c r="CF113" s="59"/>
      <c r="CG113" s="58"/>
      <c r="CH113" s="58"/>
      <c r="CI113" s="58"/>
      <c r="CJ113" s="59"/>
      <c r="CK113" s="59"/>
      <c r="CL113" s="59"/>
      <c r="CM113" s="59"/>
      <c r="CN113" s="59"/>
      <c r="CO113" s="59"/>
      <c r="CP113" s="59"/>
      <c r="CQ113" s="59"/>
      <c r="CR113" s="59"/>
      <c r="CW113" s="52"/>
      <c r="CX113" s="52"/>
      <c r="CY113" s="57"/>
      <c r="CZ113" s="58"/>
      <c r="DA113" s="58"/>
      <c r="DB113" s="58"/>
      <c r="DC113" s="59"/>
      <c r="DD113" s="59"/>
      <c r="DE113" s="58"/>
      <c r="DF113" s="58"/>
      <c r="DG113" s="58"/>
      <c r="DH113" s="59"/>
      <c r="DI113" s="59"/>
      <c r="DJ113" s="59"/>
      <c r="DK113" s="59"/>
      <c r="DL113" s="59"/>
      <c r="DM113" s="59"/>
      <c r="DN113" s="59"/>
      <c r="DO113" s="59"/>
      <c r="DP113" s="59"/>
      <c r="DU113" s="52"/>
      <c r="DV113" s="52"/>
      <c r="DW113" s="57"/>
      <c r="DX113" s="58"/>
      <c r="DY113" s="58"/>
      <c r="DZ113" s="58"/>
      <c r="EA113" s="59"/>
      <c r="EB113" s="59"/>
      <c r="EC113" s="58"/>
      <c r="ED113" s="58"/>
      <c r="EE113" s="58"/>
      <c r="EF113" s="59"/>
      <c r="EG113" s="59"/>
      <c r="EH113" s="59"/>
      <c r="EI113" s="59"/>
      <c r="EJ113" s="59"/>
      <c r="EK113" s="59"/>
      <c r="EL113" s="59"/>
      <c r="EM113" s="59"/>
      <c r="EN113" s="59"/>
      <c r="ES113" s="52"/>
      <c r="ET113" s="52"/>
      <c r="EU113" s="57"/>
      <c r="EV113" s="58"/>
      <c r="EW113" s="58"/>
      <c r="EX113" s="58"/>
      <c r="EY113" s="59"/>
      <c r="EZ113" s="59"/>
      <c r="FA113" s="58"/>
      <c r="FB113" s="58"/>
      <c r="FC113" s="58"/>
      <c r="FD113" s="59"/>
      <c r="FE113" s="59"/>
      <c r="FF113" s="59"/>
      <c r="FG113" s="59"/>
      <c r="FH113" s="59"/>
      <c r="FI113" s="59"/>
      <c r="FJ113" s="59"/>
      <c r="FK113" s="59"/>
      <c r="FL113" s="59"/>
    </row>
    <row r="114" spans="1:191" ht="12" customHeight="1" x14ac:dyDescent="0.2">
      <c r="B114" s="21"/>
      <c r="C114" s="51"/>
      <c r="D114" s="1"/>
      <c r="E114" s="38" t="s">
        <v>145</v>
      </c>
      <c r="F114" s="44"/>
      <c r="G114" s="49"/>
      <c r="H114" s="1126">
        <f>+H42+H77+H112</f>
        <v>1</v>
      </c>
      <c r="I114" s="1126">
        <f>+I42+I77+I112</f>
        <v>1</v>
      </c>
      <c r="J114" s="1126">
        <f>+J42+J77+J112</f>
        <v>1</v>
      </c>
      <c r="K114" s="1126">
        <f>+K42+K77+K112</f>
        <v>3</v>
      </c>
      <c r="L114" s="50"/>
      <c r="M114" s="1126">
        <f>+M42+M77+M112</f>
        <v>0</v>
      </c>
      <c r="N114" s="1126">
        <f>+N42+N77+N112</f>
        <v>0</v>
      </c>
      <c r="O114" s="1126">
        <f>+O42+O77+O112</f>
        <v>0</v>
      </c>
      <c r="P114" s="1126">
        <f>+P42+P77+P112</f>
        <v>0</v>
      </c>
      <c r="Q114" s="50"/>
      <c r="R114" s="50"/>
      <c r="S114" s="50"/>
      <c r="T114" s="50"/>
      <c r="U114" s="50"/>
      <c r="V114" s="50"/>
      <c r="W114" s="50"/>
      <c r="X114" s="50"/>
      <c r="Y114" s="50"/>
      <c r="Z114" s="3"/>
      <c r="AA114" s="26"/>
      <c r="AB114" s="51"/>
      <c r="AC114" s="52"/>
      <c r="AD114" s="52"/>
      <c r="AE114" s="57"/>
      <c r="AF114" s="58"/>
      <c r="AG114" s="58"/>
      <c r="AH114" s="58"/>
      <c r="AI114" s="58"/>
      <c r="AJ114" s="59"/>
      <c r="AK114" s="58"/>
      <c r="AL114" s="58"/>
      <c r="AM114" s="58"/>
      <c r="AN114" s="58"/>
      <c r="AO114" s="59"/>
      <c r="AP114" s="59"/>
      <c r="AQ114" s="59"/>
      <c r="AR114" s="59"/>
      <c r="AS114" s="59"/>
      <c r="AT114" s="59"/>
      <c r="AU114" s="59"/>
      <c r="AV114" s="59"/>
      <c r="BA114" s="52"/>
      <c r="BB114" s="52"/>
      <c r="BC114" s="57"/>
      <c r="BD114" s="58"/>
      <c r="BE114" s="58"/>
      <c r="BF114" s="58"/>
      <c r="BG114" s="58"/>
      <c r="BH114" s="59"/>
      <c r="BI114" s="58"/>
      <c r="BJ114" s="58"/>
      <c r="BK114" s="58"/>
      <c r="BL114" s="58"/>
      <c r="BM114" s="59"/>
      <c r="BN114" s="59"/>
      <c r="BO114" s="59"/>
      <c r="BP114" s="59"/>
      <c r="BQ114" s="59"/>
      <c r="BR114" s="59"/>
      <c r="BS114" s="59"/>
      <c r="BT114" s="59"/>
      <c r="BY114" s="52"/>
      <c r="BZ114" s="52"/>
      <c r="CA114" s="57"/>
      <c r="CB114" s="58"/>
      <c r="CC114" s="58"/>
      <c r="CD114" s="58"/>
      <c r="CE114" s="58"/>
      <c r="CF114" s="59"/>
      <c r="CG114" s="58"/>
      <c r="CH114" s="58"/>
      <c r="CI114" s="58"/>
      <c r="CJ114" s="58"/>
      <c r="CK114" s="59"/>
      <c r="CL114" s="59"/>
      <c r="CM114" s="59"/>
      <c r="CN114" s="59"/>
      <c r="CO114" s="59"/>
      <c r="CP114" s="59"/>
      <c r="CQ114" s="59"/>
      <c r="CR114" s="59"/>
      <c r="CW114" s="52"/>
      <c r="CX114" s="52"/>
      <c r="CY114" s="57"/>
      <c r="CZ114" s="58"/>
      <c r="DA114" s="58"/>
      <c r="DB114" s="58"/>
      <c r="DC114" s="58"/>
      <c r="DD114" s="59"/>
      <c r="DE114" s="58"/>
      <c r="DF114" s="58"/>
      <c r="DG114" s="58"/>
      <c r="DH114" s="58"/>
      <c r="DI114" s="59"/>
      <c r="DJ114" s="59"/>
      <c r="DK114" s="59"/>
      <c r="DL114" s="59"/>
      <c r="DM114" s="59"/>
      <c r="DN114" s="59"/>
      <c r="DO114" s="59"/>
      <c r="DP114" s="59"/>
      <c r="DU114" s="52"/>
      <c r="DV114" s="52"/>
      <c r="DW114" s="57"/>
      <c r="DX114" s="58"/>
      <c r="DY114" s="58"/>
      <c r="DZ114" s="58"/>
      <c r="EA114" s="58"/>
      <c r="EB114" s="59"/>
      <c r="EC114" s="58"/>
      <c r="ED114" s="58"/>
      <c r="EE114" s="58"/>
      <c r="EF114" s="58"/>
      <c r="EG114" s="59"/>
      <c r="EH114" s="59"/>
      <c r="EI114" s="59"/>
      <c r="EJ114" s="59"/>
      <c r="EK114" s="59"/>
      <c r="EL114" s="59"/>
      <c r="EM114" s="59"/>
      <c r="EN114" s="59"/>
      <c r="ES114" s="52"/>
      <c r="ET114" s="52"/>
      <c r="EU114" s="57"/>
      <c r="EV114" s="58"/>
      <c r="EW114" s="58"/>
      <c r="EX114" s="58"/>
      <c r="EY114" s="58"/>
      <c r="EZ114" s="59"/>
      <c r="FA114" s="58"/>
      <c r="FB114" s="58"/>
      <c r="FC114" s="58"/>
      <c r="FD114" s="58"/>
      <c r="FE114" s="59"/>
      <c r="FF114" s="59"/>
      <c r="FG114" s="59"/>
      <c r="FH114" s="59"/>
      <c r="FI114" s="59"/>
      <c r="FJ114" s="59"/>
      <c r="FK114" s="59"/>
      <c r="FL114" s="59"/>
    </row>
    <row r="115" spans="1:191" ht="12" customHeight="1" x14ac:dyDescent="0.2">
      <c r="B115" s="21"/>
      <c r="C115" s="51"/>
      <c r="D115" s="1"/>
      <c r="E115" s="38"/>
      <c r="F115" s="44"/>
      <c r="G115" s="49"/>
      <c r="H115" s="637"/>
      <c r="I115" s="637"/>
      <c r="J115" s="637"/>
      <c r="K115" s="50"/>
      <c r="L115" s="50"/>
      <c r="M115" s="637"/>
      <c r="N115" s="637"/>
      <c r="O115" s="637"/>
      <c r="P115" s="50"/>
      <c r="Q115" s="50"/>
      <c r="R115" s="50"/>
      <c r="S115" s="50"/>
      <c r="T115" s="50"/>
      <c r="U115" s="50"/>
      <c r="V115" s="50"/>
      <c r="W115" s="50"/>
      <c r="X115" s="50"/>
      <c r="Y115" s="50"/>
      <c r="Z115" s="3"/>
      <c r="AA115" s="26"/>
      <c r="AB115" s="51"/>
      <c r="AC115" s="52"/>
      <c r="AD115" s="52"/>
      <c r="AE115" s="57"/>
      <c r="AF115" s="58"/>
      <c r="AG115" s="58"/>
      <c r="AH115" s="58"/>
      <c r="AI115" s="59"/>
      <c r="AJ115" s="59"/>
      <c r="AK115" s="58"/>
      <c r="AL115" s="58"/>
      <c r="AM115" s="58"/>
      <c r="AN115" s="59"/>
      <c r="AO115" s="59"/>
      <c r="AP115" s="59"/>
      <c r="AQ115" s="59"/>
      <c r="AR115" s="59"/>
      <c r="AS115" s="59"/>
      <c r="AT115" s="59"/>
      <c r="AU115" s="59"/>
      <c r="AV115" s="59"/>
      <c r="BA115" s="52"/>
      <c r="BB115" s="52"/>
      <c r="BC115" s="57"/>
      <c r="BD115" s="58"/>
      <c r="BE115" s="58"/>
      <c r="BF115" s="58"/>
      <c r="BG115" s="59"/>
      <c r="BH115" s="59"/>
      <c r="BI115" s="58"/>
      <c r="BJ115" s="58"/>
      <c r="BK115" s="58"/>
      <c r="BL115" s="59"/>
      <c r="BM115" s="59"/>
      <c r="BN115" s="59"/>
      <c r="BO115" s="59"/>
      <c r="BP115" s="59"/>
      <c r="BQ115" s="59"/>
      <c r="BR115" s="59"/>
      <c r="BS115" s="59"/>
      <c r="BT115" s="59"/>
      <c r="BY115" s="52"/>
      <c r="BZ115" s="52"/>
      <c r="CA115" s="57"/>
      <c r="CB115" s="58"/>
      <c r="CC115" s="58"/>
      <c r="CD115" s="58"/>
      <c r="CE115" s="59"/>
      <c r="CF115" s="59"/>
      <c r="CG115" s="58"/>
      <c r="CH115" s="58"/>
      <c r="CI115" s="58"/>
      <c r="CJ115" s="59"/>
      <c r="CK115" s="59"/>
      <c r="CL115" s="59"/>
      <c r="CM115" s="59"/>
      <c r="CN115" s="59"/>
      <c r="CO115" s="59"/>
      <c r="CP115" s="59"/>
      <c r="CQ115" s="59"/>
      <c r="CR115" s="59"/>
      <c r="CW115" s="52"/>
      <c r="CX115" s="52"/>
      <c r="CY115" s="57"/>
      <c r="CZ115" s="58"/>
      <c r="DA115" s="58"/>
      <c r="DB115" s="58"/>
      <c r="DC115" s="59"/>
      <c r="DD115" s="59"/>
      <c r="DE115" s="58"/>
      <c r="DF115" s="58"/>
      <c r="DG115" s="58"/>
      <c r="DH115" s="59"/>
      <c r="DI115" s="59"/>
      <c r="DJ115" s="59"/>
      <c r="DK115" s="59"/>
      <c r="DL115" s="59"/>
      <c r="DM115" s="59"/>
      <c r="DN115" s="59"/>
      <c r="DO115" s="59"/>
      <c r="DP115" s="59"/>
      <c r="DU115" s="52"/>
      <c r="DV115" s="52"/>
      <c r="DW115" s="57"/>
      <c r="DX115" s="58"/>
      <c r="DY115" s="58"/>
      <c r="DZ115" s="58"/>
      <c r="EA115" s="59"/>
      <c r="EB115" s="59"/>
      <c r="EC115" s="58"/>
      <c r="ED115" s="58"/>
      <c r="EE115" s="58"/>
      <c r="EF115" s="59"/>
      <c r="EG115" s="59"/>
      <c r="EH115" s="59"/>
      <c r="EI115" s="59"/>
      <c r="EJ115" s="59"/>
      <c r="EK115" s="59"/>
      <c r="EL115" s="59"/>
      <c r="EM115" s="59"/>
      <c r="EN115" s="59"/>
      <c r="ES115" s="52"/>
      <c r="ET115" s="52"/>
      <c r="EU115" s="57"/>
      <c r="EV115" s="58"/>
      <c r="EW115" s="58"/>
      <c r="EX115" s="58"/>
      <c r="EY115" s="59"/>
      <c r="EZ115" s="59"/>
      <c r="FA115" s="58"/>
      <c r="FB115" s="58"/>
      <c r="FC115" s="58"/>
      <c r="FD115" s="59"/>
      <c r="FE115" s="59"/>
      <c r="FF115" s="59"/>
      <c r="FG115" s="59"/>
      <c r="FH115" s="59"/>
      <c r="FI115" s="59"/>
      <c r="FJ115" s="59"/>
      <c r="FK115" s="59"/>
      <c r="FL115" s="59"/>
    </row>
    <row r="116" spans="1:191" ht="12" customHeight="1" x14ac:dyDescent="0.2">
      <c r="B116" s="21"/>
      <c r="C116" s="51"/>
      <c r="D116" s="1"/>
      <c r="E116" s="1" t="s">
        <v>129</v>
      </c>
      <c r="F116" s="46"/>
      <c r="G116" s="479"/>
      <c r="H116" s="883"/>
      <c r="I116" s="883"/>
      <c r="J116" s="883"/>
      <c r="K116" s="884"/>
      <c r="L116" s="884"/>
      <c r="M116" s="883"/>
      <c r="N116" s="883"/>
      <c r="O116" s="883"/>
      <c r="P116" s="884"/>
      <c r="Q116" s="884"/>
      <c r="R116" s="428"/>
      <c r="S116" s="428"/>
      <c r="T116" s="428"/>
      <c r="U116" s="1168">
        <f>+U42</f>
        <v>53014.875593000004</v>
      </c>
      <c r="V116" s="898"/>
      <c r="W116" s="898"/>
      <c r="X116" s="898"/>
      <c r="Y116" s="1243">
        <f>+Y42</f>
        <v>5337.71</v>
      </c>
      <c r="Z116" s="45"/>
      <c r="AA116" s="26"/>
      <c r="AB116" s="51"/>
      <c r="AE116" s="917"/>
      <c r="AF116" s="918"/>
      <c r="AG116" s="918"/>
      <c r="AH116" s="918"/>
      <c r="AI116" s="919"/>
      <c r="AJ116" s="919"/>
      <c r="AK116" s="918"/>
      <c r="AL116" s="918"/>
      <c r="AM116" s="918"/>
      <c r="AN116" s="919"/>
      <c r="AO116" s="919"/>
      <c r="AP116" s="230"/>
      <c r="AQ116" s="230"/>
      <c r="AR116" s="230"/>
      <c r="AS116" s="230"/>
      <c r="AT116" s="230"/>
      <c r="AU116" s="230"/>
      <c r="AV116" s="230"/>
      <c r="BC116" s="917"/>
      <c r="BD116" s="918"/>
      <c r="BE116" s="918"/>
      <c r="BF116" s="918"/>
      <c r="BG116" s="919"/>
      <c r="BH116" s="919"/>
      <c r="BI116" s="918"/>
      <c r="BJ116" s="918"/>
      <c r="BK116" s="918"/>
      <c r="BL116" s="919"/>
      <c r="BM116" s="919"/>
      <c r="BN116" s="230"/>
      <c r="BO116" s="230"/>
      <c r="BP116" s="230"/>
      <c r="BQ116" s="230"/>
      <c r="BR116" s="230"/>
      <c r="BS116" s="230"/>
      <c r="BT116" s="230"/>
      <c r="CA116" s="917"/>
      <c r="CB116" s="918"/>
      <c r="CC116" s="918"/>
      <c r="CD116" s="918"/>
      <c r="CE116" s="919"/>
      <c r="CF116" s="919"/>
      <c r="CG116" s="918"/>
      <c r="CH116" s="918"/>
      <c r="CI116" s="918"/>
      <c r="CJ116" s="919"/>
      <c r="CK116" s="919"/>
      <c r="CL116" s="230"/>
      <c r="CM116" s="230"/>
      <c r="CN116" s="230"/>
      <c r="CO116" s="230"/>
      <c r="CP116" s="230"/>
      <c r="CQ116" s="230"/>
      <c r="CR116" s="230"/>
      <c r="CY116" s="917"/>
      <c r="CZ116" s="918"/>
      <c r="DA116" s="918"/>
      <c r="DB116" s="918"/>
      <c r="DC116" s="919"/>
      <c r="DD116" s="919"/>
      <c r="DE116" s="918"/>
      <c r="DF116" s="918"/>
      <c r="DG116" s="918"/>
      <c r="DH116" s="919"/>
      <c r="DI116" s="919"/>
      <c r="DJ116" s="230"/>
      <c r="DK116" s="230"/>
      <c r="DL116" s="230"/>
      <c r="DM116" s="230"/>
      <c r="DN116" s="230"/>
      <c r="DO116" s="230"/>
      <c r="DP116" s="230"/>
      <c r="DW116" s="917"/>
      <c r="DX116" s="918"/>
      <c r="DY116" s="918"/>
      <c r="DZ116" s="918"/>
      <c r="EA116" s="919"/>
      <c r="EB116" s="919"/>
      <c r="EC116" s="918"/>
      <c r="ED116" s="918"/>
      <c r="EE116" s="918"/>
      <c r="EF116" s="919"/>
      <c r="EG116" s="919"/>
      <c r="EH116" s="230"/>
      <c r="EI116" s="230"/>
      <c r="EJ116" s="230"/>
      <c r="EK116" s="230"/>
      <c r="EL116" s="230"/>
      <c r="EM116" s="230"/>
      <c r="EN116" s="230"/>
      <c r="EU116" s="917"/>
      <c r="EV116" s="918"/>
      <c r="EW116" s="918"/>
      <c r="EX116" s="918"/>
      <c r="EY116" s="919"/>
      <c r="EZ116" s="919"/>
      <c r="FA116" s="918"/>
      <c r="FB116" s="918"/>
      <c r="FC116" s="918"/>
      <c r="FD116" s="919"/>
      <c r="FE116" s="919"/>
      <c r="FF116" s="230"/>
      <c r="FG116" s="230"/>
      <c r="FH116" s="230"/>
      <c r="FI116" s="230"/>
      <c r="FJ116" s="230"/>
      <c r="FK116" s="230"/>
      <c r="FL116" s="230"/>
    </row>
    <row r="117" spans="1:191" ht="12" customHeight="1" x14ac:dyDescent="0.2">
      <c r="B117" s="21"/>
      <c r="C117" s="51"/>
      <c r="D117" s="1"/>
      <c r="E117" s="1" t="s">
        <v>133</v>
      </c>
      <c r="F117" s="46"/>
      <c r="G117" s="479"/>
      <c r="H117" s="883"/>
      <c r="I117" s="883"/>
      <c r="J117" s="883"/>
      <c r="K117" s="884"/>
      <c r="L117" s="884"/>
      <c r="M117" s="883"/>
      <c r="N117" s="883"/>
      <c r="O117" s="883"/>
      <c r="P117" s="884"/>
      <c r="Q117" s="884"/>
      <c r="R117" s="428"/>
      <c r="S117" s="428"/>
      <c r="T117" s="428"/>
      <c r="U117" s="1168">
        <f>+U77</f>
        <v>0</v>
      </c>
      <c r="V117" s="898"/>
      <c r="W117" s="898"/>
      <c r="X117" s="898"/>
      <c r="Y117" s="1243">
        <f>+Y77</f>
        <v>0</v>
      </c>
      <c r="Z117" s="45"/>
      <c r="AA117" s="26"/>
      <c r="AB117" s="51"/>
      <c r="AE117" s="917"/>
      <c r="AF117" s="918"/>
      <c r="AG117" s="918"/>
      <c r="AH117" s="918"/>
      <c r="AI117" s="919"/>
      <c r="AJ117" s="919"/>
      <c r="AK117" s="918"/>
      <c r="AL117" s="918"/>
      <c r="AM117" s="918"/>
      <c r="AN117" s="919"/>
      <c r="AO117" s="919"/>
      <c r="AP117" s="230"/>
      <c r="AQ117" s="230"/>
      <c r="AR117" s="230"/>
      <c r="AS117" s="230"/>
      <c r="AT117" s="230"/>
      <c r="AU117" s="230"/>
      <c r="AV117" s="230"/>
      <c r="BC117" s="917"/>
      <c r="BD117" s="918"/>
      <c r="BE117" s="918"/>
      <c r="BF117" s="918"/>
      <c r="BG117" s="919"/>
      <c r="BH117" s="919"/>
      <c r="BI117" s="918"/>
      <c r="BJ117" s="918"/>
      <c r="BK117" s="918"/>
      <c r="BL117" s="919"/>
      <c r="BM117" s="919"/>
      <c r="BN117" s="230"/>
      <c r="BO117" s="230"/>
      <c r="BP117" s="230"/>
      <c r="BQ117" s="230"/>
      <c r="BR117" s="230"/>
      <c r="BS117" s="230"/>
      <c r="BT117" s="230"/>
      <c r="CA117" s="917"/>
      <c r="CB117" s="918"/>
      <c r="CC117" s="918"/>
      <c r="CD117" s="918"/>
      <c r="CE117" s="919"/>
      <c r="CF117" s="919"/>
      <c r="CG117" s="918"/>
      <c r="CH117" s="918"/>
      <c r="CI117" s="918"/>
      <c r="CJ117" s="919"/>
      <c r="CK117" s="919"/>
      <c r="CL117" s="230"/>
      <c r="CM117" s="230"/>
      <c r="CN117" s="230"/>
      <c r="CO117" s="230"/>
      <c r="CP117" s="230"/>
      <c r="CQ117" s="230"/>
      <c r="CR117" s="230"/>
      <c r="CY117" s="917"/>
      <c r="CZ117" s="918"/>
      <c r="DA117" s="918"/>
      <c r="DB117" s="918"/>
      <c r="DC117" s="919"/>
      <c r="DD117" s="919"/>
      <c r="DE117" s="918"/>
      <c r="DF117" s="918"/>
      <c r="DG117" s="918"/>
      <c r="DH117" s="919"/>
      <c r="DI117" s="919"/>
      <c r="DJ117" s="230"/>
      <c r="DK117" s="230"/>
      <c r="DL117" s="230"/>
      <c r="DM117" s="230"/>
      <c r="DN117" s="230"/>
      <c r="DO117" s="230"/>
      <c r="DP117" s="230"/>
      <c r="DW117" s="917"/>
      <c r="DX117" s="918"/>
      <c r="DY117" s="918"/>
      <c r="DZ117" s="918"/>
      <c r="EA117" s="919"/>
      <c r="EB117" s="919"/>
      <c r="EC117" s="918"/>
      <c r="ED117" s="918"/>
      <c r="EE117" s="918"/>
      <c r="EF117" s="919"/>
      <c r="EG117" s="919"/>
      <c r="EH117" s="230"/>
      <c r="EI117" s="230"/>
      <c r="EJ117" s="230"/>
      <c r="EK117" s="230"/>
      <c r="EL117" s="230"/>
      <c r="EM117" s="230"/>
      <c r="EN117" s="230"/>
      <c r="EU117" s="917"/>
      <c r="EV117" s="918"/>
      <c r="EW117" s="918"/>
      <c r="EX117" s="918"/>
      <c r="EY117" s="919"/>
      <c r="EZ117" s="919"/>
      <c r="FA117" s="918"/>
      <c r="FB117" s="918"/>
      <c r="FC117" s="918"/>
      <c r="FD117" s="919"/>
      <c r="FE117" s="919"/>
      <c r="FF117" s="230"/>
      <c r="FG117" s="230"/>
      <c r="FH117" s="230"/>
      <c r="FI117" s="230"/>
      <c r="FJ117" s="230"/>
      <c r="FK117" s="230"/>
      <c r="FL117" s="230"/>
    </row>
    <row r="118" spans="1:191" ht="12" customHeight="1" x14ac:dyDescent="0.2">
      <c r="B118" s="21"/>
      <c r="C118" s="51"/>
      <c r="D118" s="1"/>
      <c r="E118" s="1" t="s">
        <v>130</v>
      </c>
      <c r="F118" s="46"/>
      <c r="G118" s="479"/>
      <c r="H118" s="883"/>
      <c r="I118" s="883"/>
      <c r="J118" s="883"/>
      <c r="K118" s="884"/>
      <c r="L118" s="884"/>
      <c r="M118" s="883"/>
      <c r="N118" s="883"/>
      <c r="O118" s="883"/>
      <c r="P118" s="884"/>
      <c r="Q118" s="884"/>
      <c r="R118" s="428"/>
      <c r="S118" s="428"/>
      <c r="T118" s="428"/>
      <c r="U118" s="1168">
        <f t="shared" ref="U118" si="25">+U112</f>
        <v>0</v>
      </c>
      <c r="V118" s="898"/>
      <c r="W118" s="898"/>
      <c r="X118" s="898"/>
      <c r="Y118" s="1243">
        <f>+Y112</f>
        <v>0</v>
      </c>
      <c r="Z118" s="45"/>
      <c r="AA118" s="26"/>
      <c r="AB118" s="51"/>
      <c r="AE118" s="917"/>
      <c r="AF118" s="918"/>
      <c r="AG118" s="918"/>
      <c r="AH118" s="918"/>
      <c r="AI118" s="919"/>
      <c r="AJ118" s="919"/>
      <c r="AK118" s="918"/>
      <c r="AL118" s="918"/>
      <c r="AM118" s="918"/>
      <c r="AN118" s="919"/>
      <c r="AO118" s="919"/>
      <c r="AP118" s="230"/>
      <c r="AQ118" s="230"/>
      <c r="AR118" s="230"/>
      <c r="AS118" s="230"/>
      <c r="AT118" s="230"/>
      <c r="AU118" s="230"/>
      <c r="AV118" s="230"/>
      <c r="BC118" s="917"/>
      <c r="BD118" s="918"/>
      <c r="BE118" s="918"/>
      <c r="BF118" s="918"/>
      <c r="BG118" s="919"/>
      <c r="BH118" s="919"/>
      <c r="BI118" s="918"/>
      <c r="BJ118" s="918"/>
      <c r="BK118" s="918"/>
      <c r="BL118" s="919"/>
      <c r="BM118" s="919"/>
      <c r="BN118" s="230"/>
      <c r="BO118" s="230"/>
      <c r="BP118" s="230"/>
      <c r="BQ118" s="230"/>
      <c r="BR118" s="230"/>
      <c r="BS118" s="230"/>
      <c r="BT118" s="230"/>
      <c r="CA118" s="917"/>
      <c r="CB118" s="918"/>
      <c r="CC118" s="918"/>
      <c r="CD118" s="918"/>
      <c r="CE118" s="919"/>
      <c r="CF118" s="919"/>
      <c r="CG118" s="918"/>
      <c r="CH118" s="918"/>
      <c r="CI118" s="918"/>
      <c r="CJ118" s="919"/>
      <c r="CK118" s="919"/>
      <c r="CL118" s="230"/>
      <c r="CM118" s="230"/>
      <c r="CN118" s="230"/>
      <c r="CO118" s="230"/>
      <c r="CP118" s="230"/>
      <c r="CQ118" s="230"/>
      <c r="CR118" s="230"/>
      <c r="CY118" s="917"/>
      <c r="CZ118" s="918"/>
      <c r="DA118" s="918"/>
      <c r="DB118" s="918"/>
      <c r="DC118" s="919"/>
      <c r="DD118" s="919"/>
      <c r="DE118" s="918"/>
      <c r="DF118" s="918"/>
      <c r="DG118" s="918"/>
      <c r="DH118" s="919"/>
      <c r="DI118" s="919"/>
      <c r="DJ118" s="230"/>
      <c r="DK118" s="230"/>
      <c r="DL118" s="230"/>
      <c r="DM118" s="230"/>
      <c r="DN118" s="230"/>
      <c r="DO118" s="230"/>
      <c r="DP118" s="230"/>
      <c r="DW118" s="917"/>
      <c r="DX118" s="918"/>
      <c r="DY118" s="918"/>
      <c r="DZ118" s="918"/>
      <c r="EA118" s="919"/>
      <c r="EB118" s="919"/>
      <c r="EC118" s="918"/>
      <c r="ED118" s="918"/>
      <c r="EE118" s="918"/>
      <c r="EF118" s="919"/>
      <c r="EG118" s="919"/>
      <c r="EH118" s="230"/>
      <c r="EI118" s="230"/>
      <c r="EJ118" s="230"/>
      <c r="EK118" s="230"/>
      <c r="EL118" s="230"/>
      <c r="EM118" s="230"/>
      <c r="EN118" s="230"/>
      <c r="EU118" s="917"/>
      <c r="EV118" s="918"/>
      <c r="EW118" s="918"/>
      <c r="EX118" s="918"/>
      <c r="EY118" s="919"/>
      <c r="EZ118" s="919"/>
      <c r="FA118" s="918"/>
      <c r="FB118" s="918"/>
      <c r="FC118" s="918"/>
      <c r="FD118" s="919"/>
      <c r="FE118" s="919"/>
      <c r="FF118" s="230"/>
      <c r="FG118" s="230"/>
      <c r="FH118" s="230"/>
      <c r="FI118" s="230"/>
      <c r="FJ118" s="230"/>
      <c r="FK118" s="230"/>
      <c r="FL118" s="230"/>
    </row>
    <row r="119" spans="1:191" ht="12" customHeight="1" x14ac:dyDescent="0.2">
      <c r="B119" s="21"/>
      <c r="C119" s="51"/>
      <c r="D119" s="1"/>
      <c r="E119" s="360" t="s">
        <v>134</v>
      </c>
      <c r="F119" s="1240"/>
      <c r="G119" s="885"/>
      <c r="H119" s="886"/>
      <c r="I119" s="886"/>
      <c r="J119" s="886"/>
      <c r="K119" s="887"/>
      <c r="L119" s="887"/>
      <c r="M119" s="886"/>
      <c r="N119" s="886"/>
      <c r="O119" s="886"/>
      <c r="P119" s="887"/>
      <c r="Q119" s="887"/>
      <c r="R119" s="887"/>
      <c r="S119" s="887"/>
      <c r="T119" s="887"/>
      <c r="U119" s="1242">
        <f>SUM(U116:U118)</f>
        <v>53014.875593000004</v>
      </c>
      <c r="V119" s="887"/>
      <c r="W119" s="887"/>
      <c r="X119" s="887"/>
      <c r="Y119" s="1242">
        <f>SUM(Y116:Y118)</f>
        <v>5337.71</v>
      </c>
      <c r="Z119" s="3"/>
      <c r="AA119" s="26"/>
      <c r="AB119" s="51"/>
      <c r="AE119" s="917"/>
      <c r="AF119" s="918"/>
      <c r="AG119" s="918"/>
      <c r="AH119" s="918"/>
      <c r="AI119" s="919"/>
      <c r="AJ119" s="919"/>
      <c r="AK119" s="918"/>
      <c r="AL119" s="918"/>
      <c r="AM119" s="918"/>
      <c r="AN119" s="919"/>
      <c r="AO119" s="919"/>
      <c r="AP119" s="230"/>
      <c r="AQ119" s="919"/>
      <c r="AR119" s="919"/>
      <c r="AS119" s="919"/>
      <c r="AT119" s="919"/>
      <c r="AU119" s="919"/>
      <c r="AV119" s="230"/>
      <c r="BC119" s="917"/>
      <c r="BD119" s="918"/>
      <c r="BE119" s="918"/>
      <c r="BF119" s="918"/>
      <c r="BG119" s="919"/>
      <c r="BH119" s="919"/>
      <c r="BI119" s="918"/>
      <c r="BJ119" s="918"/>
      <c r="BK119" s="918"/>
      <c r="BL119" s="919"/>
      <c r="BM119" s="919"/>
      <c r="BN119" s="230"/>
      <c r="BO119" s="919"/>
      <c r="BP119" s="919"/>
      <c r="BQ119" s="919"/>
      <c r="BR119" s="919"/>
      <c r="BS119" s="919"/>
      <c r="BT119" s="230"/>
      <c r="CA119" s="917"/>
      <c r="CB119" s="918"/>
      <c r="CC119" s="918"/>
      <c r="CD119" s="918"/>
      <c r="CE119" s="919"/>
      <c r="CF119" s="919"/>
      <c r="CG119" s="918"/>
      <c r="CH119" s="918"/>
      <c r="CI119" s="918"/>
      <c r="CJ119" s="919"/>
      <c r="CK119" s="919"/>
      <c r="CL119" s="230"/>
      <c r="CM119" s="919"/>
      <c r="CN119" s="919"/>
      <c r="CO119" s="919"/>
      <c r="CP119" s="919"/>
      <c r="CQ119" s="919"/>
      <c r="CR119" s="230"/>
      <c r="CY119" s="917"/>
      <c r="CZ119" s="918"/>
      <c r="DA119" s="918"/>
      <c r="DB119" s="918"/>
      <c r="DC119" s="919"/>
      <c r="DD119" s="919"/>
      <c r="DE119" s="918"/>
      <c r="DF119" s="918"/>
      <c r="DG119" s="918"/>
      <c r="DH119" s="919"/>
      <c r="DI119" s="919"/>
      <c r="DJ119" s="230"/>
      <c r="DK119" s="919"/>
      <c r="DL119" s="919"/>
      <c r="DM119" s="919"/>
      <c r="DN119" s="919"/>
      <c r="DO119" s="919"/>
      <c r="DP119" s="230"/>
      <c r="DW119" s="917"/>
      <c r="DX119" s="918"/>
      <c r="DY119" s="918"/>
      <c r="DZ119" s="918"/>
      <c r="EA119" s="919"/>
      <c r="EB119" s="919"/>
      <c r="EC119" s="918"/>
      <c r="ED119" s="918"/>
      <c r="EE119" s="918"/>
      <c r="EF119" s="919"/>
      <c r="EG119" s="919"/>
      <c r="EH119" s="230"/>
      <c r="EI119" s="919"/>
      <c r="EJ119" s="919"/>
      <c r="EK119" s="919"/>
      <c r="EL119" s="919"/>
      <c r="EM119" s="919"/>
      <c r="EN119" s="230"/>
      <c r="EU119" s="917"/>
      <c r="EV119" s="918"/>
      <c r="EW119" s="918"/>
      <c r="EX119" s="918"/>
      <c r="EY119" s="919"/>
      <c r="EZ119" s="919"/>
      <c r="FA119" s="918"/>
      <c r="FB119" s="918"/>
      <c r="FC119" s="918"/>
      <c r="FD119" s="919"/>
      <c r="FE119" s="919"/>
      <c r="FF119" s="230"/>
      <c r="FG119" s="919"/>
      <c r="FH119" s="919"/>
      <c r="FI119" s="919"/>
      <c r="FJ119" s="919"/>
      <c r="FK119" s="919"/>
      <c r="FL119" s="230"/>
    </row>
    <row r="120" spans="1:191" ht="12" customHeight="1" x14ac:dyDescent="0.2">
      <c r="B120" s="21"/>
      <c r="C120" s="51"/>
      <c r="D120" s="1"/>
      <c r="E120" s="38"/>
      <c r="F120" s="44"/>
      <c r="G120" s="49"/>
      <c r="H120" s="637"/>
      <c r="I120" s="637"/>
      <c r="J120" s="637"/>
      <c r="K120" s="50"/>
      <c r="L120" s="50"/>
      <c r="M120" s="637"/>
      <c r="N120" s="637"/>
      <c r="O120" s="637"/>
      <c r="P120" s="50"/>
      <c r="Q120" s="50"/>
      <c r="R120" s="50"/>
      <c r="S120" s="50"/>
      <c r="T120" s="50"/>
      <c r="U120" s="50"/>
      <c r="V120" s="50"/>
      <c r="W120" s="50"/>
      <c r="X120" s="50"/>
      <c r="Y120" s="50"/>
      <c r="Z120" s="3"/>
      <c r="AA120" s="26"/>
      <c r="AB120" s="51"/>
      <c r="AC120" s="52"/>
      <c r="AD120" s="52"/>
      <c r="AE120" s="57"/>
      <c r="AF120" s="58"/>
      <c r="AG120" s="58"/>
      <c r="AH120" s="58"/>
      <c r="AI120" s="59"/>
      <c r="AJ120" s="59"/>
      <c r="AK120" s="58"/>
      <c r="AL120" s="58"/>
      <c r="AM120" s="58"/>
      <c r="AN120" s="59"/>
      <c r="AO120" s="59"/>
      <c r="AP120" s="59"/>
      <c r="AQ120" s="59"/>
      <c r="AR120" s="59"/>
      <c r="AS120" s="59"/>
      <c r="AT120" s="59"/>
      <c r="AU120" s="59"/>
      <c r="AV120" s="59"/>
      <c r="BA120" s="52"/>
      <c r="BB120" s="52"/>
      <c r="BC120" s="57"/>
      <c r="BD120" s="58"/>
      <c r="BE120" s="58"/>
      <c r="BF120" s="58"/>
      <c r="BG120" s="59"/>
      <c r="BH120" s="59"/>
      <c r="BI120" s="58"/>
      <c r="BJ120" s="58"/>
      <c r="BK120" s="58"/>
      <c r="BL120" s="59"/>
      <c r="BM120" s="59"/>
      <c r="BN120" s="59"/>
      <c r="BO120" s="59"/>
      <c r="BP120" s="59"/>
      <c r="BQ120" s="59"/>
      <c r="BR120" s="59"/>
      <c r="BS120" s="59"/>
      <c r="BT120" s="59"/>
      <c r="BY120" s="52"/>
      <c r="BZ120" s="52"/>
      <c r="CA120" s="57"/>
      <c r="CB120" s="58"/>
      <c r="CC120" s="58"/>
      <c r="CD120" s="58"/>
      <c r="CE120" s="59"/>
      <c r="CF120" s="59"/>
      <c r="CG120" s="58"/>
      <c r="CH120" s="58"/>
      <c r="CI120" s="58"/>
      <c r="CJ120" s="59"/>
      <c r="CK120" s="59"/>
      <c r="CL120" s="59"/>
      <c r="CM120" s="59"/>
      <c r="CN120" s="59"/>
      <c r="CO120" s="59"/>
      <c r="CP120" s="59"/>
      <c r="CQ120" s="59"/>
      <c r="CR120" s="59"/>
      <c r="CW120" s="52"/>
      <c r="CX120" s="52"/>
      <c r="CY120" s="57"/>
      <c r="CZ120" s="58"/>
      <c r="DA120" s="58"/>
      <c r="DB120" s="58"/>
      <c r="DC120" s="59"/>
      <c r="DD120" s="59"/>
      <c r="DE120" s="58"/>
      <c r="DF120" s="58"/>
      <c r="DG120" s="58"/>
      <c r="DH120" s="59"/>
      <c r="DI120" s="59"/>
      <c r="DJ120" s="59"/>
      <c r="DK120" s="59"/>
      <c r="DL120" s="59"/>
      <c r="DM120" s="59"/>
      <c r="DN120" s="59"/>
      <c r="DO120" s="59"/>
      <c r="DP120" s="59"/>
      <c r="DU120" s="52"/>
      <c r="DV120" s="52"/>
      <c r="DW120" s="57"/>
      <c r="DX120" s="58"/>
      <c r="DY120" s="58"/>
      <c r="DZ120" s="58"/>
      <c r="EA120" s="59"/>
      <c r="EB120" s="59"/>
      <c r="EC120" s="58"/>
      <c r="ED120" s="58"/>
      <c r="EE120" s="58"/>
      <c r="EF120" s="59"/>
      <c r="EG120" s="59"/>
      <c r="EH120" s="59"/>
      <c r="EI120" s="59"/>
      <c r="EJ120" s="59"/>
      <c r="EK120" s="59"/>
      <c r="EL120" s="59"/>
      <c r="EM120" s="59"/>
      <c r="EN120" s="59"/>
      <c r="ES120" s="52"/>
      <c r="ET120" s="52"/>
      <c r="EU120" s="57"/>
      <c r="EV120" s="58"/>
      <c r="EW120" s="58"/>
      <c r="EX120" s="58"/>
      <c r="EY120" s="59"/>
      <c r="EZ120" s="59"/>
      <c r="FA120" s="58"/>
      <c r="FB120" s="58"/>
      <c r="FC120" s="58"/>
      <c r="FD120" s="59"/>
      <c r="FE120" s="59"/>
      <c r="FF120" s="59"/>
      <c r="FG120" s="59"/>
      <c r="FH120" s="59"/>
      <c r="FI120" s="59"/>
      <c r="FJ120" s="59"/>
      <c r="FK120" s="59"/>
      <c r="FL120" s="59"/>
    </row>
    <row r="121" spans="1:191" ht="12" customHeight="1" x14ac:dyDescent="0.2">
      <c r="B121" s="21"/>
      <c r="C121" s="23"/>
      <c r="D121" s="88"/>
      <c r="E121" s="437"/>
      <c r="F121" s="1241"/>
      <c r="G121" s="640"/>
      <c r="H121" s="641"/>
      <c r="I121" s="641"/>
      <c r="J121" s="641"/>
      <c r="K121" s="642"/>
      <c r="L121" s="642"/>
      <c r="M121" s="641"/>
      <c r="N121" s="641"/>
      <c r="O121" s="641"/>
      <c r="P121" s="642"/>
      <c r="Q121" s="642"/>
      <c r="R121" s="642"/>
      <c r="S121" s="642"/>
      <c r="T121" s="642"/>
      <c r="U121" s="642"/>
      <c r="V121" s="642"/>
      <c r="W121" s="642"/>
      <c r="X121" s="642"/>
      <c r="Y121" s="642"/>
      <c r="Z121" s="23"/>
      <c r="AA121" s="26"/>
      <c r="AB121" s="51"/>
      <c r="AC121" s="52"/>
      <c r="AD121" s="52"/>
      <c r="AE121" s="57"/>
      <c r="AF121" s="58"/>
      <c r="AG121" s="58"/>
      <c r="AH121" s="58"/>
      <c r="AI121" s="59"/>
      <c r="AJ121" s="59"/>
      <c r="AK121" s="58"/>
      <c r="AL121" s="58"/>
      <c r="AM121" s="58"/>
      <c r="AN121" s="59"/>
      <c r="AO121" s="59"/>
      <c r="AP121" s="59"/>
      <c r="AQ121" s="59"/>
      <c r="AR121" s="59"/>
      <c r="AS121" s="59"/>
      <c r="AT121" s="59"/>
      <c r="AU121" s="59"/>
      <c r="AV121" s="59"/>
      <c r="BA121" s="52"/>
      <c r="BB121" s="52"/>
      <c r="BC121" s="57"/>
      <c r="BD121" s="58"/>
      <c r="BE121" s="58"/>
      <c r="BF121" s="58"/>
      <c r="BG121" s="59"/>
      <c r="BH121" s="59"/>
      <c r="BI121" s="58"/>
      <c r="BJ121" s="58"/>
      <c r="BK121" s="58"/>
      <c r="BL121" s="59"/>
      <c r="BM121" s="59"/>
      <c r="BN121" s="59"/>
      <c r="BO121" s="59"/>
      <c r="BP121" s="59"/>
      <c r="BQ121" s="59"/>
      <c r="BR121" s="59"/>
      <c r="BS121" s="59"/>
      <c r="BT121" s="59"/>
      <c r="BY121" s="52"/>
      <c r="BZ121" s="52"/>
      <c r="CA121" s="57"/>
      <c r="CB121" s="58"/>
      <c r="CC121" s="58"/>
      <c r="CD121" s="58"/>
      <c r="CE121" s="59"/>
      <c r="CF121" s="59"/>
      <c r="CG121" s="58"/>
      <c r="CH121" s="58"/>
      <c r="CI121" s="58"/>
      <c r="CJ121" s="59"/>
      <c r="CK121" s="59"/>
      <c r="CL121" s="59"/>
      <c r="CM121" s="59"/>
      <c r="CN121" s="59"/>
      <c r="CO121" s="59"/>
      <c r="CP121" s="59"/>
      <c r="CQ121" s="59"/>
      <c r="CR121" s="59"/>
      <c r="CW121" s="52"/>
      <c r="CX121" s="52"/>
      <c r="CY121" s="57"/>
      <c r="CZ121" s="58"/>
      <c r="DA121" s="58"/>
      <c r="DB121" s="58"/>
      <c r="DC121" s="59"/>
      <c r="DD121" s="59"/>
      <c r="DE121" s="58"/>
      <c r="DF121" s="58"/>
      <c r="DG121" s="58"/>
      <c r="DH121" s="59"/>
      <c r="DI121" s="59"/>
      <c r="DJ121" s="59"/>
      <c r="DK121" s="59"/>
      <c r="DL121" s="59"/>
      <c r="DM121" s="59"/>
      <c r="DN121" s="59"/>
      <c r="DO121" s="59"/>
      <c r="DP121" s="59"/>
      <c r="DU121" s="52"/>
      <c r="DV121" s="52"/>
      <c r="DW121" s="57"/>
      <c r="DX121" s="58"/>
      <c r="DY121" s="58"/>
      <c r="DZ121" s="58"/>
      <c r="EA121" s="59"/>
      <c r="EB121" s="59"/>
      <c r="EC121" s="58"/>
      <c r="ED121" s="58"/>
      <c r="EE121" s="58"/>
      <c r="EF121" s="59"/>
      <c r="EG121" s="59"/>
      <c r="EH121" s="59"/>
      <c r="EI121" s="59"/>
      <c r="EJ121" s="59"/>
      <c r="EK121" s="59"/>
      <c r="EL121" s="59"/>
      <c r="EM121" s="59"/>
      <c r="EN121" s="59"/>
      <c r="ES121" s="52"/>
      <c r="ET121" s="52"/>
      <c r="EU121" s="57"/>
      <c r="EV121" s="58"/>
      <c r="EW121" s="58"/>
      <c r="EX121" s="58"/>
      <c r="EY121" s="59"/>
      <c r="EZ121" s="59"/>
      <c r="FA121" s="58"/>
      <c r="FB121" s="58"/>
      <c r="FC121" s="58"/>
      <c r="FD121" s="59"/>
      <c r="FE121" s="59"/>
      <c r="FF121" s="59"/>
      <c r="FG121" s="59"/>
      <c r="FH121" s="59"/>
      <c r="FI121" s="59"/>
      <c r="FJ121" s="59"/>
      <c r="FK121" s="59"/>
      <c r="FL121" s="59"/>
    </row>
    <row r="122" spans="1:191" s="639" customFormat="1" ht="12" customHeight="1" x14ac:dyDescent="0.25">
      <c r="A122" s="8"/>
      <c r="B122" s="60"/>
      <c r="C122" s="61"/>
      <c r="D122" s="92"/>
      <c r="E122" s="92"/>
      <c r="F122" s="62"/>
      <c r="G122" s="61"/>
      <c r="H122" s="62"/>
      <c r="I122" s="62"/>
      <c r="J122" s="62"/>
      <c r="K122" s="62"/>
      <c r="L122" s="62"/>
      <c r="M122" s="62"/>
      <c r="N122" s="62"/>
      <c r="O122" s="62"/>
      <c r="P122" s="62"/>
      <c r="Q122" s="62"/>
      <c r="R122" s="62"/>
      <c r="S122" s="62"/>
      <c r="T122" s="62"/>
      <c r="U122" s="62"/>
      <c r="V122" s="62"/>
      <c r="W122" s="62"/>
      <c r="X122" s="62"/>
      <c r="Y122" s="62"/>
      <c r="Z122" s="63"/>
      <c r="AA122" s="64"/>
      <c r="AB122" s="51"/>
      <c r="AC122" s="52"/>
      <c r="AD122" s="52"/>
      <c r="AE122" s="57"/>
      <c r="AF122" s="58"/>
      <c r="AG122" s="58"/>
      <c r="AH122" s="58"/>
      <c r="AI122" s="59"/>
      <c r="AJ122" s="59"/>
      <c r="AK122" s="58"/>
      <c r="AL122" s="58"/>
      <c r="AM122" s="58"/>
      <c r="AN122" s="59"/>
      <c r="AO122" s="59"/>
      <c r="AP122" s="59"/>
      <c r="AQ122" s="59"/>
      <c r="AR122" s="59"/>
      <c r="AS122" s="59"/>
      <c r="AT122" s="59"/>
      <c r="AU122" s="59"/>
      <c r="AV122" s="59"/>
      <c r="AW122" s="51"/>
      <c r="AX122" s="51"/>
      <c r="AY122" s="51"/>
      <c r="AZ122" s="105"/>
      <c r="BA122" s="52"/>
      <c r="BB122" s="52"/>
      <c r="BC122" s="57"/>
      <c r="BD122" s="58"/>
      <c r="BE122" s="58"/>
      <c r="BF122" s="58"/>
      <c r="BG122" s="59"/>
      <c r="BH122" s="59"/>
      <c r="BI122" s="58"/>
      <c r="BJ122" s="58"/>
      <c r="BK122" s="58"/>
      <c r="BL122" s="59"/>
      <c r="BM122" s="59"/>
      <c r="BN122" s="59"/>
      <c r="BO122" s="59"/>
      <c r="BP122" s="59"/>
      <c r="BQ122" s="59"/>
      <c r="BR122" s="59"/>
      <c r="BS122" s="59"/>
      <c r="BT122" s="59"/>
      <c r="BU122" s="51"/>
      <c r="BV122" s="51"/>
      <c r="BW122" s="51"/>
      <c r="BX122" s="105"/>
      <c r="BY122" s="52"/>
      <c r="BZ122" s="52"/>
      <c r="CA122" s="57"/>
      <c r="CB122" s="58"/>
      <c r="CC122" s="58"/>
      <c r="CD122" s="58"/>
      <c r="CE122" s="59"/>
      <c r="CF122" s="59"/>
      <c r="CG122" s="58"/>
      <c r="CH122" s="58"/>
      <c r="CI122" s="58"/>
      <c r="CJ122" s="59"/>
      <c r="CK122" s="59"/>
      <c r="CL122" s="59"/>
      <c r="CM122" s="59"/>
      <c r="CN122" s="59"/>
      <c r="CO122" s="59"/>
      <c r="CP122" s="59"/>
      <c r="CQ122" s="59"/>
      <c r="CR122" s="59"/>
      <c r="CS122" s="51"/>
      <c r="CT122" s="51"/>
      <c r="CU122" s="51"/>
      <c r="CV122" s="105"/>
      <c r="CW122" s="52"/>
      <c r="CX122" s="52"/>
      <c r="CY122" s="57"/>
      <c r="CZ122" s="58"/>
      <c r="DA122" s="58"/>
      <c r="DB122" s="58"/>
      <c r="DC122" s="59"/>
      <c r="DD122" s="59"/>
      <c r="DE122" s="58"/>
      <c r="DF122" s="58"/>
      <c r="DG122" s="58"/>
      <c r="DH122" s="59"/>
      <c r="DI122" s="59"/>
      <c r="DJ122" s="59"/>
      <c r="DK122" s="59"/>
      <c r="DL122" s="59"/>
      <c r="DM122" s="59"/>
      <c r="DN122" s="59"/>
      <c r="DO122" s="59"/>
      <c r="DP122" s="59"/>
      <c r="DQ122" s="51"/>
      <c r="DR122" s="51"/>
      <c r="DS122" s="51"/>
      <c r="DT122" s="105"/>
      <c r="DU122" s="52"/>
      <c r="DV122" s="52"/>
      <c r="DW122" s="57"/>
      <c r="DX122" s="58"/>
      <c r="DY122" s="58"/>
      <c r="DZ122" s="58"/>
      <c r="EA122" s="59"/>
      <c r="EB122" s="59"/>
      <c r="EC122" s="58"/>
      <c r="ED122" s="58"/>
      <c r="EE122" s="58"/>
      <c r="EF122" s="59"/>
      <c r="EG122" s="59"/>
      <c r="EH122" s="59"/>
      <c r="EI122" s="59"/>
      <c r="EJ122" s="59"/>
      <c r="EK122" s="59"/>
      <c r="EL122" s="59"/>
      <c r="EM122" s="59"/>
      <c r="EN122" s="59"/>
      <c r="EO122" s="51"/>
      <c r="EP122" s="51"/>
      <c r="EQ122" s="51"/>
      <c r="ER122" s="105"/>
      <c r="ES122" s="52"/>
      <c r="ET122" s="52"/>
      <c r="EU122" s="57"/>
      <c r="EV122" s="58"/>
      <c r="EW122" s="58"/>
      <c r="EX122" s="58"/>
      <c r="EY122" s="59"/>
      <c r="EZ122" s="59"/>
      <c r="FA122" s="58"/>
      <c r="FB122" s="58"/>
      <c r="FC122" s="58"/>
      <c r="FD122" s="59"/>
      <c r="FE122" s="59"/>
      <c r="FF122" s="59"/>
      <c r="FG122" s="59"/>
      <c r="FH122" s="59"/>
      <c r="FI122" s="59"/>
      <c r="FJ122" s="59"/>
      <c r="FK122" s="59"/>
      <c r="FL122" s="59"/>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row>
    <row r="123" spans="1:191" ht="12" customHeight="1" x14ac:dyDescent="0.25">
      <c r="B123" s="10"/>
      <c r="C123" s="11"/>
      <c r="D123" s="86"/>
      <c r="E123" s="86"/>
      <c r="F123" s="12"/>
      <c r="G123" s="11"/>
      <c r="H123" s="12"/>
      <c r="I123" s="12"/>
      <c r="J123" s="12"/>
      <c r="K123" s="12"/>
      <c r="L123" s="12"/>
      <c r="M123" s="12"/>
      <c r="N123" s="12"/>
      <c r="O123" s="12"/>
      <c r="P123" s="12"/>
      <c r="Q123" s="12"/>
      <c r="R123" s="12"/>
      <c r="S123" s="12"/>
      <c r="T123" s="12"/>
      <c r="U123" s="12"/>
      <c r="V123" s="12"/>
      <c r="W123" s="12"/>
      <c r="X123" s="12"/>
      <c r="Y123" s="12"/>
      <c r="Z123" s="11"/>
      <c r="AA123" s="13"/>
      <c r="AW123" s="935"/>
      <c r="BU123" s="935"/>
      <c r="CS123" s="935"/>
      <c r="DQ123" s="935"/>
      <c r="EO123" s="935"/>
      <c r="FM123" s="935"/>
    </row>
    <row r="124" spans="1:191" ht="12" customHeight="1" x14ac:dyDescent="0.2">
      <c r="B124" s="15"/>
      <c r="C124" s="16"/>
      <c r="D124" s="87"/>
      <c r="E124" s="87"/>
      <c r="F124" s="17"/>
      <c r="G124" s="16"/>
      <c r="H124" s="17"/>
      <c r="I124" s="17"/>
      <c r="J124" s="17"/>
      <c r="K124" s="17"/>
      <c r="L124" s="17"/>
      <c r="M124" s="17"/>
      <c r="N124" s="17"/>
      <c r="O124" s="17"/>
      <c r="P124" s="17"/>
      <c r="Q124" s="17"/>
      <c r="R124" s="17"/>
      <c r="S124" s="17"/>
      <c r="T124" s="17"/>
      <c r="U124" s="17"/>
      <c r="V124" s="17"/>
      <c r="W124" s="17"/>
      <c r="X124" s="17"/>
      <c r="Y124" s="17"/>
      <c r="Z124" s="16"/>
      <c r="AA124" s="18"/>
    </row>
    <row r="125" spans="1:191" ht="18.75" x14ac:dyDescent="0.3">
      <c r="A125" s="14"/>
      <c r="B125" s="250"/>
      <c r="C125" s="634" t="s">
        <v>643</v>
      </c>
      <c r="D125" s="882"/>
      <c r="E125" s="1236"/>
      <c r="F125" s="834"/>
      <c r="G125" s="379"/>
      <c r="H125" s="834"/>
      <c r="I125" s="834"/>
      <c r="J125" s="836"/>
      <c r="K125" s="834"/>
      <c r="L125" s="834"/>
      <c r="M125" s="834"/>
      <c r="N125" s="834"/>
      <c r="O125" s="1339" t="str">
        <f>tab!$E$2</f>
        <v>2016/17</v>
      </c>
      <c r="P125" s="834"/>
      <c r="Q125" s="834"/>
      <c r="R125" s="834"/>
      <c r="S125" s="834"/>
      <c r="T125" s="834"/>
      <c r="U125" s="834"/>
      <c r="V125" s="834"/>
      <c r="W125" s="834"/>
      <c r="X125" s="834"/>
      <c r="Y125" s="834"/>
      <c r="Z125" s="379"/>
      <c r="AA125" s="259"/>
    </row>
    <row r="126" spans="1:191" ht="12" customHeight="1" x14ac:dyDescent="0.25">
      <c r="A126" s="14"/>
      <c r="B126" s="889"/>
      <c r="C126" s="327" t="str">
        <f>+C5</f>
        <v>De speciale school</v>
      </c>
      <c r="D126" s="1277"/>
      <c r="E126" s="1237"/>
      <c r="F126" s="891"/>
      <c r="G126" s="890"/>
      <c r="H126" s="891"/>
      <c r="I126" s="891"/>
      <c r="J126" s="892"/>
      <c r="K126" s="891"/>
      <c r="L126" s="891"/>
      <c r="M126" s="891"/>
      <c r="N126" s="891"/>
      <c r="O126" s="892"/>
      <c r="P126" s="891"/>
      <c r="Q126" s="891"/>
      <c r="R126" s="891"/>
      <c r="S126" s="891"/>
      <c r="T126" s="891"/>
      <c r="U126" s="891"/>
      <c r="V126" s="891"/>
      <c r="W126" s="891"/>
      <c r="X126" s="891"/>
      <c r="Y126" s="891"/>
      <c r="Z126" s="890"/>
      <c r="AA126" s="893"/>
    </row>
    <row r="127" spans="1:191" ht="12" customHeight="1" x14ac:dyDescent="0.25">
      <c r="A127" s="14"/>
      <c r="B127" s="21"/>
      <c r="C127" s="23"/>
      <c r="D127" s="636"/>
      <c r="E127" s="88"/>
      <c r="F127" s="24"/>
      <c r="G127" s="23"/>
      <c r="H127" s="24"/>
      <c r="I127" s="24"/>
      <c r="J127" s="25"/>
      <c r="K127" s="24"/>
      <c r="L127" s="24"/>
      <c r="M127" s="24"/>
      <c r="N127" s="24"/>
      <c r="O127" s="25"/>
      <c r="P127" s="24"/>
      <c r="Q127" s="24"/>
      <c r="R127" s="24"/>
      <c r="S127" s="24"/>
      <c r="T127" s="24"/>
      <c r="U127" s="24"/>
      <c r="V127" s="24"/>
      <c r="W127" s="24"/>
      <c r="X127" s="24"/>
      <c r="Y127" s="24"/>
      <c r="Z127" s="23"/>
      <c r="AA127" s="26"/>
    </row>
    <row r="128" spans="1:191" ht="12" customHeight="1" x14ac:dyDescent="0.25">
      <c r="A128" s="14"/>
      <c r="B128" s="21"/>
      <c r="C128" s="23"/>
      <c r="D128" s="636"/>
      <c r="E128" s="88"/>
      <c r="F128" s="24"/>
      <c r="G128" s="23"/>
      <c r="H128" s="802"/>
      <c r="I128" s="24"/>
      <c r="J128" s="25"/>
      <c r="K128" s="24"/>
      <c r="L128" s="24"/>
      <c r="M128" s="24"/>
      <c r="N128" s="24"/>
      <c r="O128" s="25"/>
      <c r="P128" s="24"/>
      <c r="Q128" s="24"/>
      <c r="R128" s="24"/>
      <c r="S128" s="24"/>
      <c r="T128" s="24"/>
      <c r="U128" s="24"/>
      <c r="V128" s="24"/>
      <c r="W128" s="24"/>
      <c r="X128" s="24"/>
      <c r="Y128" s="24"/>
      <c r="Z128" s="23"/>
      <c r="AA128" s="26"/>
    </row>
    <row r="129" spans="1:148" ht="12" customHeight="1" x14ac:dyDescent="0.2">
      <c r="A129" s="14"/>
      <c r="B129" s="21"/>
      <c r="C129" s="51"/>
      <c r="D129" s="1"/>
      <c r="E129" s="1"/>
      <c r="F129" s="46"/>
      <c r="G129" s="3"/>
      <c r="H129" s="801"/>
      <c r="I129" s="46"/>
      <c r="J129" s="46"/>
      <c r="K129" s="46"/>
      <c r="L129" s="46"/>
      <c r="M129" s="367"/>
      <c r="N129" s="46"/>
      <c r="O129" s="46"/>
      <c r="P129" s="46"/>
      <c r="Q129" s="46"/>
      <c r="R129" s="46"/>
      <c r="S129" s="46"/>
      <c r="T129" s="46"/>
      <c r="U129" s="46"/>
      <c r="V129" s="46"/>
      <c r="W129" s="46"/>
      <c r="X129" s="46"/>
      <c r="Y129" s="46"/>
      <c r="Z129" s="3"/>
      <c r="AA129" s="26"/>
    </row>
    <row r="130" spans="1:148" ht="12" customHeight="1" x14ac:dyDescent="0.2">
      <c r="B130" s="32"/>
      <c r="C130" s="900"/>
      <c r="D130" s="965"/>
      <c r="E130" s="1231" t="s">
        <v>121</v>
      </c>
      <c r="F130" s="1011"/>
      <c r="G130" s="1232"/>
      <c r="H130" s="1233" t="s">
        <v>706</v>
      </c>
      <c r="I130" s="1234"/>
      <c r="J130" s="1276">
        <f>tab!$E$4</f>
        <v>2016</v>
      </c>
      <c r="K130" s="1011"/>
      <c r="L130" s="1011"/>
      <c r="M130" s="1233"/>
      <c r="N130" s="1234"/>
      <c r="O130" s="1235"/>
      <c r="P130" s="1011"/>
      <c r="Q130" s="1011"/>
      <c r="R130" s="1231"/>
      <c r="S130" s="1011"/>
      <c r="T130" s="1011"/>
      <c r="U130" s="1011"/>
      <c r="V130" s="1011"/>
      <c r="W130" s="1011"/>
      <c r="X130" s="1011"/>
      <c r="Y130" s="1011"/>
      <c r="Z130" s="33"/>
      <c r="AA130" s="34"/>
    </row>
    <row r="131" spans="1:148" ht="12" customHeight="1" x14ac:dyDescent="0.2">
      <c r="A131" s="31"/>
      <c r="B131" s="36"/>
      <c r="C131" s="906"/>
      <c r="D131" s="40"/>
      <c r="E131" s="1231" t="s">
        <v>122</v>
      </c>
      <c r="F131" s="1218"/>
      <c r="G131" s="1232"/>
      <c r="H131" s="1231" t="s">
        <v>644</v>
      </c>
      <c r="I131" s="1011"/>
      <c r="J131" s="1011"/>
      <c r="K131" s="1011"/>
      <c r="L131" s="1011"/>
      <c r="M131" s="1231" t="s">
        <v>645</v>
      </c>
      <c r="N131" s="1011"/>
      <c r="O131" s="1011"/>
      <c r="P131" s="1011"/>
      <c r="Q131" s="1011"/>
      <c r="R131" s="1011" t="s">
        <v>703</v>
      </c>
      <c r="S131" s="1011" t="s">
        <v>123</v>
      </c>
      <c r="T131" s="1011"/>
      <c r="U131" s="1011" t="s">
        <v>646</v>
      </c>
      <c r="V131" s="1011" t="s">
        <v>704</v>
      </c>
      <c r="W131" s="1011"/>
      <c r="X131" s="1011"/>
      <c r="Y131" s="1011" t="s">
        <v>647</v>
      </c>
      <c r="Z131" s="39"/>
      <c r="AA131" s="41"/>
    </row>
    <row r="132" spans="1:148" ht="12" customHeight="1" x14ac:dyDescent="0.2">
      <c r="A132" s="35"/>
      <c r="B132" s="419"/>
      <c r="C132" s="909"/>
      <c r="D132" s="345"/>
      <c r="E132" s="991" t="s">
        <v>124</v>
      </c>
      <c r="F132" s="1009" t="s">
        <v>125</v>
      </c>
      <c r="G132" s="992"/>
      <c r="H132" s="1009" t="s">
        <v>29</v>
      </c>
      <c r="I132" s="1009" t="s">
        <v>30</v>
      </c>
      <c r="J132" s="1009" t="s">
        <v>31</v>
      </c>
      <c r="K132" s="1009" t="s">
        <v>126</v>
      </c>
      <c r="L132" s="1009"/>
      <c r="M132" s="1009" t="s">
        <v>29</v>
      </c>
      <c r="N132" s="1009" t="s">
        <v>30</v>
      </c>
      <c r="O132" s="1009" t="s">
        <v>31</v>
      </c>
      <c r="P132" s="991" t="s">
        <v>126</v>
      </c>
      <c r="Q132" s="1009"/>
      <c r="R132" s="1011" t="s">
        <v>576</v>
      </c>
      <c r="S132" s="1009" t="s">
        <v>131</v>
      </c>
      <c r="T132" s="1009" t="s">
        <v>132</v>
      </c>
      <c r="U132" s="1009" t="s">
        <v>626</v>
      </c>
      <c r="V132" s="1011" t="s">
        <v>576</v>
      </c>
      <c r="W132" s="1009" t="s">
        <v>648</v>
      </c>
      <c r="X132" s="1009" t="s">
        <v>132</v>
      </c>
      <c r="Y132" s="1009" t="s">
        <v>626</v>
      </c>
      <c r="Z132" s="368"/>
      <c r="AA132" s="371"/>
    </row>
    <row r="133" spans="1:148" ht="12" customHeight="1" x14ac:dyDescent="0.2">
      <c r="A133" s="14"/>
      <c r="B133" s="21"/>
      <c r="C133" s="51"/>
      <c r="D133" s="1">
        <v>1</v>
      </c>
      <c r="E133" s="1238" t="str">
        <f t="shared" ref="E133:F162" si="26">+E12</f>
        <v>A</v>
      </c>
      <c r="F133" s="669" t="str">
        <f t="shared" si="26"/>
        <v>PO9876</v>
      </c>
      <c r="G133" s="47"/>
      <c r="H133" s="48">
        <f t="shared" ref="H133:J162" si="27">+H12</f>
        <v>1</v>
      </c>
      <c r="I133" s="48">
        <f t="shared" si="27"/>
        <v>1</v>
      </c>
      <c r="J133" s="48">
        <f t="shared" si="27"/>
        <v>1</v>
      </c>
      <c r="K133" s="1187">
        <f>SUM(H133:J133)</f>
        <v>3</v>
      </c>
      <c r="L133" s="46"/>
      <c r="M133" s="48">
        <f t="shared" ref="M133:O162" si="28">+M12</f>
        <v>0</v>
      </c>
      <c r="N133" s="48">
        <f t="shared" si="28"/>
        <v>0</v>
      </c>
      <c r="O133" s="48">
        <f t="shared" si="28"/>
        <v>0</v>
      </c>
      <c r="P133" s="1187">
        <f>SUM(M133:O133)</f>
        <v>0</v>
      </c>
      <c r="Q133" s="46"/>
      <c r="R133" s="628" t="str">
        <f t="shared" ref="R133:R162" si="29">+R12</f>
        <v>ja</v>
      </c>
      <c r="S133" s="1230">
        <f>IF(R133="nee",0,(K133-P133)*(tab!$C$24*tab!$D$10+tab!$D$52))</f>
        <v>11806.964655</v>
      </c>
      <c r="T133" s="1230">
        <f>IF(AND(K133=0,P133=0),"",(H133-M133)*tab!$E$58+(I133-N133)*tab!$F$58+(J133-O133)*tab!$G$58)</f>
        <v>41207.910938000001</v>
      </c>
      <c r="U133" s="1230">
        <f>IF(SUM(S133:T133)&lt;0,0,SUM(S133:T133))</f>
        <v>53014.875593000004</v>
      </c>
      <c r="V133" s="628" t="str">
        <f t="shared" ref="V133:V162" si="30">+V12</f>
        <v>ja</v>
      </c>
      <c r="W133" s="1230">
        <f>IF(V133="nee",0,(K133-P133)*(tab!$C$123))</f>
        <v>1918.29</v>
      </c>
      <c r="X133" s="1230">
        <f>IF(AND(K133=0,P133=0),0,(H133-M133)*tab!$G$123+(I133-N133)*tab!$H$123+(J133-O133)*tab!$I$123)</f>
        <v>3419.42</v>
      </c>
      <c r="Y133" s="1230">
        <f>IF(SUM(W133:X133)&lt;0,0,SUM(W133:X133))</f>
        <v>5337.71</v>
      </c>
      <c r="Z133" s="3"/>
      <c r="AA133" s="26"/>
    </row>
    <row r="134" spans="1:148" ht="12" customHeight="1" x14ac:dyDescent="0.2">
      <c r="B134" s="21"/>
      <c r="C134" s="51"/>
      <c r="D134" s="1">
        <v>2</v>
      </c>
      <c r="E134" s="1238">
        <f t="shared" si="26"/>
        <v>0</v>
      </c>
      <c r="F134" s="669">
        <f t="shared" si="26"/>
        <v>0</v>
      </c>
      <c r="G134" s="47"/>
      <c r="H134" s="48">
        <f t="shared" si="27"/>
        <v>0</v>
      </c>
      <c r="I134" s="48">
        <f t="shared" si="27"/>
        <v>0</v>
      </c>
      <c r="J134" s="48">
        <f t="shared" si="27"/>
        <v>0</v>
      </c>
      <c r="K134" s="1187">
        <f t="shared" ref="K134:K162" si="31">SUM(H134:J134)</f>
        <v>0</v>
      </c>
      <c r="L134" s="46"/>
      <c r="M134" s="48">
        <f t="shared" si="28"/>
        <v>0</v>
      </c>
      <c r="N134" s="48">
        <f t="shared" si="28"/>
        <v>0</v>
      </c>
      <c r="O134" s="48">
        <f t="shared" si="28"/>
        <v>0</v>
      </c>
      <c r="P134" s="1187">
        <f t="shared" ref="P134:P162" si="32">SUM(M134:O134)</f>
        <v>0</v>
      </c>
      <c r="Q134" s="46"/>
      <c r="R134" s="628" t="str">
        <f t="shared" si="29"/>
        <v>ja</v>
      </c>
      <c r="S134" s="1230">
        <f>IF(R134="nee",0,(K134-P134)*(tab!$C$24*tab!$D$10+tab!$D$52))</f>
        <v>0</v>
      </c>
      <c r="T134" s="1230" t="str">
        <f>IF(AND(K134=0,P134=0),"",(H134-M134)*tab!$E$58+(I134-N134)*tab!$F$58+(J134-O134)*tab!$G$58)</f>
        <v/>
      </c>
      <c r="U134" s="1230">
        <f t="shared" ref="U134:U162" si="33">IF(SUM(S134:T134)&lt;0,0,SUM(S134:T134))</f>
        <v>0</v>
      </c>
      <c r="V134" s="628" t="str">
        <f t="shared" si="30"/>
        <v>ja</v>
      </c>
      <c r="W134" s="1230">
        <f>IF(V134="nee",0,(K134-P134)*(tab!$C$123))</f>
        <v>0</v>
      </c>
      <c r="X134" s="1230">
        <f>IF(AND(K134=0,P134=0),0,(H134-M134)*tab!$G$123+(I134-N134)*tab!$H$123+(J134-O134)*tab!$I$123)</f>
        <v>0</v>
      </c>
      <c r="Y134" s="1230">
        <f t="shared" ref="Y134:Y162" si="34">IF(SUM(W134:X134)&lt;0,0,SUM(W134:X134))</f>
        <v>0</v>
      </c>
      <c r="Z134" s="3"/>
      <c r="AA134" s="26"/>
    </row>
    <row r="135" spans="1:148" ht="12" customHeight="1" x14ac:dyDescent="0.2">
      <c r="B135" s="21"/>
      <c r="C135" s="51"/>
      <c r="D135" s="1">
        <v>3</v>
      </c>
      <c r="E135" s="1238">
        <f t="shared" si="26"/>
        <v>0</v>
      </c>
      <c r="F135" s="669">
        <f t="shared" si="26"/>
        <v>0</v>
      </c>
      <c r="G135" s="47"/>
      <c r="H135" s="48">
        <f t="shared" si="27"/>
        <v>0</v>
      </c>
      <c r="I135" s="48">
        <f t="shared" si="27"/>
        <v>0</v>
      </c>
      <c r="J135" s="48">
        <f t="shared" si="27"/>
        <v>0</v>
      </c>
      <c r="K135" s="1187">
        <f t="shared" si="31"/>
        <v>0</v>
      </c>
      <c r="L135" s="46"/>
      <c r="M135" s="48">
        <f t="shared" si="28"/>
        <v>0</v>
      </c>
      <c r="N135" s="48">
        <f t="shared" si="28"/>
        <v>0</v>
      </c>
      <c r="O135" s="48">
        <f t="shared" si="28"/>
        <v>0</v>
      </c>
      <c r="P135" s="1187">
        <f t="shared" si="32"/>
        <v>0</v>
      </c>
      <c r="Q135" s="46"/>
      <c r="R135" s="628" t="str">
        <f t="shared" si="29"/>
        <v>ja</v>
      </c>
      <c r="S135" s="1230">
        <f>IF(R135="nee",0,(K135-P135)*(tab!$C$24*tab!$D$10+tab!$D$52))</f>
        <v>0</v>
      </c>
      <c r="T135" s="1230" t="str">
        <f>IF(AND(K135=0,P135=0),"",(H135-M135)*tab!$E$58+(I135-N135)*tab!$F$58+(J135-O135)*tab!$G$58)</f>
        <v/>
      </c>
      <c r="U135" s="1230">
        <f t="shared" si="33"/>
        <v>0</v>
      </c>
      <c r="V135" s="628" t="str">
        <f t="shared" si="30"/>
        <v>ja</v>
      </c>
      <c r="W135" s="1230">
        <f>IF(V135="nee",0,(K135-P135)*(tab!$C$123))</f>
        <v>0</v>
      </c>
      <c r="X135" s="1230">
        <f>IF(AND(K135=0,P135=0),0,(H135-M135)*tab!$G$123+(I135-N135)*tab!$H$123+(J135-O135)*tab!$I$123)</f>
        <v>0</v>
      </c>
      <c r="Y135" s="1230">
        <f t="shared" si="34"/>
        <v>0</v>
      </c>
      <c r="Z135" s="3"/>
      <c r="AA135" s="26"/>
    </row>
    <row r="136" spans="1:148" ht="12" customHeight="1" x14ac:dyDescent="0.2">
      <c r="B136" s="21"/>
      <c r="C136" s="51"/>
      <c r="D136" s="1">
        <v>4</v>
      </c>
      <c r="E136" s="1238">
        <f t="shared" si="26"/>
        <v>0</v>
      </c>
      <c r="F136" s="669">
        <f t="shared" si="26"/>
        <v>0</v>
      </c>
      <c r="G136" s="47"/>
      <c r="H136" s="48">
        <f t="shared" si="27"/>
        <v>0</v>
      </c>
      <c r="I136" s="48">
        <f t="shared" si="27"/>
        <v>0</v>
      </c>
      <c r="J136" s="48">
        <f t="shared" si="27"/>
        <v>0</v>
      </c>
      <c r="K136" s="1187">
        <f t="shared" si="31"/>
        <v>0</v>
      </c>
      <c r="L136" s="46"/>
      <c r="M136" s="48">
        <f t="shared" si="28"/>
        <v>0</v>
      </c>
      <c r="N136" s="48">
        <f t="shared" si="28"/>
        <v>0</v>
      </c>
      <c r="O136" s="48">
        <f t="shared" si="28"/>
        <v>0</v>
      </c>
      <c r="P136" s="1187">
        <f t="shared" si="32"/>
        <v>0</v>
      </c>
      <c r="Q136" s="46"/>
      <c r="R136" s="628" t="str">
        <f t="shared" si="29"/>
        <v>ja</v>
      </c>
      <c r="S136" s="1230">
        <f>IF(R136="nee",0,(K136-P136)*(tab!$C$24*tab!$D$10+tab!$D$52))</f>
        <v>0</v>
      </c>
      <c r="T136" s="1230" t="str">
        <f>IF(AND(K136=0,P136=0),"",(H136-M136)*tab!$E$58+(I136-N136)*tab!$F$58+(J136-O136)*tab!$G$58)</f>
        <v/>
      </c>
      <c r="U136" s="1230">
        <f t="shared" si="33"/>
        <v>0</v>
      </c>
      <c r="V136" s="628" t="str">
        <f t="shared" si="30"/>
        <v>ja</v>
      </c>
      <c r="W136" s="1230">
        <f>IF(V136="nee",0,(K136-P136)*(tab!$C$123))</f>
        <v>0</v>
      </c>
      <c r="X136" s="1230">
        <f>IF(AND(K136=0,P136=0),0,(H136-M136)*tab!$G$123+(I136-N136)*tab!$H$123+(J136-O136)*tab!$I$123)</f>
        <v>0</v>
      </c>
      <c r="Y136" s="1230">
        <f t="shared" si="34"/>
        <v>0</v>
      </c>
      <c r="Z136" s="3"/>
      <c r="AA136" s="26"/>
    </row>
    <row r="137" spans="1:148" ht="12" customHeight="1" x14ac:dyDescent="0.2">
      <c r="B137" s="21"/>
      <c r="C137" s="51"/>
      <c r="D137" s="1">
        <v>5</v>
      </c>
      <c r="E137" s="1238">
        <f t="shared" si="26"/>
        <v>0</v>
      </c>
      <c r="F137" s="669">
        <f t="shared" si="26"/>
        <v>0</v>
      </c>
      <c r="G137" s="47"/>
      <c r="H137" s="48">
        <f t="shared" si="27"/>
        <v>0</v>
      </c>
      <c r="I137" s="48">
        <f t="shared" si="27"/>
        <v>0</v>
      </c>
      <c r="J137" s="48">
        <f t="shared" si="27"/>
        <v>0</v>
      </c>
      <c r="K137" s="1187">
        <f t="shared" si="31"/>
        <v>0</v>
      </c>
      <c r="L137" s="46"/>
      <c r="M137" s="48">
        <f t="shared" si="28"/>
        <v>0</v>
      </c>
      <c r="N137" s="48">
        <f t="shared" si="28"/>
        <v>0</v>
      </c>
      <c r="O137" s="48">
        <f t="shared" si="28"/>
        <v>0</v>
      </c>
      <c r="P137" s="1187">
        <f t="shared" si="32"/>
        <v>0</v>
      </c>
      <c r="Q137" s="46"/>
      <c r="R137" s="628" t="str">
        <f t="shared" si="29"/>
        <v>ja</v>
      </c>
      <c r="S137" s="1230">
        <f>IF(R137="nee",0,(K137-P137)*(tab!$C$24*tab!$D$10+tab!$D$52))</f>
        <v>0</v>
      </c>
      <c r="T137" s="1230" t="str">
        <f>IF(AND(K137=0,P137=0),"",(H137-M137)*tab!$E$58+(I137-N137)*tab!$F$58+(J137-O137)*tab!$G$58)</f>
        <v/>
      </c>
      <c r="U137" s="1230">
        <f t="shared" si="33"/>
        <v>0</v>
      </c>
      <c r="V137" s="628" t="str">
        <f t="shared" si="30"/>
        <v>ja</v>
      </c>
      <c r="W137" s="1230">
        <f>IF(V137="nee",0,(K137-P137)*(tab!$C$123))</f>
        <v>0</v>
      </c>
      <c r="X137" s="1230">
        <f>IF(AND(K137=0,P137=0),0,(H137-M137)*tab!$G$123+(I137-N137)*tab!$H$123+(J137-O137)*tab!$I$123)</f>
        <v>0</v>
      </c>
      <c r="Y137" s="1230">
        <f t="shared" si="34"/>
        <v>0</v>
      </c>
      <c r="Z137" s="3"/>
      <c r="AA137" s="26"/>
    </row>
    <row r="138" spans="1:148" ht="12" customHeight="1" x14ac:dyDescent="0.2">
      <c r="B138" s="21"/>
      <c r="C138" s="51"/>
      <c r="D138" s="1">
        <v>6</v>
      </c>
      <c r="E138" s="1238">
        <f t="shared" si="26"/>
        <v>0</v>
      </c>
      <c r="F138" s="669">
        <f t="shared" si="26"/>
        <v>0</v>
      </c>
      <c r="G138" s="47"/>
      <c r="H138" s="48">
        <f t="shared" si="27"/>
        <v>0</v>
      </c>
      <c r="I138" s="48">
        <f t="shared" si="27"/>
        <v>0</v>
      </c>
      <c r="J138" s="48">
        <f t="shared" si="27"/>
        <v>0</v>
      </c>
      <c r="K138" s="1187">
        <f t="shared" si="31"/>
        <v>0</v>
      </c>
      <c r="L138" s="46"/>
      <c r="M138" s="48">
        <f t="shared" si="28"/>
        <v>0</v>
      </c>
      <c r="N138" s="48">
        <f t="shared" si="28"/>
        <v>0</v>
      </c>
      <c r="O138" s="48">
        <f t="shared" si="28"/>
        <v>0</v>
      </c>
      <c r="P138" s="1187">
        <f t="shared" si="32"/>
        <v>0</v>
      </c>
      <c r="Q138" s="46"/>
      <c r="R138" s="628" t="str">
        <f t="shared" si="29"/>
        <v>ja</v>
      </c>
      <c r="S138" s="1230">
        <f>IF(R138="nee",0,(K138-P138)*(tab!$C$24*tab!$D$10+tab!$D$52))</f>
        <v>0</v>
      </c>
      <c r="T138" s="1230" t="str">
        <f>IF(AND(K138=0,P138=0),"",(H138-M138)*tab!$E$58+(I138-N138)*tab!$F$58+(J138-O138)*tab!$G$58)</f>
        <v/>
      </c>
      <c r="U138" s="1230">
        <f t="shared" si="33"/>
        <v>0</v>
      </c>
      <c r="V138" s="628" t="str">
        <f t="shared" si="30"/>
        <v>ja</v>
      </c>
      <c r="W138" s="1230">
        <f>IF(V138="nee",0,(K138-P138)*(tab!$C$123))</f>
        <v>0</v>
      </c>
      <c r="X138" s="1230">
        <f>IF(AND(K138=0,P138=0),0,(H138-M138)*tab!$G$123+(I138-N138)*tab!$H$123+(J138-O138)*tab!$I$123)</f>
        <v>0</v>
      </c>
      <c r="Y138" s="1230">
        <f t="shared" si="34"/>
        <v>0</v>
      </c>
      <c r="Z138" s="3"/>
      <c r="AA138" s="26"/>
    </row>
    <row r="139" spans="1:148" ht="12" customHeight="1" x14ac:dyDescent="0.2">
      <c r="B139" s="21"/>
      <c r="C139" s="51"/>
      <c r="D139" s="1">
        <v>7</v>
      </c>
      <c r="E139" s="1238">
        <f t="shared" si="26"/>
        <v>0</v>
      </c>
      <c r="F139" s="669">
        <f t="shared" si="26"/>
        <v>0</v>
      </c>
      <c r="G139" s="47"/>
      <c r="H139" s="48">
        <f t="shared" si="27"/>
        <v>0</v>
      </c>
      <c r="I139" s="48">
        <f t="shared" si="27"/>
        <v>0</v>
      </c>
      <c r="J139" s="48">
        <f t="shared" si="27"/>
        <v>0</v>
      </c>
      <c r="K139" s="1187">
        <f t="shared" si="31"/>
        <v>0</v>
      </c>
      <c r="L139" s="46"/>
      <c r="M139" s="48">
        <f t="shared" si="28"/>
        <v>0</v>
      </c>
      <c r="N139" s="48">
        <f t="shared" si="28"/>
        <v>0</v>
      </c>
      <c r="O139" s="48">
        <f t="shared" si="28"/>
        <v>0</v>
      </c>
      <c r="P139" s="1187">
        <f t="shared" si="32"/>
        <v>0</v>
      </c>
      <c r="Q139" s="46"/>
      <c r="R139" s="628" t="str">
        <f t="shared" si="29"/>
        <v>ja</v>
      </c>
      <c r="S139" s="1230">
        <f>IF(R139="nee",0,(K139-P139)*(tab!$C$24*tab!$D$10+tab!$D$52))</f>
        <v>0</v>
      </c>
      <c r="T139" s="1230" t="str">
        <f>IF(AND(K139=0,P139=0),"",(H139-M139)*tab!$E$58+(I139-N139)*tab!$F$58+(J139-O139)*tab!$G$58)</f>
        <v/>
      </c>
      <c r="U139" s="1230">
        <f t="shared" si="33"/>
        <v>0</v>
      </c>
      <c r="V139" s="628" t="str">
        <f t="shared" si="30"/>
        <v>ja</v>
      </c>
      <c r="W139" s="1230">
        <f>IF(V139="nee",0,(K139-P139)*(tab!$C$123))</f>
        <v>0</v>
      </c>
      <c r="X139" s="1230">
        <f>IF(AND(K139=0,P139=0),0,(H139-M139)*tab!$G$123+(I139-N139)*tab!$H$123+(J139-O139)*tab!$I$123)</f>
        <v>0</v>
      </c>
      <c r="Y139" s="1230">
        <f t="shared" si="34"/>
        <v>0</v>
      </c>
      <c r="Z139" s="3"/>
      <c r="AA139" s="26"/>
    </row>
    <row r="140" spans="1:148" ht="12" customHeight="1" x14ac:dyDescent="0.2">
      <c r="B140" s="21"/>
      <c r="C140" s="51"/>
      <c r="D140" s="1">
        <v>8</v>
      </c>
      <c r="E140" s="1238">
        <f t="shared" si="26"/>
        <v>0</v>
      </c>
      <c r="F140" s="669">
        <f t="shared" si="26"/>
        <v>0</v>
      </c>
      <c r="G140" s="47"/>
      <c r="H140" s="48">
        <f t="shared" si="27"/>
        <v>0</v>
      </c>
      <c r="I140" s="48">
        <f t="shared" si="27"/>
        <v>0</v>
      </c>
      <c r="J140" s="48">
        <f t="shared" si="27"/>
        <v>0</v>
      </c>
      <c r="K140" s="1187">
        <f t="shared" si="31"/>
        <v>0</v>
      </c>
      <c r="L140" s="46"/>
      <c r="M140" s="48">
        <f t="shared" si="28"/>
        <v>0</v>
      </c>
      <c r="N140" s="48">
        <f t="shared" si="28"/>
        <v>0</v>
      </c>
      <c r="O140" s="48">
        <f t="shared" si="28"/>
        <v>0</v>
      </c>
      <c r="P140" s="1187">
        <f t="shared" si="32"/>
        <v>0</v>
      </c>
      <c r="Q140" s="46"/>
      <c r="R140" s="628" t="str">
        <f t="shared" si="29"/>
        <v>ja</v>
      </c>
      <c r="S140" s="1230">
        <f>IF(R140="nee",0,(K140-P140)*(tab!$C$24*tab!$D$10+tab!$D$52))</f>
        <v>0</v>
      </c>
      <c r="T140" s="1230" t="str">
        <f>IF(AND(K140=0,P140=0),"",(H140-M140)*tab!$E$58+(I140-N140)*tab!$F$58+(J140-O140)*tab!$G$58)</f>
        <v/>
      </c>
      <c r="U140" s="1230">
        <f t="shared" si="33"/>
        <v>0</v>
      </c>
      <c r="V140" s="628" t="str">
        <f t="shared" si="30"/>
        <v>ja</v>
      </c>
      <c r="W140" s="1230">
        <f>IF(V140="nee",0,(K140-P140)*(tab!$C$123))</f>
        <v>0</v>
      </c>
      <c r="X140" s="1230">
        <f>IF(AND(K140=0,P140=0),0,(H140-M140)*tab!$G$123+(I140-N140)*tab!$H$123+(J140-O140)*tab!$I$123)</f>
        <v>0</v>
      </c>
      <c r="Y140" s="1230">
        <f t="shared" si="34"/>
        <v>0</v>
      </c>
      <c r="Z140" s="3"/>
      <c r="AA140" s="26"/>
    </row>
    <row r="141" spans="1:148" ht="12" customHeight="1" x14ac:dyDescent="0.2">
      <c r="B141" s="21"/>
      <c r="C141" s="51"/>
      <c r="D141" s="1">
        <v>9</v>
      </c>
      <c r="E141" s="1238">
        <f t="shared" si="26"/>
        <v>0</v>
      </c>
      <c r="F141" s="669">
        <f t="shared" si="26"/>
        <v>0</v>
      </c>
      <c r="G141" s="47"/>
      <c r="H141" s="48">
        <f t="shared" si="27"/>
        <v>0</v>
      </c>
      <c r="I141" s="48">
        <f t="shared" si="27"/>
        <v>0</v>
      </c>
      <c r="J141" s="48">
        <f t="shared" si="27"/>
        <v>0</v>
      </c>
      <c r="K141" s="1187">
        <f t="shared" si="31"/>
        <v>0</v>
      </c>
      <c r="L141" s="46"/>
      <c r="M141" s="48">
        <f t="shared" si="28"/>
        <v>0</v>
      </c>
      <c r="N141" s="48">
        <f t="shared" si="28"/>
        <v>0</v>
      </c>
      <c r="O141" s="48">
        <f t="shared" si="28"/>
        <v>0</v>
      </c>
      <c r="P141" s="1187">
        <f t="shared" si="32"/>
        <v>0</v>
      </c>
      <c r="Q141" s="46"/>
      <c r="R141" s="628" t="str">
        <f t="shared" si="29"/>
        <v>ja</v>
      </c>
      <c r="S141" s="1230">
        <f>IF(R141="nee",0,(K141-P141)*(tab!$C$24*tab!$D$10+tab!$D$52))</f>
        <v>0</v>
      </c>
      <c r="T141" s="1230" t="str">
        <f>IF(AND(K141=0,P141=0),"",(H141-M141)*tab!$E$58+(I141-N141)*tab!$F$58+(J141-O141)*tab!$G$58)</f>
        <v/>
      </c>
      <c r="U141" s="1230">
        <f t="shared" si="33"/>
        <v>0</v>
      </c>
      <c r="V141" s="628" t="str">
        <f t="shared" si="30"/>
        <v>ja</v>
      </c>
      <c r="W141" s="1230">
        <f>IF(V141="nee",0,(K141-P141)*(tab!$C$123))</f>
        <v>0</v>
      </c>
      <c r="X141" s="1230">
        <f>IF(AND(K141=0,P141=0),0,(H141-M141)*tab!$G$123+(I141-N141)*tab!$H$123+(J141-O141)*tab!$I$123)</f>
        <v>0</v>
      </c>
      <c r="Y141" s="1230">
        <f t="shared" si="34"/>
        <v>0</v>
      </c>
      <c r="Z141" s="3"/>
      <c r="AA141" s="26"/>
    </row>
    <row r="142" spans="1:148" s="9" customFormat="1" ht="12" customHeight="1" x14ac:dyDescent="0.2">
      <c r="A142" s="8"/>
      <c r="B142" s="21"/>
      <c r="C142" s="51"/>
      <c r="D142" s="1">
        <v>10</v>
      </c>
      <c r="E142" s="1238">
        <f t="shared" si="26"/>
        <v>0</v>
      </c>
      <c r="F142" s="669">
        <f t="shared" si="26"/>
        <v>0</v>
      </c>
      <c r="G142" s="47"/>
      <c r="H142" s="48">
        <f t="shared" si="27"/>
        <v>0</v>
      </c>
      <c r="I142" s="48">
        <f t="shared" si="27"/>
        <v>0</v>
      </c>
      <c r="J142" s="48">
        <f t="shared" si="27"/>
        <v>0</v>
      </c>
      <c r="K142" s="1187">
        <f t="shared" si="31"/>
        <v>0</v>
      </c>
      <c r="L142" s="46"/>
      <c r="M142" s="48">
        <f t="shared" si="28"/>
        <v>0</v>
      </c>
      <c r="N142" s="48">
        <f t="shared" si="28"/>
        <v>0</v>
      </c>
      <c r="O142" s="48">
        <f t="shared" si="28"/>
        <v>0</v>
      </c>
      <c r="P142" s="1187">
        <f t="shared" si="32"/>
        <v>0</v>
      </c>
      <c r="Q142" s="46"/>
      <c r="R142" s="628" t="str">
        <f t="shared" si="29"/>
        <v>ja</v>
      </c>
      <c r="S142" s="1230">
        <f>IF(R142="nee",0,(K142-P142)*(tab!$C$24*tab!$D$10+tab!$D$52))</f>
        <v>0</v>
      </c>
      <c r="T142" s="1230" t="str">
        <f>IF(AND(K142=0,P142=0),"",(H142-M142)*tab!$E$58+(I142-N142)*tab!$F$58+(J142-O142)*tab!$G$58)</f>
        <v/>
      </c>
      <c r="U142" s="1230">
        <f t="shared" si="33"/>
        <v>0</v>
      </c>
      <c r="V142" s="628" t="str">
        <f t="shared" si="30"/>
        <v>ja</v>
      </c>
      <c r="W142" s="1230">
        <f>IF(V142="nee",0,(K142-P142)*(tab!$C$123))</f>
        <v>0</v>
      </c>
      <c r="X142" s="1230">
        <f>IF(AND(K142=0,P142=0),0,(H142-M142)*tab!$G$123+(I142-N142)*tab!$H$123+(J142-O142)*tab!$I$123)</f>
        <v>0</v>
      </c>
      <c r="Y142" s="1230">
        <f t="shared" si="34"/>
        <v>0</v>
      </c>
      <c r="Z142" s="3"/>
      <c r="AA142" s="26"/>
      <c r="AB142" s="105"/>
      <c r="AZ142" s="105"/>
      <c r="BX142" s="105"/>
      <c r="CV142" s="105"/>
      <c r="DT142" s="105"/>
      <c r="ER142" s="105"/>
    </row>
    <row r="143" spans="1:148" s="9" customFormat="1" ht="12" customHeight="1" x14ac:dyDescent="0.2">
      <c r="A143" s="8"/>
      <c r="B143" s="21"/>
      <c r="C143" s="51"/>
      <c r="D143" s="1">
        <v>11</v>
      </c>
      <c r="E143" s="1238">
        <f t="shared" si="26"/>
        <v>0</v>
      </c>
      <c r="F143" s="669">
        <f t="shared" si="26"/>
        <v>0</v>
      </c>
      <c r="G143" s="47"/>
      <c r="H143" s="48">
        <f t="shared" si="27"/>
        <v>0</v>
      </c>
      <c r="I143" s="48">
        <f t="shared" si="27"/>
        <v>0</v>
      </c>
      <c r="J143" s="48">
        <f t="shared" si="27"/>
        <v>0</v>
      </c>
      <c r="K143" s="1187">
        <f t="shared" si="31"/>
        <v>0</v>
      </c>
      <c r="L143" s="46"/>
      <c r="M143" s="48">
        <f t="shared" si="28"/>
        <v>0</v>
      </c>
      <c r="N143" s="48">
        <f t="shared" si="28"/>
        <v>0</v>
      </c>
      <c r="O143" s="48">
        <f t="shared" si="28"/>
        <v>0</v>
      </c>
      <c r="P143" s="1187">
        <f t="shared" si="32"/>
        <v>0</v>
      </c>
      <c r="Q143" s="46"/>
      <c r="R143" s="628" t="str">
        <f t="shared" si="29"/>
        <v>ja</v>
      </c>
      <c r="S143" s="1230">
        <f>IF(R143="nee",0,(K143-P143)*(tab!$C$24*tab!$D$10+tab!$D$52))</f>
        <v>0</v>
      </c>
      <c r="T143" s="1230" t="str">
        <f>IF(AND(K143=0,P143=0),"",(H143-M143)*tab!$E$58+(I143-N143)*tab!$F$58+(J143-O143)*tab!$G$58)</f>
        <v/>
      </c>
      <c r="U143" s="1230">
        <f t="shared" si="33"/>
        <v>0</v>
      </c>
      <c r="V143" s="628" t="str">
        <f t="shared" si="30"/>
        <v>ja</v>
      </c>
      <c r="W143" s="1230">
        <f>IF(V143="nee",0,(K143-P143)*(tab!$C$123))</f>
        <v>0</v>
      </c>
      <c r="X143" s="1230">
        <f>IF(AND(K143=0,P143=0),0,(H143-M143)*tab!$G$123+(I143-N143)*tab!$H$123+(J143-O143)*tab!$I$123)</f>
        <v>0</v>
      </c>
      <c r="Y143" s="1230">
        <f t="shared" si="34"/>
        <v>0</v>
      </c>
      <c r="Z143" s="3"/>
      <c r="AA143" s="26"/>
      <c r="AB143" s="105"/>
      <c r="AZ143" s="105"/>
      <c r="BX143" s="105"/>
      <c r="CV143" s="105"/>
      <c r="DT143" s="105"/>
      <c r="ER143" s="105"/>
    </row>
    <row r="144" spans="1:148" s="9" customFormat="1" ht="12" customHeight="1" x14ac:dyDescent="0.2">
      <c r="A144" s="8"/>
      <c r="B144" s="21"/>
      <c r="C144" s="51"/>
      <c r="D144" s="1">
        <v>12</v>
      </c>
      <c r="E144" s="1238">
        <f t="shared" si="26"/>
        <v>0</v>
      </c>
      <c r="F144" s="669">
        <f t="shared" si="26"/>
        <v>0</v>
      </c>
      <c r="G144" s="47"/>
      <c r="H144" s="48">
        <f t="shared" si="27"/>
        <v>0</v>
      </c>
      <c r="I144" s="48">
        <f t="shared" si="27"/>
        <v>0</v>
      </c>
      <c r="J144" s="48">
        <f t="shared" si="27"/>
        <v>0</v>
      </c>
      <c r="K144" s="1187">
        <f t="shared" si="31"/>
        <v>0</v>
      </c>
      <c r="L144" s="46"/>
      <c r="M144" s="48">
        <f t="shared" si="28"/>
        <v>0</v>
      </c>
      <c r="N144" s="48">
        <f t="shared" si="28"/>
        <v>0</v>
      </c>
      <c r="O144" s="48">
        <f t="shared" si="28"/>
        <v>0</v>
      </c>
      <c r="P144" s="1187">
        <f t="shared" si="32"/>
        <v>0</v>
      </c>
      <c r="Q144" s="46"/>
      <c r="R144" s="628" t="str">
        <f t="shared" si="29"/>
        <v>ja</v>
      </c>
      <c r="S144" s="1230">
        <f>IF(R144="nee",0,(K144-P144)*(tab!$C$24*tab!$D$10+tab!$D$52))</f>
        <v>0</v>
      </c>
      <c r="T144" s="1230" t="str">
        <f>IF(AND(K144=0,P144=0),"",(H144-M144)*tab!$E$58+(I144-N144)*tab!$F$58+(J144-O144)*tab!$G$58)</f>
        <v/>
      </c>
      <c r="U144" s="1230">
        <f t="shared" si="33"/>
        <v>0</v>
      </c>
      <c r="V144" s="628" t="str">
        <f t="shared" si="30"/>
        <v>ja</v>
      </c>
      <c r="W144" s="1230">
        <f>IF(V144="nee",0,(K144-P144)*(tab!$C$123))</f>
        <v>0</v>
      </c>
      <c r="X144" s="1230">
        <f>IF(AND(K144=0,P144=0),0,(H144-M144)*tab!$G$123+(I144-N144)*tab!$H$123+(J144-O144)*tab!$I$123)</f>
        <v>0</v>
      </c>
      <c r="Y144" s="1230">
        <f t="shared" si="34"/>
        <v>0</v>
      </c>
      <c r="Z144" s="3"/>
      <c r="AA144" s="26"/>
      <c r="AB144" s="105"/>
      <c r="AZ144" s="105"/>
      <c r="BX144" s="105"/>
      <c r="CV144" s="105"/>
      <c r="DT144" s="105"/>
      <c r="ER144" s="105"/>
    </row>
    <row r="145" spans="1:148" s="9" customFormat="1" ht="12" customHeight="1" x14ac:dyDescent="0.2">
      <c r="A145" s="8"/>
      <c r="B145" s="21"/>
      <c r="C145" s="51"/>
      <c r="D145" s="1">
        <v>13</v>
      </c>
      <c r="E145" s="1238">
        <f t="shared" si="26"/>
        <v>0</v>
      </c>
      <c r="F145" s="669">
        <f t="shared" si="26"/>
        <v>0</v>
      </c>
      <c r="G145" s="47"/>
      <c r="H145" s="48">
        <f t="shared" si="27"/>
        <v>0</v>
      </c>
      <c r="I145" s="48">
        <f t="shared" si="27"/>
        <v>0</v>
      </c>
      <c r="J145" s="48">
        <f t="shared" si="27"/>
        <v>0</v>
      </c>
      <c r="K145" s="1187">
        <f t="shared" si="31"/>
        <v>0</v>
      </c>
      <c r="L145" s="46"/>
      <c r="M145" s="48">
        <f t="shared" si="28"/>
        <v>0</v>
      </c>
      <c r="N145" s="48">
        <f t="shared" si="28"/>
        <v>0</v>
      </c>
      <c r="O145" s="48">
        <f t="shared" si="28"/>
        <v>0</v>
      </c>
      <c r="P145" s="1187">
        <f t="shared" si="32"/>
        <v>0</v>
      </c>
      <c r="Q145" s="46"/>
      <c r="R145" s="628" t="str">
        <f t="shared" si="29"/>
        <v>ja</v>
      </c>
      <c r="S145" s="1230">
        <f>IF(R145="nee",0,(K145-P145)*(tab!$C$24*tab!$D$10+tab!$D$52))</f>
        <v>0</v>
      </c>
      <c r="T145" s="1230" t="str">
        <f>IF(AND(K145=0,P145=0),"",(H145-M145)*tab!$E$58+(I145-N145)*tab!$F$58+(J145-O145)*tab!$G$58)</f>
        <v/>
      </c>
      <c r="U145" s="1230">
        <f t="shared" si="33"/>
        <v>0</v>
      </c>
      <c r="V145" s="628" t="str">
        <f t="shared" si="30"/>
        <v>ja</v>
      </c>
      <c r="W145" s="1230">
        <f>IF(V145="nee",0,(K145-P145)*(tab!$C$123))</f>
        <v>0</v>
      </c>
      <c r="X145" s="1230">
        <f>IF(AND(K145=0,P145=0),0,(H145-M145)*tab!$G$123+(I145-N145)*tab!$H$123+(J145-O145)*tab!$I$123)</f>
        <v>0</v>
      </c>
      <c r="Y145" s="1230">
        <f t="shared" si="34"/>
        <v>0</v>
      </c>
      <c r="Z145" s="3"/>
      <c r="AA145" s="26"/>
      <c r="AB145" s="105"/>
      <c r="AZ145" s="105"/>
      <c r="BX145" s="105"/>
      <c r="CV145" s="105"/>
      <c r="DT145" s="105"/>
      <c r="ER145" s="105"/>
    </row>
    <row r="146" spans="1:148" s="9" customFormat="1" ht="12" customHeight="1" x14ac:dyDescent="0.2">
      <c r="A146" s="8"/>
      <c r="B146" s="21"/>
      <c r="C146" s="51"/>
      <c r="D146" s="1">
        <v>14</v>
      </c>
      <c r="E146" s="1238">
        <f t="shared" si="26"/>
        <v>0</v>
      </c>
      <c r="F146" s="669">
        <f t="shared" si="26"/>
        <v>0</v>
      </c>
      <c r="G146" s="47"/>
      <c r="H146" s="48">
        <f t="shared" si="27"/>
        <v>0</v>
      </c>
      <c r="I146" s="48">
        <f t="shared" si="27"/>
        <v>0</v>
      </c>
      <c r="J146" s="48">
        <f t="shared" si="27"/>
        <v>0</v>
      </c>
      <c r="K146" s="1187">
        <f t="shared" si="31"/>
        <v>0</v>
      </c>
      <c r="L146" s="46"/>
      <c r="M146" s="48">
        <f t="shared" si="28"/>
        <v>0</v>
      </c>
      <c r="N146" s="48">
        <f t="shared" si="28"/>
        <v>0</v>
      </c>
      <c r="O146" s="48">
        <f t="shared" si="28"/>
        <v>0</v>
      </c>
      <c r="P146" s="1187">
        <f t="shared" si="32"/>
        <v>0</v>
      </c>
      <c r="Q146" s="46"/>
      <c r="R146" s="628" t="str">
        <f t="shared" si="29"/>
        <v>ja</v>
      </c>
      <c r="S146" s="1230">
        <f>IF(R146="nee",0,(K146-P146)*(tab!$C$24*tab!$D$10+tab!$D$52))</f>
        <v>0</v>
      </c>
      <c r="T146" s="1230" t="str">
        <f>IF(AND(K146=0,P146=0),"",(H146-M146)*tab!$E$58+(I146-N146)*tab!$F$58+(J146-O146)*tab!$G$58)</f>
        <v/>
      </c>
      <c r="U146" s="1230">
        <f t="shared" si="33"/>
        <v>0</v>
      </c>
      <c r="V146" s="628" t="str">
        <f t="shared" si="30"/>
        <v>ja</v>
      </c>
      <c r="W146" s="1230">
        <f>IF(V146="nee",0,(K146-P146)*(tab!$C$123))</f>
        <v>0</v>
      </c>
      <c r="X146" s="1230">
        <f>IF(AND(K146=0,P146=0),0,(H146-M146)*tab!$G$123+(I146-N146)*tab!$H$123+(J146-O146)*tab!$I$123)</f>
        <v>0</v>
      </c>
      <c r="Y146" s="1230">
        <f t="shared" si="34"/>
        <v>0</v>
      </c>
      <c r="Z146" s="3"/>
      <c r="AA146" s="26"/>
      <c r="AB146" s="105"/>
      <c r="AZ146" s="105"/>
      <c r="BX146" s="105"/>
      <c r="CV146" s="105"/>
      <c r="DT146" s="105"/>
      <c r="ER146" s="105"/>
    </row>
    <row r="147" spans="1:148" s="9" customFormat="1" ht="12" customHeight="1" x14ac:dyDescent="0.2">
      <c r="A147" s="8"/>
      <c r="B147" s="21"/>
      <c r="C147" s="51"/>
      <c r="D147" s="1">
        <v>15</v>
      </c>
      <c r="E147" s="1238">
        <f t="shared" si="26"/>
        <v>0</v>
      </c>
      <c r="F147" s="669">
        <f t="shared" si="26"/>
        <v>0</v>
      </c>
      <c r="G147" s="47"/>
      <c r="H147" s="48">
        <f t="shared" si="27"/>
        <v>0</v>
      </c>
      <c r="I147" s="48">
        <f t="shared" si="27"/>
        <v>0</v>
      </c>
      <c r="J147" s="48">
        <f t="shared" si="27"/>
        <v>0</v>
      </c>
      <c r="K147" s="1187">
        <f t="shared" si="31"/>
        <v>0</v>
      </c>
      <c r="L147" s="46"/>
      <c r="M147" s="48">
        <f t="shared" si="28"/>
        <v>0</v>
      </c>
      <c r="N147" s="48">
        <f t="shared" si="28"/>
        <v>0</v>
      </c>
      <c r="O147" s="48">
        <f t="shared" si="28"/>
        <v>0</v>
      </c>
      <c r="P147" s="1187">
        <f t="shared" si="32"/>
        <v>0</v>
      </c>
      <c r="Q147" s="46"/>
      <c r="R147" s="628" t="str">
        <f t="shared" si="29"/>
        <v>ja</v>
      </c>
      <c r="S147" s="1230">
        <f>IF(R147="nee",0,(K147-P147)*(tab!$C$24*tab!$D$10+tab!$D$52))</f>
        <v>0</v>
      </c>
      <c r="T147" s="1230" t="str">
        <f>IF(AND(K147=0,P147=0),"",(H147-M147)*tab!$E$58+(I147-N147)*tab!$F$58+(J147-O147)*tab!$G$58)</f>
        <v/>
      </c>
      <c r="U147" s="1230">
        <f t="shared" si="33"/>
        <v>0</v>
      </c>
      <c r="V147" s="628" t="str">
        <f t="shared" si="30"/>
        <v>ja</v>
      </c>
      <c r="W147" s="1230">
        <f>IF(V147="nee",0,(K147-P147)*(tab!$C$123))</f>
        <v>0</v>
      </c>
      <c r="X147" s="1230">
        <f>IF(AND(K147=0,P147=0),0,(H147-M147)*tab!$G$123+(I147-N147)*tab!$H$123+(J147-O147)*tab!$I$123)</f>
        <v>0</v>
      </c>
      <c r="Y147" s="1230">
        <f t="shared" si="34"/>
        <v>0</v>
      </c>
      <c r="Z147" s="3"/>
      <c r="AA147" s="26"/>
      <c r="AB147" s="105"/>
      <c r="AZ147" s="105"/>
      <c r="BX147" s="105"/>
      <c r="CV147" s="105"/>
      <c r="DT147" s="105"/>
      <c r="ER147" s="105"/>
    </row>
    <row r="148" spans="1:148" ht="12" customHeight="1" x14ac:dyDescent="0.2">
      <c r="B148" s="21"/>
      <c r="C148" s="51"/>
      <c r="D148" s="1">
        <v>16</v>
      </c>
      <c r="E148" s="1238">
        <f t="shared" si="26"/>
        <v>0</v>
      </c>
      <c r="F148" s="669">
        <f t="shared" si="26"/>
        <v>0</v>
      </c>
      <c r="G148" s="47"/>
      <c r="H148" s="48">
        <f t="shared" si="27"/>
        <v>0</v>
      </c>
      <c r="I148" s="48">
        <f t="shared" si="27"/>
        <v>0</v>
      </c>
      <c r="J148" s="48">
        <f t="shared" si="27"/>
        <v>0</v>
      </c>
      <c r="K148" s="1187">
        <f t="shared" si="31"/>
        <v>0</v>
      </c>
      <c r="L148" s="46"/>
      <c r="M148" s="48">
        <f t="shared" si="28"/>
        <v>0</v>
      </c>
      <c r="N148" s="48">
        <f t="shared" si="28"/>
        <v>0</v>
      </c>
      <c r="O148" s="48">
        <f t="shared" si="28"/>
        <v>0</v>
      </c>
      <c r="P148" s="1187">
        <f t="shared" si="32"/>
        <v>0</v>
      </c>
      <c r="Q148" s="46"/>
      <c r="R148" s="628" t="str">
        <f t="shared" si="29"/>
        <v>ja</v>
      </c>
      <c r="S148" s="1230">
        <f>IF(R148="nee",0,(K148-P148)*(tab!$C$24*tab!$D$10+tab!$D$52))</f>
        <v>0</v>
      </c>
      <c r="T148" s="1230" t="str">
        <f>IF(AND(K148=0,P148=0),"",(H148-M148)*tab!$E$58+(I148-N148)*tab!$F$58+(J148-O148)*tab!$G$58)</f>
        <v/>
      </c>
      <c r="U148" s="1230">
        <f t="shared" si="33"/>
        <v>0</v>
      </c>
      <c r="V148" s="628" t="str">
        <f t="shared" si="30"/>
        <v>ja</v>
      </c>
      <c r="W148" s="1230">
        <f>IF(V148="nee",0,(K148-P148)*(tab!$C$123))</f>
        <v>0</v>
      </c>
      <c r="X148" s="1230">
        <f>IF(AND(K148=0,P148=0),0,(H148-M148)*tab!$G$123+(I148-N148)*tab!$H$123+(J148-O148)*tab!$I$123)</f>
        <v>0</v>
      </c>
      <c r="Y148" s="1230">
        <f t="shared" si="34"/>
        <v>0</v>
      </c>
      <c r="Z148" s="3"/>
      <c r="AA148" s="26"/>
    </row>
    <row r="149" spans="1:148" ht="12" customHeight="1" x14ac:dyDescent="0.2">
      <c r="B149" s="21"/>
      <c r="C149" s="51"/>
      <c r="D149" s="1">
        <v>17</v>
      </c>
      <c r="E149" s="1238">
        <f t="shared" si="26"/>
        <v>0</v>
      </c>
      <c r="F149" s="669">
        <f t="shared" si="26"/>
        <v>0</v>
      </c>
      <c r="G149" s="47"/>
      <c r="H149" s="48">
        <f t="shared" si="27"/>
        <v>0</v>
      </c>
      <c r="I149" s="48">
        <f t="shared" si="27"/>
        <v>0</v>
      </c>
      <c r="J149" s="48">
        <f t="shared" si="27"/>
        <v>0</v>
      </c>
      <c r="K149" s="1187">
        <f t="shared" si="31"/>
        <v>0</v>
      </c>
      <c r="L149" s="46"/>
      <c r="M149" s="48">
        <f t="shared" si="28"/>
        <v>0</v>
      </c>
      <c r="N149" s="48">
        <f t="shared" si="28"/>
        <v>0</v>
      </c>
      <c r="O149" s="48">
        <f t="shared" si="28"/>
        <v>0</v>
      </c>
      <c r="P149" s="1187">
        <f t="shared" si="32"/>
        <v>0</v>
      </c>
      <c r="Q149" s="46"/>
      <c r="R149" s="628" t="str">
        <f t="shared" si="29"/>
        <v>ja</v>
      </c>
      <c r="S149" s="1230">
        <f>IF(R149="nee",0,(K149-P149)*(tab!$C$24*tab!$D$10+tab!$D$52))</f>
        <v>0</v>
      </c>
      <c r="T149" s="1230" t="str">
        <f>IF(AND(K149=0,P149=0),"",(H149-M149)*tab!$E$58+(I149-N149)*tab!$F$58+(J149-O149)*tab!$G$58)</f>
        <v/>
      </c>
      <c r="U149" s="1230">
        <f t="shared" si="33"/>
        <v>0</v>
      </c>
      <c r="V149" s="628" t="str">
        <f t="shared" si="30"/>
        <v>ja</v>
      </c>
      <c r="W149" s="1230">
        <f>IF(V149="nee",0,(K149-P149)*(tab!$C$123))</f>
        <v>0</v>
      </c>
      <c r="X149" s="1230">
        <f>IF(AND(K149=0,P149=0),0,(H149-M149)*tab!$G$123+(I149-N149)*tab!$H$123+(J149-O149)*tab!$I$123)</f>
        <v>0</v>
      </c>
      <c r="Y149" s="1230">
        <f t="shared" si="34"/>
        <v>0</v>
      </c>
      <c r="Z149" s="3"/>
      <c r="AA149" s="26"/>
    </row>
    <row r="150" spans="1:148" ht="12" customHeight="1" x14ac:dyDescent="0.2">
      <c r="B150" s="21"/>
      <c r="C150" s="51"/>
      <c r="D150" s="1">
        <v>18</v>
      </c>
      <c r="E150" s="1238">
        <f t="shared" si="26"/>
        <v>0</v>
      </c>
      <c r="F150" s="669">
        <f t="shared" si="26"/>
        <v>0</v>
      </c>
      <c r="G150" s="47"/>
      <c r="H150" s="48">
        <f t="shared" si="27"/>
        <v>0</v>
      </c>
      <c r="I150" s="48">
        <f t="shared" si="27"/>
        <v>0</v>
      </c>
      <c r="J150" s="48">
        <f t="shared" si="27"/>
        <v>0</v>
      </c>
      <c r="K150" s="1187">
        <f t="shared" si="31"/>
        <v>0</v>
      </c>
      <c r="L150" s="46"/>
      <c r="M150" s="48">
        <f t="shared" si="28"/>
        <v>0</v>
      </c>
      <c r="N150" s="48">
        <f t="shared" si="28"/>
        <v>0</v>
      </c>
      <c r="O150" s="48">
        <f t="shared" si="28"/>
        <v>0</v>
      </c>
      <c r="P150" s="1187">
        <f t="shared" si="32"/>
        <v>0</v>
      </c>
      <c r="Q150" s="46"/>
      <c r="R150" s="628" t="str">
        <f t="shared" si="29"/>
        <v>ja</v>
      </c>
      <c r="S150" s="1230">
        <f>IF(R150="nee",0,(K150-P150)*(tab!$C$24*tab!$D$10+tab!$D$52))</f>
        <v>0</v>
      </c>
      <c r="T150" s="1230" t="str">
        <f>IF(AND(K150=0,P150=0),"",(H150-M150)*tab!$E$58+(I150-N150)*tab!$F$58+(J150-O150)*tab!$G$58)</f>
        <v/>
      </c>
      <c r="U150" s="1230">
        <f t="shared" si="33"/>
        <v>0</v>
      </c>
      <c r="V150" s="628" t="str">
        <f t="shared" si="30"/>
        <v>ja</v>
      </c>
      <c r="W150" s="1230">
        <f>IF(V150="nee",0,(K150-P150)*(tab!$C$123))</f>
        <v>0</v>
      </c>
      <c r="X150" s="1230">
        <f>IF(AND(K150=0,P150=0),0,(H150-M150)*tab!$G$123+(I150-N150)*tab!$H$123+(J150-O150)*tab!$I$123)</f>
        <v>0</v>
      </c>
      <c r="Y150" s="1230">
        <f t="shared" si="34"/>
        <v>0</v>
      </c>
      <c r="Z150" s="3"/>
      <c r="AA150" s="26"/>
    </row>
    <row r="151" spans="1:148" ht="12" customHeight="1" x14ac:dyDescent="0.2">
      <c r="B151" s="21"/>
      <c r="C151" s="51"/>
      <c r="D151" s="1">
        <v>19</v>
      </c>
      <c r="E151" s="1238">
        <f t="shared" si="26"/>
        <v>0</v>
      </c>
      <c r="F151" s="669">
        <f t="shared" si="26"/>
        <v>0</v>
      </c>
      <c r="G151" s="47"/>
      <c r="H151" s="48">
        <f t="shared" si="27"/>
        <v>0</v>
      </c>
      <c r="I151" s="48">
        <f t="shared" si="27"/>
        <v>0</v>
      </c>
      <c r="J151" s="48">
        <f t="shared" si="27"/>
        <v>0</v>
      </c>
      <c r="K151" s="1187">
        <f t="shared" si="31"/>
        <v>0</v>
      </c>
      <c r="L151" s="46"/>
      <c r="M151" s="48">
        <f t="shared" si="28"/>
        <v>0</v>
      </c>
      <c r="N151" s="48">
        <f t="shared" si="28"/>
        <v>0</v>
      </c>
      <c r="O151" s="48">
        <f t="shared" si="28"/>
        <v>0</v>
      </c>
      <c r="P151" s="1187">
        <f t="shared" si="32"/>
        <v>0</v>
      </c>
      <c r="Q151" s="46"/>
      <c r="R151" s="628" t="str">
        <f t="shared" si="29"/>
        <v>ja</v>
      </c>
      <c r="S151" s="1230">
        <f>IF(R151="nee",0,(K151-P151)*(tab!$C$24*tab!$D$10+tab!$D$52))</f>
        <v>0</v>
      </c>
      <c r="T151" s="1230" t="str">
        <f>IF(AND(K151=0,P151=0),"",(H151-M151)*tab!$E$58+(I151-N151)*tab!$F$58+(J151-O151)*tab!$G$58)</f>
        <v/>
      </c>
      <c r="U151" s="1230">
        <f t="shared" si="33"/>
        <v>0</v>
      </c>
      <c r="V151" s="628" t="str">
        <f t="shared" si="30"/>
        <v>ja</v>
      </c>
      <c r="W151" s="1230">
        <f>IF(V151="nee",0,(K151-P151)*(tab!$C$123))</f>
        <v>0</v>
      </c>
      <c r="X151" s="1230">
        <f>IF(AND(K151=0,P151=0),0,(H151-M151)*tab!$G$123+(I151-N151)*tab!$H$123+(J151-O151)*tab!$I$123)</f>
        <v>0</v>
      </c>
      <c r="Y151" s="1230">
        <f t="shared" si="34"/>
        <v>0</v>
      </c>
      <c r="Z151" s="3"/>
      <c r="AA151" s="26"/>
    </row>
    <row r="152" spans="1:148" ht="12" customHeight="1" x14ac:dyDescent="0.2">
      <c r="B152" s="21"/>
      <c r="C152" s="51"/>
      <c r="D152" s="1">
        <v>20</v>
      </c>
      <c r="E152" s="1238">
        <f t="shared" si="26"/>
        <v>0</v>
      </c>
      <c r="F152" s="669">
        <f t="shared" si="26"/>
        <v>0</v>
      </c>
      <c r="G152" s="47"/>
      <c r="H152" s="48">
        <f t="shared" si="27"/>
        <v>0</v>
      </c>
      <c r="I152" s="48">
        <f t="shared" si="27"/>
        <v>0</v>
      </c>
      <c r="J152" s="48">
        <f t="shared" si="27"/>
        <v>0</v>
      </c>
      <c r="K152" s="1187">
        <f t="shared" si="31"/>
        <v>0</v>
      </c>
      <c r="L152" s="46"/>
      <c r="M152" s="48">
        <f t="shared" si="28"/>
        <v>0</v>
      </c>
      <c r="N152" s="48">
        <f t="shared" si="28"/>
        <v>0</v>
      </c>
      <c r="O152" s="48">
        <f t="shared" si="28"/>
        <v>0</v>
      </c>
      <c r="P152" s="1187">
        <f t="shared" si="32"/>
        <v>0</v>
      </c>
      <c r="Q152" s="46"/>
      <c r="R152" s="628" t="str">
        <f t="shared" si="29"/>
        <v>ja</v>
      </c>
      <c r="S152" s="1230">
        <f>IF(R152="nee",0,(K152-P152)*(tab!$C$24*tab!$D$10+tab!$D$52))</f>
        <v>0</v>
      </c>
      <c r="T152" s="1230" t="str">
        <f>IF(AND(K152=0,P152=0),"",(H152-M152)*tab!$E$58+(I152-N152)*tab!$F$58+(J152-O152)*tab!$G$58)</f>
        <v/>
      </c>
      <c r="U152" s="1230">
        <f t="shared" si="33"/>
        <v>0</v>
      </c>
      <c r="V152" s="628" t="str">
        <f t="shared" si="30"/>
        <v>ja</v>
      </c>
      <c r="W152" s="1230">
        <f>IF(V152="nee",0,(K152-P152)*(tab!$C$123))</f>
        <v>0</v>
      </c>
      <c r="X152" s="1230">
        <f>IF(AND(K152=0,P152=0),0,(H152-M152)*tab!$G$123+(I152-N152)*tab!$H$123+(J152-O152)*tab!$I$123)</f>
        <v>0</v>
      </c>
      <c r="Y152" s="1230">
        <f t="shared" si="34"/>
        <v>0</v>
      </c>
      <c r="Z152" s="3"/>
      <c r="AA152" s="26"/>
    </row>
    <row r="153" spans="1:148" ht="12" customHeight="1" x14ac:dyDescent="0.2">
      <c r="B153" s="21"/>
      <c r="C153" s="51"/>
      <c r="D153" s="1">
        <v>21</v>
      </c>
      <c r="E153" s="1238">
        <f t="shared" si="26"/>
        <v>0</v>
      </c>
      <c r="F153" s="669">
        <f t="shared" si="26"/>
        <v>0</v>
      </c>
      <c r="G153" s="47"/>
      <c r="H153" s="48">
        <f t="shared" si="27"/>
        <v>0</v>
      </c>
      <c r="I153" s="48">
        <f t="shared" si="27"/>
        <v>0</v>
      </c>
      <c r="J153" s="48">
        <f t="shared" si="27"/>
        <v>0</v>
      </c>
      <c r="K153" s="1187">
        <f t="shared" si="31"/>
        <v>0</v>
      </c>
      <c r="L153" s="46"/>
      <c r="M153" s="48">
        <f t="shared" si="28"/>
        <v>0</v>
      </c>
      <c r="N153" s="48">
        <f t="shared" si="28"/>
        <v>0</v>
      </c>
      <c r="O153" s="48">
        <f t="shared" si="28"/>
        <v>0</v>
      </c>
      <c r="P153" s="1187">
        <f t="shared" si="32"/>
        <v>0</v>
      </c>
      <c r="Q153" s="46"/>
      <c r="R153" s="628" t="str">
        <f t="shared" si="29"/>
        <v>ja</v>
      </c>
      <c r="S153" s="1230">
        <f>IF(R153="nee",0,(K153-P153)*(tab!$C$24*tab!$D$10+tab!$D$52))</f>
        <v>0</v>
      </c>
      <c r="T153" s="1230" t="str">
        <f>IF(AND(K153=0,P153=0),"",(H153-M153)*tab!$E$58+(I153-N153)*tab!$F$58+(J153-O153)*tab!$G$58)</f>
        <v/>
      </c>
      <c r="U153" s="1230">
        <f t="shared" si="33"/>
        <v>0</v>
      </c>
      <c r="V153" s="628" t="str">
        <f t="shared" si="30"/>
        <v>ja</v>
      </c>
      <c r="W153" s="1230">
        <f>IF(V153="nee",0,(K153-P153)*(tab!$C$123))</f>
        <v>0</v>
      </c>
      <c r="X153" s="1230">
        <f>IF(AND(K153=0,P153=0),0,(H153-M153)*tab!$G$123+(I153-N153)*tab!$H$123+(J153-O153)*tab!$I$123)</f>
        <v>0</v>
      </c>
      <c r="Y153" s="1230">
        <f t="shared" si="34"/>
        <v>0</v>
      </c>
      <c r="Z153" s="3"/>
      <c r="AA153" s="26"/>
    </row>
    <row r="154" spans="1:148" ht="12" customHeight="1" x14ac:dyDescent="0.2">
      <c r="B154" s="21"/>
      <c r="C154" s="51"/>
      <c r="D154" s="1">
        <v>22</v>
      </c>
      <c r="E154" s="1238">
        <f t="shared" si="26"/>
        <v>0</v>
      </c>
      <c r="F154" s="669">
        <f t="shared" si="26"/>
        <v>0</v>
      </c>
      <c r="G154" s="47"/>
      <c r="H154" s="48">
        <f t="shared" si="27"/>
        <v>0</v>
      </c>
      <c r="I154" s="48">
        <f t="shared" si="27"/>
        <v>0</v>
      </c>
      <c r="J154" s="48">
        <f t="shared" si="27"/>
        <v>0</v>
      </c>
      <c r="K154" s="1187">
        <f t="shared" si="31"/>
        <v>0</v>
      </c>
      <c r="L154" s="46"/>
      <c r="M154" s="48">
        <f t="shared" si="28"/>
        <v>0</v>
      </c>
      <c r="N154" s="48">
        <f t="shared" si="28"/>
        <v>0</v>
      </c>
      <c r="O154" s="48">
        <f t="shared" si="28"/>
        <v>0</v>
      </c>
      <c r="P154" s="1187">
        <f t="shared" si="32"/>
        <v>0</v>
      </c>
      <c r="Q154" s="46"/>
      <c r="R154" s="628" t="str">
        <f t="shared" si="29"/>
        <v>ja</v>
      </c>
      <c r="S154" s="1230">
        <f>IF(R154="nee",0,(K154-P154)*(tab!$C$24*tab!$D$10+tab!$D$52))</f>
        <v>0</v>
      </c>
      <c r="T154" s="1230" t="str">
        <f>IF(AND(K154=0,P154=0),"",(H154-M154)*tab!$E$58+(I154-N154)*tab!$F$58+(J154-O154)*tab!$G$58)</f>
        <v/>
      </c>
      <c r="U154" s="1230">
        <f t="shared" si="33"/>
        <v>0</v>
      </c>
      <c r="V154" s="628" t="str">
        <f t="shared" si="30"/>
        <v>ja</v>
      </c>
      <c r="W154" s="1230">
        <f>IF(V154="nee",0,(K154-P154)*(tab!$C$123))</f>
        <v>0</v>
      </c>
      <c r="X154" s="1230">
        <f>IF(AND(K154=0,P154=0),0,(H154-M154)*tab!$G$123+(I154-N154)*tab!$H$123+(J154-O154)*tab!$I$123)</f>
        <v>0</v>
      </c>
      <c r="Y154" s="1230">
        <f t="shared" si="34"/>
        <v>0</v>
      </c>
      <c r="Z154" s="3"/>
      <c r="AA154" s="26"/>
    </row>
    <row r="155" spans="1:148" ht="12" customHeight="1" x14ac:dyDescent="0.2">
      <c r="B155" s="21"/>
      <c r="C155" s="51"/>
      <c r="D155" s="1">
        <v>23</v>
      </c>
      <c r="E155" s="1238">
        <f t="shared" si="26"/>
        <v>0</v>
      </c>
      <c r="F155" s="669">
        <f t="shared" si="26"/>
        <v>0</v>
      </c>
      <c r="G155" s="47"/>
      <c r="H155" s="48">
        <f t="shared" si="27"/>
        <v>0</v>
      </c>
      <c r="I155" s="48">
        <f t="shared" si="27"/>
        <v>0</v>
      </c>
      <c r="J155" s="48">
        <f t="shared" si="27"/>
        <v>0</v>
      </c>
      <c r="K155" s="1187">
        <f t="shared" si="31"/>
        <v>0</v>
      </c>
      <c r="L155" s="46"/>
      <c r="M155" s="48">
        <f t="shared" si="28"/>
        <v>0</v>
      </c>
      <c r="N155" s="48">
        <f t="shared" si="28"/>
        <v>0</v>
      </c>
      <c r="O155" s="48">
        <f t="shared" si="28"/>
        <v>0</v>
      </c>
      <c r="P155" s="1187">
        <f t="shared" si="32"/>
        <v>0</v>
      </c>
      <c r="Q155" s="46"/>
      <c r="R155" s="628" t="str">
        <f t="shared" si="29"/>
        <v>ja</v>
      </c>
      <c r="S155" s="1230">
        <f>IF(R155="nee",0,(K155-P155)*(tab!$C$24*tab!$D$10+tab!$D$52))</f>
        <v>0</v>
      </c>
      <c r="T155" s="1230" t="str">
        <f>IF(AND(K155=0,P155=0),"",(H155-M155)*tab!$E$58+(I155-N155)*tab!$F$58+(J155-O155)*tab!$G$58)</f>
        <v/>
      </c>
      <c r="U155" s="1230">
        <f t="shared" si="33"/>
        <v>0</v>
      </c>
      <c r="V155" s="628" t="str">
        <f t="shared" si="30"/>
        <v>ja</v>
      </c>
      <c r="W155" s="1230">
        <f>IF(V155="nee",0,(K155-P155)*(tab!$C$123))</f>
        <v>0</v>
      </c>
      <c r="X155" s="1230">
        <f>IF(AND(K155=0,P155=0),0,(H155-M155)*tab!$G$123+(I155-N155)*tab!$H$123+(J155-O155)*tab!$I$123)</f>
        <v>0</v>
      </c>
      <c r="Y155" s="1230">
        <f t="shared" si="34"/>
        <v>0</v>
      </c>
      <c r="Z155" s="3"/>
      <c r="AA155" s="26"/>
    </row>
    <row r="156" spans="1:148" ht="12" customHeight="1" x14ac:dyDescent="0.2">
      <c r="B156" s="21"/>
      <c r="C156" s="51"/>
      <c r="D156" s="1">
        <v>24</v>
      </c>
      <c r="E156" s="1238">
        <f t="shared" si="26"/>
        <v>0</v>
      </c>
      <c r="F156" s="669">
        <f t="shared" si="26"/>
        <v>0</v>
      </c>
      <c r="G156" s="47"/>
      <c r="H156" s="48">
        <f t="shared" si="27"/>
        <v>0</v>
      </c>
      <c r="I156" s="48">
        <f t="shared" si="27"/>
        <v>0</v>
      </c>
      <c r="J156" s="48">
        <f t="shared" si="27"/>
        <v>0</v>
      </c>
      <c r="K156" s="1187">
        <f t="shared" si="31"/>
        <v>0</v>
      </c>
      <c r="L156" s="46"/>
      <c r="M156" s="48">
        <f t="shared" si="28"/>
        <v>0</v>
      </c>
      <c r="N156" s="48">
        <f t="shared" si="28"/>
        <v>0</v>
      </c>
      <c r="O156" s="48">
        <f t="shared" si="28"/>
        <v>0</v>
      </c>
      <c r="P156" s="1187">
        <f t="shared" si="32"/>
        <v>0</v>
      </c>
      <c r="Q156" s="46"/>
      <c r="R156" s="628" t="str">
        <f t="shared" si="29"/>
        <v>ja</v>
      </c>
      <c r="S156" s="1230">
        <f>IF(R156="nee",0,(K156-P156)*(tab!$C$24*tab!$D$10+tab!$D$52))</f>
        <v>0</v>
      </c>
      <c r="T156" s="1230" t="str">
        <f>IF(AND(K156=0,P156=0),"",(H156-M156)*tab!$E$58+(I156-N156)*tab!$F$58+(J156-O156)*tab!$G$58)</f>
        <v/>
      </c>
      <c r="U156" s="1230">
        <f t="shared" si="33"/>
        <v>0</v>
      </c>
      <c r="V156" s="628" t="str">
        <f t="shared" si="30"/>
        <v>ja</v>
      </c>
      <c r="W156" s="1230">
        <f>IF(V156="nee",0,(K156-P156)*(tab!$C$123))</f>
        <v>0</v>
      </c>
      <c r="X156" s="1230">
        <f>IF(AND(K156=0,P156=0),0,(H156-M156)*tab!$G$123+(I156-N156)*tab!$H$123+(J156-O156)*tab!$I$123)</f>
        <v>0</v>
      </c>
      <c r="Y156" s="1230">
        <f t="shared" si="34"/>
        <v>0</v>
      </c>
      <c r="Z156" s="3"/>
      <c r="AA156" s="26"/>
    </row>
    <row r="157" spans="1:148" ht="12" customHeight="1" x14ac:dyDescent="0.2">
      <c r="B157" s="21"/>
      <c r="C157" s="51"/>
      <c r="D157" s="1">
        <v>25</v>
      </c>
      <c r="E157" s="1238">
        <f t="shared" si="26"/>
        <v>0</v>
      </c>
      <c r="F157" s="669">
        <f t="shared" si="26"/>
        <v>0</v>
      </c>
      <c r="G157" s="47"/>
      <c r="H157" s="48">
        <f t="shared" si="27"/>
        <v>0</v>
      </c>
      <c r="I157" s="48">
        <f t="shared" si="27"/>
        <v>0</v>
      </c>
      <c r="J157" s="48">
        <f t="shared" si="27"/>
        <v>0</v>
      </c>
      <c r="K157" s="1187">
        <f t="shared" si="31"/>
        <v>0</v>
      </c>
      <c r="L157" s="46"/>
      <c r="M157" s="48">
        <f t="shared" si="28"/>
        <v>0</v>
      </c>
      <c r="N157" s="48">
        <f t="shared" si="28"/>
        <v>0</v>
      </c>
      <c r="O157" s="48">
        <f t="shared" si="28"/>
        <v>0</v>
      </c>
      <c r="P157" s="1187">
        <f t="shared" si="32"/>
        <v>0</v>
      </c>
      <c r="Q157" s="46"/>
      <c r="R157" s="628" t="str">
        <f t="shared" si="29"/>
        <v>ja</v>
      </c>
      <c r="S157" s="1230">
        <f>IF(R157="nee",0,(K157-P157)*(tab!$C$24*tab!$D$10+tab!$D$52))</f>
        <v>0</v>
      </c>
      <c r="T157" s="1230" t="str">
        <f>IF(AND(K157=0,P157=0),"",(H157-M157)*tab!$E$58+(I157-N157)*tab!$F$58+(J157-O157)*tab!$G$58)</f>
        <v/>
      </c>
      <c r="U157" s="1230">
        <f t="shared" si="33"/>
        <v>0</v>
      </c>
      <c r="V157" s="628" t="str">
        <f t="shared" si="30"/>
        <v>ja</v>
      </c>
      <c r="W157" s="1230">
        <f>IF(V157="nee",0,(K157-P157)*(tab!$C$123))</f>
        <v>0</v>
      </c>
      <c r="X157" s="1230">
        <f>IF(AND(K157=0,P157=0),0,(H157-M157)*tab!$G$123+(I157-N157)*tab!$H$123+(J157-O157)*tab!$I$123)</f>
        <v>0</v>
      </c>
      <c r="Y157" s="1230">
        <f t="shared" si="34"/>
        <v>0</v>
      </c>
      <c r="Z157" s="3"/>
      <c r="AA157" s="26"/>
    </row>
    <row r="158" spans="1:148" ht="12" customHeight="1" x14ac:dyDescent="0.2">
      <c r="B158" s="21"/>
      <c r="C158" s="51"/>
      <c r="D158" s="1">
        <v>26</v>
      </c>
      <c r="E158" s="1238">
        <f t="shared" si="26"/>
        <v>0</v>
      </c>
      <c r="F158" s="669">
        <f t="shared" si="26"/>
        <v>0</v>
      </c>
      <c r="G158" s="47"/>
      <c r="H158" s="48">
        <f t="shared" si="27"/>
        <v>0</v>
      </c>
      <c r="I158" s="48">
        <f t="shared" si="27"/>
        <v>0</v>
      </c>
      <c r="J158" s="48">
        <f t="shared" si="27"/>
        <v>0</v>
      </c>
      <c r="K158" s="1187">
        <f t="shared" si="31"/>
        <v>0</v>
      </c>
      <c r="L158" s="46"/>
      <c r="M158" s="48">
        <f t="shared" si="28"/>
        <v>0</v>
      </c>
      <c r="N158" s="48">
        <f t="shared" si="28"/>
        <v>0</v>
      </c>
      <c r="O158" s="48">
        <f t="shared" si="28"/>
        <v>0</v>
      </c>
      <c r="P158" s="1187">
        <f t="shared" si="32"/>
        <v>0</v>
      </c>
      <c r="Q158" s="46"/>
      <c r="R158" s="628" t="str">
        <f t="shared" si="29"/>
        <v>ja</v>
      </c>
      <c r="S158" s="1230">
        <f>IF(R158="nee",0,(K158-P158)*(tab!$C$24*tab!$D$10+tab!$D$52))</f>
        <v>0</v>
      </c>
      <c r="T158" s="1230" t="str">
        <f>IF(AND(K158=0,P158=0),"",(H158-M158)*tab!$E$58+(I158-N158)*tab!$F$58+(J158-O158)*tab!$G$58)</f>
        <v/>
      </c>
      <c r="U158" s="1230">
        <f t="shared" si="33"/>
        <v>0</v>
      </c>
      <c r="V158" s="628" t="str">
        <f t="shared" si="30"/>
        <v>ja</v>
      </c>
      <c r="W158" s="1230">
        <f>IF(V158="nee",0,(K158-P158)*(tab!$C$123))</f>
        <v>0</v>
      </c>
      <c r="X158" s="1230">
        <f>IF(AND(K158=0,P158=0),0,(H158-M158)*tab!$G$123+(I158-N158)*tab!$H$123+(J158-O158)*tab!$I$123)</f>
        <v>0</v>
      </c>
      <c r="Y158" s="1230">
        <f t="shared" si="34"/>
        <v>0</v>
      </c>
      <c r="Z158" s="3"/>
      <c r="AA158" s="26"/>
    </row>
    <row r="159" spans="1:148" ht="12" customHeight="1" x14ac:dyDescent="0.2">
      <c r="B159" s="21"/>
      <c r="C159" s="51"/>
      <c r="D159" s="1">
        <v>27</v>
      </c>
      <c r="E159" s="1238">
        <f t="shared" si="26"/>
        <v>0</v>
      </c>
      <c r="F159" s="669">
        <f t="shared" si="26"/>
        <v>0</v>
      </c>
      <c r="G159" s="47"/>
      <c r="H159" s="48">
        <f t="shared" si="27"/>
        <v>0</v>
      </c>
      <c r="I159" s="48">
        <f t="shared" si="27"/>
        <v>0</v>
      </c>
      <c r="J159" s="48">
        <f t="shared" si="27"/>
        <v>0</v>
      </c>
      <c r="K159" s="1187">
        <f t="shared" si="31"/>
        <v>0</v>
      </c>
      <c r="L159" s="46"/>
      <c r="M159" s="48">
        <f t="shared" si="28"/>
        <v>0</v>
      </c>
      <c r="N159" s="48">
        <f t="shared" si="28"/>
        <v>0</v>
      </c>
      <c r="O159" s="48">
        <f t="shared" si="28"/>
        <v>0</v>
      </c>
      <c r="P159" s="1187">
        <f t="shared" si="32"/>
        <v>0</v>
      </c>
      <c r="Q159" s="46"/>
      <c r="R159" s="628" t="str">
        <f t="shared" si="29"/>
        <v>ja</v>
      </c>
      <c r="S159" s="1230">
        <f>IF(R159="nee",0,(K159-P159)*(tab!$C$24*tab!$D$10+tab!$D$52))</f>
        <v>0</v>
      </c>
      <c r="T159" s="1230" t="str">
        <f>IF(AND(K159=0,P159=0),"",(H159-M159)*tab!$E$58+(I159-N159)*tab!$F$58+(J159-O159)*tab!$G$58)</f>
        <v/>
      </c>
      <c r="U159" s="1230">
        <f t="shared" si="33"/>
        <v>0</v>
      </c>
      <c r="V159" s="628" t="str">
        <f t="shared" si="30"/>
        <v>ja</v>
      </c>
      <c r="W159" s="1230">
        <f>IF(V159="nee",0,(K159-P159)*(tab!$C$123))</f>
        <v>0</v>
      </c>
      <c r="X159" s="1230">
        <f>IF(AND(K159=0,P159=0),0,(H159-M159)*tab!$G$123+(I159-N159)*tab!$H$123+(J159-O159)*tab!$I$123)</f>
        <v>0</v>
      </c>
      <c r="Y159" s="1230">
        <f t="shared" si="34"/>
        <v>0</v>
      </c>
      <c r="Z159" s="3"/>
      <c r="AA159" s="26"/>
    </row>
    <row r="160" spans="1:148" ht="12" customHeight="1" x14ac:dyDescent="0.2">
      <c r="B160" s="21"/>
      <c r="C160" s="51"/>
      <c r="D160" s="1">
        <v>28</v>
      </c>
      <c r="E160" s="1238">
        <f t="shared" si="26"/>
        <v>0</v>
      </c>
      <c r="F160" s="669">
        <f t="shared" si="26"/>
        <v>0</v>
      </c>
      <c r="G160" s="47"/>
      <c r="H160" s="48">
        <f t="shared" si="27"/>
        <v>0</v>
      </c>
      <c r="I160" s="48">
        <f t="shared" si="27"/>
        <v>0</v>
      </c>
      <c r="J160" s="48">
        <f t="shared" si="27"/>
        <v>0</v>
      </c>
      <c r="K160" s="1187">
        <f t="shared" si="31"/>
        <v>0</v>
      </c>
      <c r="L160" s="46"/>
      <c r="M160" s="48">
        <f t="shared" si="28"/>
        <v>0</v>
      </c>
      <c r="N160" s="48">
        <f t="shared" si="28"/>
        <v>0</v>
      </c>
      <c r="O160" s="48">
        <f t="shared" si="28"/>
        <v>0</v>
      </c>
      <c r="P160" s="1187">
        <f t="shared" si="32"/>
        <v>0</v>
      </c>
      <c r="Q160" s="46"/>
      <c r="R160" s="628" t="str">
        <f t="shared" si="29"/>
        <v>ja</v>
      </c>
      <c r="S160" s="1230">
        <f>IF(R160="nee",0,(K160-P160)*(tab!$C$24*tab!$D$10+tab!$D$52))</f>
        <v>0</v>
      </c>
      <c r="T160" s="1230" t="str">
        <f>IF(AND(K160=0,P160=0),"",(H160-M160)*tab!$E$58+(I160-N160)*tab!$F$58+(J160-O160)*tab!$G$58)</f>
        <v/>
      </c>
      <c r="U160" s="1230">
        <f t="shared" si="33"/>
        <v>0</v>
      </c>
      <c r="V160" s="628" t="str">
        <f t="shared" si="30"/>
        <v>ja</v>
      </c>
      <c r="W160" s="1230">
        <f>IF(V160="nee",0,(K160-P160)*(tab!$C$123))</f>
        <v>0</v>
      </c>
      <c r="X160" s="1230">
        <f>IF(AND(K160=0,P160=0),0,(H160-M160)*tab!$G$123+(I160-N160)*tab!$H$123+(J160-O160)*tab!$I$123)</f>
        <v>0</v>
      </c>
      <c r="Y160" s="1230">
        <f t="shared" si="34"/>
        <v>0</v>
      </c>
      <c r="Z160" s="3"/>
      <c r="AA160" s="26"/>
    </row>
    <row r="161" spans="2:27" ht="12" customHeight="1" x14ac:dyDescent="0.2">
      <c r="B161" s="21"/>
      <c r="C161" s="51"/>
      <c r="D161" s="1">
        <v>29</v>
      </c>
      <c r="E161" s="1238">
        <f t="shared" si="26"/>
        <v>0</v>
      </c>
      <c r="F161" s="669">
        <f t="shared" si="26"/>
        <v>0</v>
      </c>
      <c r="G161" s="47"/>
      <c r="H161" s="48">
        <f t="shared" si="27"/>
        <v>0</v>
      </c>
      <c r="I161" s="48">
        <f t="shared" si="27"/>
        <v>0</v>
      </c>
      <c r="J161" s="48">
        <f t="shared" si="27"/>
        <v>0</v>
      </c>
      <c r="K161" s="1187">
        <f t="shared" si="31"/>
        <v>0</v>
      </c>
      <c r="L161" s="46"/>
      <c r="M161" s="48">
        <f t="shared" si="28"/>
        <v>0</v>
      </c>
      <c r="N161" s="48">
        <f t="shared" si="28"/>
        <v>0</v>
      </c>
      <c r="O161" s="48">
        <f t="shared" si="28"/>
        <v>0</v>
      </c>
      <c r="P161" s="1187">
        <f t="shared" si="32"/>
        <v>0</v>
      </c>
      <c r="Q161" s="46"/>
      <c r="R161" s="628" t="str">
        <f t="shared" si="29"/>
        <v>ja</v>
      </c>
      <c r="S161" s="1230">
        <f>IF(R161="nee",0,(K161-P161)*(tab!$C$24*tab!$D$10+tab!$D$52))</f>
        <v>0</v>
      </c>
      <c r="T161" s="1230" t="str">
        <f>IF(AND(K161=0,P161=0),"",(H161-M161)*tab!$E$58+(I161-N161)*tab!$F$58+(J161-O161)*tab!$G$58)</f>
        <v/>
      </c>
      <c r="U161" s="1230">
        <f t="shared" si="33"/>
        <v>0</v>
      </c>
      <c r="V161" s="628" t="str">
        <f t="shared" si="30"/>
        <v>ja</v>
      </c>
      <c r="W161" s="1230">
        <f>IF(V161="nee",0,(K161-P161)*(tab!$C$123))</f>
        <v>0</v>
      </c>
      <c r="X161" s="1230">
        <f>IF(AND(K161=0,P161=0),0,(H161-M161)*tab!$G$123+(I161-N161)*tab!$H$123+(J161-O161)*tab!$I$123)</f>
        <v>0</v>
      </c>
      <c r="Y161" s="1230">
        <f t="shared" si="34"/>
        <v>0</v>
      </c>
      <c r="Z161" s="3"/>
      <c r="AA161" s="26"/>
    </row>
    <row r="162" spans="2:27" ht="12" customHeight="1" x14ac:dyDescent="0.2">
      <c r="B162" s="21"/>
      <c r="C162" s="51"/>
      <c r="D162" s="1">
        <v>30</v>
      </c>
      <c r="E162" s="1238">
        <f t="shared" si="26"/>
        <v>0</v>
      </c>
      <c r="F162" s="669">
        <f t="shared" si="26"/>
        <v>0</v>
      </c>
      <c r="G162" s="47"/>
      <c r="H162" s="48">
        <f t="shared" si="27"/>
        <v>0</v>
      </c>
      <c r="I162" s="48">
        <f t="shared" si="27"/>
        <v>0</v>
      </c>
      <c r="J162" s="48">
        <f t="shared" si="27"/>
        <v>0</v>
      </c>
      <c r="K162" s="1187">
        <f t="shared" si="31"/>
        <v>0</v>
      </c>
      <c r="L162" s="46"/>
      <c r="M162" s="48">
        <f t="shared" si="28"/>
        <v>0</v>
      </c>
      <c r="N162" s="48">
        <f t="shared" si="28"/>
        <v>0</v>
      </c>
      <c r="O162" s="48">
        <f t="shared" si="28"/>
        <v>0</v>
      </c>
      <c r="P162" s="1187">
        <f t="shared" si="32"/>
        <v>0</v>
      </c>
      <c r="Q162" s="46"/>
      <c r="R162" s="628" t="str">
        <f t="shared" si="29"/>
        <v>ja</v>
      </c>
      <c r="S162" s="1230">
        <f>IF(R162="nee",0,(K162-P162)*(tab!$C$24*tab!$D$10+tab!$D$52))</f>
        <v>0</v>
      </c>
      <c r="T162" s="1230" t="str">
        <f>IF(AND(K162=0,P162=0),"",(H162-M162)*tab!$E$58+(I162-N162)*tab!$F$58+(J162-O162)*tab!$G$58)</f>
        <v/>
      </c>
      <c r="U162" s="1230">
        <f t="shared" si="33"/>
        <v>0</v>
      </c>
      <c r="V162" s="628" t="str">
        <f t="shared" si="30"/>
        <v>ja</v>
      </c>
      <c r="W162" s="1230">
        <f>IF(V162="nee",0,(K162-P162)*(tab!$C$123))</f>
        <v>0</v>
      </c>
      <c r="X162" s="1230">
        <f>IF(AND(K162=0,P162=0),0,(H162-M162)*tab!$G$123+(I162-N162)*tab!$H$123+(J162-O162)*tab!$I$123)</f>
        <v>0</v>
      </c>
      <c r="Y162" s="1230">
        <f t="shared" si="34"/>
        <v>0</v>
      </c>
      <c r="Z162" s="3"/>
      <c r="AA162" s="26"/>
    </row>
    <row r="163" spans="2:27" ht="12" customHeight="1" x14ac:dyDescent="0.2">
      <c r="B163" s="419"/>
      <c r="C163" s="909"/>
      <c r="D163" s="345"/>
      <c r="E163" s="367"/>
      <c r="F163" s="423"/>
      <c r="G163" s="643"/>
      <c r="H163" s="1228">
        <f>SUM(H133:H158)</f>
        <v>1</v>
      </c>
      <c r="I163" s="1228">
        <f>SUM(I133:I158)</f>
        <v>1</v>
      </c>
      <c r="J163" s="1228">
        <f>SUM(J133:J158)</f>
        <v>1</v>
      </c>
      <c r="K163" s="1228">
        <f>SUM(K133:K158)</f>
        <v>3</v>
      </c>
      <c r="L163" s="644"/>
      <c r="M163" s="1228">
        <f>SUM(M133:M158)</f>
        <v>0</v>
      </c>
      <c r="N163" s="1228">
        <f>SUM(N133:N158)</f>
        <v>0</v>
      </c>
      <c r="O163" s="1228">
        <f>SUM(O133:O158)</f>
        <v>0</v>
      </c>
      <c r="P163" s="1228">
        <f>SUM(P133:P158)</f>
        <v>0</v>
      </c>
      <c r="Q163" s="644"/>
      <c r="R163" s="644"/>
      <c r="S163" s="644"/>
      <c r="T163" s="644"/>
      <c r="U163" s="1229">
        <f t="shared" ref="U163" si="35">SUM(U133:U162)</f>
        <v>53014.875593000004</v>
      </c>
      <c r="V163" s="644"/>
      <c r="W163" s="644"/>
      <c r="X163" s="644"/>
      <c r="Y163" s="1229">
        <f t="shared" ref="Y163" si="36">SUM(Y133:Y162)</f>
        <v>5337.71</v>
      </c>
      <c r="Z163" s="368"/>
      <c r="AA163" s="371"/>
    </row>
    <row r="164" spans="2:27" ht="12" customHeight="1" x14ac:dyDescent="0.2">
      <c r="B164" s="21"/>
      <c r="C164" s="51"/>
      <c r="D164" s="1"/>
      <c r="E164" s="38"/>
      <c r="F164" s="46"/>
      <c r="G164" s="3"/>
      <c r="H164" s="46"/>
      <c r="I164" s="46"/>
      <c r="J164" s="46"/>
      <c r="K164" s="46"/>
      <c r="L164" s="46"/>
      <c r="M164" s="46"/>
      <c r="N164" s="46"/>
      <c r="O164" s="46"/>
      <c r="P164" s="46"/>
      <c r="Q164" s="46"/>
      <c r="R164" s="46"/>
      <c r="S164" s="46"/>
      <c r="T164" s="46"/>
      <c r="U164" s="46"/>
      <c r="V164" s="46"/>
      <c r="W164" s="46"/>
      <c r="X164" s="46"/>
      <c r="Y164" s="46"/>
      <c r="Z164" s="3"/>
      <c r="AA164" s="26"/>
    </row>
    <row r="165" spans="2:27" ht="12" customHeight="1" x14ac:dyDescent="0.2">
      <c r="B165" s="250"/>
      <c r="C165" s="249"/>
      <c r="D165" s="965"/>
      <c r="E165" s="1231" t="s">
        <v>127</v>
      </c>
      <c r="F165" s="1011"/>
      <c r="G165" s="1232"/>
      <c r="H165" s="1233" t="s">
        <v>706</v>
      </c>
      <c r="I165" s="1234"/>
      <c r="J165" s="1276">
        <f>tab!$E$4</f>
        <v>2016</v>
      </c>
      <c r="K165" s="1011"/>
      <c r="L165" s="1011"/>
      <c r="M165" s="1233"/>
      <c r="N165" s="1234"/>
      <c r="O165" s="1235"/>
      <c r="P165" s="1011"/>
      <c r="Q165" s="1011"/>
      <c r="R165" s="1231"/>
      <c r="S165" s="1011"/>
      <c r="T165" s="1011"/>
      <c r="U165" s="1011"/>
      <c r="V165" s="1011"/>
      <c r="W165" s="1011"/>
      <c r="X165" s="1011"/>
      <c r="Y165" s="1011"/>
      <c r="Z165" s="7"/>
      <c r="AA165" s="259"/>
    </row>
    <row r="166" spans="2:27" ht="12" customHeight="1" x14ac:dyDescent="0.2">
      <c r="B166" s="21"/>
      <c r="C166" s="51"/>
      <c r="D166" s="40"/>
      <c r="E166" s="1231" t="s">
        <v>122</v>
      </c>
      <c r="F166" s="1218"/>
      <c r="G166" s="1232"/>
      <c r="H166" s="1231" t="s">
        <v>644</v>
      </c>
      <c r="I166" s="1011"/>
      <c r="J166" s="1011"/>
      <c r="K166" s="1011"/>
      <c r="L166" s="1011"/>
      <c r="M166" s="1231" t="s">
        <v>645</v>
      </c>
      <c r="N166" s="1011"/>
      <c r="O166" s="1011"/>
      <c r="P166" s="1011"/>
      <c r="Q166" s="1011"/>
      <c r="R166" s="1011" t="s">
        <v>703</v>
      </c>
      <c r="S166" s="1011" t="s">
        <v>123</v>
      </c>
      <c r="T166" s="1011"/>
      <c r="U166" s="1011" t="s">
        <v>646</v>
      </c>
      <c r="V166" s="1011" t="s">
        <v>704</v>
      </c>
      <c r="W166" s="1011"/>
      <c r="X166" s="1011"/>
      <c r="Y166" s="1011" t="s">
        <v>647</v>
      </c>
      <c r="Z166" s="56"/>
      <c r="AA166" s="18"/>
    </row>
    <row r="167" spans="2:27" ht="12" customHeight="1" x14ac:dyDescent="0.2">
      <c r="B167" s="21"/>
      <c r="C167" s="51"/>
      <c r="D167" s="345"/>
      <c r="E167" s="991" t="s">
        <v>124</v>
      </c>
      <c r="F167" s="1009" t="s">
        <v>125</v>
      </c>
      <c r="G167" s="992"/>
      <c r="H167" s="1009" t="s">
        <v>29</v>
      </c>
      <c r="I167" s="1009" t="s">
        <v>30</v>
      </c>
      <c r="J167" s="1009" t="s">
        <v>31</v>
      </c>
      <c r="K167" s="1009" t="s">
        <v>126</v>
      </c>
      <c r="L167" s="1009"/>
      <c r="M167" s="1009" t="s">
        <v>29</v>
      </c>
      <c r="N167" s="1009" t="s">
        <v>30</v>
      </c>
      <c r="O167" s="1009" t="s">
        <v>31</v>
      </c>
      <c r="P167" s="991" t="s">
        <v>126</v>
      </c>
      <c r="Q167" s="1009"/>
      <c r="R167" s="1011" t="s">
        <v>576</v>
      </c>
      <c r="S167" s="1009" t="s">
        <v>131</v>
      </c>
      <c r="T167" s="1009" t="s">
        <v>132</v>
      </c>
      <c r="U167" s="1009" t="s">
        <v>626</v>
      </c>
      <c r="V167" s="1011" t="s">
        <v>576</v>
      </c>
      <c r="W167" s="1009" t="s">
        <v>648</v>
      </c>
      <c r="X167" s="1009" t="s">
        <v>132</v>
      </c>
      <c r="Y167" s="1009" t="s">
        <v>626</v>
      </c>
      <c r="Z167" s="3"/>
      <c r="AA167" s="26"/>
    </row>
    <row r="168" spans="2:27" ht="12" customHeight="1" x14ac:dyDescent="0.2">
      <c r="B168" s="21"/>
      <c r="C168" s="51"/>
      <c r="D168" s="1">
        <v>1</v>
      </c>
      <c r="E168" s="1238" t="str">
        <f t="shared" ref="E168:F168" si="37">+E133</f>
        <v>A</v>
      </c>
      <c r="F168" s="669" t="str">
        <f t="shared" si="37"/>
        <v>PO9876</v>
      </c>
      <c r="G168" s="47"/>
      <c r="H168" s="48">
        <f t="shared" ref="H168:J197" si="38">+H47</f>
        <v>0</v>
      </c>
      <c r="I168" s="48">
        <f t="shared" si="38"/>
        <v>0</v>
      </c>
      <c r="J168" s="48">
        <f t="shared" si="38"/>
        <v>0</v>
      </c>
      <c r="K168" s="1187">
        <f>SUM(H168:J168)</f>
        <v>0</v>
      </c>
      <c r="L168" s="46"/>
      <c r="M168" s="48">
        <f t="shared" ref="M168:O197" si="39">+M47</f>
        <v>0</v>
      </c>
      <c r="N168" s="48">
        <f t="shared" si="39"/>
        <v>0</v>
      </c>
      <c r="O168" s="48">
        <f t="shared" si="39"/>
        <v>0</v>
      </c>
      <c r="P168" s="1187">
        <f>SUM(M168:O168)</f>
        <v>0</v>
      </c>
      <c r="Q168" s="46"/>
      <c r="R168" s="628" t="str">
        <f t="shared" ref="R168:R197" si="40">+R47</f>
        <v>ja</v>
      </c>
      <c r="S168" s="1230">
        <f>IF(R168="nee",0,(K168-P168)*(tab!$C$24*tab!$D$10+tab!$D$52))</f>
        <v>0</v>
      </c>
      <c r="T168" s="1230" t="str">
        <f>IF(AND(K168=0,P168=0),"",(H168-M168)*tab!$E$59+(I168-N168)*tab!$F$59+(J168-O168)*tab!$G$59)</f>
        <v/>
      </c>
      <c r="U168" s="1230">
        <f t="shared" ref="U168:U169" si="41">IF(SUM(S168:T168)&lt;0,0,SUM(S168:T168))</f>
        <v>0</v>
      </c>
      <c r="V168" s="628" t="str">
        <f t="shared" ref="V168:V197" si="42">+V47</f>
        <v>ja</v>
      </c>
      <c r="W168" s="1230">
        <f>IF(V168="nee",0,(K168-P168)*(tab!$C$124))</f>
        <v>0</v>
      </c>
      <c r="X168" s="1230">
        <f>IF(AND(K168=0,P168=0),0,(H168-M168)*tab!$G$124+(I168-N168)*tab!$H$124+(J168-O168)*tab!$I$124)</f>
        <v>0</v>
      </c>
      <c r="Y168" s="1230">
        <f>IF(SUM(W168:X168)&lt;0,0,SUM(W168:X168))</f>
        <v>0</v>
      </c>
      <c r="Z168" s="3"/>
      <c r="AA168" s="26"/>
    </row>
    <row r="169" spans="2:27" ht="12" customHeight="1" x14ac:dyDescent="0.2">
      <c r="B169" s="21"/>
      <c r="C169" s="51"/>
      <c r="D169" s="1">
        <v>2</v>
      </c>
      <c r="E169" s="1238">
        <f t="shared" ref="E169:F169" si="43">+E134</f>
        <v>0</v>
      </c>
      <c r="F169" s="669">
        <f t="shared" si="43"/>
        <v>0</v>
      </c>
      <c r="G169" s="47"/>
      <c r="H169" s="48">
        <f t="shared" si="38"/>
        <v>0</v>
      </c>
      <c r="I169" s="48">
        <f t="shared" si="38"/>
        <v>0</v>
      </c>
      <c r="J169" s="48">
        <f t="shared" si="38"/>
        <v>0</v>
      </c>
      <c r="K169" s="1187">
        <f t="shared" ref="K169:K197" si="44">SUM(H169:J169)</f>
        <v>0</v>
      </c>
      <c r="L169" s="46"/>
      <c r="M169" s="48">
        <f t="shared" si="39"/>
        <v>0</v>
      </c>
      <c r="N169" s="48">
        <f t="shared" si="39"/>
        <v>0</v>
      </c>
      <c r="O169" s="48">
        <f t="shared" si="39"/>
        <v>0</v>
      </c>
      <c r="P169" s="1187">
        <f t="shared" ref="P169:P197" si="45">SUM(M169:O169)</f>
        <v>0</v>
      </c>
      <c r="Q169" s="46"/>
      <c r="R169" s="628" t="str">
        <f t="shared" si="40"/>
        <v>ja</v>
      </c>
      <c r="S169" s="1230">
        <f>IF(R169="nee",0,(K169-P169)*(tab!$C$24*tab!$D$10+tab!$D$52))</f>
        <v>0</v>
      </c>
      <c r="T169" s="1230" t="str">
        <f>IF(AND(K169=0,P169=0),"",(H169-M169)*tab!$E$59+(I169-N169)*tab!$F$59+(J169-O169)*tab!$G$59)</f>
        <v/>
      </c>
      <c r="U169" s="1230">
        <f t="shared" si="41"/>
        <v>0</v>
      </c>
      <c r="V169" s="628" t="str">
        <f t="shared" si="42"/>
        <v>ja</v>
      </c>
      <c r="W169" s="1230">
        <f>IF(V169="nee",0,(K169-P169)*(tab!$C$124))</f>
        <v>0</v>
      </c>
      <c r="X169" s="1230">
        <f>IF(AND(K169=0,P169=0),0,(H169-M169)*tab!$G$124+(I169-N169)*tab!$H$124+(J169-O169)*tab!$I$124)</f>
        <v>0</v>
      </c>
      <c r="Y169" s="1230">
        <f t="shared" ref="Y169:Y197" si="46">IF(SUM(W169:X169)&lt;0,0,SUM(W169:X169))</f>
        <v>0</v>
      </c>
      <c r="Z169" s="3"/>
      <c r="AA169" s="26"/>
    </row>
    <row r="170" spans="2:27" ht="12" customHeight="1" x14ac:dyDescent="0.2">
      <c r="B170" s="21"/>
      <c r="C170" s="51"/>
      <c r="D170" s="1">
        <v>3</v>
      </c>
      <c r="E170" s="1238">
        <f t="shared" ref="E170:F170" si="47">+E135</f>
        <v>0</v>
      </c>
      <c r="F170" s="669">
        <f t="shared" si="47"/>
        <v>0</v>
      </c>
      <c r="G170" s="47"/>
      <c r="H170" s="48">
        <f t="shared" si="38"/>
        <v>0</v>
      </c>
      <c r="I170" s="48">
        <f t="shared" si="38"/>
        <v>0</v>
      </c>
      <c r="J170" s="48">
        <f t="shared" si="38"/>
        <v>0</v>
      </c>
      <c r="K170" s="1187">
        <f t="shared" si="44"/>
        <v>0</v>
      </c>
      <c r="L170" s="46"/>
      <c r="M170" s="48">
        <f t="shared" si="39"/>
        <v>0</v>
      </c>
      <c r="N170" s="48">
        <f t="shared" si="39"/>
        <v>0</v>
      </c>
      <c r="O170" s="48">
        <f t="shared" si="39"/>
        <v>0</v>
      </c>
      <c r="P170" s="1187">
        <f t="shared" si="45"/>
        <v>0</v>
      </c>
      <c r="Q170" s="46"/>
      <c r="R170" s="628" t="str">
        <f t="shared" si="40"/>
        <v>ja</v>
      </c>
      <c r="S170" s="1230">
        <f>IF(R170="nee",0,(K170-P170)*(tab!$C$24*tab!$D$10+tab!$D$52))</f>
        <v>0</v>
      </c>
      <c r="T170" s="1230" t="str">
        <f>IF(AND(K170=0,P170=0),"",(H170-M170)*tab!$E$59+(I170-N170)*tab!$F$59+(J170-O170)*tab!$G$59)</f>
        <v/>
      </c>
      <c r="U170" s="1230">
        <f>IF(SUM(S170:T170)&lt;0,0,SUM(S170:T170))</f>
        <v>0</v>
      </c>
      <c r="V170" s="628" t="str">
        <f t="shared" si="42"/>
        <v>ja</v>
      </c>
      <c r="W170" s="1230">
        <f>IF(V170="nee",0,(K170-P170)*(tab!$C$124))</f>
        <v>0</v>
      </c>
      <c r="X170" s="1230">
        <f>IF(AND(K170=0,P170=0),0,(H170-M170)*tab!$G$124+(I170-N170)*tab!$H$124+(J170-O170)*tab!$I$124)</f>
        <v>0</v>
      </c>
      <c r="Y170" s="1230">
        <f t="shared" si="46"/>
        <v>0</v>
      </c>
      <c r="Z170" s="3"/>
      <c r="AA170" s="26"/>
    </row>
    <row r="171" spans="2:27" ht="12" customHeight="1" x14ac:dyDescent="0.2">
      <c r="B171" s="21"/>
      <c r="C171" s="51"/>
      <c r="D171" s="1">
        <v>4</v>
      </c>
      <c r="E171" s="1238">
        <f t="shared" ref="E171:F171" si="48">+E136</f>
        <v>0</v>
      </c>
      <c r="F171" s="669">
        <f t="shared" si="48"/>
        <v>0</v>
      </c>
      <c r="G171" s="47"/>
      <c r="H171" s="48">
        <f t="shared" si="38"/>
        <v>0</v>
      </c>
      <c r="I171" s="48">
        <f t="shared" si="38"/>
        <v>0</v>
      </c>
      <c r="J171" s="48">
        <f t="shared" si="38"/>
        <v>0</v>
      </c>
      <c r="K171" s="1187">
        <f t="shared" si="44"/>
        <v>0</v>
      </c>
      <c r="L171" s="46"/>
      <c r="M171" s="48">
        <f t="shared" si="39"/>
        <v>0</v>
      </c>
      <c r="N171" s="48">
        <f t="shared" si="39"/>
        <v>0</v>
      </c>
      <c r="O171" s="48">
        <f t="shared" si="39"/>
        <v>0</v>
      </c>
      <c r="P171" s="1187">
        <f t="shared" si="45"/>
        <v>0</v>
      </c>
      <c r="Q171" s="46"/>
      <c r="R171" s="628" t="str">
        <f t="shared" si="40"/>
        <v>ja</v>
      </c>
      <c r="S171" s="1230">
        <f>IF(R171="nee",0,(K171-P171)*(tab!$C$24*tab!$D$10+tab!$D$52))</f>
        <v>0</v>
      </c>
      <c r="T171" s="1230" t="str">
        <f>IF(AND(K171=0,P171=0),"",(H171-M171)*tab!$E$59+(I171-N171)*tab!$F$59+(J171-O171)*tab!$G$59)</f>
        <v/>
      </c>
      <c r="U171" s="1230">
        <f t="shared" ref="U171:U197" si="49">IF(SUM(S171:T171)&lt;0,0,SUM(S171:T171))</f>
        <v>0</v>
      </c>
      <c r="V171" s="628" t="str">
        <f t="shared" si="42"/>
        <v>ja</v>
      </c>
      <c r="W171" s="1230">
        <f>IF(V171="nee",0,(K171-P171)*(tab!$C$124))</f>
        <v>0</v>
      </c>
      <c r="X171" s="1230">
        <f>IF(AND(K171=0,P171=0),0,(H171-M171)*tab!$G$124+(I171-N171)*tab!$H$124+(J171-O171)*tab!$I$124)</f>
        <v>0</v>
      </c>
      <c r="Y171" s="1230">
        <f t="shared" si="46"/>
        <v>0</v>
      </c>
      <c r="Z171" s="3"/>
      <c r="AA171" s="26"/>
    </row>
    <row r="172" spans="2:27" ht="12" customHeight="1" x14ac:dyDescent="0.2">
      <c r="B172" s="21"/>
      <c r="C172" s="51"/>
      <c r="D172" s="1">
        <v>5</v>
      </c>
      <c r="E172" s="1238">
        <f t="shared" ref="E172:F172" si="50">+E137</f>
        <v>0</v>
      </c>
      <c r="F172" s="669">
        <f t="shared" si="50"/>
        <v>0</v>
      </c>
      <c r="G172" s="47"/>
      <c r="H172" s="48">
        <f t="shared" si="38"/>
        <v>0</v>
      </c>
      <c r="I172" s="48">
        <f t="shared" si="38"/>
        <v>0</v>
      </c>
      <c r="J172" s="48">
        <f t="shared" si="38"/>
        <v>0</v>
      </c>
      <c r="K172" s="1187">
        <f t="shared" si="44"/>
        <v>0</v>
      </c>
      <c r="L172" s="46"/>
      <c r="M172" s="48">
        <f t="shared" si="39"/>
        <v>0</v>
      </c>
      <c r="N172" s="48">
        <f t="shared" si="39"/>
        <v>0</v>
      </c>
      <c r="O172" s="48">
        <f t="shared" si="39"/>
        <v>0</v>
      </c>
      <c r="P172" s="1187">
        <f t="shared" si="45"/>
        <v>0</v>
      </c>
      <c r="Q172" s="46"/>
      <c r="R172" s="628" t="str">
        <f t="shared" si="40"/>
        <v>ja</v>
      </c>
      <c r="S172" s="1230">
        <f>IF(R172="nee",0,(K172-P172)*(tab!$C$24*tab!$D$10+tab!$D$52))</f>
        <v>0</v>
      </c>
      <c r="T172" s="1230" t="str">
        <f>IF(AND(K172=0,P172=0),"",(H172-M172)*tab!$E$59+(I172-N172)*tab!$F$59+(J172-O172)*tab!$G$59)</f>
        <v/>
      </c>
      <c r="U172" s="1230">
        <f t="shared" si="49"/>
        <v>0</v>
      </c>
      <c r="V172" s="628" t="str">
        <f t="shared" si="42"/>
        <v>ja</v>
      </c>
      <c r="W172" s="1230">
        <f>IF(V172="nee",0,(K172-P172)*(tab!$C$124))</f>
        <v>0</v>
      </c>
      <c r="X172" s="1230">
        <f>IF(AND(K172=0,P172=0),0,(H172-M172)*tab!$G$124+(I172-N172)*tab!$H$124+(J172-O172)*tab!$I$124)</f>
        <v>0</v>
      </c>
      <c r="Y172" s="1230">
        <f t="shared" si="46"/>
        <v>0</v>
      </c>
      <c r="Z172" s="3"/>
      <c r="AA172" s="26"/>
    </row>
    <row r="173" spans="2:27" ht="12" customHeight="1" x14ac:dyDescent="0.2">
      <c r="B173" s="21"/>
      <c r="C173" s="51"/>
      <c r="D173" s="1">
        <v>6</v>
      </c>
      <c r="E173" s="1238">
        <f t="shared" ref="E173:F173" si="51">+E138</f>
        <v>0</v>
      </c>
      <c r="F173" s="669">
        <f t="shared" si="51"/>
        <v>0</v>
      </c>
      <c r="G173" s="47"/>
      <c r="H173" s="48">
        <f t="shared" si="38"/>
        <v>0</v>
      </c>
      <c r="I173" s="48">
        <f t="shared" si="38"/>
        <v>0</v>
      </c>
      <c r="J173" s="48">
        <f t="shared" si="38"/>
        <v>0</v>
      </c>
      <c r="K173" s="1187">
        <f t="shared" si="44"/>
        <v>0</v>
      </c>
      <c r="L173" s="46"/>
      <c r="M173" s="48">
        <f t="shared" si="39"/>
        <v>0</v>
      </c>
      <c r="N173" s="48">
        <f t="shared" si="39"/>
        <v>0</v>
      </c>
      <c r="O173" s="48">
        <f t="shared" si="39"/>
        <v>0</v>
      </c>
      <c r="P173" s="1187">
        <f t="shared" si="45"/>
        <v>0</v>
      </c>
      <c r="Q173" s="46"/>
      <c r="R173" s="628" t="str">
        <f t="shared" si="40"/>
        <v>ja</v>
      </c>
      <c r="S173" s="1230">
        <f>IF(R173="nee",0,(K173-P173)*(tab!$C$24*tab!$D$10+tab!$D$52))</f>
        <v>0</v>
      </c>
      <c r="T173" s="1230" t="str">
        <f>IF(AND(K173=0,P173=0),"",(H173-M173)*tab!$E$59+(I173-N173)*tab!$F$59+(J173-O173)*tab!$G$59)</f>
        <v/>
      </c>
      <c r="U173" s="1230">
        <f t="shared" si="49"/>
        <v>0</v>
      </c>
      <c r="V173" s="628" t="str">
        <f t="shared" si="42"/>
        <v>ja</v>
      </c>
      <c r="W173" s="1230">
        <f>IF(V173="nee",0,(K173-P173)*(tab!$C$124))</f>
        <v>0</v>
      </c>
      <c r="X173" s="1230">
        <f>IF(AND(K173=0,P173=0),0,(H173-M173)*tab!$G$124+(I173-N173)*tab!$H$124+(J173-O173)*tab!$I$124)</f>
        <v>0</v>
      </c>
      <c r="Y173" s="1230">
        <f t="shared" si="46"/>
        <v>0</v>
      </c>
      <c r="Z173" s="3"/>
      <c r="AA173" s="26"/>
    </row>
    <row r="174" spans="2:27" ht="12" customHeight="1" x14ac:dyDescent="0.2">
      <c r="B174" s="21"/>
      <c r="C174" s="51"/>
      <c r="D174" s="1">
        <v>7</v>
      </c>
      <c r="E174" s="1238">
        <f t="shared" ref="E174:F174" si="52">+E139</f>
        <v>0</v>
      </c>
      <c r="F174" s="669">
        <f t="shared" si="52"/>
        <v>0</v>
      </c>
      <c r="G174" s="47"/>
      <c r="H174" s="48">
        <f t="shared" si="38"/>
        <v>0</v>
      </c>
      <c r="I174" s="48">
        <f t="shared" si="38"/>
        <v>0</v>
      </c>
      <c r="J174" s="48">
        <f t="shared" si="38"/>
        <v>0</v>
      </c>
      <c r="K174" s="1187">
        <f t="shared" si="44"/>
        <v>0</v>
      </c>
      <c r="L174" s="46"/>
      <c r="M174" s="48">
        <f t="shared" si="39"/>
        <v>0</v>
      </c>
      <c r="N174" s="48">
        <f t="shared" si="39"/>
        <v>0</v>
      </c>
      <c r="O174" s="48">
        <f t="shared" si="39"/>
        <v>0</v>
      </c>
      <c r="P174" s="1187">
        <f t="shared" si="45"/>
        <v>0</v>
      </c>
      <c r="Q174" s="46"/>
      <c r="R174" s="628" t="str">
        <f t="shared" si="40"/>
        <v>ja</v>
      </c>
      <c r="S174" s="1230">
        <f>IF(R174="nee",0,(K174-P174)*(tab!$C$24*tab!$D$10+tab!$D$52))</f>
        <v>0</v>
      </c>
      <c r="T174" s="1230" t="str">
        <f>IF(AND(K174=0,P174=0),"",(H174-M174)*tab!$E$59+(I174-N174)*tab!$F$59+(J174-O174)*tab!$G$59)</f>
        <v/>
      </c>
      <c r="U174" s="1230">
        <f t="shared" si="49"/>
        <v>0</v>
      </c>
      <c r="V174" s="628" t="str">
        <f t="shared" si="42"/>
        <v>ja</v>
      </c>
      <c r="W174" s="1230">
        <f>IF(V174="nee",0,(K174-P174)*(tab!$C$124))</f>
        <v>0</v>
      </c>
      <c r="X174" s="1230">
        <f>IF(AND(K174=0,P174=0),0,(H174-M174)*tab!$G$124+(I174-N174)*tab!$H$124+(J174-O174)*tab!$I$124)</f>
        <v>0</v>
      </c>
      <c r="Y174" s="1230">
        <f t="shared" si="46"/>
        <v>0</v>
      </c>
      <c r="Z174" s="3"/>
      <c r="AA174" s="26"/>
    </row>
    <row r="175" spans="2:27" ht="12" customHeight="1" x14ac:dyDescent="0.2">
      <c r="B175" s="21"/>
      <c r="C175" s="51"/>
      <c r="D175" s="1">
        <v>8</v>
      </c>
      <c r="E175" s="1238">
        <f t="shared" ref="E175:F175" si="53">+E140</f>
        <v>0</v>
      </c>
      <c r="F175" s="669">
        <f t="shared" si="53"/>
        <v>0</v>
      </c>
      <c r="G175" s="47"/>
      <c r="H175" s="48">
        <f t="shared" si="38"/>
        <v>0</v>
      </c>
      <c r="I175" s="48">
        <f t="shared" si="38"/>
        <v>0</v>
      </c>
      <c r="J175" s="48">
        <f t="shared" si="38"/>
        <v>0</v>
      </c>
      <c r="K175" s="1187">
        <f t="shared" si="44"/>
        <v>0</v>
      </c>
      <c r="L175" s="46"/>
      <c r="M175" s="48">
        <f t="shared" si="39"/>
        <v>0</v>
      </c>
      <c r="N175" s="48">
        <f t="shared" si="39"/>
        <v>0</v>
      </c>
      <c r="O175" s="48">
        <f t="shared" si="39"/>
        <v>0</v>
      </c>
      <c r="P175" s="1187">
        <f t="shared" si="45"/>
        <v>0</v>
      </c>
      <c r="Q175" s="46"/>
      <c r="R175" s="628" t="str">
        <f t="shared" si="40"/>
        <v>ja</v>
      </c>
      <c r="S175" s="1230">
        <f>IF(R175="nee",0,(K175-P175)*(tab!$C$24*tab!$D$10+tab!$D$52))</f>
        <v>0</v>
      </c>
      <c r="T175" s="1230" t="str">
        <f>IF(AND(K175=0,P175=0),"",(H175-M175)*tab!$E$59+(I175-N175)*tab!$F$59+(J175-O175)*tab!$G$59)</f>
        <v/>
      </c>
      <c r="U175" s="1230">
        <f t="shared" si="49"/>
        <v>0</v>
      </c>
      <c r="V175" s="628" t="str">
        <f t="shared" si="42"/>
        <v>ja</v>
      </c>
      <c r="W175" s="1230">
        <f>IF(V175="nee",0,(K175-P175)*(tab!$C$124))</f>
        <v>0</v>
      </c>
      <c r="X175" s="1230">
        <f>IF(AND(K175=0,P175=0),0,(H175-M175)*tab!$G$124+(I175-N175)*tab!$H$124+(J175-O175)*tab!$I$124)</f>
        <v>0</v>
      </c>
      <c r="Y175" s="1230">
        <f t="shared" si="46"/>
        <v>0</v>
      </c>
      <c r="Z175" s="3"/>
      <c r="AA175" s="26"/>
    </row>
    <row r="176" spans="2:27" ht="12" customHeight="1" x14ac:dyDescent="0.2">
      <c r="B176" s="21"/>
      <c r="C176" s="51"/>
      <c r="D176" s="1">
        <v>9</v>
      </c>
      <c r="E176" s="1238">
        <f t="shared" ref="E176:F176" si="54">+E141</f>
        <v>0</v>
      </c>
      <c r="F176" s="669">
        <f t="shared" si="54"/>
        <v>0</v>
      </c>
      <c r="G176" s="47"/>
      <c r="H176" s="48">
        <f t="shared" si="38"/>
        <v>0</v>
      </c>
      <c r="I176" s="48">
        <f t="shared" si="38"/>
        <v>0</v>
      </c>
      <c r="J176" s="48">
        <f t="shared" si="38"/>
        <v>0</v>
      </c>
      <c r="K176" s="1187">
        <f t="shared" si="44"/>
        <v>0</v>
      </c>
      <c r="L176" s="46"/>
      <c r="M176" s="48">
        <f t="shared" si="39"/>
        <v>0</v>
      </c>
      <c r="N176" s="48">
        <f t="shared" si="39"/>
        <v>0</v>
      </c>
      <c r="O176" s="48">
        <f t="shared" si="39"/>
        <v>0</v>
      </c>
      <c r="P176" s="1187">
        <f t="shared" si="45"/>
        <v>0</v>
      </c>
      <c r="Q176" s="46"/>
      <c r="R176" s="628" t="str">
        <f t="shared" si="40"/>
        <v>ja</v>
      </c>
      <c r="S176" s="1230">
        <f>IF(R176="nee",0,(K176-P176)*(tab!$C$24*tab!$D$10+tab!$D$52))</f>
        <v>0</v>
      </c>
      <c r="T176" s="1230" t="str">
        <f>IF(AND(K176=0,P176=0),"",(H176-M176)*tab!$E$59+(I176-N176)*tab!$F$59+(J176-O176)*tab!$G$59)</f>
        <v/>
      </c>
      <c r="U176" s="1230">
        <f t="shared" si="49"/>
        <v>0</v>
      </c>
      <c r="V176" s="628" t="str">
        <f t="shared" si="42"/>
        <v>ja</v>
      </c>
      <c r="W176" s="1230">
        <f>IF(V176="nee",0,(K176-P176)*(tab!$C$124))</f>
        <v>0</v>
      </c>
      <c r="X176" s="1230">
        <f>IF(AND(K176=0,P176=0),0,(H176-M176)*tab!$G$124+(I176-N176)*tab!$H$124+(J176-O176)*tab!$I$124)</f>
        <v>0</v>
      </c>
      <c r="Y176" s="1230">
        <f t="shared" si="46"/>
        <v>0</v>
      </c>
      <c r="Z176" s="3"/>
      <c r="AA176" s="26"/>
    </row>
    <row r="177" spans="2:27" ht="12" customHeight="1" x14ac:dyDescent="0.2">
      <c r="B177" s="21"/>
      <c r="C177" s="51"/>
      <c r="D177" s="1">
        <v>10</v>
      </c>
      <c r="E177" s="1238">
        <f t="shared" ref="E177:F177" si="55">+E142</f>
        <v>0</v>
      </c>
      <c r="F177" s="669">
        <f t="shared" si="55"/>
        <v>0</v>
      </c>
      <c r="G177" s="47"/>
      <c r="H177" s="48">
        <f t="shared" si="38"/>
        <v>0</v>
      </c>
      <c r="I177" s="48">
        <f t="shared" si="38"/>
        <v>0</v>
      </c>
      <c r="J177" s="48">
        <f t="shared" si="38"/>
        <v>0</v>
      </c>
      <c r="K177" s="1187">
        <f t="shared" si="44"/>
        <v>0</v>
      </c>
      <c r="L177" s="46"/>
      <c r="M177" s="48">
        <f t="shared" si="39"/>
        <v>0</v>
      </c>
      <c r="N177" s="48">
        <f t="shared" si="39"/>
        <v>0</v>
      </c>
      <c r="O177" s="48">
        <f t="shared" si="39"/>
        <v>0</v>
      </c>
      <c r="P177" s="1187">
        <f t="shared" si="45"/>
        <v>0</v>
      </c>
      <c r="Q177" s="46"/>
      <c r="R177" s="628" t="str">
        <f t="shared" si="40"/>
        <v>ja</v>
      </c>
      <c r="S177" s="1230">
        <f>IF(R177="nee",0,(K177-P177)*(tab!$C$24*tab!$D$10+tab!$D$52))</f>
        <v>0</v>
      </c>
      <c r="T177" s="1230" t="str">
        <f>IF(AND(K177=0,P177=0),"",(H177-M177)*tab!$E$59+(I177-N177)*tab!$F$59+(J177-O177)*tab!$G$59)</f>
        <v/>
      </c>
      <c r="U177" s="1230">
        <f t="shared" si="49"/>
        <v>0</v>
      </c>
      <c r="V177" s="628" t="str">
        <f t="shared" si="42"/>
        <v>ja</v>
      </c>
      <c r="W177" s="1230">
        <f>IF(V177="nee",0,(K177-P177)*(tab!$C$124))</f>
        <v>0</v>
      </c>
      <c r="X177" s="1230">
        <f>IF(AND(K177=0,P177=0),0,(H177-M177)*tab!$G$124+(I177-N177)*tab!$H$124+(J177-O177)*tab!$I$124)</f>
        <v>0</v>
      </c>
      <c r="Y177" s="1230">
        <f t="shared" si="46"/>
        <v>0</v>
      </c>
      <c r="Z177" s="3"/>
      <c r="AA177" s="26"/>
    </row>
    <row r="178" spans="2:27" ht="12" customHeight="1" x14ac:dyDescent="0.2">
      <c r="B178" s="21"/>
      <c r="C178" s="51"/>
      <c r="D178" s="1">
        <v>11</v>
      </c>
      <c r="E178" s="1238">
        <f t="shared" ref="E178:F178" si="56">+E143</f>
        <v>0</v>
      </c>
      <c r="F178" s="669">
        <f t="shared" si="56"/>
        <v>0</v>
      </c>
      <c r="G178" s="47"/>
      <c r="H178" s="48">
        <f t="shared" si="38"/>
        <v>0</v>
      </c>
      <c r="I178" s="48">
        <f t="shared" si="38"/>
        <v>0</v>
      </c>
      <c r="J178" s="48">
        <f t="shared" si="38"/>
        <v>0</v>
      </c>
      <c r="K178" s="1187">
        <f t="shared" si="44"/>
        <v>0</v>
      </c>
      <c r="L178" s="46"/>
      <c r="M178" s="48">
        <f t="shared" si="39"/>
        <v>0</v>
      </c>
      <c r="N178" s="48">
        <f t="shared" si="39"/>
        <v>0</v>
      </c>
      <c r="O178" s="48">
        <f t="shared" si="39"/>
        <v>0</v>
      </c>
      <c r="P178" s="1187">
        <f t="shared" si="45"/>
        <v>0</v>
      </c>
      <c r="Q178" s="46"/>
      <c r="R178" s="628" t="str">
        <f t="shared" si="40"/>
        <v>ja</v>
      </c>
      <c r="S178" s="1230">
        <f>IF(R178="nee",0,(K178-P178)*(tab!$C$24*tab!$D$10+tab!$D$52))</f>
        <v>0</v>
      </c>
      <c r="T178" s="1230" t="str">
        <f>IF(AND(K178=0,P178=0),"",(H178-M178)*tab!$E$59+(I178-N178)*tab!$F$59+(J178-O178)*tab!$G$59)</f>
        <v/>
      </c>
      <c r="U178" s="1230">
        <f t="shared" si="49"/>
        <v>0</v>
      </c>
      <c r="V178" s="628" t="str">
        <f t="shared" si="42"/>
        <v>ja</v>
      </c>
      <c r="W178" s="1230">
        <f>IF(V178="nee",0,(K178-P178)*(tab!$C$124))</f>
        <v>0</v>
      </c>
      <c r="X178" s="1230">
        <f>IF(AND(K178=0,P178=0),0,(H178-M178)*tab!$G$124+(I178-N178)*tab!$H$124+(J178-O178)*tab!$I$124)</f>
        <v>0</v>
      </c>
      <c r="Y178" s="1230">
        <f t="shared" si="46"/>
        <v>0</v>
      </c>
      <c r="Z178" s="3"/>
      <c r="AA178" s="26"/>
    </row>
    <row r="179" spans="2:27" ht="12" customHeight="1" x14ac:dyDescent="0.2">
      <c r="B179" s="21"/>
      <c r="C179" s="51"/>
      <c r="D179" s="1">
        <v>12</v>
      </c>
      <c r="E179" s="1238">
        <f t="shared" ref="E179:F179" si="57">+E144</f>
        <v>0</v>
      </c>
      <c r="F179" s="669">
        <f t="shared" si="57"/>
        <v>0</v>
      </c>
      <c r="G179" s="47"/>
      <c r="H179" s="48">
        <f t="shared" si="38"/>
        <v>0</v>
      </c>
      <c r="I179" s="48">
        <f t="shared" si="38"/>
        <v>0</v>
      </c>
      <c r="J179" s="48">
        <f t="shared" si="38"/>
        <v>0</v>
      </c>
      <c r="K179" s="1187">
        <f t="shared" si="44"/>
        <v>0</v>
      </c>
      <c r="L179" s="46"/>
      <c r="M179" s="48">
        <f t="shared" si="39"/>
        <v>0</v>
      </c>
      <c r="N179" s="48">
        <f t="shared" si="39"/>
        <v>0</v>
      </c>
      <c r="O179" s="48">
        <f t="shared" si="39"/>
        <v>0</v>
      </c>
      <c r="P179" s="1187">
        <f t="shared" si="45"/>
        <v>0</v>
      </c>
      <c r="Q179" s="46"/>
      <c r="R179" s="628" t="str">
        <f t="shared" si="40"/>
        <v>ja</v>
      </c>
      <c r="S179" s="1230">
        <f>IF(R179="nee",0,(K179-P179)*(tab!$C$24*tab!$D$10+tab!$D$52))</f>
        <v>0</v>
      </c>
      <c r="T179" s="1230" t="str">
        <f>IF(AND(K179=0,P179=0),"",(H179-M179)*tab!$E$59+(I179-N179)*tab!$F$59+(J179-O179)*tab!$G$59)</f>
        <v/>
      </c>
      <c r="U179" s="1230">
        <f t="shared" si="49"/>
        <v>0</v>
      </c>
      <c r="V179" s="628" t="str">
        <f t="shared" si="42"/>
        <v>ja</v>
      </c>
      <c r="W179" s="1230">
        <f>IF(V179="nee",0,(K179-P179)*(tab!$C$124))</f>
        <v>0</v>
      </c>
      <c r="X179" s="1230">
        <f>IF(AND(K179=0,P179=0),0,(H179-M179)*tab!$G$124+(I179-N179)*tab!$H$124+(J179-O179)*tab!$I$124)</f>
        <v>0</v>
      </c>
      <c r="Y179" s="1230">
        <f t="shared" si="46"/>
        <v>0</v>
      </c>
      <c r="Z179" s="3"/>
      <c r="AA179" s="26"/>
    </row>
    <row r="180" spans="2:27" ht="12" customHeight="1" x14ac:dyDescent="0.2">
      <c r="B180" s="21"/>
      <c r="C180" s="51"/>
      <c r="D180" s="1">
        <v>13</v>
      </c>
      <c r="E180" s="1238">
        <f t="shared" ref="E180:F180" si="58">+E145</f>
        <v>0</v>
      </c>
      <c r="F180" s="669">
        <f t="shared" si="58"/>
        <v>0</v>
      </c>
      <c r="G180" s="47"/>
      <c r="H180" s="48">
        <f t="shared" si="38"/>
        <v>0</v>
      </c>
      <c r="I180" s="48">
        <f t="shared" si="38"/>
        <v>0</v>
      </c>
      <c r="J180" s="48">
        <f t="shared" si="38"/>
        <v>0</v>
      </c>
      <c r="K180" s="1187">
        <f t="shared" si="44"/>
        <v>0</v>
      </c>
      <c r="L180" s="46"/>
      <c r="M180" s="48">
        <f t="shared" si="39"/>
        <v>0</v>
      </c>
      <c r="N180" s="48">
        <f t="shared" si="39"/>
        <v>0</v>
      </c>
      <c r="O180" s="48">
        <f t="shared" si="39"/>
        <v>0</v>
      </c>
      <c r="P180" s="1187">
        <f t="shared" si="45"/>
        <v>0</v>
      </c>
      <c r="Q180" s="46"/>
      <c r="R180" s="628" t="str">
        <f t="shared" si="40"/>
        <v>ja</v>
      </c>
      <c r="S180" s="1230">
        <f>IF(R180="nee",0,(K180-P180)*(tab!$C$24*tab!$D$10+tab!$D$52))</f>
        <v>0</v>
      </c>
      <c r="T180" s="1230" t="str">
        <f>IF(AND(K180=0,P180=0),"",(H180-M180)*tab!$E$59+(I180-N180)*tab!$F$59+(J180-O180)*tab!$G$59)</f>
        <v/>
      </c>
      <c r="U180" s="1230">
        <f t="shared" si="49"/>
        <v>0</v>
      </c>
      <c r="V180" s="628" t="str">
        <f t="shared" si="42"/>
        <v>ja</v>
      </c>
      <c r="W180" s="1230">
        <f>IF(V180="nee",0,(K180-P180)*(tab!$C$124))</f>
        <v>0</v>
      </c>
      <c r="X180" s="1230">
        <f>IF(AND(K180=0,P180=0),0,(H180-M180)*tab!$G$124+(I180-N180)*tab!$H$124+(J180-O180)*tab!$I$124)</f>
        <v>0</v>
      </c>
      <c r="Y180" s="1230">
        <f t="shared" si="46"/>
        <v>0</v>
      </c>
      <c r="Z180" s="3"/>
      <c r="AA180" s="26"/>
    </row>
    <row r="181" spans="2:27" ht="12" customHeight="1" x14ac:dyDescent="0.2">
      <c r="B181" s="21"/>
      <c r="C181" s="51"/>
      <c r="D181" s="1">
        <v>14</v>
      </c>
      <c r="E181" s="1238">
        <f t="shared" ref="E181:F181" si="59">+E146</f>
        <v>0</v>
      </c>
      <c r="F181" s="669">
        <f t="shared" si="59"/>
        <v>0</v>
      </c>
      <c r="G181" s="47"/>
      <c r="H181" s="48">
        <f t="shared" si="38"/>
        <v>0</v>
      </c>
      <c r="I181" s="48">
        <f t="shared" si="38"/>
        <v>0</v>
      </c>
      <c r="J181" s="48">
        <f t="shared" si="38"/>
        <v>0</v>
      </c>
      <c r="K181" s="1187">
        <f t="shared" si="44"/>
        <v>0</v>
      </c>
      <c r="L181" s="46"/>
      <c r="M181" s="48">
        <f t="shared" si="39"/>
        <v>0</v>
      </c>
      <c r="N181" s="48">
        <f t="shared" si="39"/>
        <v>0</v>
      </c>
      <c r="O181" s="48">
        <f t="shared" si="39"/>
        <v>0</v>
      </c>
      <c r="P181" s="1187">
        <f t="shared" si="45"/>
        <v>0</v>
      </c>
      <c r="Q181" s="46"/>
      <c r="R181" s="628" t="str">
        <f t="shared" si="40"/>
        <v>ja</v>
      </c>
      <c r="S181" s="1230">
        <f>IF(R181="nee",0,(K181-P181)*(tab!$C$24*tab!$D$10+tab!$D$52))</f>
        <v>0</v>
      </c>
      <c r="T181" s="1230" t="str">
        <f>IF(AND(K181=0,P181=0),"",(H181-M181)*tab!$E$59+(I181-N181)*tab!$F$59+(J181-O181)*tab!$G$59)</f>
        <v/>
      </c>
      <c r="U181" s="1230">
        <f t="shared" si="49"/>
        <v>0</v>
      </c>
      <c r="V181" s="628" t="str">
        <f t="shared" si="42"/>
        <v>ja</v>
      </c>
      <c r="W181" s="1230">
        <f>IF(V181="nee",0,(K181-P181)*(tab!$C$124))</f>
        <v>0</v>
      </c>
      <c r="X181" s="1230">
        <f>IF(AND(K181=0,P181=0),0,(H181-M181)*tab!$G$124+(I181-N181)*tab!$H$124+(J181-O181)*tab!$I$124)</f>
        <v>0</v>
      </c>
      <c r="Y181" s="1230">
        <f t="shared" si="46"/>
        <v>0</v>
      </c>
      <c r="Z181" s="3"/>
      <c r="AA181" s="26"/>
    </row>
    <row r="182" spans="2:27" ht="12" customHeight="1" x14ac:dyDescent="0.2">
      <c r="B182" s="21"/>
      <c r="C182" s="51"/>
      <c r="D182" s="1">
        <v>15</v>
      </c>
      <c r="E182" s="1238">
        <f t="shared" ref="E182:F182" si="60">+E147</f>
        <v>0</v>
      </c>
      <c r="F182" s="669">
        <f t="shared" si="60"/>
        <v>0</v>
      </c>
      <c r="G182" s="47"/>
      <c r="H182" s="48">
        <f t="shared" si="38"/>
        <v>0</v>
      </c>
      <c r="I182" s="48">
        <f t="shared" si="38"/>
        <v>0</v>
      </c>
      <c r="J182" s="48">
        <f t="shared" si="38"/>
        <v>0</v>
      </c>
      <c r="K182" s="1187">
        <f t="shared" si="44"/>
        <v>0</v>
      </c>
      <c r="L182" s="46"/>
      <c r="M182" s="48">
        <f t="shared" si="39"/>
        <v>0</v>
      </c>
      <c r="N182" s="48">
        <f t="shared" si="39"/>
        <v>0</v>
      </c>
      <c r="O182" s="48">
        <f t="shared" si="39"/>
        <v>0</v>
      </c>
      <c r="P182" s="1187">
        <f t="shared" si="45"/>
        <v>0</v>
      </c>
      <c r="Q182" s="46"/>
      <c r="R182" s="628" t="str">
        <f t="shared" si="40"/>
        <v>ja</v>
      </c>
      <c r="S182" s="1230">
        <f>IF(R182="nee",0,(K182-P182)*(tab!$C$24*tab!$D$10+tab!$D$52))</f>
        <v>0</v>
      </c>
      <c r="T182" s="1230" t="str">
        <f>IF(AND(K182=0,P182=0),"",(H182-M182)*tab!$E$59+(I182-N182)*tab!$F$59+(J182-O182)*tab!$G$59)</f>
        <v/>
      </c>
      <c r="U182" s="1230">
        <f t="shared" si="49"/>
        <v>0</v>
      </c>
      <c r="V182" s="628" t="str">
        <f t="shared" si="42"/>
        <v>ja</v>
      </c>
      <c r="W182" s="1230">
        <f>IF(V182="nee",0,(K182-P182)*(tab!$C$124))</f>
        <v>0</v>
      </c>
      <c r="X182" s="1230">
        <f>IF(AND(K182=0,P182=0),0,(H182-M182)*tab!$G$124+(I182-N182)*tab!$H$124+(J182-O182)*tab!$I$124)</f>
        <v>0</v>
      </c>
      <c r="Y182" s="1230">
        <f t="shared" si="46"/>
        <v>0</v>
      </c>
      <c r="Z182" s="3"/>
      <c r="AA182" s="26"/>
    </row>
    <row r="183" spans="2:27" ht="12" customHeight="1" x14ac:dyDescent="0.2">
      <c r="B183" s="21"/>
      <c r="C183" s="51"/>
      <c r="D183" s="1">
        <v>16</v>
      </c>
      <c r="E183" s="1238">
        <f t="shared" ref="E183:F183" si="61">+E148</f>
        <v>0</v>
      </c>
      <c r="F183" s="669">
        <f t="shared" si="61"/>
        <v>0</v>
      </c>
      <c r="G183" s="47"/>
      <c r="H183" s="48">
        <f t="shared" si="38"/>
        <v>0</v>
      </c>
      <c r="I183" s="48">
        <f t="shared" si="38"/>
        <v>0</v>
      </c>
      <c r="J183" s="48">
        <f t="shared" si="38"/>
        <v>0</v>
      </c>
      <c r="K183" s="1187">
        <f t="shared" si="44"/>
        <v>0</v>
      </c>
      <c r="L183" s="46"/>
      <c r="M183" s="48">
        <f t="shared" si="39"/>
        <v>0</v>
      </c>
      <c r="N183" s="48">
        <f t="shared" si="39"/>
        <v>0</v>
      </c>
      <c r="O183" s="48">
        <f t="shared" si="39"/>
        <v>0</v>
      </c>
      <c r="P183" s="1187">
        <f t="shared" si="45"/>
        <v>0</v>
      </c>
      <c r="Q183" s="46"/>
      <c r="R183" s="628" t="str">
        <f t="shared" si="40"/>
        <v>ja</v>
      </c>
      <c r="S183" s="1230">
        <f>IF(R183="nee",0,(K183-P183)*(tab!$C$24*tab!$D$10+tab!$D$52))</f>
        <v>0</v>
      </c>
      <c r="T183" s="1230" t="str">
        <f>IF(AND(K183=0,P183=0),"",(H183-M183)*tab!$E$59+(I183-N183)*tab!$F$59+(J183-O183)*tab!$G$59)</f>
        <v/>
      </c>
      <c r="U183" s="1230">
        <f t="shared" si="49"/>
        <v>0</v>
      </c>
      <c r="V183" s="628" t="str">
        <f t="shared" si="42"/>
        <v>ja</v>
      </c>
      <c r="W183" s="1230">
        <f>IF(V183="nee",0,(K183-P183)*(tab!$C$124))</f>
        <v>0</v>
      </c>
      <c r="X183" s="1230">
        <f>IF(AND(K183=0,P183=0),0,(H183-M183)*tab!$G$124+(I183-N183)*tab!$H$124+(J183-O183)*tab!$I$124)</f>
        <v>0</v>
      </c>
      <c r="Y183" s="1230">
        <f t="shared" si="46"/>
        <v>0</v>
      </c>
      <c r="Z183" s="3"/>
      <c r="AA183" s="26"/>
    </row>
    <row r="184" spans="2:27" ht="12" customHeight="1" x14ac:dyDescent="0.2">
      <c r="B184" s="21"/>
      <c r="C184" s="51"/>
      <c r="D184" s="1">
        <v>17</v>
      </c>
      <c r="E184" s="1238">
        <f t="shared" ref="E184:F184" si="62">+E149</f>
        <v>0</v>
      </c>
      <c r="F184" s="669">
        <f t="shared" si="62"/>
        <v>0</v>
      </c>
      <c r="G184" s="47"/>
      <c r="H184" s="48">
        <f t="shared" si="38"/>
        <v>0</v>
      </c>
      <c r="I184" s="48">
        <f t="shared" si="38"/>
        <v>0</v>
      </c>
      <c r="J184" s="48">
        <f t="shared" si="38"/>
        <v>0</v>
      </c>
      <c r="K184" s="1187">
        <f t="shared" si="44"/>
        <v>0</v>
      </c>
      <c r="L184" s="46"/>
      <c r="M184" s="48">
        <f t="shared" si="39"/>
        <v>0</v>
      </c>
      <c r="N184" s="48">
        <f t="shared" si="39"/>
        <v>0</v>
      </c>
      <c r="O184" s="48">
        <f t="shared" si="39"/>
        <v>0</v>
      </c>
      <c r="P184" s="1187">
        <f t="shared" si="45"/>
        <v>0</v>
      </c>
      <c r="Q184" s="46"/>
      <c r="R184" s="628" t="str">
        <f t="shared" si="40"/>
        <v>ja</v>
      </c>
      <c r="S184" s="1230">
        <f>IF(R184="nee",0,(K184-P184)*(tab!$C$24*tab!$D$10+tab!$D$52))</f>
        <v>0</v>
      </c>
      <c r="T184" s="1230" t="str">
        <f>IF(AND(K184=0,P184=0),"",(H184-M184)*tab!$E$59+(I184-N184)*tab!$F$59+(J184-O184)*tab!$G$59)</f>
        <v/>
      </c>
      <c r="U184" s="1230">
        <f t="shared" si="49"/>
        <v>0</v>
      </c>
      <c r="V184" s="628" t="str">
        <f t="shared" si="42"/>
        <v>ja</v>
      </c>
      <c r="W184" s="1230">
        <f>IF(V184="nee",0,(K184-P184)*(tab!$C$124))</f>
        <v>0</v>
      </c>
      <c r="X184" s="1230">
        <f>IF(AND(K184=0,P184=0),0,(H184-M184)*tab!$G$124+(I184-N184)*tab!$H$124+(J184-O184)*tab!$I$124)</f>
        <v>0</v>
      </c>
      <c r="Y184" s="1230">
        <f t="shared" si="46"/>
        <v>0</v>
      </c>
      <c r="Z184" s="3"/>
      <c r="AA184" s="26"/>
    </row>
    <row r="185" spans="2:27" ht="12" customHeight="1" x14ac:dyDescent="0.2">
      <c r="B185" s="21"/>
      <c r="C185" s="51"/>
      <c r="D185" s="1">
        <v>18</v>
      </c>
      <c r="E185" s="1238">
        <f t="shared" ref="E185:F185" si="63">+E150</f>
        <v>0</v>
      </c>
      <c r="F185" s="669">
        <f t="shared" si="63"/>
        <v>0</v>
      </c>
      <c r="G185" s="47"/>
      <c r="H185" s="48">
        <f t="shared" si="38"/>
        <v>0</v>
      </c>
      <c r="I185" s="48">
        <f t="shared" si="38"/>
        <v>0</v>
      </c>
      <c r="J185" s="48">
        <f t="shared" si="38"/>
        <v>0</v>
      </c>
      <c r="K185" s="1187">
        <f t="shared" si="44"/>
        <v>0</v>
      </c>
      <c r="L185" s="46"/>
      <c r="M185" s="48">
        <f t="shared" si="39"/>
        <v>0</v>
      </c>
      <c r="N185" s="48">
        <f t="shared" si="39"/>
        <v>0</v>
      </c>
      <c r="O185" s="48">
        <f t="shared" si="39"/>
        <v>0</v>
      </c>
      <c r="P185" s="1187">
        <f t="shared" si="45"/>
        <v>0</v>
      </c>
      <c r="Q185" s="46"/>
      <c r="R185" s="628" t="str">
        <f t="shared" si="40"/>
        <v>ja</v>
      </c>
      <c r="S185" s="1230">
        <f>IF(R185="nee",0,(K185-P185)*(tab!$C$24*tab!$D$10+tab!$D$52))</f>
        <v>0</v>
      </c>
      <c r="T185" s="1230" t="str">
        <f>IF(AND(K185=0,P185=0),"",(H185-M185)*tab!$E$59+(I185-N185)*tab!$F$59+(J185-O185)*tab!$G$59)</f>
        <v/>
      </c>
      <c r="U185" s="1230">
        <f t="shared" si="49"/>
        <v>0</v>
      </c>
      <c r="V185" s="628" t="str">
        <f t="shared" si="42"/>
        <v>ja</v>
      </c>
      <c r="W185" s="1230">
        <f>IF(V185="nee",0,(K185-P185)*(tab!$C$124))</f>
        <v>0</v>
      </c>
      <c r="X185" s="1230">
        <f>IF(AND(K185=0,P185=0),0,(H185-M185)*tab!$G$124+(I185-N185)*tab!$H$124+(J185-O185)*tab!$I$124)</f>
        <v>0</v>
      </c>
      <c r="Y185" s="1230">
        <f t="shared" si="46"/>
        <v>0</v>
      </c>
      <c r="Z185" s="3"/>
      <c r="AA185" s="26"/>
    </row>
    <row r="186" spans="2:27" ht="12" customHeight="1" x14ac:dyDescent="0.2">
      <c r="B186" s="21"/>
      <c r="C186" s="51"/>
      <c r="D186" s="1">
        <v>19</v>
      </c>
      <c r="E186" s="1238">
        <f t="shared" ref="E186:F186" si="64">+E151</f>
        <v>0</v>
      </c>
      <c r="F186" s="669">
        <f t="shared" si="64"/>
        <v>0</v>
      </c>
      <c r="G186" s="47"/>
      <c r="H186" s="48">
        <f t="shared" si="38"/>
        <v>0</v>
      </c>
      <c r="I186" s="48">
        <f t="shared" si="38"/>
        <v>0</v>
      </c>
      <c r="J186" s="48">
        <f t="shared" si="38"/>
        <v>0</v>
      </c>
      <c r="K186" s="1187">
        <f t="shared" si="44"/>
        <v>0</v>
      </c>
      <c r="L186" s="46"/>
      <c r="M186" s="48">
        <f t="shared" si="39"/>
        <v>0</v>
      </c>
      <c r="N186" s="48">
        <f t="shared" si="39"/>
        <v>0</v>
      </c>
      <c r="O186" s="48">
        <f t="shared" si="39"/>
        <v>0</v>
      </c>
      <c r="P186" s="1187">
        <f t="shared" si="45"/>
        <v>0</v>
      </c>
      <c r="Q186" s="46"/>
      <c r="R186" s="628" t="str">
        <f t="shared" si="40"/>
        <v>ja</v>
      </c>
      <c r="S186" s="1230">
        <f>IF(R186="nee",0,(K186-P186)*(tab!$C$24*tab!$D$10+tab!$D$52))</f>
        <v>0</v>
      </c>
      <c r="T186" s="1230" t="str">
        <f>IF(AND(K186=0,P186=0),"",(H186-M186)*tab!$E$59+(I186-N186)*tab!$F$59+(J186-O186)*tab!$G$59)</f>
        <v/>
      </c>
      <c r="U186" s="1230">
        <f t="shared" si="49"/>
        <v>0</v>
      </c>
      <c r="V186" s="628" t="str">
        <f t="shared" si="42"/>
        <v>ja</v>
      </c>
      <c r="W186" s="1230">
        <f>IF(V186="nee",0,(K186-P186)*(tab!$C$124))</f>
        <v>0</v>
      </c>
      <c r="X186" s="1230">
        <f>IF(AND(K186=0,P186=0),0,(H186-M186)*tab!$G$124+(I186-N186)*tab!$H$124+(J186-O186)*tab!$I$124)</f>
        <v>0</v>
      </c>
      <c r="Y186" s="1230">
        <f t="shared" si="46"/>
        <v>0</v>
      </c>
      <c r="Z186" s="3"/>
      <c r="AA186" s="26"/>
    </row>
    <row r="187" spans="2:27" ht="12" customHeight="1" x14ac:dyDescent="0.2">
      <c r="B187" s="21"/>
      <c r="C187" s="51"/>
      <c r="D187" s="1">
        <v>20</v>
      </c>
      <c r="E187" s="1238">
        <f t="shared" ref="E187:F187" si="65">+E152</f>
        <v>0</v>
      </c>
      <c r="F187" s="669">
        <f t="shared" si="65"/>
        <v>0</v>
      </c>
      <c r="G187" s="47"/>
      <c r="H187" s="48">
        <f t="shared" si="38"/>
        <v>0</v>
      </c>
      <c r="I187" s="48">
        <f t="shared" si="38"/>
        <v>0</v>
      </c>
      <c r="J187" s="48">
        <f t="shared" si="38"/>
        <v>0</v>
      </c>
      <c r="K187" s="1187">
        <f t="shared" si="44"/>
        <v>0</v>
      </c>
      <c r="L187" s="46"/>
      <c r="M187" s="48">
        <f t="shared" si="39"/>
        <v>0</v>
      </c>
      <c r="N187" s="48">
        <f t="shared" si="39"/>
        <v>0</v>
      </c>
      <c r="O187" s="48">
        <f t="shared" si="39"/>
        <v>0</v>
      </c>
      <c r="P187" s="1187">
        <f t="shared" si="45"/>
        <v>0</v>
      </c>
      <c r="Q187" s="46"/>
      <c r="R187" s="628" t="str">
        <f t="shared" si="40"/>
        <v>ja</v>
      </c>
      <c r="S187" s="1230">
        <f>IF(R187="nee",0,(K187-P187)*(tab!$C$24*tab!$D$10+tab!$D$52))</f>
        <v>0</v>
      </c>
      <c r="T187" s="1230" t="str">
        <f>IF(AND(K187=0,P187=0),"",(H187-M187)*tab!$E$59+(I187-N187)*tab!$F$59+(J187-O187)*tab!$G$59)</f>
        <v/>
      </c>
      <c r="U187" s="1230">
        <f t="shared" si="49"/>
        <v>0</v>
      </c>
      <c r="V187" s="628" t="str">
        <f t="shared" si="42"/>
        <v>ja</v>
      </c>
      <c r="W187" s="1230">
        <f>IF(V187="nee",0,(K187-P187)*(tab!$C$124))</f>
        <v>0</v>
      </c>
      <c r="X187" s="1230">
        <f>IF(AND(K187=0,P187=0),0,(H187-M187)*tab!$G$124+(I187-N187)*tab!$H$124+(J187-O187)*tab!$I$124)</f>
        <v>0</v>
      </c>
      <c r="Y187" s="1230">
        <f t="shared" si="46"/>
        <v>0</v>
      </c>
      <c r="Z187" s="3"/>
      <c r="AA187" s="26"/>
    </row>
    <row r="188" spans="2:27" ht="12" customHeight="1" x14ac:dyDescent="0.2">
      <c r="B188" s="21"/>
      <c r="C188" s="51"/>
      <c r="D188" s="1">
        <v>21</v>
      </c>
      <c r="E188" s="1238">
        <f t="shared" ref="E188:F188" si="66">+E153</f>
        <v>0</v>
      </c>
      <c r="F188" s="669">
        <f t="shared" si="66"/>
        <v>0</v>
      </c>
      <c r="G188" s="47"/>
      <c r="H188" s="48">
        <f t="shared" si="38"/>
        <v>0</v>
      </c>
      <c r="I188" s="48">
        <f t="shared" si="38"/>
        <v>0</v>
      </c>
      <c r="J188" s="48">
        <f t="shared" si="38"/>
        <v>0</v>
      </c>
      <c r="K188" s="1187">
        <f t="shared" si="44"/>
        <v>0</v>
      </c>
      <c r="L188" s="46"/>
      <c r="M188" s="48">
        <f t="shared" si="39"/>
        <v>0</v>
      </c>
      <c r="N188" s="48">
        <f t="shared" si="39"/>
        <v>0</v>
      </c>
      <c r="O188" s="48">
        <f t="shared" si="39"/>
        <v>0</v>
      </c>
      <c r="P188" s="1187">
        <f t="shared" si="45"/>
        <v>0</v>
      </c>
      <c r="Q188" s="46"/>
      <c r="R188" s="628" t="str">
        <f t="shared" si="40"/>
        <v>ja</v>
      </c>
      <c r="S188" s="1230">
        <f>IF(R188="nee",0,(K188-P188)*(tab!$C$24*tab!$D$10+tab!$D$52))</f>
        <v>0</v>
      </c>
      <c r="T188" s="1230" t="str">
        <f>IF(AND(K188=0,P188=0),"",(H188-M188)*tab!$E$59+(I188-N188)*tab!$F$59+(J188-O188)*tab!$G$59)</f>
        <v/>
      </c>
      <c r="U188" s="1230">
        <f t="shared" si="49"/>
        <v>0</v>
      </c>
      <c r="V188" s="628" t="str">
        <f t="shared" si="42"/>
        <v>ja</v>
      </c>
      <c r="W188" s="1230">
        <f>IF(V188="nee",0,(K188-P188)*(tab!$C$124))</f>
        <v>0</v>
      </c>
      <c r="X188" s="1230">
        <f>IF(AND(K188=0,P188=0),0,(H188-M188)*tab!$G$124+(I188-N188)*tab!$H$124+(J188-O188)*tab!$I$124)</f>
        <v>0</v>
      </c>
      <c r="Y188" s="1230">
        <f t="shared" si="46"/>
        <v>0</v>
      </c>
      <c r="Z188" s="3"/>
      <c r="AA188" s="26"/>
    </row>
    <row r="189" spans="2:27" ht="12" customHeight="1" x14ac:dyDescent="0.2">
      <c r="B189" s="21"/>
      <c r="C189" s="51"/>
      <c r="D189" s="1">
        <v>22</v>
      </c>
      <c r="E189" s="1238">
        <f t="shared" ref="E189:F189" si="67">+E154</f>
        <v>0</v>
      </c>
      <c r="F189" s="669">
        <f t="shared" si="67"/>
        <v>0</v>
      </c>
      <c r="G189" s="47"/>
      <c r="H189" s="48">
        <f t="shared" si="38"/>
        <v>0</v>
      </c>
      <c r="I189" s="48">
        <f t="shared" si="38"/>
        <v>0</v>
      </c>
      <c r="J189" s="48">
        <f t="shared" si="38"/>
        <v>0</v>
      </c>
      <c r="K189" s="1187">
        <f t="shared" si="44"/>
        <v>0</v>
      </c>
      <c r="L189" s="46"/>
      <c r="M189" s="48">
        <f t="shared" si="39"/>
        <v>0</v>
      </c>
      <c r="N189" s="48">
        <f t="shared" si="39"/>
        <v>0</v>
      </c>
      <c r="O189" s="48">
        <f t="shared" si="39"/>
        <v>0</v>
      </c>
      <c r="P189" s="1187">
        <f t="shared" si="45"/>
        <v>0</v>
      </c>
      <c r="Q189" s="46"/>
      <c r="R189" s="628" t="str">
        <f t="shared" si="40"/>
        <v>ja</v>
      </c>
      <c r="S189" s="1230">
        <f>IF(R189="nee",0,(K189-P189)*(tab!$C$24*tab!$D$10+tab!$D$52))</f>
        <v>0</v>
      </c>
      <c r="T189" s="1230" t="str">
        <f>IF(AND(K189=0,P189=0),"",(H189-M189)*tab!$E$59+(I189-N189)*tab!$F$59+(J189-O189)*tab!$G$59)</f>
        <v/>
      </c>
      <c r="U189" s="1230">
        <f t="shared" si="49"/>
        <v>0</v>
      </c>
      <c r="V189" s="628" t="str">
        <f t="shared" si="42"/>
        <v>ja</v>
      </c>
      <c r="W189" s="1230">
        <f>IF(V189="nee",0,(K189-P189)*(tab!$C$124))</f>
        <v>0</v>
      </c>
      <c r="X189" s="1230">
        <f>IF(AND(K189=0,P189=0),0,(H189-M189)*tab!$G$124+(I189-N189)*tab!$H$124+(J189-O189)*tab!$I$124)</f>
        <v>0</v>
      </c>
      <c r="Y189" s="1230">
        <f t="shared" si="46"/>
        <v>0</v>
      </c>
      <c r="Z189" s="3"/>
      <c r="AA189" s="26"/>
    </row>
    <row r="190" spans="2:27" ht="12" customHeight="1" x14ac:dyDescent="0.2">
      <c r="B190" s="21"/>
      <c r="C190" s="51"/>
      <c r="D190" s="1">
        <v>23</v>
      </c>
      <c r="E190" s="1238">
        <f t="shared" ref="E190:F190" si="68">+E155</f>
        <v>0</v>
      </c>
      <c r="F190" s="669">
        <f t="shared" si="68"/>
        <v>0</v>
      </c>
      <c r="G190" s="47"/>
      <c r="H190" s="48">
        <f t="shared" si="38"/>
        <v>0</v>
      </c>
      <c r="I190" s="48">
        <f t="shared" si="38"/>
        <v>0</v>
      </c>
      <c r="J190" s="48">
        <f t="shared" si="38"/>
        <v>0</v>
      </c>
      <c r="K190" s="1187">
        <f t="shared" si="44"/>
        <v>0</v>
      </c>
      <c r="L190" s="46"/>
      <c r="M190" s="48">
        <f t="shared" si="39"/>
        <v>0</v>
      </c>
      <c r="N190" s="48">
        <f t="shared" si="39"/>
        <v>0</v>
      </c>
      <c r="O190" s="48">
        <f t="shared" si="39"/>
        <v>0</v>
      </c>
      <c r="P190" s="1187">
        <f t="shared" si="45"/>
        <v>0</v>
      </c>
      <c r="Q190" s="46"/>
      <c r="R190" s="628" t="str">
        <f t="shared" si="40"/>
        <v>ja</v>
      </c>
      <c r="S190" s="1230">
        <f>IF(R190="nee",0,(K190-P190)*(tab!$C$24*tab!$D$10+tab!$D$52))</f>
        <v>0</v>
      </c>
      <c r="T190" s="1230" t="str">
        <f>IF(AND(K190=0,P190=0),"",(H190-M190)*tab!$E$59+(I190-N190)*tab!$F$59+(J190-O190)*tab!$G$59)</f>
        <v/>
      </c>
      <c r="U190" s="1230">
        <f t="shared" si="49"/>
        <v>0</v>
      </c>
      <c r="V190" s="628" t="str">
        <f t="shared" si="42"/>
        <v>ja</v>
      </c>
      <c r="W190" s="1230">
        <f>IF(V190="nee",0,(K190-P190)*(tab!$C$124))</f>
        <v>0</v>
      </c>
      <c r="X190" s="1230">
        <f>IF(AND(K190=0,P190=0),0,(H190-M190)*tab!$G$124+(I190-N190)*tab!$H$124+(J190-O190)*tab!$I$124)</f>
        <v>0</v>
      </c>
      <c r="Y190" s="1230">
        <f t="shared" si="46"/>
        <v>0</v>
      </c>
      <c r="Z190" s="3"/>
      <c r="AA190" s="26"/>
    </row>
    <row r="191" spans="2:27" ht="12" customHeight="1" x14ac:dyDescent="0.2">
      <c r="B191" s="21"/>
      <c r="C191" s="51"/>
      <c r="D191" s="1">
        <v>24</v>
      </c>
      <c r="E191" s="1238">
        <f t="shared" ref="E191:F191" si="69">+E156</f>
        <v>0</v>
      </c>
      <c r="F191" s="669">
        <f t="shared" si="69"/>
        <v>0</v>
      </c>
      <c r="G191" s="47"/>
      <c r="H191" s="48">
        <f t="shared" si="38"/>
        <v>0</v>
      </c>
      <c r="I191" s="48">
        <f t="shared" si="38"/>
        <v>0</v>
      </c>
      <c r="J191" s="48">
        <f t="shared" si="38"/>
        <v>0</v>
      </c>
      <c r="K191" s="1187">
        <f t="shared" si="44"/>
        <v>0</v>
      </c>
      <c r="L191" s="46"/>
      <c r="M191" s="48">
        <f t="shared" si="39"/>
        <v>0</v>
      </c>
      <c r="N191" s="48">
        <f t="shared" si="39"/>
        <v>0</v>
      </c>
      <c r="O191" s="48">
        <f t="shared" si="39"/>
        <v>0</v>
      </c>
      <c r="P191" s="1187">
        <f t="shared" si="45"/>
        <v>0</v>
      </c>
      <c r="Q191" s="46"/>
      <c r="R191" s="628" t="str">
        <f t="shared" si="40"/>
        <v>ja</v>
      </c>
      <c r="S191" s="1230">
        <f>IF(R191="nee",0,(K191-P191)*(tab!$C$24*tab!$D$10+tab!$D$52))</f>
        <v>0</v>
      </c>
      <c r="T191" s="1230" t="str">
        <f>IF(AND(K191=0,P191=0),"",(H191-M191)*tab!$E$59+(I191-N191)*tab!$F$59+(J191-O191)*tab!$G$59)</f>
        <v/>
      </c>
      <c r="U191" s="1230">
        <f t="shared" si="49"/>
        <v>0</v>
      </c>
      <c r="V191" s="628" t="str">
        <f t="shared" si="42"/>
        <v>ja</v>
      </c>
      <c r="W191" s="1230">
        <f>IF(V191="nee",0,(K191-P191)*(tab!$C$124))</f>
        <v>0</v>
      </c>
      <c r="X191" s="1230">
        <f>IF(AND(K191=0,P191=0),0,(H191-M191)*tab!$G$124+(I191-N191)*tab!$H$124+(J191-O191)*tab!$I$124)</f>
        <v>0</v>
      </c>
      <c r="Y191" s="1230">
        <f t="shared" si="46"/>
        <v>0</v>
      </c>
      <c r="Z191" s="3"/>
      <c r="AA191" s="26"/>
    </row>
    <row r="192" spans="2:27" ht="12" customHeight="1" x14ac:dyDescent="0.2">
      <c r="B192" s="21"/>
      <c r="C192" s="51"/>
      <c r="D192" s="1">
        <v>25</v>
      </c>
      <c r="E192" s="1238">
        <f t="shared" ref="E192:F192" si="70">+E157</f>
        <v>0</v>
      </c>
      <c r="F192" s="669">
        <f t="shared" si="70"/>
        <v>0</v>
      </c>
      <c r="G192" s="47"/>
      <c r="H192" s="48">
        <f t="shared" si="38"/>
        <v>0</v>
      </c>
      <c r="I192" s="48">
        <f t="shared" si="38"/>
        <v>0</v>
      </c>
      <c r="J192" s="48">
        <f t="shared" si="38"/>
        <v>0</v>
      </c>
      <c r="K192" s="1187">
        <f t="shared" si="44"/>
        <v>0</v>
      </c>
      <c r="L192" s="46"/>
      <c r="M192" s="48">
        <f t="shared" si="39"/>
        <v>0</v>
      </c>
      <c r="N192" s="48">
        <f t="shared" si="39"/>
        <v>0</v>
      </c>
      <c r="O192" s="48">
        <f t="shared" si="39"/>
        <v>0</v>
      </c>
      <c r="P192" s="1187">
        <f t="shared" si="45"/>
        <v>0</v>
      </c>
      <c r="Q192" s="46"/>
      <c r="R192" s="628" t="str">
        <f t="shared" si="40"/>
        <v>ja</v>
      </c>
      <c r="S192" s="1230">
        <f>IF(R192="nee",0,(K192-P192)*(tab!$C$24*tab!$D$10+tab!$D$52))</f>
        <v>0</v>
      </c>
      <c r="T192" s="1230" t="str">
        <f>IF(AND(K192=0,P192=0),"",(H192-M192)*tab!$E$59+(I192-N192)*tab!$F$59+(J192-O192)*tab!$G$59)</f>
        <v/>
      </c>
      <c r="U192" s="1230">
        <f t="shared" si="49"/>
        <v>0</v>
      </c>
      <c r="V192" s="628" t="str">
        <f t="shared" si="42"/>
        <v>ja</v>
      </c>
      <c r="W192" s="1230">
        <f>IF(V192="nee",0,(K192-P192)*(tab!$C$124))</f>
        <v>0</v>
      </c>
      <c r="X192" s="1230">
        <f>IF(AND(K192=0,P192=0),0,(H192-M192)*tab!$G$124+(I192-N192)*tab!$H$124+(J192-O192)*tab!$I$124)</f>
        <v>0</v>
      </c>
      <c r="Y192" s="1230">
        <f t="shared" si="46"/>
        <v>0</v>
      </c>
      <c r="Z192" s="3"/>
      <c r="AA192" s="26"/>
    </row>
    <row r="193" spans="2:27" ht="12" customHeight="1" x14ac:dyDescent="0.2">
      <c r="B193" s="21"/>
      <c r="C193" s="51"/>
      <c r="D193" s="1">
        <v>26</v>
      </c>
      <c r="E193" s="1238">
        <f t="shared" ref="E193:F193" si="71">+E158</f>
        <v>0</v>
      </c>
      <c r="F193" s="669">
        <f t="shared" si="71"/>
        <v>0</v>
      </c>
      <c r="G193" s="47"/>
      <c r="H193" s="48">
        <f t="shared" si="38"/>
        <v>0</v>
      </c>
      <c r="I193" s="48">
        <f t="shared" si="38"/>
        <v>0</v>
      </c>
      <c r="J193" s="48">
        <f t="shared" si="38"/>
        <v>0</v>
      </c>
      <c r="K193" s="1187">
        <f t="shared" si="44"/>
        <v>0</v>
      </c>
      <c r="L193" s="46"/>
      <c r="M193" s="48">
        <f t="shared" si="39"/>
        <v>0</v>
      </c>
      <c r="N193" s="48">
        <f t="shared" si="39"/>
        <v>0</v>
      </c>
      <c r="O193" s="48">
        <f t="shared" si="39"/>
        <v>0</v>
      </c>
      <c r="P193" s="1187">
        <f t="shared" si="45"/>
        <v>0</v>
      </c>
      <c r="Q193" s="46"/>
      <c r="R193" s="628" t="str">
        <f t="shared" si="40"/>
        <v>ja</v>
      </c>
      <c r="S193" s="1230">
        <f>IF(R193="nee",0,(K193-P193)*(tab!$C$24*tab!$D$10+tab!$D$52))</f>
        <v>0</v>
      </c>
      <c r="T193" s="1230" t="str">
        <f>IF(AND(K193=0,P193=0),"",(H193-M193)*tab!$E$59+(I193-N193)*tab!$F$59+(J193-O193)*tab!$G$59)</f>
        <v/>
      </c>
      <c r="U193" s="1230">
        <f t="shared" si="49"/>
        <v>0</v>
      </c>
      <c r="V193" s="628" t="str">
        <f t="shared" si="42"/>
        <v>ja</v>
      </c>
      <c r="W193" s="1230">
        <f>IF(V193="nee",0,(K193-P193)*(tab!$C$124))</f>
        <v>0</v>
      </c>
      <c r="X193" s="1230">
        <f>IF(AND(K193=0,P193=0),0,(H193-M193)*tab!$G$124+(I193-N193)*tab!$H$124+(J193-O193)*tab!$I$124)</f>
        <v>0</v>
      </c>
      <c r="Y193" s="1230">
        <f t="shared" si="46"/>
        <v>0</v>
      </c>
      <c r="Z193" s="3"/>
      <c r="AA193" s="26"/>
    </row>
    <row r="194" spans="2:27" ht="12" customHeight="1" x14ac:dyDescent="0.2">
      <c r="B194" s="21"/>
      <c r="C194" s="51"/>
      <c r="D194" s="1">
        <v>27</v>
      </c>
      <c r="E194" s="1238">
        <f t="shared" ref="E194:F194" si="72">+E159</f>
        <v>0</v>
      </c>
      <c r="F194" s="669">
        <f t="shared" si="72"/>
        <v>0</v>
      </c>
      <c r="G194" s="47"/>
      <c r="H194" s="48">
        <f t="shared" si="38"/>
        <v>0</v>
      </c>
      <c r="I194" s="48">
        <f t="shared" si="38"/>
        <v>0</v>
      </c>
      <c r="J194" s="48">
        <f t="shared" si="38"/>
        <v>0</v>
      </c>
      <c r="K194" s="1187">
        <f t="shared" si="44"/>
        <v>0</v>
      </c>
      <c r="L194" s="46"/>
      <c r="M194" s="48">
        <f t="shared" si="39"/>
        <v>0</v>
      </c>
      <c r="N194" s="48">
        <f t="shared" si="39"/>
        <v>0</v>
      </c>
      <c r="O194" s="48">
        <f t="shared" si="39"/>
        <v>0</v>
      </c>
      <c r="P194" s="1187">
        <f t="shared" si="45"/>
        <v>0</v>
      </c>
      <c r="Q194" s="46"/>
      <c r="R194" s="628" t="str">
        <f t="shared" si="40"/>
        <v>ja</v>
      </c>
      <c r="S194" s="1230">
        <f>IF(R194="nee",0,(K194-P194)*(tab!$C$24*tab!$D$10+tab!$D$52))</f>
        <v>0</v>
      </c>
      <c r="T194" s="1230" t="str">
        <f>IF(AND(K194=0,P194=0),"",(H194-M194)*tab!$E$59+(I194-N194)*tab!$F$59+(J194-O194)*tab!$G$59)</f>
        <v/>
      </c>
      <c r="U194" s="1230">
        <f t="shared" si="49"/>
        <v>0</v>
      </c>
      <c r="V194" s="628" t="str">
        <f t="shared" si="42"/>
        <v>ja</v>
      </c>
      <c r="W194" s="1230">
        <f>IF(V194="nee",0,(K194-P194)*(tab!$C$124))</f>
        <v>0</v>
      </c>
      <c r="X194" s="1230">
        <f>IF(AND(K194=0,P194=0),0,(H194-M194)*tab!$G$124+(I194-N194)*tab!$H$124+(J194-O194)*tab!$I$124)</f>
        <v>0</v>
      </c>
      <c r="Y194" s="1230">
        <f t="shared" si="46"/>
        <v>0</v>
      </c>
      <c r="Z194" s="3"/>
      <c r="AA194" s="26"/>
    </row>
    <row r="195" spans="2:27" ht="12" customHeight="1" x14ac:dyDescent="0.2">
      <c r="B195" s="21"/>
      <c r="C195" s="51"/>
      <c r="D195" s="1">
        <v>28</v>
      </c>
      <c r="E195" s="1238">
        <f t="shared" ref="E195:F195" si="73">+E160</f>
        <v>0</v>
      </c>
      <c r="F195" s="669">
        <f t="shared" si="73"/>
        <v>0</v>
      </c>
      <c r="G195" s="47"/>
      <c r="H195" s="48">
        <f t="shared" si="38"/>
        <v>0</v>
      </c>
      <c r="I195" s="48">
        <f t="shared" si="38"/>
        <v>0</v>
      </c>
      <c r="J195" s="48">
        <f t="shared" si="38"/>
        <v>0</v>
      </c>
      <c r="K195" s="1187">
        <f t="shared" si="44"/>
        <v>0</v>
      </c>
      <c r="L195" s="46"/>
      <c r="M195" s="48">
        <f t="shared" si="39"/>
        <v>0</v>
      </c>
      <c r="N195" s="48">
        <f t="shared" si="39"/>
        <v>0</v>
      </c>
      <c r="O195" s="48">
        <f t="shared" si="39"/>
        <v>0</v>
      </c>
      <c r="P195" s="1187">
        <f t="shared" si="45"/>
        <v>0</v>
      </c>
      <c r="Q195" s="46"/>
      <c r="R195" s="628" t="str">
        <f t="shared" si="40"/>
        <v>ja</v>
      </c>
      <c r="S195" s="1230">
        <f>IF(R195="nee",0,(K195-P195)*(tab!$C$24*tab!$D$10+tab!$D$52))</f>
        <v>0</v>
      </c>
      <c r="T195" s="1230" t="str">
        <f>IF(AND(K195=0,P195=0),"",(H195-M195)*tab!$E$59+(I195-N195)*tab!$F$59+(J195-O195)*tab!$G$59)</f>
        <v/>
      </c>
      <c r="U195" s="1230">
        <f t="shared" si="49"/>
        <v>0</v>
      </c>
      <c r="V195" s="628" t="str">
        <f t="shared" si="42"/>
        <v>ja</v>
      </c>
      <c r="W195" s="1230">
        <f>IF(V195="nee",0,(K195-P195)*(tab!$C$124))</f>
        <v>0</v>
      </c>
      <c r="X195" s="1230">
        <f>IF(AND(K195=0,P195=0),0,(H195-M195)*tab!$G$124+(I195-N195)*tab!$H$124+(J195-O195)*tab!$I$124)</f>
        <v>0</v>
      </c>
      <c r="Y195" s="1230">
        <f t="shared" si="46"/>
        <v>0</v>
      </c>
      <c r="Z195" s="3"/>
      <c r="AA195" s="26"/>
    </row>
    <row r="196" spans="2:27" ht="12" customHeight="1" x14ac:dyDescent="0.2">
      <c r="B196" s="21"/>
      <c r="C196" s="51"/>
      <c r="D196" s="1">
        <v>29</v>
      </c>
      <c r="E196" s="1238">
        <f t="shared" ref="E196:F196" si="74">+E161</f>
        <v>0</v>
      </c>
      <c r="F196" s="669">
        <f t="shared" si="74"/>
        <v>0</v>
      </c>
      <c r="G196" s="47"/>
      <c r="H196" s="48">
        <f t="shared" si="38"/>
        <v>0</v>
      </c>
      <c r="I196" s="48">
        <f t="shared" si="38"/>
        <v>0</v>
      </c>
      <c r="J196" s="48">
        <f t="shared" si="38"/>
        <v>0</v>
      </c>
      <c r="K196" s="1187">
        <f t="shared" si="44"/>
        <v>0</v>
      </c>
      <c r="L196" s="46"/>
      <c r="M196" s="48">
        <f t="shared" si="39"/>
        <v>0</v>
      </c>
      <c r="N196" s="48">
        <f t="shared" si="39"/>
        <v>0</v>
      </c>
      <c r="O196" s="48">
        <f t="shared" si="39"/>
        <v>0</v>
      </c>
      <c r="P196" s="1187">
        <f t="shared" si="45"/>
        <v>0</v>
      </c>
      <c r="Q196" s="46"/>
      <c r="R196" s="628" t="str">
        <f t="shared" si="40"/>
        <v>ja</v>
      </c>
      <c r="S196" s="1230">
        <f>IF(R196="nee",0,(K196-P196)*(tab!$C$24*tab!$D$10+tab!$D$52))</f>
        <v>0</v>
      </c>
      <c r="T196" s="1230" t="str">
        <f>IF(AND(K196=0,P196=0),"",(H196-M196)*tab!$E$59+(I196-N196)*tab!$F$59+(J196-O196)*tab!$G$59)</f>
        <v/>
      </c>
      <c r="U196" s="1230">
        <f t="shared" si="49"/>
        <v>0</v>
      </c>
      <c r="V196" s="628" t="str">
        <f t="shared" si="42"/>
        <v>ja</v>
      </c>
      <c r="W196" s="1230">
        <f>IF(V196="nee",0,(K196-P196)*(tab!$C$124))</f>
        <v>0</v>
      </c>
      <c r="X196" s="1230">
        <f>IF(AND(K196=0,P196=0),0,(H196-M196)*tab!$G$124+(I196-N196)*tab!$H$124+(J196-O196)*tab!$I$124)</f>
        <v>0</v>
      </c>
      <c r="Y196" s="1230">
        <f t="shared" si="46"/>
        <v>0</v>
      </c>
      <c r="Z196" s="3"/>
      <c r="AA196" s="26"/>
    </row>
    <row r="197" spans="2:27" ht="12" customHeight="1" x14ac:dyDescent="0.2">
      <c r="B197" s="21"/>
      <c r="C197" s="51"/>
      <c r="D197" s="1">
        <v>30</v>
      </c>
      <c r="E197" s="1238">
        <f t="shared" ref="E197:F197" si="75">+E162</f>
        <v>0</v>
      </c>
      <c r="F197" s="669">
        <f t="shared" si="75"/>
        <v>0</v>
      </c>
      <c r="G197" s="47"/>
      <c r="H197" s="48">
        <f t="shared" si="38"/>
        <v>0</v>
      </c>
      <c r="I197" s="48">
        <f t="shared" si="38"/>
        <v>0</v>
      </c>
      <c r="J197" s="48">
        <f t="shared" si="38"/>
        <v>0</v>
      </c>
      <c r="K197" s="1187">
        <f t="shared" si="44"/>
        <v>0</v>
      </c>
      <c r="L197" s="46"/>
      <c r="M197" s="48">
        <f t="shared" si="39"/>
        <v>0</v>
      </c>
      <c r="N197" s="48">
        <f t="shared" si="39"/>
        <v>0</v>
      </c>
      <c r="O197" s="48">
        <f t="shared" si="39"/>
        <v>0</v>
      </c>
      <c r="P197" s="1187">
        <f t="shared" si="45"/>
        <v>0</v>
      </c>
      <c r="Q197" s="46"/>
      <c r="R197" s="628" t="str">
        <f t="shared" si="40"/>
        <v>ja</v>
      </c>
      <c r="S197" s="1230">
        <f>IF(R197="nee",0,(K197-P197)*(tab!$C$24*tab!$D$10+tab!$D$52))</f>
        <v>0</v>
      </c>
      <c r="T197" s="1230" t="str">
        <f>IF(AND(K197=0,P197=0),"",(H197-M197)*tab!$E$59+(I197-N197)*tab!$F$59+(J197-O197)*tab!$G$59)</f>
        <v/>
      </c>
      <c r="U197" s="1230">
        <f t="shared" si="49"/>
        <v>0</v>
      </c>
      <c r="V197" s="628" t="str">
        <f t="shared" si="42"/>
        <v>ja</v>
      </c>
      <c r="W197" s="1230">
        <f>IF(V197="nee",0,(K197-P197)*(tab!$C$124))</f>
        <v>0</v>
      </c>
      <c r="X197" s="1230">
        <f>IF(AND(K197=0,P197=0),0,(H197-M197)*tab!$G$124+(I197-N197)*tab!$H$124+(J197-O197)*tab!$I$124)</f>
        <v>0</v>
      </c>
      <c r="Y197" s="1230">
        <f t="shared" si="46"/>
        <v>0</v>
      </c>
      <c r="Z197" s="3"/>
      <c r="AA197" s="26"/>
    </row>
    <row r="198" spans="2:27" ht="12" customHeight="1" x14ac:dyDescent="0.2">
      <c r="B198" s="419"/>
      <c r="C198" s="909"/>
      <c r="D198" s="345"/>
      <c r="E198" s="367"/>
      <c r="F198" s="423"/>
      <c r="G198" s="643"/>
      <c r="H198" s="1228">
        <f>SUM(H168:H193)</f>
        <v>0</v>
      </c>
      <c r="I198" s="1228">
        <f>SUM(I168:I193)</f>
        <v>0</v>
      </c>
      <c r="J198" s="1228">
        <f>SUM(J168:J193)</f>
        <v>0</v>
      </c>
      <c r="K198" s="1228">
        <f>SUM(K168:K193)</f>
        <v>0</v>
      </c>
      <c r="L198" s="644"/>
      <c r="M198" s="1228">
        <f>SUM(M168:M193)</f>
        <v>0</v>
      </c>
      <c r="N198" s="1228">
        <f>SUM(N168:N193)</f>
        <v>0</v>
      </c>
      <c r="O198" s="1228">
        <f>SUM(O168:O193)</f>
        <v>0</v>
      </c>
      <c r="P198" s="1228">
        <f>SUM(P168:P193)</f>
        <v>0</v>
      </c>
      <c r="Q198" s="644"/>
      <c r="R198" s="644"/>
      <c r="S198" s="644"/>
      <c r="T198" s="644"/>
      <c r="U198" s="1229">
        <f t="shared" ref="U198" si="76">SUM(U168:U197)</f>
        <v>0</v>
      </c>
      <c r="V198" s="644"/>
      <c r="W198" s="644"/>
      <c r="X198" s="644"/>
      <c r="Y198" s="1229">
        <f t="shared" ref="Y198" si="77">SUM(Y168:Y197)</f>
        <v>0</v>
      </c>
      <c r="Z198" s="368"/>
      <c r="AA198" s="371"/>
    </row>
    <row r="199" spans="2:27" ht="12" customHeight="1" x14ac:dyDescent="0.2">
      <c r="B199" s="21"/>
      <c r="C199" s="51"/>
      <c r="D199" s="1"/>
      <c r="E199" s="38"/>
      <c r="F199" s="44"/>
      <c r="G199" s="49"/>
      <c r="H199" s="637"/>
      <c r="I199" s="637"/>
      <c r="J199" s="637"/>
      <c r="K199" s="50"/>
      <c r="L199" s="50"/>
      <c r="M199" s="637"/>
      <c r="N199" s="637"/>
      <c r="O199" s="637"/>
      <c r="P199" s="50"/>
      <c r="Q199" s="50"/>
      <c r="R199" s="50"/>
      <c r="S199" s="50"/>
      <c r="T199" s="50"/>
      <c r="U199" s="50"/>
      <c r="V199" s="50"/>
      <c r="W199" s="50"/>
      <c r="X199" s="50"/>
      <c r="Y199" s="50"/>
      <c r="Z199" s="3"/>
      <c r="AA199" s="26"/>
    </row>
    <row r="200" spans="2:27" ht="12" customHeight="1" x14ac:dyDescent="0.2">
      <c r="B200" s="250"/>
      <c r="C200" s="249"/>
      <c r="D200" s="965"/>
      <c r="E200" s="1231" t="s">
        <v>128</v>
      </c>
      <c r="F200" s="1011"/>
      <c r="G200" s="1232"/>
      <c r="H200" s="1233" t="s">
        <v>706</v>
      </c>
      <c r="I200" s="1234"/>
      <c r="J200" s="1276">
        <f>tab!$E$4</f>
        <v>2016</v>
      </c>
      <c r="K200" s="1011"/>
      <c r="L200" s="1011"/>
      <c r="M200" s="1233"/>
      <c r="N200" s="1234"/>
      <c r="O200" s="1235"/>
      <c r="P200" s="1011"/>
      <c r="Q200" s="1011"/>
      <c r="R200" s="1231"/>
      <c r="S200" s="1011"/>
      <c r="T200" s="1011"/>
      <c r="U200" s="1011"/>
      <c r="V200" s="1011"/>
      <c r="W200" s="1011"/>
      <c r="X200" s="1011"/>
      <c r="Y200" s="1011"/>
      <c r="Z200" s="7"/>
      <c r="AA200" s="259"/>
    </row>
    <row r="201" spans="2:27" ht="12" customHeight="1" x14ac:dyDescent="0.2">
      <c r="B201" s="21"/>
      <c r="C201" s="51"/>
      <c r="D201" s="40"/>
      <c r="E201" s="1231" t="s">
        <v>122</v>
      </c>
      <c r="F201" s="1218"/>
      <c r="G201" s="1232"/>
      <c r="H201" s="1231" t="s">
        <v>644</v>
      </c>
      <c r="I201" s="1011"/>
      <c r="J201" s="1011"/>
      <c r="K201" s="1011"/>
      <c r="L201" s="1011"/>
      <c r="M201" s="1231" t="s">
        <v>645</v>
      </c>
      <c r="N201" s="1011"/>
      <c r="O201" s="1011"/>
      <c r="P201" s="1011"/>
      <c r="Q201" s="1011"/>
      <c r="R201" s="1011" t="s">
        <v>703</v>
      </c>
      <c r="S201" s="1011" t="s">
        <v>123</v>
      </c>
      <c r="T201" s="1011"/>
      <c r="U201" s="1011" t="s">
        <v>646</v>
      </c>
      <c r="V201" s="1011" t="s">
        <v>704</v>
      </c>
      <c r="W201" s="1011"/>
      <c r="X201" s="1011"/>
      <c r="Y201" s="1011" t="s">
        <v>647</v>
      </c>
      <c r="Z201" s="56"/>
      <c r="AA201" s="18"/>
    </row>
    <row r="202" spans="2:27" ht="12" customHeight="1" x14ac:dyDescent="0.2">
      <c r="B202" s="21"/>
      <c r="C202" s="51"/>
      <c r="D202" s="345"/>
      <c r="E202" s="991" t="s">
        <v>124</v>
      </c>
      <c r="F202" s="1009" t="s">
        <v>125</v>
      </c>
      <c r="G202" s="992"/>
      <c r="H202" s="1009" t="s">
        <v>29</v>
      </c>
      <c r="I202" s="1009" t="s">
        <v>30</v>
      </c>
      <c r="J202" s="1009" t="s">
        <v>31</v>
      </c>
      <c r="K202" s="1009" t="s">
        <v>126</v>
      </c>
      <c r="L202" s="1009"/>
      <c r="M202" s="1009" t="s">
        <v>29</v>
      </c>
      <c r="N202" s="1009" t="s">
        <v>30</v>
      </c>
      <c r="O202" s="1009" t="s">
        <v>31</v>
      </c>
      <c r="P202" s="991" t="s">
        <v>126</v>
      </c>
      <c r="Q202" s="1009"/>
      <c r="R202" s="1011" t="s">
        <v>576</v>
      </c>
      <c r="S202" s="1009" t="s">
        <v>131</v>
      </c>
      <c r="T202" s="1009" t="s">
        <v>132</v>
      </c>
      <c r="U202" s="1009" t="s">
        <v>626</v>
      </c>
      <c r="V202" s="1011" t="s">
        <v>576</v>
      </c>
      <c r="W202" s="1009" t="s">
        <v>648</v>
      </c>
      <c r="X202" s="1009" t="s">
        <v>132</v>
      </c>
      <c r="Y202" s="1009" t="s">
        <v>626</v>
      </c>
      <c r="Z202" s="3"/>
      <c r="AA202" s="26"/>
    </row>
    <row r="203" spans="2:27" ht="12" customHeight="1" x14ac:dyDescent="0.2">
      <c r="B203" s="21"/>
      <c r="C203" s="51"/>
      <c r="D203" s="1">
        <v>1</v>
      </c>
      <c r="E203" s="1238">
        <f t="shared" ref="E203:F232" si="78">+E82</f>
        <v>0</v>
      </c>
      <c r="F203" s="669">
        <f t="shared" si="78"/>
        <v>0</v>
      </c>
      <c r="G203" s="47"/>
      <c r="H203" s="48">
        <f t="shared" ref="H203:J232" si="79">+H82</f>
        <v>0</v>
      </c>
      <c r="I203" s="48">
        <f t="shared" si="79"/>
        <v>0</v>
      </c>
      <c r="J203" s="48">
        <f t="shared" si="79"/>
        <v>0</v>
      </c>
      <c r="K203" s="1187">
        <f>SUM(H203:J203)</f>
        <v>0</v>
      </c>
      <c r="L203" s="46"/>
      <c r="M203" s="48">
        <f t="shared" ref="M203:O232" si="80">+M82</f>
        <v>0</v>
      </c>
      <c r="N203" s="48">
        <f t="shared" si="80"/>
        <v>0</v>
      </c>
      <c r="O203" s="48">
        <f t="shared" si="80"/>
        <v>0</v>
      </c>
      <c r="P203" s="1187">
        <f>SUM(M203:O203)</f>
        <v>0</v>
      </c>
      <c r="Q203" s="46"/>
      <c r="R203" s="628" t="str">
        <f t="shared" ref="R203:R232" si="81">+R82</f>
        <v>ja</v>
      </c>
      <c r="S203" s="1230">
        <f>IF(R203="nee",0,(K203-P203)*(tab!$C$24*tab!$D$10+tab!$D$52))</f>
        <v>0</v>
      </c>
      <c r="T203" s="1230" t="str">
        <f>IF(AND(K203=0,P203=0),"",(H203-M203)*tab!$E$60+(I203-N203)*tab!$F$60+(J203-O203)*tab!$G$60)</f>
        <v/>
      </c>
      <c r="U203" s="1230">
        <f t="shared" ref="U203:U204" si="82">IF(SUM(S203:T203)&lt;0,0,SUM(S203:T203))</f>
        <v>0</v>
      </c>
      <c r="V203" s="628" t="str">
        <f t="shared" ref="V203:V232" si="83">+V82</f>
        <v>ja</v>
      </c>
      <c r="W203" s="1230">
        <f>IF(V203="nee",0,(K203-P203)*(tab!$C$125))</f>
        <v>0</v>
      </c>
      <c r="X203" s="1230">
        <f>IF(AND(K203=0,P203=0),0,(H203-M203)*tab!$G$125+(I203-N203)*tab!$H$125+(J203-O203)*tab!$I$125)</f>
        <v>0</v>
      </c>
      <c r="Y203" s="1230">
        <f>IF(SUM(W203:X203)&lt;0,0,SUM(W203:X203))</f>
        <v>0</v>
      </c>
      <c r="Z203" s="3"/>
      <c r="AA203" s="26"/>
    </row>
    <row r="204" spans="2:27" ht="12" customHeight="1" x14ac:dyDescent="0.2">
      <c r="B204" s="21"/>
      <c r="C204" s="51"/>
      <c r="D204" s="1">
        <v>2</v>
      </c>
      <c r="E204" s="1238">
        <f t="shared" si="78"/>
        <v>0</v>
      </c>
      <c r="F204" s="669">
        <f t="shared" si="78"/>
        <v>0</v>
      </c>
      <c r="G204" s="47"/>
      <c r="H204" s="48">
        <f t="shared" si="79"/>
        <v>0</v>
      </c>
      <c r="I204" s="48">
        <f t="shared" si="79"/>
        <v>0</v>
      </c>
      <c r="J204" s="48">
        <f t="shared" si="79"/>
        <v>0</v>
      </c>
      <c r="K204" s="1187">
        <f t="shared" ref="K204:K214" si="84">SUM(H204:J204)</f>
        <v>0</v>
      </c>
      <c r="L204" s="46"/>
      <c r="M204" s="48">
        <f t="shared" si="80"/>
        <v>0</v>
      </c>
      <c r="N204" s="48">
        <f t="shared" si="80"/>
        <v>0</v>
      </c>
      <c r="O204" s="48">
        <f t="shared" si="80"/>
        <v>0</v>
      </c>
      <c r="P204" s="1187">
        <f t="shared" ref="P204:P232" si="85">SUM(M204:O204)</f>
        <v>0</v>
      </c>
      <c r="Q204" s="46"/>
      <c r="R204" s="628" t="str">
        <f t="shared" si="81"/>
        <v>ja</v>
      </c>
      <c r="S204" s="1230">
        <f>IF(R204="nee",0,(K204-P204)*(tab!$C$24*tab!$D$10+tab!$D$52))</f>
        <v>0</v>
      </c>
      <c r="T204" s="1230" t="str">
        <f>IF(AND(K204=0,P204=0),"",(H204-M204)*tab!$E$60+(I204-N204)*tab!$F$60+(J204-O204)*tab!$G$60)</f>
        <v/>
      </c>
      <c r="U204" s="1230">
        <f t="shared" si="82"/>
        <v>0</v>
      </c>
      <c r="V204" s="628" t="str">
        <f t="shared" si="83"/>
        <v>ja</v>
      </c>
      <c r="W204" s="1230">
        <f>IF(V204="nee",0,(K204-P204)*(tab!$C$125))</f>
        <v>0</v>
      </c>
      <c r="X204" s="1230">
        <f>IF(AND(K204=0,P204=0),0,(H204-M204)*tab!$G$125+(I204-N204)*tab!$H$125+(J204-O204)*tab!$I$125)</f>
        <v>0</v>
      </c>
      <c r="Y204" s="1230">
        <f t="shared" ref="Y204:Y232" si="86">IF(SUM(W204:X204)&lt;0,0,SUM(W204:X204))</f>
        <v>0</v>
      </c>
      <c r="Z204" s="3"/>
      <c r="AA204" s="26"/>
    </row>
    <row r="205" spans="2:27" ht="12" customHeight="1" x14ac:dyDescent="0.2">
      <c r="B205" s="21"/>
      <c r="C205" s="51"/>
      <c r="D205" s="1">
        <v>3</v>
      </c>
      <c r="E205" s="1238">
        <f t="shared" si="78"/>
        <v>0</v>
      </c>
      <c r="F205" s="669">
        <f t="shared" si="78"/>
        <v>0</v>
      </c>
      <c r="G205" s="47"/>
      <c r="H205" s="48">
        <f t="shared" si="79"/>
        <v>0</v>
      </c>
      <c r="I205" s="48">
        <f t="shared" si="79"/>
        <v>0</v>
      </c>
      <c r="J205" s="48">
        <f t="shared" si="79"/>
        <v>0</v>
      </c>
      <c r="K205" s="1187">
        <f t="shared" si="84"/>
        <v>0</v>
      </c>
      <c r="L205" s="46"/>
      <c r="M205" s="48">
        <f t="shared" si="80"/>
        <v>0</v>
      </c>
      <c r="N205" s="48">
        <f t="shared" si="80"/>
        <v>0</v>
      </c>
      <c r="O205" s="48">
        <f t="shared" si="80"/>
        <v>0</v>
      </c>
      <c r="P205" s="1187">
        <f t="shared" si="85"/>
        <v>0</v>
      </c>
      <c r="Q205" s="46"/>
      <c r="R205" s="628" t="str">
        <f t="shared" si="81"/>
        <v>ja</v>
      </c>
      <c r="S205" s="1230">
        <f>IF(R205="nee",0,(K205-P205)*(tab!$C$24*tab!$D$10+tab!$D$52))</f>
        <v>0</v>
      </c>
      <c r="T205" s="1230" t="str">
        <f>IF(AND(K205=0,P205=0),"",(H205-M205)*tab!$E$60+(I205-N205)*tab!$F$60+(J205-O205)*tab!$G$60)</f>
        <v/>
      </c>
      <c r="U205" s="1230">
        <f>IF(SUM(S205:T205)&lt;0,0,SUM(S205:T205))</f>
        <v>0</v>
      </c>
      <c r="V205" s="628" t="str">
        <f t="shared" si="83"/>
        <v>ja</v>
      </c>
      <c r="W205" s="1230">
        <f>IF(V205="nee",0,(K205-P205)*(tab!$C$125))</f>
        <v>0</v>
      </c>
      <c r="X205" s="1230">
        <f>IF(AND(K205=0,P205=0),0,(H205-M205)*tab!$G$125+(I205-N205)*tab!$H$125+(J205-O205)*tab!$I$125)</f>
        <v>0</v>
      </c>
      <c r="Y205" s="1230">
        <f t="shared" si="86"/>
        <v>0</v>
      </c>
      <c r="Z205" s="3"/>
      <c r="AA205" s="26"/>
    </row>
    <row r="206" spans="2:27" ht="12" customHeight="1" x14ac:dyDescent="0.2">
      <c r="B206" s="21"/>
      <c r="C206" s="51"/>
      <c r="D206" s="1">
        <v>4</v>
      </c>
      <c r="E206" s="1238">
        <f t="shared" si="78"/>
        <v>0</v>
      </c>
      <c r="F206" s="669">
        <f t="shared" si="78"/>
        <v>0</v>
      </c>
      <c r="G206" s="47"/>
      <c r="H206" s="48">
        <f t="shared" si="79"/>
        <v>0</v>
      </c>
      <c r="I206" s="48">
        <f t="shared" si="79"/>
        <v>0</v>
      </c>
      <c r="J206" s="48">
        <f t="shared" si="79"/>
        <v>0</v>
      </c>
      <c r="K206" s="1187">
        <f t="shared" si="84"/>
        <v>0</v>
      </c>
      <c r="L206" s="46"/>
      <c r="M206" s="48">
        <f t="shared" si="80"/>
        <v>0</v>
      </c>
      <c r="N206" s="48">
        <f t="shared" si="80"/>
        <v>0</v>
      </c>
      <c r="O206" s="48">
        <f t="shared" si="80"/>
        <v>0</v>
      </c>
      <c r="P206" s="1187">
        <f t="shared" si="85"/>
        <v>0</v>
      </c>
      <c r="Q206" s="46"/>
      <c r="R206" s="628" t="str">
        <f t="shared" si="81"/>
        <v>ja</v>
      </c>
      <c r="S206" s="1230">
        <f>IF(R206="nee",0,(K206-P206)*(tab!$C$24*tab!$D$10+tab!$D$52))</f>
        <v>0</v>
      </c>
      <c r="T206" s="1230" t="str">
        <f>IF(AND(K206=0,P206=0),"",(H206-M206)*tab!$E$60+(I206-N206)*tab!$F$60+(J206-O206)*tab!$G$60)</f>
        <v/>
      </c>
      <c r="U206" s="1230">
        <f t="shared" ref="U206:U232" si="87">IF(SUM(S206:T206)&lt;0,0,SUM(S206:T206))</f>
        <v>0</v>
      </c>
      <c r="V206" s="628" t="str">
        <f t="shared" si="83"/>
        <v>ja</v>
      </c>
      <c r="W206" s="1230">
        <f>IF(V206="nee",0,(K206-P206)*(tab!$C$125))</f>
        <v>0</v>
      </c>
      <c r="X206" s="1230">
        <f>IF(AND(K206=0,P206=0),0,(H206-M206)*tab!$G$125+(I206-N206)*tab!$H$125+(J206-O206)*tab!$I$125)</f>
        <v>0</v>
      </c>
      <c r="Y206" s="1230">
        <f t="shared" si="86"/>
        <v>0</v>
      </c>
      <c r="Z206" s="3"/>
      <c r="AA206" s="26"/>
    </row>
    <row r="207" spans="2:27" ht="12" customHeight="1" x14ac:dyDescent="0.2">
      <c r="B207" s="21"/>
      <c r="C207" s="51"/>
      <c r="D207" s="1">
        <v>5</v>
      </c>
      <c r="E207" s="1238">
        <f t="shared" si="78"/>
        <v>0</v>
      </c>
      <c r="F207" s="669">
        <f t="shared" si="78"/>
        <v>0</v>
      </c>
      <c r="G207" s="47"/>
      <c r="H207" s="48">
        <f t="shared" si="79"/>
        <v>0</v>
      </c>
      <c r="I207" s="48">
        <f t="shared" si="79"/>
        <v>0</v>
      </c>
      <c r="J207" s="48">
        <f t="shared" si="79"/>
        <v>0</v>
      </c>
      <c r="K207" s="1187">
        <f t="shared" si="84"/>
        <v>0</v>
      </c>
      <c r="L207" s="46"/>
      <c r="M207" s="48">
        <f t="shared" si="80"/>
        <v>0</v>
      </c>
      <c r="N207" s="48">
        <f t="shared" si="80"/>
        <v>0</v>
      </c>
      <c r="O207" s="48">
        <f t="shared" si="80"/>
        <v>0</v>
      </c>
      <c r="P207" s="1187">
        <f t="shared" si="85"/>
        <v>0</v>
      </c>
      <c r="Q207" s="46"/>
      <c r="R207" s="628" t="str">
        <f t="shared" si="81"/>
        <v>ja</v>
      </c>
      <c r="S207" s="1230">
        <f>IF(R207="nee",0,(K207-P207)*(tab!$C$24*tab!$D$10+tab!$D$52))</f>
        <v>0</v>
      </c>
      <c r="T207" s="1230" t="str">
        <f>IF(AND(K207=0,P207=0),"",(H207-M207)*tab!$E$60+(I207-N207)*tab!$F$60+(J207-O207)*tab!$G$60)</f>
        <v/>
      </c>
      <c r="U207" s="1230">
        <f t="shared" si="87"/>
        <v>0</v>
      </c>
      <c r="V207" s="628" t="str">
        <f t="shared" si="83"/>
        <v>ja</v>
      </c>
      <c r="W207" s="1230">
        <f>IF(V207="nee",0,(K207-P207)*(tab!$C$125))</f>
        <v>0</v>
      </c>
      <c r="X207" s="1230">
        <f>IF(AND(K207=0,P207=0),0,(H207-M207)*tab!$G$125+(I207-N207)*tab!$H$125+(J207-O207)*tab!$I$125)</f>
        <v>0</v>
      </c>
      <c r="Y207" s="1230">
        <f t="shared" si="86"/>
        <v>0</v>
      </c>
      <c r="Z207" s="3"/>
      <c r="AA207" s="26"/>
    </row>
    <row r="208" spans="2:27" ht="12" customHeight="1" x14ac:dyDescent="0.2">
      <c r="B208" s="21"/>
      <c r="C208" s="51"/>
      <c r="D208" s="1">
        <v>6</v>
      </c>
      <c r="E208" s="1238">
        <f t="shared" si="78"/>
        <v>0</v>
      </c>
      <c r="F208" s="669">
        <f t="shared" si="78"/>
        <v>0</v>
      </c>
      <c r="G208" s="47"/>
      <c r="H208" s="48">
        <f t="shared" si="79"/>
        <v>0</v>
      </c>
      <c r="I208" s="48">
        <f t="shared" si="79"/>
        <v>0</v>
      </c>
      <c r="J208" s="48">
        <f t="shared" si="79"/>
        <v>0</v>
      </c>
      <c r="K208" s="1187">
        <f t="shared" si="84"/>
        <v>0</v>
      </c>
      <c r="L208" s="46"/>
      <c r="M208" s="48">
        <f t="shared" si="80"/>
        <v>0</v>
      </c>
      <c r="N208" s="48">
        <f t="shared" si="80"/>
        <v>0</v>
      </c>
      <c r="O208" s="48">
        <f t="shared" si="80"/>
        <v>0</v>
      </c>
      <c r="P208" s="1187">
        <f t="shared" si="85"/>
        <v>0</v>
      </c>
      <c r="Q208" s="46"/>
      <c r="R208" s="628" t="str">
        <f t="shared" si="81"/>
        <v>ja</v>
      </c>
      <c r="S208" s="1230">
        <f>IF(R208="nee",0,(K208-P208)*(tab!$C$24*tab!$D$10+tab!$D$52))</f>
        <v>0</v>
      </c>
      <c r="T208" s="1230" t="str">
        <f>IF(AND(K208=0,P208=0),"",(H208-M208)*tab!$E$60+(I208-N208)*tab!$F$60+(J208-O208)*tab!$G$60)</f>
        <v/>
      </c>
      <c r="U208" s="1230">
        <f t="shared" si="87"/>
        <v>0</v>
      </c>
      <c r="V208" s="628" t="str">
        <f t="shared" si="83"/>
        <v>ja</v>
      </c>
      <c r="W208" s="1230">
        <f>IF(V208="nee",0,(K208-P208)*(tab!$C$125))</f>
        <v>0</v>
      </c>
      <c r="X208" s="1230">
        <f>IF(AND(K208=0,P208=0),0,(H208-M208)*tab!$G$125+(I208-N208)*tab!$H$125+(J208-O208)*tab!$I$125)</f>
        <v>0</v>
      </c>
      <c r="Y208" s="1230">
        <f t="shared" si="86"/>
        <v>0</v>
      </c>
      <c r="Z208" s="3"/>
      <c r="AA208" s="26"/>
    </row>
    <row r="209" spans="2:27" ht="12" customHeight="1" x14ac:dyDescent="0.2">
      <c r="B209" s="21"/>
      <c r="C209" s="51"/>
      <c r="D209" s="1">
        <v>7</v>
      </c>
      <c r="E209" s="1238">
        <f t="shared" si="78"/>
        <v>0</v>
      </c>
      <c r="F209" s="669">
        <f t="shared" si="78"/>
        <v>0</v>
      </c>
      <c r="G209" s="47"/>
      <c r="H209" s="48">
        <f t="shared" si="79"/>
        <v>0</v>
      </c>
      <c r="I209" s="48">
        <f t="shared" si="79"/>
        <v>0</v>
      </c>
      <c r="J209" s="48">
        <f t="shared" si="79"/>
        <v>0</v>
      </c>
      <c r="K209" s="1187">
        <f t="shared" si="84"/>
        <v>0</v>
      </c>
      <c r="L209" s="46"/>
      <c r="M209" s="48">
        <f t="shared" si="80"/>
        <v>0</v>
      </c>
      <c r="N209" s="48">
        <f t="shared" si="80"/>
        <v>0</v>
      </c>
      <c r="O209" s="48">
        <f t="shared" si="80"/>
        <v>0</v>
      </c>
      <c r="P209" s="1187">
        <f t="shared" si="85"/>
        <v>0</v>
      </c>
      <c r="Q209" s="46"/>
      <c r="R209" s="628" t="str">
        <f t="shared" si="81"/>
        <v>ja</v>
      </c>
      <c r="S209" s="1230">
        <f>IF(R209="nee",0,(K209-P209)*(tab!$C$24*tab!$D$10+tab!$D$52))</f>
        <v>0</v>
      </c>
      <c r="T209" s="1230" t="str">
        <f>IF(AND(K209=0,P209=0),"",(H209-M209)*tab!$E$60+(I209-N209)*tab!$F$60+(J209-O209)*tab!$G$60)</f>
        <v/>
      </c>
      <c r="U209" s="1230">
        <f t="shared" si="87"/>
        <v>0</v>
      </c>
      <c r="V209" s="628" t="str">
        <f t="shared" si="83"/>
        <v>ja</v>
      </c>
      <c r="W209" s="1230">
        <f>IF(V209="nee",0,(K209-P209)*(tab!$C$125))</f>
        <v>0</v>
      </c>
      <c r="X209" s="1230">
        <f>IF(AND(K209=0,P209=0),0,(H209-M209)*tab!$G$125+(I209-N209)*tab!$H$125+(J209-O209)*tab!$I$125)</f>
        <v>0</v>
      </c>
      <c r="Y209" s="1230">
        <f t="shared" si="86"/>
        <v>0</v>
      </c>
      <c r="Z209" s="3"/>
      <c r="AA209" s="26"/>
    </row>
    <row r="210" spans="2:27" ht="12" customHeight="1" x14ac:dyDescent="0.2">
      <c r="B210" s="21"/>
      <c r="C210" s="51"/>
      <c r="D210" s="1">
        <v>8</v>
      </c>
      <c r="E210" s="1238">
        <f t="shared" si="78"/>
        <v>0</v>
      </c>
      <c r="F210" s="669">
        <f t="shared" si="78"/>
        <v>0</v>
      </c>
      <c r="G210" s="47"/>
      <c r="H210" s="48">
        <f t="shared" si="79"/>
        <v>0</v>
      </c>
      <c r="I210" s="48">
        <f t="shared" si="79"/>
        <v>0</v>
      </c>
      <c r="J210" s="48">
        <f t="shared" si="79"/>
        <v>0</v>
      </c>
      <c r="K210" s="1187">
        <f t="shared" si="84"/>
        <v>0</v>
      </c>
      <c r="L210" s="46"/>
      <c r="M210" s="48">
        <f t="shared" si="80"/>
        <v>0</v>
      </c>
      <c r="N210" s="48">
        <f t="shared" si="80"/>
        <v>0</v>
      </c>
      <c r="O210" s="48">
        <f t="shared" si="80"/>
        <v>0</v>
      </c>
      <c r="P210" s="1187">
        <f t="shared" si="85"/>
        <v>0</v>
      </c>
      <c r="Q210" s="46"/>
      <c r="R210" s="628" t="str">
        <f t="shared" si="81"/>
        <v>ja</v>
      </c>
      <c r="S210" s="1230">
        <f>IF(R210="nee",0,(K210-P210)*(tab!$C$24*tab!$D$10+tab!$D$52))</f>
        <v>0</v>
      </c>
      <c r="T210" s="1230" t="str">
        <f>IF(AND(K210=0,P210=0),"",(H210-M210)*tab!$E$60+(I210-N210)*tab!$F$60+(J210-O210)*tab!$G$60)</f>
        <v/>
      </c>
      <c r="U210" s="1230">
        <f t="shared" si="87"/>
        <v>0</v>
      </c>
      <c r="V210" s="628" t="str">
        <f t="shared" si="83"/>
        <v>ja</v>
      </c>
      <c r="W210" s="1230">
        <f>IF(V210="nee",0,(K210-P210)*(tab!$C$125))</f>
        <v>0</v>
      </c>
      <c r="X210" s="1230">
        <f>IF(AND(K210=0,P210=0),0,(H210-M210)*tab!$G$125+(I210-N210)*tab!$H$125+(J210-O210)*tab!$I$125)</f>
        <v>0</v>
      </c>
      <c r="Y210" s="1230">
        <f t="shared" si="86"/>
        <v>0</v>
      </c>
      <c r="Z210" s="3"/>
      <c r="AA210" s="26"/>
    </row>
    <row r="211" spans="2:27" ht="12" customHeight="1" x14ac:dyDescent="0.2">
      <c r="B211" s="21"/>
      <c r="C211" s="51"/>
      <c r="D211" s="1">
        <v>9</v>
      </c>
      <c r="E211" s="1238">
        <f t="shared" si="78"/>
        <v>0</v>
      </c>
      <c r="F211" s="669">
        <f t="shared" si="78"/>
        <v>0</v>
      </c>
      <c r="G211" s="47"/>
      <c r="H211" s="48">
        <f t="shared" si="79"/>
        <v>0</v>
      </c>
      <c r="I211" s="48">
        <f t="shared" si="79"/>
        <v>0</v>
      </c>
      <c r="J211" s="48">
        <f t="shared" si="79"/>
        <v>0</v>
      </c>
      <c r="K211" s="1187">
        <f t="shared" si="84"/>
        <v>0</v>
      </c>
      <c r="L211" s="46"/>
      <c r="M211" s="48">
        <f t="shared" si="80"/>
        <v>0</v>
      </c>
      <c r="N211" s="48">
        <f t="shared" si="80"/>
        <v>0</v>
      </c>
      <c r="O211" s="48">
        <f t="shared" si="80"/>
        <v>0</v>
      </c>
      <c r="P211" s="1187">
        <f t="shared" si="85"/>
        <v>0</v>
      </c>
      <c r="Q211" s="46"/>
      <c r="R211" s="628" t="str">
        <f t="shared" si="81"/>
        <v>ja</v>
      </c>
      <c r="S211" s="1230">
        <f>IF(R211="nee",0,(K211-P211)*(tab!$C$24*tab!$D$10+tab!$D$52))</f>
        <v>0</v>
      </c>
      <c r="T211" s="1230" t="str">
        <f>IF(AND(K211=0,P211=0),"",(H211-M211)*tab!$E$60+(I211-N211)*tab!$F$60+(J211-O211)*tab!$G$60)</f>
        <v/>
      </c>
      <c r="U211" s="1230">
        <f t="shared" si="87"/>
        <v>0</v>
      </c>
      <c r="V211" s="628" t="str">
        <f t="shared" si="83"/>
        <v>ja</v>
      </c>
      <c r="W211" s="1230">
        <f>IF(V211="nee",0,(K211-P211)*(tab!$C$125))</f>
        <v>0</v>
      </c>
      <c r="X211" s="1230">
        <f>IF(AND(K211=0,P211=0),0,(H211-M211)*tab!$G$125+(I211-N211)*tab!$H$125+(J211-O211)*tab!$I$125)</f>
        <v>0</v>
      </c>
      <c r="Y211" s="1230">
        <f t="shared" si="86"/>
        <v>0</v>
      </c>
      <c r="Z211" s="3"/>
      <c r="AA211" s="26"/>
    </row>
    <row r="212" spans="2:27" ht="12" customHeight="1" x14ac:dyDescent="0.2">
      <c r="B212" s="21"/>
      <c r="C212" s="51"/>
      <c r="D212" s="1">
        <v>10</v>
      </c>
      <c r="E212" s="1238">
        <f t="shared" si="78"/>
        <v>0</v>
      </c>
      <c r="F212" s="669">
        <f t="shared" si="78"/>
        <v>0</v>
      </c>
      <c r="G212" s="47"/>
      <c r="H212" s="48">
        <f t="shared" si="79"/>
        <v>0</v>
      </c>
      <c r="I212" s="48">
        <f t="shared" si="79"/>
        <v>0</v>
      </c>
      <c r="J212" s="48">
        <f t="shared" si="79"/>
        <v>0</v>
      </c>
      <c r="K212" s="1187">
        <f t="shared" si="84"/>
        <v>0</v>
      </c>
      <c r="L212" s="46"/>
      <c r="M212" s="48">
        <f t="shared" si="80"/>
        <v>0</v>
      </c>
      <c r="N212" s="48">
        <f t="shared" si="80"/>
        <v>0</v>
      </c>
      <c r="O212" s="48">
        <f t="shared" si="80"/>
        <v>0</v>
      </c>
      <c r="P212" s="1187">
        <f t="shared" si="85"/>
        <v>0</v>
      </c>
      <c r="Q212" s="46"/>
      <c r="R212" s="628" t="str">
        <f t="shared" si="81"/>
        <v>ja</v>
      </c>
      <c r="S212" s="1230">
        <f>IF(R212="nee",0,(K212-P212)*(tab!$C$24*tab!$D$10+tab!$D$52))</f>
        <v>0</v>
      </c>
      <c r="T212" s="1230" t="str">
        <f>IF(AND(K212=0,P212=0),"",(H212-M212)*tab!$E$60+(I212-N212)*tab!$F$60+(J212-O212)*tab!$G$60)</f>
        <v/>
      </c>
      <c r="U212" s="1230">
        <f t="shared" si="87"/>
        <v>0</v>
      </c>
      <c r="V212" s="628" t="str">
        <f t="shared" si="83"/>
        <v>ja</v>
      </c>
      <c r="W212" s="1230">
        <f>IF(V212="nee",0,(K212-P212)*(tab!$C$125))</f>
        <v>0</v>
      </c>
      <c r="X212" s="1230">
        <f>IF(AND(K212=0,P212=0),0,(H212-M212)*tab!$G$125+(I212-N212)*tab!$H$125+(J212-O212)*tab!$I$125)</f>
        <v>0</v>
      </c>
      <c r="Y212" s="1230">
        <f t="shared" si="86"/>
        <v>0</v>
      </c>
      <c r="Z212" s="3"/>
      <c r="AA212" s="26"/>
    </row>
    <row r="213" spans="2:27" ht="12" customHeight="1" x14ac:dyDescent="0.2">
      <c r="B213" s="21"/>
      <c r="C213" s="51"/>
      <c r="D213" s="1">
        <v>11</v>
      </c>
      <c r="E213" s="1238">
        <f t="shared" si="78"/>
        <v>0</v>
      </c>
      <c r="F213" s="669">
        <f t="shared" si="78"/>
        <v>0</v>
      </c>
      <c r="G213" s="47"/>
      <c r="H213" s="48">
        <f t="shared" si="79"/>
        <v>0</v>
      </c>
      <c r="I213" s="48">
        <f t="shared" si="79"/>
        <v>0</v>
      </c>
      <c r="J213" s="48">
        <f t="shared" si="79"/>
        <v>0</v>
      </c>
      <c r="K213" s="1187">
        <f t="shared" si="84"/>
        <v>0</v>
      </c>
      <c r="L213" s="46"/>
      <c r="M213" s="48">
        <f t="shared" si="80"/>
        <v>0</v>
      </c>
      <c r="N213" s="48">
        <f t="shared" si="80"/>
        <v>0</v>
      </c>
      <c r="O213" s="48">
        <f t="shared" si="80"/>
        <v>0</v>
      </c>
      <c r="P213" s="1187">
        <f t="shared" si="85"/>
        <v>0</v>
      </c>
      <c r="Q213" s="46"/>
      <c r="R213" s="628" t="str">
        <f t="shared" si="81"/>
        <v>ja</v>
      </c>
      <c r="S213" s="1230">
        <f>IF(R213="nee",0,(K213-P213)*(tab!$C$24*tab!$D$10+tab!$D$52))</f>
        <v>0</v>
      </c>
      <c r="T213" s="1230" t="str">
        <f>IF(AND(K213=0,P213=0),"",(H213-M213)*tab!$E$60+(I213-N213)*tab!$F$60+(J213-O213)*tab!$G$60)</f>
        <v/>
      </c>
      <c r="U213" s="1230">
        <f t="shared" si="87"/>
        <v>0</v>
      </c>
      <c r="V213" s="628" t="str">
        <f t="shared" si="83"/>
        <v>ja</v>
      </c>
      <c r="W213" s="1230">
        <f>IF(V213="nee",0,(K213-P213)*(tab!$C$125))</f>
        <v>0</v>
      </c>
      <c r="X213" s="1230">
        <f>IF(AND(K213=0,P213=0),0,(H213-M213)*tab!$G$125+(I213-N213)*tab!$H$125+(J213-O213)*tab!$I$125)</f>
        <v>0</v>
      </c>
      <c r="Y213" s="1230">
        <f t="shared" si="86"/>
        <v>0</v>
      </c>
      <c r="Z213" s="3"/>
      <c r="AA213" s="26"/>
    </row>
    <row r="214" spans="2:27" ht="12" customHeight="1" x14ac:dyDescent="0.2">
      <c r="B214" s="21"/>
      <c r="C214" s="51"/>
      <c r="D214" s="1">
        <v>12</v>
      </c>
      <c r="E214" s="1238">
        <f t="shared" si="78"/>
        <v>0</v>
      </c>
      <c r="F214" s="669">
        <f t="shared" si="78"/>
        <v>0</v>
      </c>
      <c r="G214" s="47"/>
      <c r="H214" s="48">
        <f t="shared" si="79"/>
        <v>0</v>
      </c>
      <c r="I214" s="48">
        <f t="shared" si="79"/>
        <v>0</v>
      </c>
      <c r="J214" s="48">
        <f t="shared" si="79"/>
        <v>0</v>
      </c>
      <c r="K214" s="1187">
        <f t="shared" si="84"/>
        <v>0</v>
      </c>
      <c r="L214" s="46"/>
      <c r="M214" s="48">
        <f t="shared" si="80"/>
        <v>0</v>
      </c>
      <c r="N214" s="48">
        <f t="shared" si="80"/>
        <v>0</v>
      </c>
      <c r="O214" s="48">
        <f t="shared" si="80"/>
        <v>0</v>
      </c>
      <c r="P214" s="1187">
        <f t="shared" si="85"/>
        <v>0</v>
      </c>
      <c r="Q214" s="46"/>
      <c r="R214" s="628" t="str">
        <f t="shared" si="81"/>
        <v>ja</v>
      </c>
      <c r="S214" s="1230">
        <f>IF(R214="nee",0,(K214-P214)*(tab!$C$24*tab!$D$10+tab!$D$52))</f>
        <v>0</v>
      </c>
      <c r="T214" s="1230" t="str">
        <f>IF(AND(K214=0,P214=0),"",(H214-M214)*tab!$E$60+(I214-N214)*tab!$F$60+(J214-O214)*tab!$G$60)</f>
        <v/>
      </c>
      <c r="U214" s="1230">
        <f t="shared" si="87"/>
        <v>0</v>
      </c>
      <c r="V214" s="628" t="str">
        <f t="shared" si="83"/>
        <v>ja</v>
      </c>
      <c r="W214" s="1230">
        <f>IF(V214="nee",0,(K214-P214)*(tab!$C$125))</f>
        <v>0</v>
      </c>
      <c r="X214" s="1230">
        <f>IF(AND(K214=0,P214=0),0,(H214-M214)*tab!$G$125+(I214-N214)*tab!$H$125+(J214-O214)*tab!$I$125)</f>
        <v>0</v>
      </c>
      <c r="Y214" s="1230">
        <f t="shared" si="86"/>
        <v>0</v>
      </c>
      <c r="Z214" s="3"/>
      <c r="AA214" s="26"/>
    </row>
    <row r="215" spans="2:27" ht="12" customHeight="1" x14ac:dyDescent="0.2">
      <c r="B215" s="21"/>
      <c r="C215" s="51"/>
      <c r="D215" s="1">
        <v>13</v>
      </c>
      <c r="E215" s="1238">
        <f t="shared" si="78"/>
        <v>0</v>
      </c>
      <c r="F215" s="669">
        <f t="shared" si="78"/>
        <v>0</v>
      </c>
      <c r="G215" s="47"/>
      <c r="H215" s="48">
        <f t="shared" si="79"/>
        <v>0</v>
      </c>
      <c r="I215" s="48">
        <f t="shared" si="79"/>
        <v>0</v>
      </c>
      <c r="J215" s="48">
        <f t="shared" si="79"/>
        <v>0</v>
      </c>
      <c r="K215" s="1187">
        <f t="shared" ref="K215:K232" si="88">SUM(H215:J215)</f>
        <v>0</v>
      </c>
      <c r="L215" s="46"/>
      <c r="M215" s="48">
        <f t="shared" si="80"/>
        <v>0</v>
      </c>
      <c r="N215" s="48">
        <f t="shared" si="80"/>
        <v>0</v>
      </c>
      <c r="O215" s="48">
        <f t="shared" si="80"/>
        <v>0</v>
      </c>
      <c r="P215" s="1187">
        <f t="shared" si="85"/>
        <v>0</v>
      </c>
      <c r="Q215" s="46"/>
      <c r="R215" s="628" t="str">
        <f t="shared" si="81"/>
        <v>ja</v>
      </c>
      <c r="S215" s="1230">
        <f>IF(R215="nee",0,(K215-P215)*(tab!$C$24*tab!$D$10+tab!$D$52))</f>
        <v>0</v>
      </c>
      <c r="T215" s="1230" t="str">
        <f>IF(AND(K215=0,P215=0),"",(H215-M215)*tab!$E$60+(I215-N215)*tab!$F$60+(J215-O215)*tab!$G$60)</f>
        <v/>
      </c>
      <c r="U215" s="1230">
        <f t="shared" si="87"/>
        <v>0</v>
      </c>
      <c r="V215" s="628" t="str">
        <f t="shared" si="83"/>
        <v>ja</v>
      </c>
      <c r="W215" s="1230">
        <f>IF(V215="nee",0,(K215-P215)*(tab!$C$125))</f>
        <v>0</v>
      </c>
      <c r="X215" s="1230">
        <f>IF(AND(K215=0,P215=0),0,(H215-M215)*tab!$G$125+(I215-N215)*tab!$H$125+(J215-O215)*tab!$I$125)</f>
        <v>0</v>
      </c>
      <c r="Y215" s="1230">
        <f t="shared" si="86"/>
        <v>0</v>
      </c>
      <c r="Z215" s="3"/>
      <c r="AA215" s="26"/>
    </row>
    <row r="216" spans="2:27" ht="12" customHeight="1" x14ac:dyDescent="0.2">
      <c r="B216" s="21"/>
      <c r="C216" s="51"/>
      <c r="D216" s="1">
        <v>14</v>
      </c>
      <c r="E216" s="1238">
        <f t="shared" si="78"/>
        <v>0</v>
      </c>
      <c r="F216" s="669">
        <f t="shared" si="78"/>
        <v>0</v>
      </c>
      <c r="G216" s="47"/>
      <c r="H216" s="48">
        <f t="shared" si="79"/>
        <v>0</v>
      </c>
      <c r="I216" s="48">
        <f t="shared" si="79"/>
        <v>0</v>
      </c>
      <c r="J216" s="48">
        <f t="shared" si="79"/>
        <v>0</v>
      </c>
      <c r="K216" s="1187">
        <f t="shared" si="88"/>
        <v>0</v>
      </c>
      <c r="L216" s="46"/>
      <c r="M216" s="48">
        <f t="shared" si="80"/>
        <v>0</v>
      </c>
      <c r="N216" s="48">
        <f t="shared" si="80"/>
        <v>0</v>
      </c>
      <c r="O216" s="48">
        <f t="shared" si="80"/>
        <v>0</v>
      </c>
      <c r="P216" s="1187">
        <f t="shared" si="85"/>
        <v>0</v>
      </c>
      <c r="Q216" s="46"/>
      <c r="R216" s="628" t="str">
        <f t="shared" si="81"/>
        <v>ja</v>
      </c>
      <c r="S216" s="1230">
        <f>IF(R216="nee",0,(K216-P216)*(tab!$C$24*tab!$D$10+tab!$D$52))</f>
        <v>0</v>
      </c>
      <c r="T216" s="1230" t="str">
        <f>IF(AND(K216=0,P216=0),"",(H216-M216)*tab!$E$60+(I216-N216)*tab!$F$60+(J216-O216)*tab!$G$60)</f>
        <v/>
      </c>
      <c r="U216" s="1230">
        <f t="shared" si="87"/>
        <v>0</v>
      </c>
      <c r="V216" s="628" t="str">
        <f t="shared" si="83"/>
        <v>ja</v>
      </c>
      <c r="W216" s="1230">
        <f>IF(V216="nee",0,(K216-P216)*(tab!$C$125))</f>
        <v>0</v>
      </c>
      <c r="X216" s="1230">
        <f>IF(AND(K216=0,P216=0),0,(H216-M216)*tab!$G$125+(I216-N216)*tab!$H$125+(J216-O216)*tab!$I$125)</f>
        <v>0</v>
      </c>
      <c r="Y216" s="1230">
        <f t="shared" si="86"/>
        <v>0</v>
      </c>
      <c r="Z216" s="3"/>
      <c r="AA216" s="26"/>
    </row>
    <row r="217" spans="2:27" ht="12" customHeight="1" x14ac:dyDescent="0.2">
      <c r="B217" s="21"/>
      <c r="C217" s="51"/>
      <c r="D217" s="1">
        <v>15</v>
      </c>
      <c r="E217" s="1238">
        <f t="shared" si="78"/>
        <v>0</v>
      </c>
      <c r="F217" s="669">
        <f t="shared" si="78"/>
        <v>0</v>
      </c>
      <c r="G217" s="47"/>
      <c r="H217" s="48">
        <f t="shared" si="79"/>
        <v>0</v>
      </c>
      <c r="I217" s="48">
        <f t="shared" si="79"/>
        <v>0</v>
      </c>
      <c r="J217" s="48">
        <f t="shared" si="79"/>
        <v>0</v>
      </c>
      <c r="K217" s="1187">
        <f t="shared" si="88"/>
        <v>0</v>
      </c>
      <c r="L217" s="46"/>
      <c r="M217" s="48">
        <f t="shared" si="80"/>
        <v>0</v>
      </c>
      <c r="N217" s="48">
        <f t="shared" si="80"/>
        <v>0</v>
      </c>
      <c r="O217" s="48">
        <f t="shared" si="80"/>
        <v>0</v>
      </c>
      <c r="P217" s="1187">
        <f t="shared" si="85"/>
        <v>0</v>
      </c>
      <c r="Q217" s="46"/>
      <c r="R217" s="628" t="str">
        <f t="shared" si="81"/>
        <v>ja</v>
      </c>
      <c r="S217" s="1230">
        <f>IF(R217="nee",0,(K217-P217)*(tab!$C$24*tab!$D$10+tab!$D$52))</f>
        <v>0</v>
      </c>
      <c r="T217" s="1230" t="str">
        <f>IF(AND(K217=0,P217=0),"",(H217-M217)*tab!$E$60+(I217-N217)*tab!$F$60+(J217-O217)*tab!$G$60)</f>
        <v/>
      </c>
      <c r="U217" s="1230">
        <f t="shared" si="87"/>
        <v>0</v>
      </c>
      <c r="V217" s="628" t="str">
        <f t="shared" si="83"/>
        <v>ja</v>
      </c>
      <c r="W217" s="1230">
        <f>IF(V217="nee",0,(K217-P217)*(tab!$C$125))</f>
        <v>0</v>
      </c>
      <c r="X217" s="1230">
        <f>IF(AND(K217=0,P217=0),0,(H217-M217)*tab!$G$125+(I217-N217)*tab!$H$125+(J217-O217)*tab!$I$125)</f>
        <v>0</v>
      </c>
      <c r="Y217" s="1230">
        <f t="shared" si="86"/>
        <v>0</v>
      </c>
      <c r="Z217" s="3"/>
      <c r="AA217" s="26"/>
    </row>
    <row r="218" spans="2:27" ht="12" customHeight="1" x14ac:dyDescent="0.2">
      <c r="B218" s="21"/>
      <c r="C218" s="51"/>
      <c r="D218" s="1">
        <v>16</v>
      </c>
      <c r="E218" s="1238">
        <f t="shared" si="78"/>
        <v>0</v>
      </c>
      <c r="F218" s="669">
        <f t="shared" si="78"/>
        <v>0</v>
      </c>
      <c r="G218" s="47"/>
      <c r="H218" s="48">
        <f t="shared" si="79"/>
        <v>0</v>
      </c>
      <c r="I218" s="48">
        <f t="shared" si="79"/>
        <v>0</v>
      </c>
      <c r="J218" s="48">
        <f t="shared" si="79"/>
        <v>0</v>
      </c>
      <c r="K218" s="1187">
        <f t="shared" si="88"/>
        <v>0</v>
      </c>
      <c r="L218" s="46"/>
      <c r="M218" s="48">
        <f t="shared" si="80"/>
        <v>0</v>
      </c>
      <c r="N218" s="48">
        <f t="shared" si="80"/>
        <v>0</v>
      </c>
      <c r="O218" s="48">
        <f t="shared" si="80"/>
        <v>0</v>
      </c>
      <c r="P218" s="1187">
        <f t="shared" si="85"/>
        <v>0</v>
      </c>
      <c r="Q218" s="46"/>
      <c r="R218" s="628" t="str">
        <f t="shared" si="81"/>
        <v>ja</v>
      </c>
      <c r="S218" s="1230">
        <f>IF(R218="nee",0,(K218-P218)*(tab!$C$24*tab!$D$10+tab!$D$52))</f>
        <v>0</v>
      </c>
      <c r="T218" s="1230" t="str">
        <f>IF(AND(K218=0,P218=0),"",(H218-M218)*tab!$E$60+(I218-N218)*tab!$F$60+(J218-O218)*tab!$G$60)</f>
        <v/>
      </c>
      <c r="U218" s="1230">
        <f t="shared" si="87"/>
        <v>0</v>
      </c>
      <c r="V218" s="628" t="str">
        <f t="shared" si="83"/>
        <v>ja</v>
      </c>
      <c r="W218" s="1230">
        <f>IF(V218="nee",0,(K218-P218)*(tab!$C$125))</f>
        <v>0</v>
      </c>
      <c r="X218" s="1230">
        <f>IF(AND(K218=0,P218=0),0,(H218-M218)*tab!$G$125+(I218-N218)*tab!$H$125+(J218-O218)*tab!$I$125)</f>
        <v>0</v>
      </c>
      <c r="Y218" s="1230">
        <f t="shared" si="86"/>
        <v>0</v>
      </c>
      <c r="Z218" s="3"/>
      <c r="AA218" s="26"/>
    </row>
    <row r="219" spans="2:27" ht="12" customHeight="1" x14ac:dyDescent="0.2">
      <c r="B219" s="21"/>
      <c r="C219" s="51"/>
      <c r="D219" s="1">
        <v>17</v>
      </c>
      <c r="E219" s="1238">
        <f t="shared" si="78"/>
        <v>0</v>
      </c>
      <c r="F219" s="669">
        <f t="shared" si="78"/>
        <v>0</v>
      </c>
      <c r="G219" s="47"/>
      <c r="H219" s="48">
        <f t="shared" si="79"/>
        <v>0</v>
      </c>
      <c r="I219" s="48">
        <f t="shared" si="79"/>
        <v>0</v>
      </c>
      <c r="J219" s="48">
        <f t="shared" si="79"/>
        <v>0</v>
      </c>
      <c r="K219" s="1187">
        <f t="shared" si="88"/>
        <v>0</v>
      </c>
      <c r="L219" s="46"/>
      <c r="M219" s="48">
        <f t="shared" si="80"/>
        <v>0</v>
      </c>
      <c r="N219" s="48">
        <f t="shared" si="80"/>
        <v>0</v>
      </c>
      <c r="O219" s="48">
        <f t="shared" si="80"/>
        <v>0</v>
      </c>
      <c r="P219" s="1187">
        <f t="shared" si="85"/>
        <v>0</v>
      </c>
      <c r="Q219" s="46"/>
      <c r="R219" s="628" t="str">
        <f t="shared" si="81"/>
        <v>ja</v>
      </c>
      <c r="S219" s="1230">
        <f>IF(R219="nee",0,(K219-P219)*(tab!$C$24*tab!$D$10+tab!$D$52))</f>
        <v>0</v>
      </c>
      <c r="T219" s="1230" t="str">
        <f>IF(AND(K219=0,P219=0),"",(H219-M219)*tab!$E$60+(I219-N219)*tab!$F$60+(J219-O219)*tab!$G$60)</f>
        <v/>
      </c>
      <c r="U219" s="1230">
        <f t="shared" si="87"/>
        <v>0</v>
      </c>
      <c r="V219" s="628" t="str">
        <f t="shared" si="83"/>
        <v>ja</v>
      </c>
      <c r="W219" s="1230">
        <f>IF(V219="nee",0,(K219-P219)*(tab!$C$125))</f>
        <v>0</v>
      </c>
      <c r="X219" s="1230">
        <f>IF(AND(K219=0,P219=0),0,(H219-M219)*tab!$G$125+(I219-N219)*tab!$H$125+(J219-O219)*tab!$I$125)</f>
        <v>0</v>
      </c>
      <c r="Y219" s="1230">
        <f t="shared" si="86"/>
        <v>0</v>
      </c>
      <c r="Z219" s="3"/>
      <c r="AA219" s="26"/>
    </row>
    <row r="220" spans="2:27" ht="12" customHeight="1" x14ac:dyDescent="0.2">
      <c r="B220" s="21"/>
      <c r="C220" s="51"/>
      <c r="D220" s="1">
        <v>18</v>
      </c>
      <c r="E220" s="1238">
        <f t="shared" si="78"/>
        <v>0</v>
      </c>
      <c r="F220" s="669">
        <f t="shared" si="78"/>
        <v>0</v>
      </c>
      <c r="G220" s="47"/>
      <c r="H220" s="48">
        <f t="shared" si="79"/>
        <v>0</v>
      </c>
      <c r="I220" s="48">
        <f t="shared" si="79"/>
        <v>0</v>
      </c>
      <c r="J220" s="48">
        <f t="shared" si="79"/>
        <v>0</v>
      </c>
      <c r="K220" s="1187">
        <f t="shared" si="88"/>
        <v>0</v>
      </c>
      <c r="L220" s="46"/>
      <c r="M220" s="48">
        <f t="shared" si="80"/>
        <v>0</v>
      </c>
      <c r="N220" s="48">
        <f t="shared" si="80"/>
        <v>0</v>
      </c>
      <c r="O220" s="48">
        <f t="shared" si="80"/>
        <v>0</v>
      </c>
      <c r="P220" s="1187">
        <f t="shared" si="85"/>
        <v>0</v>
      </c>
      <c r="Q220" s="46"/>
      <c r="R220" s="628" t="str">
        <f t="shared" si="81"/>
        <v>ja</v>
      </c>
      <c r="S220" s="1230">
        <f>IF(R220="nee",0,(K220-P220)*(tab!$C$24*tab!$D$10+tab!$D$52))</f>
        <v>0</v>
      </c>
      <c r="T220" s="1230" t="str">
        <f>IF(AND(K220=0,P220=0),"",(H220-M220)*tab!$E$60+(I220-N220)*tab!$F$60+(J220-O220)*tab!$G$60)</f>
        <v/>
      </c>
      <c r="U220" s="1230">
        <f t="shared" si="87"/>
        <v>0</v>
      </c>
      <c r="V220" s="628" t="str">
        <f t="shared" si="83"/>
        <v>ja</v>
      </c>
      <c r="W220" s="1230">
        <f>IF(V220="nee",0,(K220-P220)*(tab!$C$125))</f>
        <v>0</v>
      </c>
      <c r="X220" s="1230">
        <f>IF(AND(K220=0,P220=0),0,(H220-M220)*tab!$G$125+(I220-N220)*tab!$H$125+(J220-O220)*tab!$I$125)</f>
        <v>0</v>
      </c>
      <c r="Y220" s="1230">
        <f t="shared" si="86"/>
        <v>0</v>
      </c>
      <c r="Z220" s="3"/>
      <c r="AA220" s="26"/>
    </row>
    <row r="221" spans="2:27" ht="12" customHeight="1" x14ac:dyDescent="0.2">
      <c r="B221" s="21"/>
      <c r="C221" s="51"/>
      <c r="D221" s="1">
        <v>19</v>
      </c>
      <c r="E221" s="1238">
        <f t="shared" si="78"/>
        <v>0</v>
      </c>
      <c r="F221" s="669">
        <f t="shared" si="78"/>
        <v>0</v>
      </c>
      <c r="G221" s="47"/>
      <c r="H221" s="48">
        <f t="shared" si="79"/>
        <v>0</v>
      </c>
      <c r="I221" s="48">
        <f t="shared" si="79"/>
        <v>0</v>
      </c>
      <c r="J221" s="48">
        <f t="shared" si="79"/>
        <v>0</v>
      </c>
      <c r="K221" s="1187">
        <f t="shared" si="88"/>
        <v>0</v>
      </c>
      <c r="L221" s="46"/>
      <c r="M221" s="48">
        <f t="shared" si="80"/>
        <v>0</v>
      </c>
      <c r="N221" s="48">
        <f t="shared" si="80"/>
        <v>0</v>
      </c>
      <c r="O221" s="48">
        <f t="shared" si="80"/>
        <v>0</v>
      </c>
      <c r="P221" s="1187">
        <f t="shared" si="85"/>
        <v>0</v>
      </c>
      <c r="Q221" s="46"/>
      <c r="R221" s="628" t="str">
        <f t="shared" si="81"/>
        <v>ja</v>
      </c>
      <c r="S221" s="1230">
        <f>IF(R221="nee",0,(K221-P221)*(tab!$C$24*tab!$D$10+tab!$D$52))</f>
        <v>0</v>
      </c>
      <c r="T221" s="1230" t="str">
        <f>IF(AND(K221=0,P221=0),"",(H221-M221)*tab!$E$60+(I221-N221)*tab!$F$60+(J221-O221)*tab!$G$60)</f>
        <v/>
      </c>
      <c r="U221" s="1230">
        <f t="shared" si="87"/>
        <v>0</v>
      </c>
      <c r="V221" s="628" t="str">
        <f t="shared" si="83"/>
        <v>ja</v>
      </c>
      <c r="W221" s="1230">
        <f>IF(V221="nee",0,(K221-P221)*(tab!$C$125))</f>
        <v>0</v>
      </c>
      <c r="X221" s="1230">
        <f>IF(AND(K221=0,P221=0),0,(H221-M221)*tab!$G$125+(I221-N221)*tab!$H$125+(J221-O221)*tab!$I$125)</f>
        <v>0</v>
      </c>
      <c r="Y221" s="1230">
        <f t="shared" si="86"/>
        <v>0</v>
      </c>
      <c r="Z221" s="3"/>
      <c r="AA221" s="26"/>
    </row>
    <row r="222" spans="2:27" ht="12" customHeight="1" x14ac:dyDescent="0.2">
      <c r="B222" s="21"/>
      <c r="C222" s="51"/>
      <c r="D222" s="1">
        <v>20</v>
      </c>
      <c r="E222" s="1238">
        <f t="shared" si="78"/>
        <v>0</v>
      </c>
      <c r="F222" s="669">
        <f t="shared" si="78"/>
        <v>0</v>
      </c>
      <c r="G222" s="47"/>
      <c r="H222" s="48">
        <f t="shared" si="79"/>
        <v>0</v>
      </c>
      <c r="I222" s="48">
        <f t="shared" si="79"/>
        <v>0</v>
      </c>
      <c r="J222" s="48">
        <f t="shared" si="79"/>
        <v>0</v>
      </c>
      <c r="K222" s="1187">
        <f t="shared" si="88"/>
        <v>0</v>
      </c>
      <c r="L222" s="46"/>
      <c r="M222" s="48">
        <f t="shared" si="80"/>
        <v>0</v>
      </c>
      <c r="N222" s="48">
        <f t="shared" si="80"/>
        <v>0</v>
      </c>
      <c r="O222" s="48">
        <f t="shared" si="80"/>
        <v>0</v>
      </c>
      <c r="P222" s="1187">
        <f t="shared" si="85"/>
        <v>0</v>
      </c>
      <c r="Q222" s="46"/>
      <c r="R222" s="628" t="str">
        <f t="shared" si="81"/>
        <v>ja</v>
      </c>
      <c r="S222" s="1230">
        <f>IF(R222="nee",0,(K222-P222)*(tab!$C$24*tab!$D$10+tab!$D$52))</f>
        <v>0</v>
      </c>
      <c r="T222" s="1230" t="str">
        <f>IF(AND(K222=0,P222=0),"",(H222-M222)*tab!$E$60+(I222-N222)*tab!$F$60+(J222-O222)*tab!$G$60)</f>
        <v/>
      </c>
      <c r="U222" s="1230">
        <f t="shared" si="87"/>
        <v>0</v>
      </c>
      <c r="V222" s="628" t="str">
        <f t="shared" si="83"/>
        <v>ja</v>
      </c>
      <c r="W222" s="1230">
        <f>IF(V222="nee",0,(K222-P222)*(tab!$C$125))</f>
        <v>0</v>
      </c>
      <c r="X222" s="1230">
        <f>IF(AND(K222=0,P222=0),0,(H222-M222)*tab!$G$125+(I222-N222)*tab!$H$125+(J222-O222)*tab!$I$125)</f>
        <v>0</v>
      </c>
      <c r="Y222" s="1230">
        <f t="shared" si="86"/>
        <v>0</v>
      </c>
      <c r="Z222" s="3"/>
      <c r="AA222" s="26"/>
    </row>
    <row r="223" spans="2:27" ht="12" customHeight="1" x14ac:dyDescent="0.2">
      <c r="B223" s="21"/>
      <c r="C223" s="51"/>
      <c r="D223" s="1">
        <v>21</v>
      </c>
      <c r="E223" s="1238">
        <f t="shared" si="78"/>
        <v>0</v>
      </c>
      <c r="F223" s="669">
        <f t="shared" si="78"/>
        <v>0</v>
      </c>
      <c r="G223" s="47"/>
      <c r="H223" s="48">
        <f t="shared" si="79"/>
        <v>0</v>
      </c>
      <c r="I223" s="48">
        <f t="shared" si="79"/>
        <v>0</v>
      </c>
      <c r="J223" s="48">
        <f t="shared" si="79"/>
        <v>0</v>
      </c>
      <c r="K223" s="1187">
        <f t="shared" si="88"/>
        <v>0</v>
      </c>
      <c r="L223" s="46"/>
      <c r="M223" s="48">
        <f t="shared" si="80"/>
        <v>0</v>
      </c>
      <c r="N223" s="48">
        <f t="shared" si="80"/>
        <v>0</v>
      </c>
      <c r="O223" s="48">
        <f t="shared" si="80"/>
        <v>0</v>
      </c>
      <c r="P223" s="1187">
        <f t="shared" si="85"/>
        <v>0</v>
      </c>
      <c r="Q223" s="46"/>
      <c r="R223" s="628" t="str">
        <f t="shared" si="81"/>
        <v>ja</v>
      </c>
      <c r="S223" s="1230">
        <f>IF(R223="nee",0,(K223-P223)*(tab!$C$24*tab!$D$10+tab!$D$52))</f>
        <v>0</v>
      </c>
      <c r="T223" s="1230" t="str">
        <f>IF(AND(K223=0,P223=0),"",(H223-M223)*tab!$E$60+(I223-N223)*tab!$F$60+(J223-O223)*tab!$G$60)</f>
        <v/>
      </c>
      <c r="U223" s="1230">
        <f t="shared" si="87"/>
        <v>0</v>
      </c>
      <c r="V223" s="628" t="str">
        <f t="shared" si="83"/>
        <v>ja</v>
      </c>
      <c r="W223" s="1230">
        <f>IF(V223="nee",0,(K223-P223)*(tab!$C$125))</f>
        <v>0</v>
      </c>
      <c r="X223" s="1230">
        <f>IF(AND(K223=0,P223=0),0,(H223-M223)*tab!$G$125+(I223-N223)*tab!$H$125+(J223-O223)*tab!$I$125)</f>
        <v>0</v>
      </c>
      <c r="Y223" s="1230">
        <f t="shared" si="86"/>
        <v>0</v>
      </c>
      <c r="Z223" s="3"/>
      <c r="AA223" s="26"/>
    </row>
    <row r="224" spans="2:27" ht="12" customHeight="1" x14ac:dyDescent="0.2">
      <c r="B224" s="21"/>
      <c r="C224" s="51"/>
      <c r="D224" s="1">
        <v>22</v>
      </c>
      <c r="E224" s="1238">
        <f t="shared" si="78"/>
        <v>0</v>
      </c>
      <c r="F224" s="669">
        <f t="shared" si="78"/>
        <v>0</v>
      </c>
      <c r="G224" s="47"/>
      <c r="H224" s="48">
        <f t="shared" si="79"/>
        <v>0</v>
      </c>
      <c r="I224" s="48">
        <f t="shared" si="79"/>
        <v>0</v>
      </c>
      <c r="J224" s="48">
        <f t="shared" si="79"/>
        <v>0</v>
      </c>
      <c r="K224" s="1187">
        <f t="shared" si="88"/>
        <v>0</v>
      </c>
      <c r="L224" s="46"/>
      <c r="M224" s="48">
        <f t="shared" si="80"/>
        <v>0</v>
      </c>
      <c r="N224" s="48">
        <f t="shared" si="80"/>
        <v>0</v>
      </c>
      <c r="O224" s="48">
        <f t="shared" si="80"/>
        <v>0</v>
      </c>
      <c r="P224" s="1187">
        <f t="shared" si="85"/>
        <v>0</v>
      </c>
      <c r="Q224" s="46"/>
      <c r="R224" s="628" t="str">
        <f t="shared" si="81"/>
        <v>ja</v>
      </c>
      <c r="S224" s="1230">
        <f>IF(R224="nee",0,(K224-P224)*(tab!$C$24*tab!$D$10+tab!$D$52))</f>
        <v>0</v>
      </c>
      <c r="T224" s="1230" t="str">
        <f>IF(AND(K224=0,P224=0),"",(H224-M224)*tab!$E$60+(I224-N224)*tab!$F$60+(J224-O224)*tab!$G$60)</f>
        <v/>
      </c>
      <c r="U224" s="1230">
        <f t="shared" si="87"/>
        <v>0</v>
      </c>
      <c r="V224" s="628" t="str">
        <f t="shared" si="83"/>
        <v>ja</v>
      </c>
      <c r="W224" s="1230">
        <f>IF(V224="nee",0,(K224-P224)*(tab!$C$125))</f>
        <v>0</v>
      </c>
      <c r="X224" s="1230">
        <f>IF(AND(K224=0,P224=0),0,(H224-M224)*tab!$G$125+(I224-N224)*tab!$H$125+(J224-O224)*tab!$I$125)</f>
        <v>0</v>
      </c>
      <c r="Y224" s="1230">
        <f t="shared" si="86"/>
        <v>0</v>
      </c>
      <c r="Z224" s="3"/>
      <c r="AA224" s="26"/>
    </row>
    <row r="225" spans="2:27" ht="12" customHeight="1" x14ac:dyDescent="0.2">
      <c r="B225" s="21"/>
      <c r="C225" s="51"/>
      <c r="D225" s="1">
        <v>23</v>
      </c>
      <c r="E225" s="1238">
        <f t="shared" si="78"/>
        <v>0</v>
      </c>
      <c r="F225" s="669">
        <f t="shared" si="78"/>
        <v>0</v>
      </c>
      <c r="G225" s="47"/>
      <c r="H225" s="48">
        <f t="shared" si="79"/>
        <v>0</v>
      </c>
      <c r="I225" s="48">
        <f t="shared" si="79"/>
        <v>0</v>
      </c>
      <c r="J225" s="48">
        <f t="shared" si="79"/>
        <v>0</v>
      </c>
      <c r="K225" s="1187">
        <f t="shared" si="88"/>
        <v>0</v>
      </c>
      <c r="L225" s="46"/>
      <c r="M225" s="48">
        <f t="shared" si="80"/>
        <v>0</v>
      </c>
      <c r="N225" s="48">
        <f t="shared" si="80"/>
        <v>0</v>
      </c>
      <c r="O225" s="48">
        <f t="shared" si="80"/>
        <v>0</v>
      </c>
      <c r="P225" s="1187">
        <f t="shared" si="85"/>
        <v>0</v>
      </c>
      <c r="Q225" s="46"/>
      <c r="R225" s="628" t="str">
        <f t="shared" si="81"/>
        <v>ja</v>
      </c>
      <c r="S225" s="1230">
        <f>IF(R225="nee",0,(K225-P225)*(tab!$C$24*tab!$D$10+tab!$D$52))</f>
        <v>0</v>
      </c>
      <c r="T225" s="1230" t="str">
        <f>IF(AND(K225=0,P225=0),"",(H225-M225)*tab!$E$60+(I225-N225)*tab!$F$60+(J225-O225)*tab!$G$60)</f>
        <v/>
      </c>
      <c r="U225" s="1230">
        <f t="shared" si="87"/>
        <v>0</v>
      </c>
      <c r="V225" s="628" t="str">
        <f t="shared" si="83"/>
        <v>ja</v>
      </c>
      <c r="W225" s="1230">
        <f>IF(V225="nee",0,(K225-P225)*(tab!$C$125))</f>
        <v>0</v>
      </c>
      <c r="X225" s="1230">
        <f>IF(AND(K225=0,P225=0),0,(H225-M225)*tab!$G$125+(I225-N225)*tab!$H$125+(J225-O225)*tab!$I$125)</f>
        <v>0</v>
      </c>
      <c r="Y225" s="1230">
        <f t="shared" si="86"/>
        <v>0</v>
      </c>
      <c r="Z225" s="3"/>
      <c r="AA225" s="26"/>
    </row>
    <row r="226" spans="2:27" ht="12" customHeight="1" x14ac:dyDescent="0.2">
      <c r="B226" s="21"/>
      <c r="C226" s="51"/>
      <c r="D226" s="1">
        <v>24</v>
      </c>
      <c r="E226" s="1238">
        <f t="shared" si="78"/>
        <v>0</v>
      </c>
      <c r="F226" s="669">
        <f t="shared" si="78"/>
        <v>0</v>
      </c>
      <c r="G226" s="47"/>
      <c r="H226" s="48">
        <f t="shared" si="79"/>
        <v>0</v>
      </c>
      <c r="I226" s="48">
        <f t="shared" si="79"/>
        <v>0</v>
      </c>
      <c r="J226" s="48">
        <f t="shared" si="79"/>
        <v>0</v>
      </c>
      <c r="K226" s="1187">
        <f t="shared" si="88"/>
        <v>0</v>
      </c>
      <c r="L226" s="46"/>
      <c r="M226" s="48">
        <f t="shared" si="80"/>
        <v>0</v>
      </c>
      <c r="N226" s="48">
        <f t="shared" si="80"/>
        <v>0</v>
      </c>
      <c r="O226" s="48">
        <f t="shared" si="80"/>
        <v>0</v>
      </c>
      <c r="P226" s="1187">
        <f t="shared" si="85"/>
        <v>0</v>
      </c>
      <c r="Q226" s="46"/>
      <c r="R226" s="628" t="str">
        <f t="shared" si="81"/>
        <v>ja</v>
      </c>
      <c r="S226" s="1230">
        <f>IF(R226="nee",0,(K226-P226)*(tab!$C$24*tab!$D$10+tab!$D$52))</f>
        <v>0</v>
      </c>
      <c r="T226" s="1230" t="str">
        <f>IF(AND(K226=0,P226=0),"",(H226-M226)*tab!$E$60+(I226-N226)*tab!$F$60+(J226-O226)*tab!$G$60)</f>
        <v/>
      </c>
      <c r="U226" s="1230">
        <f t="shared" si="87"/>
        <v>0</v>
      </c>
      <c r="V226" s="628" t="str">
        <f t="shared" si="83"/>
        <v>ja</v>
      </c>
      <c r="W226" s="1230">
        <f>IF(V226="nee",0,(K226-P226)*(tab!$C$125))</f>
        <v>0</v>
      </c>
      <c r="X226" s="1230">
        <f>IF(AND(K226=0,P226=0),0,(H226-M226)*tab!$G$125+(I226-N226)*tab!$H$125+(J226-O226)*tab!$I$125)</f>
        <v>0</v>
      </c>
      <c r="Y226" s="1230">
        <f t="shared" si="86"/>
        <v>0</v>
      </c>
      <c r="Z226" s="3"/>
      <c r="AA226" s="26"/>
    </row>
    <row r="227" spans="2:27" ht="12" customHeight="1" x14ac:dyDescent="0.2">
      <c r="B227" s="21"/>
      <c r="C227" s="51"/>
      <c r="D227" s="1">
        <v>25</v>
      </c>
      <c r="E227" s="1238">
        <f t="shared" si="78"/>
        <v>0</v>
      </c>
      <c r="F227" s="669">
        <f t="shared" si="78"/>
        <v>0</v>
      </c>
      <c r="G227" s="47"/>
      <c r="H227" s="48">
        <f t="shared" si="79"/>
        <v>0</v>
      </c>
      <c r="I227" s="48">
        <f t="shared" si="79"/>
        <v>0</v>
      </c>
      <c r="J227" s="48">
        <f t="shared" si="79"/>
        <v>0</v>
      </c>
      <c r="K227" s="1187">
        <f t="shared" si="88"/>
        <v>0</v>
      </c>
      <c r="L227" s="46"/>
      <c r="M227" s="48">
        <f t="shared" si="80"/>
        <v>0</v>
      </c>
      <c r="N227" s="48">
        <f t="shared" si="80"/>
        <v>0</v>
      </c>
      <c r="O227" s="48">
        <f t="shared" si="80"/>
        <v>0</v>
      </c>
      <c r="P227" s="1187">
        <f t="shared" si="85"/>
        <v>0</v>
      </c>
      <c r="Q227" s="46"/>
      <c r="R227" s="628" t="str">
        <f t="shared" si="81"/>
        <v>ja</v>
      </c>
      <c r="S227" s="1230">
        <f>IF(R227="nee",0,(K227-P227)*(tab!$C$24*tab!$D$10+tab!$D$52))</f>
        <v>0</v>
      </c>
      <c r="T227" s="1230" t="str">
        <f>IF(AND(K227=0,P227=0),"",(H227-M227)*tab!$E$60+(I227-N227)*tab!$F$60+(J227-O227)*tab!$G$60)</f>
        <v/>
      </c>
      <c r="U227" s="1230">
        <f t="shared" si="87"/>
        <v>0</v>
      </c>
      <c r="V227" s="628" t="str">
        <f t="shared" si="83"/>
        <v>ja</v>
      </c>
      <c r="W227" s="1230">
        <f>IF(V227="nee",0,(K227-P227)*(tab!$C$125))</f>
        <v>0</v>
      </c>
      <c r="X227" s="1230">
        <f>IF(AND(K227=0,P227=0),0,(H227-M227)*tab!$G$125+(I227-N227)*tab!$H$125+(J227-O227)*tab!$I$125)</f>
        <v>0</v>
      </c>
      <c r="Y227" s="1230">
        <f t="shared" si="86"/>
        <v>0</v>
      </c>
      <c r="Z227" s="3"/>
      <c r="AA227" s="26"/>
    </row>
    <row r="228" spans="2:27" ht="12" customHeight="1" x14ac:dyDescent="0.2">
      <c r="B228" s="21"/>
      <c r="C228" s="51"/>
      <c r="D228" s="1">
        <v>26</v>
      </c>
      <c r="E228" s="1238">
        <f t="shared" si="78"/>
        <v>0</v>
      </c>
      <c r="F228" s="669">
        <f t="shared" si="78"/>
        <v>0</v>
      </c>
      <c r="G228" s="47"/>
      <c r="H228" s="48">
        <f t="shared" si="79"/>
        <v>0</v>
      </c>
      <c r="I228" s="48">
        <f t="shared" si="79"/>
        <v>0</v>
      </c>
      <c r="J228" s="48">
        <f t="shared" si="79"/>
        <v>0</v>
      </c>
      <c r="K228" s="1187">
        <f t="shared" si="88"/>
        <v>0</v>
      </c>
      <c r="L228" s="46"/>
      <c r="M228" s="48">
        <f t="shared" si="80"/>
        <v>0</v>
      </c>
      <c r="N228" s="48">
        <f t="shared" si="80"/>
        <v>0</v>
      </c>
      <c r="O228" s="48">
        <f t="shared" si="80"/>
        <v>0</v>
      </c>
      <c r="P228" s="1187">
        <f t="shared" si="85"/>
        <v>0</v>
      </c>
      <c r="Q228" s="46"/>
      <c r="R228" s="628" t="str">
        <f t="shared" si="81"/>
        <v>ja</v>
      </c>
      <c r="S228" s="1230">
        <f>IF(R228="nee",0,(K228-P228)*(tab!$C$24*tab!$D$10+tab!$D$52))</f>
        <v>0</v>
      </c>
      <c r="T228" s="1230" t="str">
        <f>IF(AND(K228=0,P228=0),"",(H228-M228)*tab!$E$60+(I228-N228)*tab!$F$60+(J228-O228)*tab!$G$60)</f>
        <v/>
      </c>
      <c r="U228" s="1230">
        <f t="shared" si="87"/>
        <v>0</v>
      </c>
      <c r="V228" s="628" t="str">
        <f t="shared" si="83"/>
        <v>ja</v>
      </c>
      <c r="W228" s="1230">
        <f>IF(V228="nee",0,(K228-P228)*(tab!$C$125))</f>
        <v>0</v>
      </c>
      <c r="X228" s="1230">
        <f>IF(AND(K228=0,P228=0),0,(H228-M228)*tab!$G$125+(I228-N228)*tab!$H$125+(J228-O228)*tab!$I$125)</f>
        <v>0</v>
      </c>
      <c r="Y228" s="1230">
        <f t="shared" si="86"/>
        <v>0</v>
      </c>
      <c r="Z228" s="3"/>
      <c r="AA228" s="26"/>
    </row>
    <row r="229" spans="2:27" ht="12" customHeight="1" x14ac:dyDescent="0.2">
      <c r="B229" s="21"/>
      <c r="C229" s="51"/>
      <c r="D229" s="1">
        <v>27</v>
      </c>
      <c r="E229" s="1238">
        <f t="shared" si="78"/>
        <v>0</v>
      </c>
      <c r="F229" s="669">
        <f t="shared" si="78"/>
        <v>0</v>
      </c>
      <c r="G229" s="47"/>
      <c r="H229" s="48">
        <f t="shared" si="79"/>
        <v>0</v>
      </c>
      <c r="I229" s="48">
        <f t="shared" si="79"/>
        <v>0</v>
      </c>
      <c r="J229" s="48">
        <f t="shared" si="79"/>
        <v>0</v>
      </c>
      <c r="K229" s="1187">
        <f t="shared" si="88"/>
        <v>0</v>
      </c>
      <c r="L229" s="46"/>
      <c r="M229" s="48">
        <f t="shared" si="80"/>
        <v>0</v>
      </c>
      <c r="N229" s="48">
        <f t="shared" si="80"/>
        <v>0</v>
      </c>
      <c r="O229" s="48">
        <f t="shared" si="80"/>
        <v>0</v>
      </c>
      <c r="P229" s="1187">
        <f t="shared" si="85"/>
        <v>0</v>
      </c>
      <c r="Q229" s="46"/>
      <c r="R229" s="628" t="str">
        <f t="shared" si="81"/>
        <v>ja</v>
      </c>
      <c r="S229" s="1230">
        <f>IF(R229="nee",0,(K229-P229)*(tab!$C$24*tab!$D$10+tab!$D$52))</f>
        <v>0</v>
      </c>
      <c r="T229" s="1230" t="str">
        <f>IF(AND(K229=0,P229=0),"",(H229-M229)*tab!$E$60+(I229-N229)*tab!$F$60+(J229-O229)*tab!$G$60)</f>
        <v/>
      </c>
      <c r="U229" s="1230">
        <f t="shared" si="87"/>
        <v>0</v>
      </c>
      <c r="V229" s="628" t="str">
        <f t="shared" si="83"/>
        <v>ja</v>
      </c>
      <c r="W229" s="1230">
        <f>IF(V229="nee",0,(K229-P229)*(tab!$C$125))</f>
        <v>0</v>
      </c>
      <c r="X229" s="1230">
        <f>IF(AND(K229=0,P229=0),0,(H229-M229)*tab!$G$125+(I229-N229)*tab!$H$125+(J229-O229)*tab!$I$125)</f>
        <v>0</v>
      </c>
      <c r="Y229" s="1230">
        <f t="shared" si="86"/>
        <v>0</v>
      </c>
      <c r="Z229" s="3"/>
      <c r="AA229" s="26"/>
    </row>
    <row r="230" spans="2:27" ht="12" customHeight="1" x14ac:dyDescent="0.2">
      <c r="B230" s="21"/>
      <c r="C230" s="51"/>
      <c r="D230" s="1">
        <v>28</v>
      </c>
      <c r="E230" s="1238">
        <f t="shared" si="78"/>
        <v>0</v>
      </c>
      <c r="F230" s="669">
        <f t="shared" si="78"/>
        <v>0</v>
      </c>
      <c r="G230" s="47"/>
      <c r="H230" s="48">
        <f t="shared" si="79"/>
        <v>0</v>
      </c>
      <c r="I230" s="48">
        <f t="shared" si="79"/>
        <v>0</v>
      </c>
      <c r="J230" s="48">
        <f t="shared" si="79"/>
        <v>0</v>
      </c>
      <c r="K230" s="1187">
        <f t="shared" si="88"/>
        <v>0</v>
      </c>
      <c r="L230" s="46"/>
      <c r="M230" s="48">
        <f t="shared" si="80"/>
        <v>0</v>
      </c>
      <c r="N230" s="48">
        <f t="shared" si="80"/>
        <v>0</v>
      </c>
      <c r="O230" s="48">
        <f t="shared" si="80"/>
        <v>0</v>
      </c>
      <c r="P230" s="1187">
        <f t="shared" si="85"/>
        <v>0</v>
      </c>
      <c r="Q230" s="46"/>
      <c r="R230" s="628" t="str">
        <f t="shared" si="81"/>
        <v>ja</v>
      </c>
      <c r="S230" s="1230">
        <f>IF(R230="nee",0,(K230-P230)*(tab!$C$24*tab!$D$10+tab!$D$52))</f>
        <v>0</v>
      </c>
      <c r="T230" s="1230" t="str">
        <f>IF(AND(K230=0,P230=0),"",(H230-M230)*tab!$E$60+(I230-N230)*tab!$F$60+(J230-O230)*tab!$G$60)</f>
        <v/>
      </c>
      <c r="U230" s="1230">
        <f t="shared" si="87"/>
        <v>0</v>
      </c>
      <c r="V230" s="628" t="str">
        <f t="shared" si="83"/>
        <v>ja</v>
      </c>
      <c r="W230" s="1230">
        <f>IF(V230="nee",0,(K230-P230)*(tab!$C$125))</f>
        <v>0</v>
      </c>
      <c r="X230" s="1230">
        <f>IF(AND(K230=0,P230=0),0,(H230-M230)*tab!$G$125+(I230-N230)*tab!$H$125+(J230-O230)*tab!$I$125)</f>
        <v>0</v>
      </c>
      <c r="Y230" s="1230">
        <f t="shared" si="86"/>
        <v>0</v>
      </c>
      <c r="Z230" s="3"/>
      <c r="AA230" s="26"/>
    </row>
    <row r="231" spans="2:27" ht="12" customHeight="1" x14ac:dyDescent="0.2">
      <c r="B231" s="21"/>
      <c r="C231" s="51"/>
      <c r="D231" s="1">
        <v>29</v>
      </c>
      <c r="E231" s="1238">
        <f t="shared" si="78"/>
        <v>0</v>
      </c>
      <c r="F231" s="669">
        <f t="shared" si="78"/>
        <v>0</v>
      </c>
      <c r="G231" s="47"/>
      <c r="H231" s="48">
        <f t="shared" si="79"/>
        <v>0</v>
      </c>
      <c r="I231" s="48">
        <f t="shared" si="79"/>
        <v>0</v>
      </c>
      <c r="J231" s="48">
        <f t="shared" si="79"/>
        <v>0</v>
      </c>
      <c r="K231" s="1187">
        <f t="shared" si="88"/>
        <v>0</v>
      </c>
      <c r="L231" s="46"/>
      <c r="M231" s="48">
        <f t="shared" si="80"/>
        <v>0</v>
      </c>
      <c r="N231" s="48">
        <f t="shared" si="80"/>
        <v>0</v>
      </c>
      <c r="O231" s="48">
        <f t="shared" si="80"/>
        <v>0</v>
      </c>
      <c r="P231" s="1187">
        <f t="shared" si="85"/>
        <v>0</v>
      </c>
      <c r="Q231" s="46"/>
      <c r="R231" s="628" t="str">
        <f t="shared" si="81"/>
        <v>ja</v>
      </c>
      <c r="S231" s="1230">
        <f>IF(R231="nee",0,(K231-P231)*(tab!$C$24*tab!$D$10+tab!$D$52))</f>
        <v>0</v>
      </c>
      <c r="T231" s="1230" t="str">
        <f>IF(AND(K231=0,P231=0),"",(H231-M231)*tab!$E$60+(I231-N231)*tab!$F$60+(J231-O231)*tab!$G$60)</f>
        <v/>
      </c>
      <c r="U231" s="1230">
        <f t="shared" si="87"/>
        <v>0</v>
      </c>
      <c r="V231" s="628" t="str">
        <f t="shared" si="83"/>
        <v>ja</v>
      </c>
      <c r="W231" s="1230">
        <f>IF(V231="nee",0,(K231-P231)*(tab!$C$125))</f>
        <v>0</v>
      </c>
      <c r="X231" s="1230">
        <f>IF(AND(K231=0,P231=0),0,(H231-M231)*tab!$G$125+(I231-N231)*tab!$H$125+(J231-O231)*tab!$I$125)</f>
        <v>0</v>
      </c>
      <c r="Y231" s="1230">
        <f t="shared" si="86"/>
        <v>0</v>
      </c>
      <c r="Z231" s="3"/>
      <c r="AA231" s="26"/>
    </row>
    <row r="232" spans="2:27" ht="12" customHeight="1" x14ac:dyDescent="0.2">
      <c r="B232" s="21"/>
      <c r="C232" s="51"/>
      <c r="D232" s="1">
        <v>30</v>
      </c>
      <c r="E232" s="1238">
        <f t="shared" si="78"/>
        <v>0</v>
      </c>
      <c r="F232" s="669">
        <f t="shared" si="78"/>
        <v>0</v>
      </c>
      <c r="G232" s="47"/>
      <c r="H232" s="48">
        <f t="shared" si="79"/>
        <v>0</v>
      </c>
      <c r="I232" s="48">
        <f t="shared" si="79"/>
        <v>0</v>
      </c>
      <c r="J232" s="48">
        <f t="shared" si="79"/>
        <v>0</v>
      </c>
      <c r="K232" s="1187">
        <f t="shared" si="88"/>
        <v>0</v>
      </c>
      <c r="L232" s="46"/>
      <c r="M232" s="48">
        <f t="shared" si="80"/>
        <v>0</v>
      </c>
      <c r="N232" s="48">
        <f t="shared" si="80"/>
        <v>0</v>
      </c>
      <c r="O232" s="48">
        <f t="shared" si="80"/>
        <v>0</v>
      </c>
      <c r="P232" s="1187">
        <f t="shared" si="85"/>
        <v>0</v>
      </c>
      <c r="Q232" s="46"/>
      <c r="R232" s="628" t="str">
        <f t="shared" si="81"/>
        <v>ja</v>
      </c>
      <c r="S232" s="1230">
        <f>IF(R232="nee",0,(K232-P232)*(tab!$C$24*tab!$D$10+tab!$D$52))</f>
        <v>0</v>
      </c>
      <c r="T232" s="1230" t="str">
        <f>IF(AND(K232=0,P232=0),"",(H232-M232)*tab!$E$60+(I232-N232)*tab!$F$60+(J232-O232)*tab!$G$60)</f>
        <v/>
      </c>
      <c r="U232" s="1230">
        <f t="shared" si="87"/>
        <v>0</v>
      </c>
      <c r="V232" s="628" t="str">
        <f t="shared" si="83"/>
        <v>ja</v>
      </c>
      <c r="W232" s="1230">
        <f>IF(V232="nee",0,(K232-P232)*(tab!$C$125))</f>
        <v>0</v>
      </c>
      <c r="X232" s="1230">
        <f>IF(AND(K232=0,P232=0),0,(H232-M232)*tab!$G$125+(I232-N232)*tab!$H$125+(J232-O232)*tab!$I$125)</f>
        <v>0</v>
      </c>
      <c r="Y232" s="1230">
        <f t="shared" si="86"/>
        <v>0</v>
      </c>
      <c r="Z232" s="3"/>
      <c r="AA232" s="26"/>
    </row>
    <row r="233" spans="2:27" ht="12" customHeight="1" x14ac:dyDescent="0.2">
      <c r="B233" s="419"/>
      <c r="C233" s="909"/>
      <c r="D233" s="345"/>
      <c r="E233" s="367"/>
      <c r="F233" s="423"/>
      <c r="G233" s="643"/>
      <c r="H233" s="1228">
        <f>SUM(H203:H232)</f>
        <v>0</v>
      </c>
      <c r="I233" s="1228">
        <f>SUM(I203:I232)</f>
        <v>0</v>
      </c>
      <c r="J233" s="1228">
        <f>SUM(J203:J232)</f>
        <v>0</v>
      </c>
      <c r="K233" s="1228">
        <f>SUM(H233:J233)</f>
        <v>0</v>
      </c>
      <c r="L233" s="644"/>
      <c r="M233" s="1228">
        <f>SUM(M203:M232)</f>
        <v>0</v>
      </c>
      <c r="N233" s="1228">
        <f>SUM(N203:N232)</f>
        <v>0</v>
      </c>
      <c r="O233" s="1228">
        <f>SUM(O203:O232)</f>
        <v>0</v>
      </c>
      <c r="P233" s="1228">
        <f>SUM(M233:O233)</f>
        <v>0</v>
      </c>
      <c r="Q233" s="644"/>
      <c r="R233" s="644"/>
      <c r="S233" s="644"/>
      <c r="T233" s="644"/>
      <c r="U233" s="1229">
        <f t="shared" ref="U233" si="89">SUM(U203:U232)</f>
        <v>0</v>
      </c>
      <c r="V233" s="644"/>
      <c r="W233" s="644"/>
      <c r="X233" s="644"/>
      <c r="Y233" s="1229">
        <f t="shared" ref="Y233" si="90">SUM(Y203:Y232)</f>
        <v>0</v>
      </c>
      <c r="Z233" s="368"/>
      <c r="AA233" s="371"/>
    </row>
    <row r="234" spans="2:27" ht="12" customHeight="1" x14ac:dyDescent="0.2">
      <c r="B234" s="21"/>
      <c r="C234" s="51"/>
      <c r="D234" s="1"/>
      <c r="E234" s="38"/>
      <c r="F234" s="44"/>
      <c r="G234" s="49"/>
      <c r="H234" s="637"/>
      <c r="I234" s="637"/>
      <c r="J234" s="637"/>
      <c r="K234" s="50"/>
      <c r="L234" s="50"/>
      <c r="M234" s="637"/>
      <c r="N234" s="637"/>
      <c r="O234" s="637"/>
      <c r="P234" s="50"/>
      <c r="Q234" s="50"/>
      <c r="R234" s="50"/>
      <c r="S234" s="50"/>
      <c r="T234" s="50"/>
      <c r="U234" s="50"/>
      <c r="V234" s="50"/>
      <c r="W234" s="50"/>
      <c r="X234" s="50"/>
      <c r="Y234" s="50"/>
      <c r="Z234" s="3"/>
      <c r="AA234" s="26"/>
    </row>
    <row r="235" spans="2:27" ht="12" customHeight="1" x14ac:dyDescent="0.2">
      <c r="B235" s="21"/>
      <c r="C235" s="51"/>
      <c r="D235" s="1"/>
      <c r="E235" s="38" t="s">
        <v>145</v>
      </c>
      <c r="F235" s="44"/>
      <c r="G235" s="49"/>
      <c r="H235" s="1126">
        <f>+H163+H198+H233</f>
        <v>1</v>
      </c>
      <c r="I235" s="1126">
        <f>+I163+I198+I233</f>
        <v>1</v>
      </c>
      <c r="J235" s="1126">
        <f>+J163+J198+J233</f>
        <v>1</v>
      </c>
      <c r="K235" s="1126">
        <f>+K163+K198+K233</f>
        <v>3</v>
      </c>
      <c r="L235" s="50"/>
      <c r="M235" s="1126">
        <f>+M163+M198+M233</f>
        <v>0</v>
      </c>
      <c r="N235" s="1126">
        <f>+N163+N198+N233</f>
        <v>0</v>
      </c>
      <c r="O235" s="1126">
        <f>+O163+O198+O233</f>
        <v>0</v>
      </c>
      <c r="P235" s="1126">
        <f>+P163+P198+P233</f>
        <v>0</v>
      </c>
      <c r="Q235" s="50"/>
      <c r="R235" s="50"/>
      <c r="S235" s="50"/>
      <c r="T235" s="50"/>
      <c r="U235" s="50"/>
      <c r="V235" s="50"/>
      <c r="W235" s="50"/>
      <c r="X235" s="50"/>
      <c r="Y235" s="50"/>
      <c r="Z235" s="3"/>
      <c r="AA235" s="26"/>
    </row>
    <row r="236" spans="2:27" ht="12" customHeight="1" x14ac:dyDescent="0.2">
      <c r="B236" s="21"/>
      <c r="C236" s="51"/>
      <c r="D236" s="1"/>
      <c r="E236" s="38"/>
      <c r="F236" s="44"/>
      <c r="G236" s="49"/>
      <c r="H236" s="637"/>
      <c r="I236" s="637"/>
      <c r="J236" s="637"/>
      <c r="K236" s="50"/>
      <c r="L236" s="50"/>
      <c r="M236" s="637"/>
      <c r="N236" s="637"/>
      <c r="O236" s="637"/>
      <c r="P236" s="50"/>
      <c r="Q236" s="50"/>
      <c r="R236" s="50"/>
      <c r="S236" s="50"/>
      <c r="T236" s="50"/>
      <c r="U236" s="50"/>
      <c r="V236" s="50"/>
      <c r="W236" s="50"/>
      <c r="X236" s="50"/>
      <c r="Y236" s="50"/>
      <c r="Z236" s="3"/>
      <c r="AA236" s="26"/>
    </row>
    <row r="237" spans="2:27" ht="12" customHeight="1" x14ac:dyDescent="0.2">
      <c r="B237" s="21"/>
      <c r="C237" s="51"/>
      <c r="D237" s="1"/>
      <c r="E237" s="1" t="s">
        <v>129</v>
      </c>
      <c r="F237" s="46"/>
      <c r="G237" s="479"/>
      <c r="H237" s="883"/>
      <c r="I237" s="883"/>
      <c r="J237" s="883"/>
      <c r="K237" s="884"/>
      <c r="L237" s="884"/>
      <c r="M237" s="883"/>
      <c r="N237" s="883"/>
      <c r="O237" s="883"/>
      <c r="P237" s="884"/>
      <c r="Q237" s="884"/>
      <c r="R237" s="428"/>
      <c r="S237" s="428"/>
      <c r="T237" s="428"/>
      <c r="U237" s="1168">
        <f>+U163</f>
        <v>53014.875593000004</v>
      </c>
      <c r="V237" s="898"/>
      <c r="W237" s="898"/>
      <c r="X237" s="898"/>
      <c r="Y237" s="1243">
        <f>+Y163</f>
        <v>5337.71</v>
      </c>
      <c r="Z237" s="45"/>
      <c r="AA237" s="26"/>
    </row>
    <row r="238" spans="2:27" ht="12" customHeight="1" x14ac:dyDescent="0.2">
      <c r="B238" s="21"/>
      <c r="C238" s="51"/>
      <c r="D238" s="1"/>
      <c r="E238" s="1" t="s">
        <v>133</v>
      </c>
      <c r="F238" s="46"/>
      <c r="G238" s="479"/>
      <c r="H238" s="883"/>
      <c r="I238" s="883"/>
      <c r="J238" s="883"/>
      <c r="K238" s="884"/>
      <c r="L238" s="884"/>
      <c r="M238" s="883"/>
      <c r="N238" s="883"/>
      <c r="O238" s="883"/>
      <c r="P238" s="884"/>
      <c r="Q238" s="884"/>
      <c r="R238" s="428"/>
      <c r="S238" s="428"/>
      <c r="T238" s="428"/>
      <c r="U238" s="1168">
        <f>+U198</f>
        <v>0</v>
      </c>
      <c r="V238" s="898"/>
      <c r="W238" s="898"/>
      <c r="X238" s="898"/>
      <c r="Y238" s="1243">
        <f>+Y198</f>
        <v>0</v>
      </c>
      <c r="Z238" s="45"/>
      <c r="AA238" s="26"/>
    </row>
    <row r="239" spans="2:27" ht="12" customHeight="1" x14ac:dyDescent="0.2">
      <c r="B239" s="21"/>
      <c r="C239" s="51"/>
      <c r="D239" s="1"/>
      <c r="E239" s="1" t="s">
        <v>130</v>
      </c>
      <c r="F239" s="46"/>
      <c r="G239" s="479"/>
      <c r="H239" s="883"/>
      <c r="I239" s="883"/>
      <c r="J239" s="883"/>
      <c r="K239" s="884"/>
      <c r="L239" s="884"/>
      <c r="M239" s="883"/>
      <c r="N239" s="883"/>
      <c r="O239" s="883"/>
      <c r="P239" s="884"/>
      <c r="Q239" s="884"/>
      <c r="R239" s="428"/>
      <c r="S239" s="428"/>
      <c r="T239" s="428"/>
      <c r="U239" s="1168">
        <f t="shared" ref="U239" si="91">+U233</f>
        <v>0</v>
      </c>
      <c r="V239" s="898"/>
      <c r="W239" s="898"/>
      <c r="X239" s="898"/>
      <c r="Y239" s="1243">
        <f>+Y233</f>
        <v>0</v>
      </c>
      <c r="Z239" s="45"/>
      <c r="AA239" s="26"/>
    </row>
    <row r="240" spans="2:27" ht="12" customHeight="1" x14ac:dyDescent="0.2">
      <c r="B240" s="21"/>
      <c r="C240" s="51"/>
      <c r="D240" s="1"/>
      <c r="E240" s="360" t="s">
        <v>134</v>
      </c>
      <c r="F240" s="1240"/>
      <c r="G240" s="885"/>
      <c r="H240" s="886"/>
      <c r="I240" s="886"/>
      <c r="J240" s="886"/>
      <c r="K240" s="887"/>
      <c r="L240" s="887"/>
      <c r="M240" s="886"/>
      <c r="N240" s="886"/>
      <c r="O240" s="886"/>
      <c r="P240" s="887"/>
      <c r="Q240" s="887"/>
      <c r="R240" s="887"/>
      <c r="S240" s="887"/>
      <c r="T240" s="887"/>
      <c r="U240" s="1242">
        <f>SUM(U237:U239)</f>
        <v>53014.875593000004</v>
      </c>
      <c r="V240" s="887"/>
      <c r="W240" s="887"/>
      <c r="X240" s="887"/>
      <c r="Y240" s="1242">
        <f>SUM(Y237:Y239)</f>
        <v>5337.71</v>
      </c>
      <c r="Z240" s="3"/>
      <c r="AA240" s="26"/>
    </row>
    <row r="241" spans="1:27" ht="12" customHeight="1" x14ac:dyDescent="0.2">
      <c r="B241" s="21"/>
      <c r="C241" s="51"/>
      <c r="D241" s="1"/>
      <c r="E241" s="38"/>
      <c r="F241" s="44"/>
      <c r="G241" s="49"/>
      <c r="H241" s="637"/>
      <c r="I241" s="637"/>
      <c r="J241" s="637"/>
      <c r="K241" s="50"/>
      <c r="L241" s="50"/>
      <c r="M241" s="637"/>
      <c r="N241" s="637"/>
      <c r="O241" s="637"/>
      <c r="P241" s="50"/>
      <c r="Q241" s="50"/>
      <c r="R241" s="50"/>
      <c r="S241" s="50"/>
      <c r="T241" s="50"/>
      <c r="U241" s="50"/>
      <c r="V241" s="50"/>
      <c r="W241" s="50"/>
      <c r="X241" s="50"/>
      <c r="Y241" s="50"/>
      <c r="Z241" s="3"/>
      <c r="AA241" s="26"/>
    </row>
    <row r="242" spans="1:27" ht="12" customHeight="1" x14ac:dyDescent="0.2">
      <c r="B242" s="21"/>
      <c r="C242" s="23"/>
      <c r="D242" s="88"/>
      <c r="E242" s="437"/>
      <c r="F242" s="1241"/>
      <c r="G242" s="640"/>
      <c r="H242" s="641"/>
      <c r="I242" s="641"/>
      <c r="J242" s="641"/>
      <c r="K242" s="642"/>
      <c r="L242" s="642"/>
      <c r="M242" s="641"/>
      <c r="N242" s="641"/>
      <c r="O242" s="641"/>
      <c r="P242" s="642"/>
      <c r="Q242" s="642"/>
      <c r="R242" s="642"/>
      <c r="S242" s="642"/>
      <c r="T242" s="642"/>
      <c r="U242" s="642"/>
      <c r="V242" s="642"/>
      <c r="W242" s="642"/>
      <c r="X242" s="642"/>
      <c r="Y242" s="642"/>
      <c r="Z242" s="23"/>
      <c r="AA242" s="26"/>
    </row>
    <row r="243" spans="1:27" ht="12" customHeight="1" x14ac:dyDescent="0.25">
      <c r="B243" s="60"/>
      <c r="C243" s="61"/>
      <c r="D243" s="92"/>
      <c r="E243" s="92"/>
      <c r="F243" s="62"/>
      <c r="G243" s="61"/>
      <c r="H243" s="62"/>
      <c r="I243" s="62"/>
      <c r="J243" s="62"/>
      <c r="K243" s="62"/>
      <c r="L243" s="62"/>
      <c r="M243" s="62"/>
      <c r="N243" s="62"/>
      <c r="O243" s="62"/>
      <c r="P243" s="62"/>
      <c r="Q243" s="62"/>
      <c r="R243" s="62"/>
      <c r="S243" s="62"/>
      <c r="T243" s="62"/>
      <c r="U243" s="62"/>
      <c r="V243" s="62"/>
      <c r="W243" s="62"/>
      <c r="X243" s="62"/>
      <c r="Y243" s="62"/>
      <c r="Z243" s="63"/>
      <c r="AA243" s="64"/>
    </row>
    <row r="244" spans="1:27" ht="12" customHeight="1" x14ac:dyDescent="0.2">
      <c r="B244" s="10"/>
      <c r="C244" s="11"/>
      <c r="D244" s="86"/>
      <c r="E244" s="86"/>
      <c r="F244" s="12"/>
      <c r="G244" s="11"/>
      <c r="H244" s="12"/>
      <c r="I244" s="12"/>
      <c r="J244" s="12"/>
      <c r="K244" s="12"/>
      <c r="L244" s="12"/>
      <c r="M244" s="12"/>
      <c r="N244" s="12"/>
      <c r="O244" s="12"/>
      <c r="P244" s="12"/>
      <c r="Q244" s="12"/>
      <c r="R244" s="12"/>
      <c r="S244" s="12"/>
      <c r="T244" s="12"/>
      <c r="U244" s="12"/>
      <c r="V244" s="12"/>
      <c r="W244" s="12"/>
      <c r="X244" s="12"/>
      <c r="Y244" s="12"/>
      <c r="Z244" s="11"/>
      <c r="AA244" s="13"/>
    </row>
    <row r="245" spans="1:27" ht="12" customHeight="1" x14ac:dyDescent="0.2">
      <c r="B245" s="15"/>
      <c r="C245" s="16"/>
      <c r="D245" s="87"/>
      <c r="E245" s="87"/>
      <c r="F245" s="17"/>
      <c r="G245" s="16"/>
      <c r="H245" s="17"/>
      <c r="I245" s="17"/>
      <c r="J245" s="17"/>
      <c r="K245" s="17"/>
      <c r="L245" s="17"/>
      <c r="M245" s="17"/>
      <c r="N245" s="17"/>
      <c r="O245" s="17"/>
      <c r="P245" s="17"/>
      <c r="Q245" s="17"/>
      <c r="R245" s="17"/>
      <c r="S245" s="17"/>
      <c r="T245" s="17"/>
      <c r="U245" s="17"/>
      <c r="V245" s="17"/>
      <c r="W245" s="17"/>
      <c r="X245" s="17"/>
      <c r="Y245" s="17"/>
      <c r="Z245" s="16"/>
      <c r="AA245" s="18"/>
    </row>
    <row r="246" spans="1:27" ht="18.75" x14ac:dyDescent="0.3">
      <c r="A246" s="14"/>
      <c r="B246" s="250"/>
      <c r="C246" s="634" t="s">
        <v>643</v>
      </c>
      <c r="D246" s="882"/>
      <c r="E246" s="1236"/>
      <c r="F246" s="834"/>
      <c r="G246" s="379"/>
      <c r="H246" s="834"/>
      <c r="I246" s="834"/>
      <c r="J246" s="836"/>
      <c r="K246" s="834"/>
      <c r="L246" s="834"/>
      <c r="M246" s="834"/>
      <c r="N246" s="834"/>
      <c r="O246" s="1339" t="str">
        <f>tab!$F$2</f>
        <v>2017/18</v>
      </c>
      <c r="P246" s="834"/>
      <c r="Q246" s="834"/>
      <c r="R246" s="834"/>
      <c r="S246" s="834"/>
      <c r="T246" s="834"/>
      <c r="U246" s="834"/>
      <c r="V246" s="834"/>
      <c r="W246" s="834"/>
      <c r="X246" s="834"/>
      <c r="Y246" s="834"/>
      <c r="Z246" s="379"/>
      <c r="AA246" s="259"/>
    </row>
    <row r="247" spans="1:27" ht="12" customHeight="1" x14ac:dyDescent="0.25">
      <c r="A247" s="14"/>
      <c r="B247" s="889"/>
      <c r="C247" s="327" t="str">
        <f>+C126</f>
        <v>De speciale school</v>
      </c>
      <c r="D247" s="1277"/>
      <c r="E247" s="1237"/>
      <c r="F247" s="891"/>
      <c r="G247" s="890"/>
      <c r="H247" s="891"/>
      <c r="I247" s="891"/>
      <c r="J247" s="892"/>
      <c r="K247" s="891"/>
      <c r="L247" s="891"/>
      <c r="M247" s="891"/>
      <c r="N247" s="891"/>
      <c r="O247" s="892"/>
      <c r="P247" s="891"/>
      <c r="Q247" s="891"/>
      <c r="R247" s="891"/>
      <c r="S247" s="891"/>
      <c r="T247" s="891"/>
      <c r="U247" s="891"/>
      <c r="V247" s="891"/>
      <c r="W247" s="891"/>
      <c r="X247" s="891"/>
      <c r="Y247" s="891"/>
      <c r="Z247" s="890"/>
      <c r="AA247" s="893"/>
    </row>
    <row r="248" spans="1:27" ht="12" customHeight="1" x14ac:dyDescent="0.25">
      <c r="A248" s="14"/>
      <c r="B248" s="21"/>
      <c r="C248" s="23"/>
      <c r="D248" s="636"/>
      <c r="E248" s="88"/>
      <c r="F248" s="24"/>
      <c r="G248" s="23"/>
      <c r="H248" s="24"/>
      <c r="I248" s="24"/>
      <c r="J248" s="25"/>
      <c r="K248" s="24"/>
      <c r="L248" s="24"/>
      <c r="M248" s="24"/>
      <c r="N248" s="24"/>
      <c r="O248" s="25"/>
      <c r="P248" s="24"/>
      <c r="Q248" s="24"/>
      <c r="R248" s="24"/>
      <c r="S248" s="24"/>
      <c r="T248" s="24"/>
      <c r="U248" s="24"/>
      <c r="V248" s="24"/>
      <c r="W248" s="24"/>
      <c r="X248" s="24"/>
      <c r="Y248" s="24"/>
      <c r="Z248" s="23"/>
      <c r="AA248" s="26"/>
    </row>
    <row r="249" spans="1:27" ht="12" customHeight="1" x14ac:dyDescent="0.25">
      <c r="B249" s="21"/>
      <c r="C249" s="23"/>
      <c r="D249" s="636"/>
      <c r="E249" s="88"/>
      <c r="F249" s="24"/>
      <c r="G249" s="23"/>
      <c r="H249" s="802"/>
      <c r="I249" s="24"/>
      <c r="J249" s="25"/>
      <c r="K249" s="24"/>
      <c r="L249" s="24"/>
      <c r="M249" s="24"/>
      <c r="N249" s="24"/>
      <c r="O249" s="25"/>
      <c r="P249" s="24"/>
      <c r="Q249" s="24"/>
      <c r="R249" s="24"/>
      <c r="S249" s="24"/>
      <c r="T249" s="24"/>
      <c r="U249" s="24"/>
      <c r="V249" s="24"/>
      <c r="W249" s="24"/>
      <c r="X249" s="24"/>
      <c r="Y249" s="24"/>
      <c r="Z249" s="23"/>
      <c r="AA249" s="26"/>
    </row>
    <row r="250" spans="1:27" ht="12" customHeight="1" x14ac:dyDescent="0.2">
      <c r="B250" s="21"/>
      <c r="C250" s="51"/>
      <c r="D250" s="1"/>
      <c r="E250" s="1"/>
      <c r="F250" s="46"/>
      <c r="G250" s="3"/>
      <c r="H250" s="801"/>
      <c r="I250" s="46"/>
      <c r="J250" s="46"/>
      <c r="K250" s="46"/>
      <c r="L250" s="46"/>
      <c r="M250" s="367"/>
      <c r="N250" s="46"/>
      <c r="O250" s="46"/>
      <c r="P250" s="46"/>
      <c r="Q250" s="46"/>
      <c r="R250" s="46"/>
      <c r="S250" s="46"/>
      <c r="T250" s="46"/>
      <c r="U250" s="46"/>
      <c r="V250" s="46"/>
      <c r="W250" s="46"/>
      <c r="X250" s="46"/>
      <c r="Y250" s="46"/>
      <c r="Z250" s="3"/>
      <c r="AA250" s="26"/>
    </row>
    <row r="251" spans="1:27" ht="12" customHeight="1" x14ac:dyDescent="0.2">
      <c r="A251" s="31"/>
      <c r="B251" s="32"/>
      <c r="C251" s="900"/>
      <c r="D251" s="965"/>
      <c r="E251" s="1231" t="s">
        <v>121</v>
      </c>
      <c r="F251" s="1011"/>
      <c r="G251" s="1232"/>
      <c r="H251" s="1233" t="s">
        <v>706</v>
      </c>
      <c r="I251" s="1234"/>
      <c r="J251" s="1276">
        <f>tab!$F$4</f>
        <v>2017</v>
      </c>
      <c r="K251" s="1011"/>
      <c r="L251" s="1011"/>
      <c r="M251" s="1233"/>
      <c r="N251" s="1234"/>
      <c r="O251" s="1235"/>
      <c r="P251" s="1011"/>
      <c r="Q251" s="1011"/>
      <c r="R251" s="1231"/>
      <c r="S251" s="1011"/>
      <c r="T251" s="1011"/>
      <c r="U251" s="1011"/>
      <c r="V251" s="1011"/>
      <c r="W251" s="1011"/>
      <c r="X251" s="1011"/>
      <c r="Y251" s="1011"/>
      <c r="Z251" s="33"/>
      <c r="AA251" s="34"/>
    </row>
    <row r="252" spans="1:27" ht="12" customHeight="1" x14ac:dyDescent="0.2">
      <c r="A252" s="14"/>
      <c r="B252" s="36"/>
      <c r="C252" s="906"/>
      <c r="D252" s="40"/>
      <c r="E252" s="1231" t="s">
        <v>122</v>
      </c>
      <c r="F252" s="1218"/>
      <c r="G252" s="1232"/>
      <c r="H252" s="1231" t="s">
        <v>644</v>
      </c>
      <c r="I252" s="1011"/>
      <c r="J252" s="1011"/>
      <c r="K252" s="1011"/>
      <c r="L252" s="1011"/>
      <c r="M252" s="1231" t="s">
        <v>645</v>
      </c>
      <c r="N252" s="1011"/>
      <c r="O252" s="1011"/>
      <c r="P252" s="1011"/>
      <c r="Q252" s="1011"/>
      <c r="R252" s="1011" t="s">
        <v>703</v>
      </c>
      <c r="S252" s="1011" t="s">
        <v>123</v>
      </c>
      <c r="T252" s="1011"/>
      <c r="U252" s="1011" t="s">
        <v>646</v>
      </c>
      <c r="V252" s="1011" t="s">
        <v>704</v>
      </c>
      <c r="W252" s="1011"/>
      <c r="X252" s="1011"/>
      <c r="Y252" s="1011" t="s">
        <v>647</v>
      </c>
      <c r="Z252" s="39"/>
      <c r="AA252" s="41"/>
    </row>
    <row r="253" spans="1:27" ht="12" customHeight="1" x14ac:dyDescent="0.2">
      <c r="B253" s="419"/>
      <c r="C253" s="909"/>
      <c r="D253" s="345"/>
      <c r="E253" s="991" t="s">
        <v>124</v>
      </c>
      <c r="F253" s="1009" t="s">
        <v>125</v>
      </c>
      <c r="G253" s="992"/>
      <c r="H253" s="1009" t="s">
        <v>29</v>
      </c>
      <c r="I253" s="1009" t="s">
        <v>30</v>
      </c>
      <c r="J253" s="1009" t="s">
        <v>31</v>
      </c>
      <c r="K253" s="1009" t="s">
        <v>126</v>
      </c>
      <c r="L253" s="1009"/>
      <c r="M253" s="1009" t="s">
        <v>29</v>
      </c>
      <c r="N253" s="1009" t="s">
        <v>30</v>
      </c>
      <c r="O253" s="1009" t="s">
        <v>31</v>
      </c>
      <c r="P253" s="991" t="s">
        <v>126</v>
      </c>
      <c r="Q253" s="1009"/>
      <c r="R253" s="1011" t="s">
        <v>576</v>
      </c>
      <c r="S253" s="1009" t="s">
        <v>131</v>
      </c>
      <c r="T253" s="1009" t="s">
        <v>132</v>
      </c>
      <c r="U253" s="1009" t="s">
        <v>626</v>
      </c>
      <c r="V253" s="1011" t="s">
        <v>576</v>
      </c>
      <c r="W253" s="1009" t="s">
        <v>648</v>
      </c>
      <c r="X253" s="1009" t="s">
        <v>132</v>
      </c>
      <c r="Y253" s="1009" t="s">
        <v>626</v>
      </c>
      <c r="Z253" s="368"/>
      <c r="AA253" s="371"/>
    </row>
    <row r="254" spans="1:27" ht="12" customHeight="1" x14ac:dyDescent="0.2">
      <c r="B254" s="21"/>
      <c r="C254" s="51"/>
      <c r="D254" s="1">
        <v>1</v>
      </c>
      <c r="E254" s="1238" t="str">
        <f t="shared" ref="E254:F283" si="92">+E133</f>
        <v>A</v>
      </c>
      <c r="F254" s="669" t="str">
        <f t="shared" si="92"/>
        <v>PO9876</v>
      </c>
      <c r="G254" s="47"/>
      <c r="H254" s="48">
        <f t="shared" ref="H254:J283" si="93">+H133</f>
        <v>1</v>
      </c>
      <c r="I254" s="48">
        <f t="shared" si="93"/>
        <v>1</v>
      </c>
      <c r="J254" s="48">
        <f t="shared" si="93"/>
        <v>1</v>
      </c>
      <c r="K254" s="1187">
        <f>SUM(H254:J254)</f>
        <v>3</v>
      </c>
      <c r="L254" s="46"/>
      <c r="M254" s="48">
        <f t="shared" ref="M254:O283" si="94">+M133</f>
        <v>0</v>
      </c>
      <c r="N254" s="48">
        <f t="shared" si="94"/>
        <v>0</v>
      </c>
      <c r="O254" s="48">
        <f t="shared" si="94"/>
        <v>0</v>
      </c>
      <c r="P254" s="1187">
        <f>SUM(M254:O254)</f>
        <v>0</v>
      </c>
      <c r="Q254" s="46"/>
      <c r="R254" s="628" t="str">
        <f t="shared" ref="R254:R283" si="95">+R133</f>
        <v>ja</v>
      </c>
      <c r="S254" s="1230">
        <f>IF(R254="nee",0,(K254-P254)*(tab!$C$24*tab!$D$10+tab!$D$52))</f>
        <v>11806.964655</v>
      </c>
      <c r="T254" s="1230">
        <f>IF(AND(K254=0,P254=0),"",(H254-M254)*tab!$E$58+(I254-N254)*tab!$F$58+(J254-O254)*tab!$G$58)</f>
        <v>41207.910938000001</v>
      </c>
      <c r="U254" s="1230">
        <f>IF(SUM(S254:T254)&lt;0,0,SUM(S254:T254))</f>
        <v>53014.875593000004</v>
      </c>
      <c r="V254" s="628" t="str">
        <f t="shared" ref="V254:V283" si="96">+V133</f>
        <v>ja</v>
      </c>
      <c r="W254" s="1230">
        <f>IF(V254="nee",0,(K254-P254)*(tab!$C$123))</f>
        <v>1918.29</v>
      </c>
      <c r="X254" s="1230">
        <f>IF(AND(K254=0,P254=0),0,(H254-M254)*tab!$G$123+(I254-N254)*tab!$H$123+(J254-O254)*tab!$I$123)</f>
        <v>3419.42</v>
      </c>
      <c r="Y254" s="1230">
        <f>IF(SUM(W254:X254)&lt;0,0,SUM(W254:X254))</f>
        <v>5337.71</v>
      </c>
      <c r="Z254" s="3"/>
      <c r="AA254" s="26"/>
    </row>
    <row r="255" spans="1:27" ht="12" customHeight="1" x14ac:dyDescent="0.2">
      <c r="B255" s="21"/>
      <c r="C255" s="51"/>
      <c r="D255" s="1">
        <v>2</v>
      </c>
      <c r="E255" s="1238">
        <f t="shared" si="92"/>
        <v>0</v>
      </c>
      <c r="F255" s="669">
        <f t="shared" si="92"/>
        <v>0</v>
      </c>
      <c r="G255" s="47"/>
      <c r="H255" s="48">
        <f t="shared" si="93"/>
        <v>0</v>
      </c>
      <c r="I255" s="48">
        <f t="shared" si="93"/>
        <v>0</v>
      </c>
      <c r="J255" s="48">
        <f t="shared" si="93"/>
        <v>0</v>
      </c>
      <c r="K255" s="1187">
        <f t="shared" ref="K255:K283" si="97">SUM(H255:J255)</f>
        <v>0</v>
      </c>
      <c r="L255" s="46"/>
      <c r="M255" s="48">
        <f t="shared" si="94"/>
        <v>0</v>
      </c>
      <c r="N255" s="48">
        <f t="shared" si="94"/>
        <v>0</v>
      </c>
      <c r="O255" s="48">
        <f t="shared" si="94"/>
        <v>0</v>
      </c>
      <c r="P255" s="1187">
        <f t="shared" ref="P255:P283" si="98">SUM(M255:O255)</f>
        <v>0</v>
      </c>
      <c r="Q255" s="46"/>
      <c r="R255" s="628" t="str">
        <f t="shared" si="95"/>
        <v>ja</v>
      </c>
      <c r="S255" s="1230">
        <f>IF(R255="nee",0,(K255-P255)*(tab!$C$24*tab!$D$10+tab!$D$52))</f>
        <v>0</v>
      </c>
      <c r="T255" s="1230" t="str">
        <f>IF(AND(K255=0,P255=0),"",(H255-M255)*tab!$E$58+(I255-N255)*tab!$F$58+(J255-O255)*tab!$G$58)</f>
        <v/>
      </c>
      <c r="U255" s="1230">
        <f t="shared" ref="U255:U283" si="99">IF(SUM(S255:T255)&lt;0,0,SUM(S255:T255))</f>
        <v>0</v>
      </c>
      <c r="V255" s="628" t="str">
        <f t="shared" si="96"/>
        <v>ja</v>
      </c>
      <c r="W255" s="1230">
        <f>IF(V255="nee",0,(K255-P255)*(tab!$C$123))</f>
        <v>0</v>
      </c>
      <c r="X255" s="1230">
        <f>IF(AND(K255=0,P255=0),0,(H255-M255)*tab!$G$123+(I255-N255)*tab!$H$123+(J255-O255)*tab!$I$123)</f>
        <v>0</v>
      </c>
      <c r="Y255" s="1230">
        <f t="shared" ref="Y255:Y283" si="100">IF(SUM(W255:X255)&lt;0,0,SUM(W255:X255))</f>
        <v>0</v>
      </c>
      <c r="Z255" s="3"/>
      <c r="AA255" s="26"/>
    </row>
    <row r="256" spans="1:27" ht="12" customHeight="1" x14ac:dyDescent="0.2">
      <c r="B256" s="21"/>
      <c r="C256" s="51"/>
      <c r="D256" s="1">
        <v>3</v>
      </c>
      <c r="E256" s="1238">
        <f t="shared" si="92"/>
        <v>0</v>
      </c>
      <c r="F256" s="669">
        <f t="shared" si="92"/>
        <v>0</v>
      </c>
      <c r="G256" s="47"/>
      <c r="H256" s="48">
        <f t="shared" si="93"/>
        <v>0</v>
      </c>
      <c r="I256" s="48">
        <f t="shared" si="93"/>
        <v>0</v>
      </c>
      <c r="J256" s="48">
        <f t="shared" si="93"/>
        <v>0</v>
      </c>
      <c r="K256" s="1187">
        <f t="shared" si="97"/>
        <v>0</v>
      </c>
      <c r="L256" s="46"/>
      <c r="M256" s="48">
        <f t="shared" si="94"/>
        <v>0</v>
      </c>
      <c r="N256" s="48">
        <f t="shared" si="94"/>
        <v>0</v>
      </c>
      <c r="O256" s="48">
        <f t="shared" si="94"/>
        <v>0</v>
      </c>
      <c r="P256" s="1187">
        <f t="shared" si="98"/>
        <v>0</v>
      </c>
      <c r="Q256" s="46"/>
      <c r="R256" s="628" t="str">
        <f t="shared" si="95"/>
        <v>ja</v>
      </c>
      <c r="S256" s="1230">
        <f>IF(R256="nee",0,(K256-P256)*(tab!$C$24*tab!$D$10+tab!$D$52))</f>
        <v>0</v>
      </c>
      <c r="T256" s="1230" t="str">
        <f>IF(AND(K256=0,P256=0),"",(H256-M256)*tab!$E$58+(I256-N256)*tab!$F$58+(J256-O256)*tab!$G$58)</f>
        <v/>
      </c>
      <c r="U256" s="1230">
        <f t="shared" si="99"/>
        <v>0</v>
      </c>
      <c r="V256" s="628" t="str">
        <f t="shared" si="96"/>
        <v>ja</v>
      </c>
      <c r="W256" s="1230">
        <f>IF(V256="nee",0,(K256-P256)*(tab!$C$123))</f>
        <v>0</v>
      </c>
      <c r="X256" s="1230">
        <f>IF(AND(K256=0,P256=0),0,(H256-M256)*tab!$G$123+(I256-N256)*tab!$H$123+(J256-O256)*tab!$I$123)</f>
        <v>0</v>
      </c>
      <c r="Y256" s="1230">
        <f t="shared" si="100"/>
        <v>0</v>
      </c>
      <c r="Z256" s="3"/>
      <c r="AA256" s="26"/>
    </row>
    <row r="257" spans="2:27" ht="12" customHeight="1" x14ac:dyDescent="0.2">
      <c r="B257" s="21"/>
      <c r="C257" s="51"/>
      <c r="D257" s="1">
        <v>4</v>
      </c>
      <c r="E257" s="1238">
        <f t="shared" si="92"/>
        <v>0</v>
      </c>
      <c r="F257" s="669">
        <f t="shared" si="92"/>
        <v>0</v>
      </c>
      <c r="G257" s="47"/>
      <c r="H257" s="48">
        <f t="shared" si="93"/>
        <v>0</v>
      </c>
      <c r="I257" s="48">
        <f t="shared" si="93"/>
        <v>0</v>
      </c>
      <c r="J257" s="48">
        <f t="shared" si="93"/>
        <v>0</v>
      </c>
      <c r="K257" s="1187">
        <f t="shared" si="97"/>
        <v>0</v>
      </c>
      <c r="L257" s="46"/>
      <c r="M257" s="48">
        <f t="shared" si="94"/>
        <v>0</v>
      </c>
      <c r="N257" s="48">
        <f t="shared" si="94"/>
        <v>0</v>
      </c>
      <c r="O257" s="48">
        <f t="shared" si="94"/>
        <v>0</v>
      </c>
      <c r="P257" s="1187">
        <f t="shared" si="98"/>
        <v>0</v>
      </c>
      <c r="Q257" s="46"/>
      <c r="R257" s="628" t="str">
        <f t="shared" si="95"/>
        <v>ja</v>
      </c>
      <c r="S257" s="1230">
        <f>IF(R257="nee",0,(K257-P257)*(tab!$C$24*tab!$D$10+tab!$D$52))</f>
        <v>0</v>
      </c>
      <c r="T257" s="1230" t="str">
        <f>IF(AND(K257=0,P257=0),"",(H257-M257)*tab!$E$58+(I257-N257)*tab!$F$58+(J257-O257)*tab!$G$58)</f>
        <v/>
      </c>
      <c r="U257" s="1230">
        <f t="shared" si="99"/>
        <v>0</v>
      </c>
      <c r="V257" s="628" t="str">
        <f t="shared" si="96"/>
        <v>ja</v>
      </c>
      <c r="W257" s="1230">
        <f>IF(V257="nee",0,(K257-P257)*(tab!$C$123))</f>
        <v>0</v>
      </c>
      <c r="X257" s="1230">
        <f>IF(AND(K257=0,P257=0),0,(H257-M257)*tab!$G$123+(I257-N257)*tab!$H$123+(J257-O257)*tab!$I$123)</f>
        <v>0</v>
      </c>
      <c r="Y257" s="1230">
        <f t="shared" si="100"/>
        <v>0</v>
      </c>
      <c r="Z257" s="3"/>
      <c r="AA257" s="26"/>
    </row>
    <row r="258" spans="2:27" ht="12" customHeight="1" x14ac:dyDescent="0.2">
      <c r="B258" s="21"/>
      <c r="C258" s="51"/>
      <c r="D258" s="1">
        <v>5</v>
      </c>
      <c r="E258" s="1238">
        <f t="shared" si="92"/>
        <v>0</v>
      </c>
      <c r="F258" s="669">
        <f t="shared" si="92"/>
        <v>0</v>
      </c>
      <c r="G258" s="47"/>
      <c r="H258" s="48">
        <f t="shared" si="93"/>
        <v>0</v>
      </c>
      <c r="I258" s="48">
        <f t="shared" si="93"/>
        <v>0</v>
      </c>
      <c r="J258" s="48">
        <f t="shared" si="93"/>
        <v>0</v>
      </c>
      <c r="K258" s="1187">
        <f t="shared" si="97"/>
        <v>0</v>
      </c>
      <c r="L258" s="46"/>
      <c r="M258" s="48">
        <f t="shared" si="94"/>
        <v>0</v>
      </c>
      <c r="N258" s="48">
        <f t="shared" si="94"/>
        <v>0</v>
      </c>
      <c r="O258" s="48">
        <f t="shared" si="94"/>
        <v>0</v>
      </c>
      <c r="P258" s="1187">
        <f t="shared" si="98"/>
        <v>0</v>
      </c>
      <c r="Q258" s="46"/>
      <c r="R258" s="628" t="str">
        <f t="shared" si="95"/>
        <v>ja</v>
      </c>
      <c r="S258" s="1230">
        <f>IF(R258="nee",0,(K258-P258)*(tab!$C$24*tab!$D$10+tab!$D$52))</f>
        <v>0</v>
      </c>
      <c r="T258" s="1230" t="str">
        <f>IF(AND(K258=0,P258=0),"",(H258-M258)*tab!$E$58+(I258-N258)*tab!$F$58+(J258-O258)*tab!$G$58)</f>
        <v/>
      </c>
      <c r="U258" s="1230">
        <f t="shared" si="99"/>
        <v>0</v>
      </c>
      <c r="V258" s="628" t="str">
        <f t="shared" si="96"/>
        <v>ja</v>
      </c>
      <c r="W258" s="1230">
        <f>IF(V258="nee",0,(K258-P258)*(tab!$C$123))</f>
        <v>0</v>
      </c>
      <c r="X258" s="1230">
        <f>IF(AND(K258=0,P258=0),0,(H258-M258)*tab!$G$123+(I258-N258)*tab!$H$123+(J258-O258)*tab!$I$123)</f>
        <v>0</v>
      </c>
      <c r="Y258" s="1230">
        <f t="shared" si="100"/>
        <v>0</v>
      </c>
      <c r="Z258" s="3"/>
      <c r="AA258" s="26"/>
    </row>
    <row r="259" spans="2:27" ht="12" customHeight="1" x14ac:dyDescent="0.2">
      <c r="B259" s="21"/>
      <c r="C259" s="51"/>
      <c r="D259" s="1">
        <v>6</v>
      </c>
      <c r="E259" s="1238">
        <f t="shared" si="92"/>
        <v>0</v>
      </c>
      <c r="F259" s="669">
        <f t="shared" si="92"/>
        <v>0</v>
      </c>
      <c r="G259" s="47"/>
      <c r="H259" s="48">
        <f t="shared" si="93"/>
        <v>0</v>
      </c>
      <c r="I259" s="48">
        <f t="shared" si="93"/>
        <v>0</v>
      </c>
      <c r="J259" s="48">
        <f t="shared" si="93"/>
        <v>0</v>
      </c>
      <c r="K259" s="1187">
        <f t="shared" si="97"/>
        <v>0</v>
      </c>
      <c r="L259" s="46"/>
      <c r="M259" s="48">
        <f t="shared" si="94"/>
        <v>0</v>
      </c>
      <c r="N259" s="48">
        <f t="shared" si="94"/>
        <v>0</v>
      </c>
      <c r="O259" s="48">
        <f t="shared" si="94"/>
        <v>0</v>
      </c>
      <c r="P259" s="1187">
        <f t="shared" si="98"/>
        <v>0</v>
      </c>
      <c r="Q259" s="46"/>
      <c r="R259" s="628" t="str">
        <f t="shared" si="95"/>
        <v>ja</v>
      </c>
      <c r="S259" s="1230">
        <f>IF(R259="nee",0,(K259-P259)*(tab!$C$24*tab!$D$10+tab!$D$52))</f>
        <v>0</v>
      </c>
      <c r="T259" s="1230" t="str">
        <f>IF(AND(K259=0,P259=0),"",(H259-M259)*tab!$E$58+(I259-N259)*tab!$F$58+(J259-O259)*tab!$G$58)</f>
        <v/>
      </c>
      <c r="U259" s="1230">
        <f t="shared" si="99"/>
        <v>0</v>
      </c>
      <c r="V259" s="628" t="str">
        <f t="shared" si="96"/>
        <v>ja</v>
      </c>
      <c r="W259" s="1230">
        <f>IF(V259="nee",0,(K259-P259)*(tab!$C$123))</f>
        <v>0</v>
      </c>
      <c r="X259" s="1230">
        <f>IF(AND(K259=0,P259=0),0,(H259-M259)*tab!$G$123+(I259-N259)*tab!$H$123+(J259-O259)*tab!$I$123)</f>
        <v>0</v>
      </c>
      <c r="Y259" s="1230">
        <f t="shared" si="100"/>
        <v>0</v>
      </c>
      <c r="Z259" s="3"/>
      <c r="AA259" s="26"/>
    </row>
    <row r="260" spans="2:27" ht="12" customHeight="1" x14ac:dyDescent="0.2">
      <c r="B260" s="21"/>
      <c r="C260" s="51"/>
      <c r="D260" s="1">
        <v>7</v>
      </c>
      <c r="E260" s="1238">
        <f t="shared" si="92"/>
        <v>0</v>
      </c>
      <c r="F260" s="669">
        <f t="shared" si="92"/>
        <v>0</v>
      </c>
      <c r="G260" s="47"/>
      <c r="H260" s="48">
        <f t="shared" si="93"/>
        <v>0</v>
      </c>
      <c r="I260" s="48">
        <f t="shared" si="93"/>
        <v>0</v>
      </c>
      <c r="J260" s="48">
        <f t="shared" si="93"/>
        <v>0</v>
      </c>
      <c r="K260" s="1187">
        <f t="shared" si="97"/>
        <v>0</v>
      </c>
      <c r="L260" s="46"/>
      <c r="M260" s="48">
        <f t="shared" si="94"/>
        <v>0</v>
      </c>
      <c r="N260" s="48">
        <f t="shared" si="94"/>
        <v>0</v>
      </c>
      <c r="O260" s="48">
        <f t="shared" si="94"/>
        <v>0</v>
      </c>
      <c r="P260" s="1187">
        <f t="shared" si="98"/>
        <v>0</v>
      </c>
      <c r="Q260" s="46"/>
      <c r="R260" s="628" t="str">
        <f t="shared" si="95"/>
        <v>ja</v>
      </c>
      <c r="S260" s="1230">
        <f>IF(R260="nee",0,(K260-P260)*(tab!$C$24*tab!$D$10+tab!$D$52))</f>
        <v>0</v>
      </c>
      <c r="T260" s="1230" t="str">
        <f>IF(AND(K260=0,P260=0),"",(H260-M260)*tab!$E$58+(I260-N260)*tab!$F$58+(J260-O260)*tab!$G$58)</f>
        <v/>
      </c>
      <c r="U260" s="1230">
        <f t="shared" si="99"/>
        <v>0</v>
      </c>
      <c r="V260" s="628" t="str">
        <f t="shared" si="96"/>
        <v>ja</v>
      </c>
      <c r="W260" s="1230">
        <f>IF(V260="nee",0,(K260-P260)*(tab!$C$123))</f>
        <v>0</v>
      </c>
      <c r="X260" s="1230">
        <f>IF(AND(K260=0,P260=0),0,(H260-M260)*tab!$G$123+(I260-N260)*tab!$H$123+(J260-O260)*tab!$I$123)</f>
        <v>0</v>
      </c>
      <c r="Y260" s="1230">
        <f t="shared" si="100"/>
        <v>0</v>
      </c>
      <c r="Z260" s="3"/>
      <c r="AA260" s="26"/>
    </row>
    <row r="261" spans="2:27" ht="12" customHeight="1" x14ac:dyDescent="0.2">
      <c r="B261" s="21"/>
      <c r="C261" s="51"/>
      <c r="D261" s="1">
        <v>8</v>
      </c>
      <c r="E261" s="1238">
        <f t="shared" si="92"/>
        <v>0</v>
      </c>
      <c r="F261" s="669">
        <f t="shared" si="92"/>
        <v>0</v>
      </c>
      <c r="G261" s="47"/>
      <c r="H261" s="48">
        <f t="shared" si="93"/>
        <v>0</v>
      </c>
      <c r="I261" s="48">
        <f t="shared" si="93"/>
        <v>0</v>
      </c>
      <c r="J261" s="48">
        <f t="shared" si="93"/>
        <v>0</v>
      </c>
      <c r="K261" s="1187">
        <f t="shared" si="97"/>
        <v>0</v>
      </c>
      <c r="L261" s="46"/>
      <c r="M261" s="48">
        <f t="shared" si="94"/>
        <v>0</v>
      </c>
      <c r="N261" s="48">
        <f t="shared" si="94"/>
        <v>0</v>
      </c>
      <c r="O261" s="48">
        <f t="shared" si="94"/>
        <v>0</v>
      </c>
      <c r="P261" s="1187">
        <f t="shared" si="98"/>
        <v>0</v>
      </c>
      <c r="Q261" s="46"/>
      <c r="R261" s="628" t="str">
        <f t="shared" si="95"/>
        <v>ja</v>
      </c>
      <c r="S261" s="1230">
        <f>IF(R261="nee",0,(K261-P261)*(tab!$C$24*tab!$D$10+tab!$D$52))</f>
        <v>0</v>
      </c>
      <c r="T261" s="1230" t="str">
        <f>IF(AND(K261=0,P261=0),"",(H261-M261)*tab!$E$58+(I261-N261)*tab!$F$58+(J261-O261)*tab!$G$58)</f>
        <v/>
      </c>
      <c r="U261" s="1230">
        <f t="shared" si="99"/>
        <v>0</v>
      </c>
      <c r="V261" s="628" t="str">
        <f t="shared" si="96"/>
        <v>ja</v>
      </c>
      <c r="W261" s="1230">
        <f>IF(V261="nee",0,(K261-P261)*(tab!$C$123))</f>
        <v>0</v>
      </c>
      <c r="X261" s="1230">
        <f>IF(AND(K261=0,P261=0),0,(H261-M261)*tab!$G$123+(I261-N261)*tab!$H$123+(J261-O261)*tab!$I$123)</f>
        <v>0</v>
      </c>
      <c r="Y261" s="1230">
        <f t="shared" si="100"/>
        <v>0</v>
      </c>
      <c r="Z261" s="3"/>
      <c r="AA261" s="26"/>
    </row>
    <row r="262" spans="2:27" ht="12" customHeight="1" x14ac:dyDescent="0.2">
      <c r="B262" s="21"/>
      <c r="C262" s="51"/>
      <c r="D262" s="1">
        <v>9</v>
      </c>
      <c r="E262" s="1238">
        <f t="shared" si="92"/>
        <v>0</v>
      </c>
      <c r="F262" s="669">
        <f t="shared" si="92"/>
        <v>0</v>
      </c>
      <c r="G262" s="47"/>
      <c r="H262" s="48">
        <f t="shared" si="93"/>
        <v>0</v>
      </c>
      <c r="I262" s="48">
        <f t="shared" si="93"/>
        <v>0</v>
      </c>
      <c r="J262" s="48">
        <f t="shared" si="93"/>
        <v>0</v>
      </c>
      <c r="K262" s="1187">
        <f t="shared" si="97"/>
        <v>0</v>
      </c>
      <c r="L262" s="46"/>
      <c r="M262" s="48">
        <f t="shared" si="94"/>
        <v>0</v>
      </c>
      <c r="N262" s="48">
        <f t="shared" si="94"/>
        <v>0</v>
      </c>
      <c r="O262" s="48">
        <f t="shared" si="94"/>
        <v>0</v>
      </c>
      <c r="P262" s="1187">
        <f t="shared" si="98"/>
        <v>0</v>
      </c>
      <c r="Q262" s="46"/>
      <c r="R262" s="628" t="str">
        <f t="shared" si="95"/>
        <v>ja</v>
      </c>
      <c r="S262" s="1230">
        <f>IF(R262="nee",0,(K262-P262)*(tab!$C$24*tab!$D$10+tab!$D$52))</f>
        <v>0</v>
      </c>
      <c r="T262" s="1230" t="str">
        <f>IF(AND(K262=0,P262=0),"",(H262-M262)*tab!$E$58+(I262-N262)*tab!$F$58+(J262-O262)*tab!$G$58)</f>
        <v/>
      </c>
      <c r="U262" s="1230">
        <f t="shared" si="99"/>
        <v>0</v>
      </c>
      <c r="V262" s="628" t="str">
        <f t="shared" si="96"/>
        <v>ja</v>
      </c>
      <c r="W262" s="1230">
        <f>IF(V262="nee",0,(K262-P262)*(tab!$C$123))</f>
        <v>0</v>
      </c>
      <c r="X262" s="1230">
        <f>IF(AND(K262=0,P262=0),0,(H262-M262)*tab!$G$123+(I262-N262)*tab!$H$123+(J262-O262)*tab!$I$123)</f>
        <v>0</v>
      </c>
      <c r="Y262" s="1230">
        <f t="shared" si="100"/>
        <v>0</v>
      </c>
      <c r="Z262" s="3"/>
      <c r="AA262" s="26"/>
    </row>
    <row r="263" spans="2:27" ht="12" customHeight="1" x14ac:dyDescent="0.2">
      <c r="B263" s="21"/>
      <c r="C263" s="51"/>
      <c r="D263" s="1">
        <v>10</v>
      </c>
      <c r="E263" s="1238">
        <f t="shared" si="92"/>
        <v>0</v>
      </c>
      <c r="F263" s="669">
        <f t="shared" si="92"/>
        <v>0</v>
      </c>
      <c r="G263" s="47"/>
      <c r="H263" s="48">
        <f t="shared" si="93"/>
        <v>0</v>
      </c>
      <c r="I263" s="48">
        <f t="shared" si="93"/>
        <v>0</v>
      </c>
      <c r="J263" s="48">
        <f t="shared" si="93"/>
        <v>0</v>
      </c>
      <c r="K263" s="1187">
        <f t="shared" si="97"/>
        <v>0</v>
      </c>
      <c r="L263" s="46"/>
      <c r="M263" s="48">
        <f t="shared" si="94"/>
        <v>0</v>
      </c>
      <c r="N263" s="48">
        <f t="shared" si="94"/>
        <v>0</v>
      </c>
      <c r="O263" s="48">
        <f t="shared" si="94"/>
        <v>0</v>
      </c>
      <c r="P263" s="1187">
        <f t="shared" si="98"/>
        <v>0</v>
      </c>
      <c r="Q263" s="46"/>
      <c r="R263" s="628" t="str">
        <f t="shared" si="95"/>
        <v>ja</v>
      </c>
      <c r="S263" s="1230">
        <f>IF(R263="nee",0,(K263-P263)*(tab!$C$24*tab!$D$10+tab!$D$52))</f>
        <v>0</v>
      </c>
      <c r="T263" s="1230" t="str">
        <f>IF(AND(K263=0,P263=0),"",(H263-M263)*tab!$E$58+(I263-N263)*tab!$F$58+(J263-O263)*tab!$G$58)</f>
        <v/>
      </c>
      <c r="U263" s="1230">
        <f t="shared" si="99"/>
        <v>0</v>
      </c>
      <c r="V263" s="628" t="str">
        <f t="shared" si="96"/>
        <v>ja</v>
      </c>
      <c r="W263" s="1230">
        <f>IF(V263="nee",0,(K263-P263)*(tab!$C$123))</f>
        <v>0</v>
      </c>
      <c r="X263" s="1230">
        <f>IF(AND(K263=0,P263=0),0,(H263-M263)*tab!$G$123+(I263-N263)*tab!$H$123+(J263-O263)*tab!$I$123)</f>
        <v>0</v>
      </c>
      <c r="Y263" s="1230">
        <f t="shared" si="100"/>
        <v>0</v>
      </c>
      <c r="Z263" s="3"/>
      <c r="AA263" s="26"/>
    </row>
    <row r="264" spans="2:27" ht="12" customHeight="1" x14ac:dyDescent="0.2">
      <c r="B264" s="21"/>
      <c r="C264" s="51"/>
      <c r="D264" s="1">
        <v>11</v>
      </c>
      <c r="E264" s="1238">
        <f t="shared" si="92"/>
        <v>0</v>
      </c>
      <c r="F264" s="669">
        <f t="shared" si="92"/>
        <v>0</v>
      </c>
      <c r="G264" s="47"/>
      <c r="H264" s="48">
        <f t="shared" si="93"/>
        <v>0</v>
      </c>
      <c r="I264" s="48">
        <f t="shared" si="93"/>
        <v>0</v>
      </c>
      <c r="J264" s="48">
        <f t="shared" si="93"/>
        <v>0</v>
      </c>
      <c r="K264" s="1187">
        <f t="shared" si="97"/>
        <v>0</v>
      </c>
      <c r="L264" s="46"/>
      <c r="M264" s="48">
        <f t="shared" si="94"/>
        <v>0</v>
      </c>
      <c r="N264" s="48">
        <f t="shared" si="94"/>
        <v>0</v>
      </c>
      <c r="O264" s="48">
        <f t="shared" si="94"/>
        <v>0</v>
      </c>
      <c r="P264" s="1187">
        <f t="shared" si="98"/>
        <v>0</v>
      </c>
      <c r="Q264" s="46"/>
      <c r="R264" s="628" t="str">
        <f t="shared" si="95"/>
        <v>ja</v>
      </c>
      <c r="S264" s="1230">
        <f>IF(R264="nee",0,(K264-P264)*(tab!$C$24*tab!$D$10+tab!$D$52))</f>
        <v>0</v>
      </c>
      <c r="T264" s="1230" t="str">
        <f>IF(AND(K264=0,P264=0),"",(H264-M264)*tab!$E$58+(I264-N264)*tab!$F$58+(J264-O264)*tab!$G$58)</f>
        <v/>
      </c>
      <c r="U264" s="1230">
        <f t="shared" si="99"/>
        <v>0</v>
      </c>
      <c r="V264" s="628" t="str">
        <f t="shared" si="96"/>
        <v>ja</v>
      </c>
      <c r="W264" s="1230">
        <f>IF(V264="nee",0,(K264-P264)*(tab!$C$123))</f>
        <v>0</v>
      </c>
      <c r="X264" s="1230">
        <f>IF(AND(K264=0,P264=0),0,(H264-M264)*tab!$G$123+(I264-N264)*tab!$H$123+(J264-O264)*tab!$I$123)</f>
        <v>0</v>
      </c>
      <c r="Y264" s="1230">
        <f t="shared" si="100"/>
        <v>0</v>
      </c>
      <c r="Z264" s="3"/>
      <c r="AA264" s="26"/>
    </row>
    <row r="265" spans="2:27" ht="12" customHeight="1" x14ac:dyDescent="0.2">
      <c r="B265" s="21"/>
      <c r="C265" s="51"/>
      <c r="D265" s="1">
        <v>12</v>
      </c>
      <c r="E265" s="1238">
        <f t="shared" si="92"/>
        <v>0</v>
      </c>
      <c r="F265" s="669">
        <f t="shared" si="92"/>
        <v>0</v>
      </c>
      <c r="G265" s="47"/>
      <c r="H265" s="48">
        <f t="shared" si="93"/>
        <v>0</v>
      </c>
      <c r="I265" s="48">
        <f t="shared" si="93"/>
        <v>0</v>
      </c>
      <c r="J265" s="48">
        <f t="shared" si="93"/>
        <v>0</v>
      </c>
      <c r="K265" s="1187">
        <f t="shared" si="97"/>
        <v>0</v>
      </c>
      <c r="L265" s="46"/>
      <c r="M265" s="48">
        <f t="shared" si="94"/>
        <v>0</v>
      </c>
      <c r="N265" s="48">
        <f t="shared" si="94"/>
        <v>0</v>
      </c>
      <c r="O265" s="48">
        <f t="shared" si="94"/>
        <v>0</v>
      </c>
      <c r="P265" s="1187">
        <f t="shared" si="98"/>
        <v>0</v>
      </c>
      <c r="Q265" s="46"/>
      <c r="R265" s="628" t="str">
        <f t="shared" si="95"/>
        <v>ja</v>
      </c>
      <c r="S265" s="1230">
        <f>IF(R265="nee",0,(K265-P265)*(tab!$C$24*tab!$D$10+tab!$D$52))</f>
        <v>0</v>
      </c>
      <c r="T265" s="1230" t="str">
        <f>IF(AND(K265=0,P265=0),"",(H265-M265)*tab!$E$58+(I265-N265)*tab!$F$58+(J265-O265)*tab!$G$58)</f>
        <v/>
      </c>
      <c r="U265" s="1230">
        <f t="shared" si="99"/>
        <v>0</v>
      </c>
      <c r="V265" s="628" t="str">
        <f t="shared" si="96"/>
        <v>ja</v>
      </c>
      <c r="W265" s="1230">
        <f>IF(V265="nee",0,(K265-P265)*(tab!$C$123))</f>
        <v>0</v>
      </c>
      <c r="X265" s="1230">
        <f>IF(AND(K265=0,P265=0),0,(H265-M265)*tab!$G$123+(I265-N265)*tab!$H$123+(J265-O265)*tab!$I$123)</f>
        <v>0</v>
      </c>
      <c r="Y265" s="1230">
        <f t="shared" si="100"/>
        <v>0</v>
      </c>
      <c r="Z265" s="3"/>
      <c r="AA265" s="26"/>
    </row>
    <row r="266" spans="2:27" ht="12" customHeight="1" x14ac:dyDescent="0.2">
      <c r="B266" s="21"/>
      <c r="C266" s="51"/>
      <c r="D266" s="1">
        <v>13</v>
      </c>
      <c r="E266" s="1238">
        <f t="shared" si="92"/>
        <v>0</v>
      </c>
      <c r="F266" s="669">
        <f t="shared" si="92"/>
        <v>0</v>
      </c>
      <c r="G266" s="47"/>
      <c r="H266" s="48">
        <f t="shared" si="93"/>
        <v>0</v>
      </c>
      <c r="I266" s="48">
        <f t="shared" si="93"/>
        <v>0</v>
      </c>
      <c r="J266" s="48">
        <f t="shared" si="93"/>
        <v>0</v>
      </c>
      <c r="K266" s="1187">
        <f t="shared" si="97"/>
        <v>0</v>
      </c>
      <c r="L266" s="46"/>
      <c r="M266" s="48">
        <f t="shared" si="94"/>
        <v>0</v>
      </c>
      <c r="N266" s="48">
        <f t="shared" si="94"/>
        <v>0</v>
      </c>
      <c r="O266" s="48">
        <f t="shared" si="94"/>
        <v>0</v>
      </c>
      <c r="P266" s="1187">
        <f t="shared" si="98"/>
        <v>0</v>
      </c>
      <c r="Q266" s="46"/>
      <c r="R266" s="628" t="str">
        <f t="shared" si="95"/>
        <v>ja</v>
      </c>
      <c r="S266" s="1230">
        <f>IF(R266="nee",0,(K266-P266)*(tab!$C$24*tab!$D$10+tab!$D$52))</f>
        <v>0</v>
      </c>
      <c r="T266" s="1230" t="str">
        <f>IF(AND(K266=0,P266=0),"",(H266-M266)*tab!$E$58+(I266-N266)*tab!$F$58+(J266-O266)*tab!$G$58)</f>
        <v/>
      </c>
      <c r="U266" s="1230">
        <f t="shared" si="99"/>
        <v>0</v>
      </c>
      <c r="V266" s="628" t="str">
        <f t="shared" si="96"/>
        <v>ja</v>
      </c>
      <c r="W266" s="1230">
        <f>IF(V266="nee",0,(K266-P266)*(tab!$C$123))</f>
        <v>0</v>
      </c>
      <c r="X266" s="1230">
        <f>IF(AND(K266=0,P266=0),0,(H266-M266)*tab!$G$123+(I266-N266)*tab!$H$123+(J266-O266)*tab!$I$123)</f>
        <v>0</v>
      </c>
      <c r="Y266" s="1230">
        <f t="shared" si="100"/>
        <v>0</v>
      </c>
      <c r="Z266" s="3"/>
      <c r="AA266" s="26"/>
    </row>
    <row r="267" spans="2:27" ht="12" customHeight="1" x14ac:dyDescent="0.2">
      <c r="B267" s="21"/>
      <c r="C267" s="51"/>
      <c r="D267" s="1">
        <v>14</v>
      </c>
      <c r="E267" s="1238">
        <f t="shared" si="92"/>
        <v>0</v>
      </c>
      <c r="F267" s="669">
        <f t="shared" si="92"/>
        <v>0</v>
      </c>
      <c r="G267" s="47"/>
      <c r="H267" s="48">
        <f t="shared" si="93"/>
        <v>0</v>
      </c>
      <c r="I267" s="48">
        <f t="shared" si="93"/>
        <v>0</v>
      </c>
      <c r="J267" s="48">
        <f t="shared" si="93"/>
        <v>0</v>
      </c>
      <c r="K267" s="1187">
        <f t="shared" si="97"/>
        <v>0</v>
      </c>
      <c r="L267" s="46"/>
      <c r="M267" s="48">
        <f t="shared" si="94"/>
        <v>0</v>
      </c>
      <c r="N267" s="48">
        <f t="shared" si="94"/>
        <v>0</v>
      </c>
      <c r="O267" s="48">
        <f t="shared" si="94"/>
        <v>0</v>
      </c>
      <c r="P267" s="1187">
        <f t="shared" si="98"/>
        <v>0</v>
      </c>
      <c r="Q267" s="46"/>
      <c r="R267" s="628" t="str">
        <f t="shared" si="95"/>
        <v>ja</v>
      </c>
      <c r="S267" s="1230">
        <f>IF(R267="nee",0,(K267-P267)*(tab!$C$24*tab!$D$10+tab!$D$52))</f>
        <v>0</v>
      </c>
      <c r="T267" s="1230" t="str">
        <f>IF(AND(K267=0,P267=0),"",(H267-M267)*tab!$E$58+(I267-N267)*tab!$F$58+(J267-O267)*tab!$G$58)</f>
        <v/>
      </c>
      <c r="U267" s="1230">
        <f t="shared" si="99"/>
        <v>0</v>
      </c>
      <c r="V267" s="628" t="str">
        <f t="shared" si="96"/>
        <v>ja</v>
      </c>
      <c r="W267" s="1230">
        <f>IF(V267="nee",0,(K267-P267)*(tab!$C$123))</f>
        <v>0</v>
      </c>
      <c r="X267" s="1230">
        <f>IF(AND(K267=0,P267=0),0,(H267-M267)*tab!$G$123+(I267-N267)*tab!$H$123+(J267-O267)*tab!$I$123)</f>
        <v>0</v>
      </c>
      <c r="Y267" s="1230">
        <f t="shared" si="100"/>
        <v>0</v>
      </c>
      <c r="Z267" s="3"/>
      <c r="AA267" s="26"/>
    </row>
    <row r="268" spans="2:27" ht="12" customHeight="1" x14ac:dyDescent="0.2">
      <c r="B268" s="21"/>
      <c r="C268" s="51"/>
      <c r="D268" s="1">
        <v>15</v>
      </c>
      <c r="E268" s="1238">
        <f t="shared" si="92"/>
        <v>0</v>
      </c>
      <c r="F268" s="669">
        <f t="shared" si="92"/>
        <v>0</v>
      </c>
      <c r="G268" s="47"/>
      <c r="H268" s="48">
        <f t="shared" si="93"/>
        <v>0</v>
      </c>
      <c r="I268" s="48">
        <f t="shared" si="93"/>
        <v>0</v>
      </c>
      <c r="J268" s="48">
        <f t="shared" si="93"/>
        <v>0</v>
      </c>
      <c r="K268" s="1187">
        <f t="shared" si="97"/>
        <v>0</v>
      </c>
      <c r="L268" s="46"/>
      <c r="M268" s="48">
        <f t="shared" si="94"/>
        <v>0</v>
      </c>
      <c r="N268" s="48">
        <f t="shared" si="94"/>
        <v>0</v>
      </c>
      <c r="O268" s="48">
        <f t="shared" si="94"/>
        <v>0</v>
      </c>
      <c r="P268" s="1187">
        <f t="shared" si="98"/>
        <v>0</v>
      </c>
      <c r="Q268" s="46"/>
      <c r="R268" s="628" t="str">
        <f t="shared" si="95"/>
        <v>ja</v>
      </c>
      <c r="S268" s="1230">
        <f>IF(R268="nee",0,(K268-P268)*(tab!$C$24*tab!$D$10+tab!$D$52))</f>
        <v>0</v>
      </c>
      <c r="T268" s="1230" t="str">
        <f>IF(AND(K268=0,P268=0),"",(H268-M268)*tab!$E$58+(I268-N268)*tab!$F$58+(J268-O268)*tab!$G$58)</f>
        <v/>
      </c>
      <c r="U268" s="1230">
        <f t="shared" si="99"/>
        <v>0</v>
      </c>
      <c r="V268" s="628" t="str">
        <f t="shared" si="96"/>
        <v>ja</v>
      </c>
      <c r="W268" s="1230">
        <f>IF(V268="nee",0,(K268-P268)*(tab!$C$123))</f>
        <v>0</v>
      </c>
      <c r="X268" s="1230">
        <f>IF(AND(K268=0,P268=0),0,(H268-M268)*tab!$G$123+(I268-N268)*tab!$H$123+(J268-O268)*tab!$I$123)</f>
        <v>0</v>
      </c>
      <c r="Y268" s="1230">
        <f t="shared" si="100"/>
        <v>0</v>
      </c>
      <c r="Z268" s="3"/>
      <c r="AA268" s="26"/>
    </row>
    <row r="269" spans="2:27" ht="12" customHeight="1" x14ac:dyDescent="0.2">
      <c r="B269" s="21"/>
      <c r="C269" s="51"/>
      <c r="D269" s="1">
        <v>16</v>
      </c>
      <c r="E269" s="1238">
        <f t="shared" si="92"/>
        <v>0</v>
      </c>
      <c r="F269" s="669">
        <f t="shared" si="92"/>
        <v>0</v>
      </c>
      <c r="G269" s="47"/>
      <c r="H269" s="48">
        <f t="shared" si="93"/>
        <v>0</v>
      </c>
      <c r="I269" s="48">
        <f t="shared" si="93"/>
        <v>0</v>
      </c>
      <c r="J269" s="48">
        <f t="shared" si="93"/>
        <v>0</v>
      </c>
      <c r="K269" s="1187">
        <f t="shared" si="97"/>
        <v>0</v>
      </c>
      <c r="L269" s="46"/>
      <c r="M269" s="48">
        <f t="shared" si="94"/>
        <v>0</v>
      </c>
      <c r="N269" s="48">
        <f t="shared" si="94"/>
        <v>0</v>
      </c>
      <c r="O269" s="48">
        <f t="shared" si="94"/>
        <v>0</v>
      </c>
      <c r="P269" s="1187">
        <f t="shared" si="98"/>
        <v>0</v>
      </c>
      <c r="Q269" s="46"/>
      <c r="R269" s="628" t="str">
        <f t="shared" si="95"/>
        <v>ja</v>
      </c>
      <c r="S269" s="1230">
        <f>IF(R269="nee",0,(K269-P269)*(tab!$C$24*tab!$D$10+tab!$D$52))</f>
        <v>0</v>
      </c>
      <c r="T269" s="1230" t="str">
        <f>IF(AND(K269=0,P269=0),"",(H269-M269)*tab!$E$58+(I269-N269)*tab!$F$58+(J269-O269)*tab!$G$58)</f>
        <v/>
      </c>
      <c r="U269" s="1230">
        <f t="shared" si="99"/>
        <v>0</v>
      </c>
      <c r="V269" s="628" t="str">
        <f t="shared" si="96"/>
        <v>ja</v>
      </c>
      <c r="W269" s="1230">
        <f>IF(V269="nee",0,(K269-P269)*(tab!$C$123))</f>
        <v>0</v>
      </c>
      <c r="X269" s="1230">
        <f>IF(AND(K269=0,P269=0),0,(H269-M269)*tab!$G$123+(I269-N269)*tab!$H$123+(J269-O269)*tab!$I$123)</f>
        <v>0</v>
      </c>
      <c r="Y269" s="1230">
        <f t="shared" si="100"/>
        <v>0</v>
      </c>
      <c r="Z269" s="3"/>
      <c r="AA269" s="26"/>
    </row>
    <row r="270" spans="2:27" ht="12" customHeight="1" x14ac:dyDescent="0.2">
      <c r="B270" s="21"/>
      <c r="C270" s="51"/>
      <c r="D270" s="1">
        <v>17</v>
      </c>
      <c r="E270" s="1238">
        <f t="shared" si="92"/>
        <v>0</v>
      </c>
      <c r="F270" s="669">
        <f t="shared" si="92"/>
        <v>0</v>
      </c>
      <c r="G270" s="47"/>
      <c r="H270" s="48">
        <f t="shared" si="93"/>
        <v>0</v>
      </c>
      <c r="I270" s="48">
        <f t="shared" si="93"/>
        <v>0</v>
      </c>
      <c r="J270" s="48">
        <f t="shared" si="93"/>
        <v>0</v>
      </c>
      <c r="K270" s="1187">
        <f t="shared" si="97"/>
        <v>0</v>
      </c>
      <c r="L270" s="46"/>
      <c r="M270" s="48">
        <f t="shared" si="94"/>
        <v>0</v>
      </c>
      <c r="N270" s="48">
        <f t="shared" si="94"/>
        <v>0</v>
      </c>
      <c r="O270" s="48">
        <f t="shared" si="94"/>
        <v>0</v>
      </c>
      <c r="P270" s="1187">
        <f t="shared" si="98"/>
        <v>0</v>
      </c>
      <c r="Q270" s="46"/>
      <c r="R270" s="628" t="str">
        <f t="shared" si="95"/>
        <v>ja</v>
      </c>
      <c r="S270" s="1230">
        <f>IF(R270="nee",0,(K270-P270)*(tab!$C$24*tab!$D$10+tab!$D$52))</f>
        <v>0</v>
      </c>
      <c r="T270" s="1230" t="str">
        <f>IF(AND(K270=0,P270=0),"",(H270-M270)*tab!$E$58+(I270-N270)*tab!$F$58+(J270-O270)*tab!$G$58)</f>
        <v/>
      </c>
      <c r="U270" s="1230">
        <f t="shared" si="99"/>
        <v>0</v>
      </c>
      <c r="V270" s="628" t="str">
        <f t="shared" si="96"/>
        <v>ja</v>
      </c>
      <c r="W270" s="1230">
        <f>IF(V270="nee",0,(K270-P270)*(tab!$C$123))</f>
        <v>0</v>
      </c>
      <c r="X270" s="1230">
        <f>IF(AND(K270=0,P270=0),0,(H270-M270)*tab!$G$123+(I270-N270)*tab!$H$123+(J270-O270)*tab!$I$123)</f>
        <v>0</v>
      </c>
      <c r="Y270" s="1230">
        <f t="shared" si="100"/>
        <v>0</v>
      </c>
      <c r="Z270" s="3"/>
      <c r="AA270" s="26"/>
    </row>
    <row r="271" spans="2:27" ht="12" customHeight="1" x14ac:dyDescent="0.2">
      <c r="B271" s="21"/>
      <c r="C271" s="51"/>
      <c r="D271" s="1">
        <v>18</v>
      </c>
      <c r="E271" s="1238">
        <f t="shared" si="92"/>
        <v>0</v>
      </c>
      <c r="F271" s="669">
        <f t="shared" si="92"/>
        <v>0</v>
      </c>
      <c r="G271" s="47"/>
      <c r="H271" s="48">
        <f t="shared" si="93"/>
        <v>0</v>
      </c>
      <c r="I271" s="48">
        <f t="shared" si="93"/>
        <v>0</v>
      </c>
      <c r="J271" s="48">
        <f t="shared" si="93"/>
        <v>0</v>
      </c>
      <c r="K271" s="1187">
        <f t="shared" si="97"/>
        <v>0</v>
      </c>
      <c r="L271" s="46"/>
      <c r="M271" s="48">
        <f t="shared" si="94"/>
        <v>0</v>
      </c>
      <c r="N271" s="48">
        <f t="shared" si="94"/>
        <v>0</v>
      </c>
      <c r="O271" s="48">
        <f t="shared" si="94"/>
        <v>0</v>
      </c>
      <c r="P271" s="1187">
        <f t="shared" si="98"/>
        <v>0</v>
      </c>
      <c r="Q271" s="46"/>
      <c r="R271" s="628" t="str">
        <f t="shared" si="95"/>
        <v>ja</v>
      </c>
      <c r="S271" s="1230">
        <f>IF(R271="nee",0,(K271-P271)*(tab!$C$24*tab!$D$10+tab!$D$52))</f>
        <v>0</v>
      </c>
      <c r="T271" s="1230" t="str">
        <f>IF(AND(K271=0,P271=0),"",(H271-M271)*tab!$E$58+(I271-N271)*tab!$F$58+(J271-O271)*tab!$G$58)</f>
        <v/>
      </c>
      <c r="U271" s="1230">
        <f t="shared" si="99"/>
        <v>0</v>
      </c>
      <c r="V271" s="628" t="str">
        <f t="shared" si="96"/>
        <v>ja</v>
      </c>
      <c r="W271" s="1230">
        <f>IF(V271="nee",0,(K271-P271)*(tab!$C$123))</f>
        <v>0</v>
      </c>
      <c r="X271" s="1230">
        <f>IF(AND(K271=0,P271=0),0,(H271-M271)*tab!$G$123+(I271-N271)*tab!$H$123+(J271-O271)*tab!$I$123)</f>
        <v>0</v>
      </c>
      <c r="Y271" s="1230">
        <f t="shared" si="100"/>
        <v>0</v>
      </c>
      <c r="Z271" s="3"/>
      <c r="AA271" s="26"/>
    </row>
    <row r="272" spans="2:27" ht="12" customHeight="1" x14ac:dyDescent="0.2">
      <c r="B272" s="21"/>
      <c r="C272" s="51"/>
      <c r="D272" s="1">
        <v>19</v>
      </c>
      <c r="E272" s="1238">
        <f t="shared" si="92"/>
        <v>0</v>
      </c>
      <c r="F272" s="669">
        <f t="shared" si="92"/>
        <v>0</v>
      </c>
      <c r="G272" s="47"/>
      <c r="H272" s="48">
        <f t="shared" si="93"/>
        <v>0</v>
      </c>
      <c r="I272" s="48">
        <f t="shared" si="93"/>
        <v>0</v>
      </c>
      <c r="J272" s="48">
        <f t="shared" si="93"/>
        <v>0</v>
      </c>
      <c r="K272" s="1187">
        <f t="shared" si="97"/>
        <v>0</v>
      </c>
      <c r="L272" s="46"/>
      <c r="M272" s="48">
        <f t="shared" si="94"/>
        <v>0</v>
      </c>
      <c r="N272" s="48">
        <f t="shared" si="94"/>
        <v>0</v>
      </c>
      <c r="O272" s="48">
        <f t="shared" si="94"/>
        <v>0</v>
      </c>
      <c r="P272" s="1187">
        <f t="shared" si="98"/>
        <v>0</v>
      </c>
      <c r="Q272" s="46"/>
      <c r="R272" s="628" t="str">
        <f t="shared" si="95"/>
        <v>ja</v>
      </c>
      <c r="S272" s="1230">
        <f>IF(R272="nee",0,(K272-P272)*(tab!$C$24*tab!$D$10+tab!$D$52))</f>
        <v>0</v>
      </c>
      <c r="T272" s="1230" t="str">
        <f>IF(AND(K272=0,P272=0),"",(H272-M272)*tab!$E$58+(I272-N272)*tab!$F$58+(J272-O272)*tab!$G$58)</f>
        <v/>
      </c>
      <c r="U272" s="1230">
        <f t="shared" si="99"/>
        <v>0</v>
      </c>
      <c r="V272" s="628" t="str">
        <f t="shared" si="96"/>
        <v>ja</v>
      </c>
      <c r="W272" s="1230">
        <f>IF(V272="nee",0,(K272-P272)*(tab!$C$123))</f>
        <v>0</v>
      </c>
      <c r="X272" s="1230">
        <f>IF(AND(K272=0,P272=0),0,(H272-M272)*tab!$G$123+(I272-N272)*tab!$H$123+(J272-O272)*tab!$I$123)</f>
        <v>0</v>
      </c>
      <c r="Y272" s="1230">
        <f t="shared" si="100"/>
        <v>0</v>
      </c>
      <c r="Z272" s="3"/>
      <c r="AA272" s="26"/>
    </row>
    <row r="273" spans="2:27" ht="12" customHeight="1" x14ac:dyDescent="0.2">
      <c r="B273" s="21"/>
      <c r="C273" s="51"/>
      <c r="D273" s="1">
        <v>20</v>
      </c>
      <c r="E273" s="1238">
        <f t="shared" si="92"/>
        <v>0</v>
      </c>
      <c r="F273" s="669">
        <f t="shared" si="92"/>
        <v>0</v>
      </c>
      <c r="G273" s="47"/>
      <c r="H273" s="48">
        <f t="shared" si="93"/>
        <v>0</v>
      </c>
      <c r="I273" s="48">
        <f t="shared" si="93"/>
        <v>0</v>
      </c>
      <c r="J273" s="48">
        <f t="shared" si="93"/>
        <v>0</v>
      </c>
      <c r="K273" s="1187">
        <f t="shared" si="97"/>
        <v>0</v>
      </c>
      <c r="L273" s="46"/>
      <c r="M273" s="48">
        <f t="shared" si="94"/>
        <v>0</v>
      </c>
      <c r="N273" s="48">
        <f t="shared" si="94"/>
        <v>0</v>
      </c>
      <c r="O273" s="48">
        <f t="shared" si="94"/>
        <v>0</v>
      </c>
      <c r="P273" s="1187">
        <f t="shared" si="98"/>
        <v>0</v>
      </c>
      <c r="Q273" s="46"/>
      <c r="R273" s="628" t="str">
        <f t="shared" si="95"/>
        <v>ja</v>
      </c>
      <c r="S273" s="1230">
        <f>IF(R273="nee",0,(K273-P273)*(tab!$C$24*tab!$D$10+tab!$D$52))</f>
        <v>0</v>
      </c>
      <c r="T273" s="1230" t="str">
        <f>IF(AND(K273=0,P273=0),"",(H273-M273)*tab!$E$58+(I273-N273)*tab!$F$58+(J273-O273)*tab!$G$58)</f>
        <v/>
      </c>
      <c r="U273" s="1230">
        <f t="shared" si="99"/>
        <v>0</v>
      </c>
      <c r="V273" s="628" t="str">
        <f t="shared" si="96"/>
        <v>ja</v>
      </c>
      <c r="W273" s="1230">
        <f>IF(V273="nee",0,(K273-P273)*(tab!$C$123))</f>
        <v>0</v>
      </c>
      <c r="X273" s="1230">
        <f>IF(AND(K273=0,P273=0),0,(H273-M273)*tab!$G$123+(I273-N273)*tab!$H$123+(J273-O273)*tab!$I$123)</f>
        <v>0</v>
      </c>
      <c r="Y273" s="1230">
        <f t="shared" si="100"/>
        <v>0</v>
      </c>
      <c r="Z273" s="3"/>
      <c r="AA273" s="26"/>
    </row>
    <row r="274" spans="2:27" ht="12" customHeight="1" x14ac:dyDescent="0.2">
      <c r="B274" s="21"/>
      <c r="C274" s="51"/>
      <c r="D274" s="1">
        <v>21</v>
      </c>
      <c r="E274" s="1238">
        <f t="shared" si="92"/>
        <v>0</v>
      </c>
      <c r="F274" s="669">
        <f t="shared" si="92"/>
        <v>0</v>
      </c>
      <c r="G274" s="47"/>
      <c r="H274" s="48">
        <f t="shared" si="93"/>
        <v>0</v>
      </c>
      <c r="I274" s="48">
        <f t="shared" si="93"/>
        <v>0</v>
      </c>
      <c r="J274" s="48">
        <f t="shared" si="93"/>
        <v>0</v>
      </c>
      <c r="K274" s="1187">
        <f t="shared" si="97"/>
        <v>0</v>
      </c>
      <c r="L274" s="46"/>
      <c r="M274" s="48">
        <f t="shared" si="94"/>
        <v>0</v>
      </c>
      <c r="N274" s="48">
        <f t="shared" si="94"/>
        <v>0</v>
      </c>
      <c r="O274" s="48">
        <f t="shared" si="94"/>
        <v>0</v>
      </c>
      <c r="P274" s="1187">
        <f t="shared" si="98"/>
        <v>0</v>
      </c>
      <c r="Q274" s="46"/>
      <c r="R274" s="628" t="str">
        <f t="shared" si="95"/>
        <v>ja</v>
      </c>
      <c r="S274" s="1230">
        <f>IF(R274="nee",0,(K274-P274)*(tab!$C$24*tab!$D$10+tab!$D$52))</f>
        <v>0</v>
      </c>
      <c r="T274" s="1230" t="str">
        <f>IF(AND(K274=0,P274=0),"",(H274-M274)*tab!$E$58+(I274-N274)*tab!$F$58+(J274-O274)*tab!$G$58)</f>
        <v/>
      </c>
      <c r="U274" s="1230">
        <f t="shared" si="99"/>
        <v>0</v>
      </c>
      <c r="V274" s="628" t="str">
        <f t="shared" si="96"/>
        <v>ja</v>
      </c>
      <c r="W274" s="1230">
        <f>IF(V274="nee",0,(K274-P274)*(tab!$C$123))</f>
        <v>0</v>
      </c>
      <c r="X274" s="1230">
        <f>IF(AND(K274=0,P274=0),0,(H274-M274)*tab!$G$123+(I274-N274)*tab!$H$123+(J274-O274)*tab!$I$123)</f>
        <v>0</v>
      </c>
      <c r="Y274" s="1230">
        <f t="shared" si="100"/>
        <v>0</v>
      </c>
      <c r="Z274" s="3"/>
      <c r="AA274" s="26"/>
    </row>
    <row r="275" spans="2:27" ht="12" customHeight="1" x14ac:dyDescent="0.2">
      <c r="B275" s="21"/>
      <c r="C275" s="51"/>
      <c r="D275" s="1">
        <v>22</v>
      </c>
      <c r="E275" s="1238">
        <f t="shared" si="92"/>
        <v>0</v>
      </c>
      <c r="F275" s="669">
        <f t="shared" si="92"/>
        <v>0</v>
      </c>
      <c r="G275" s="47"/>
      <c r="H275" s="48">
        <f t="shared" si="93"/>
        <v>0</v>
      </c>
      <c r="I275" s="48">
        <f t="shared" si="93"/>
        <v>0</v>
      </c>
      <c r="J275" s="48">
        <f t="shared" si="93"/>
        <v>0</v>
      </c>
      <c r="K275" s="1187">
        <f t="shared" si="97"/>
        <v>0</v>
      </c>
      <c r="L275" s="46"/>
      <c r="M275" s="48">
        <f t="shared" si="94"/>
        <v>0</v>
      </c>
      <c r="N275" s="48">
        <f t="shared" si="94"/>
        <v>0</v>
      </c>
      <c r="O275" s="48">
        <f t="shared" si="94"/>
        <v>0</v>
      </c>
      <c r="P275" s="1187">
        <f t="shared" si="98"/>
        <v>0</v>
      </c>
      <c r="Q275" s="46"/>
      <c r="R275" s="628" t="str">
        <f t="shared" si="95"/>
        <v>ja</v>
      </c>
      <c r="S275" s="1230">
        <f>IF(R275="nee",0,(K275-P275)*(tab!$C$24*tab!$D$10+tab!$D$52))</f>
        <v>0</v>
      </c>
      <c r="T275" s="1230" t="str">
        <f>IF(AND(K275=0,P275=0),"",(H275-M275)*tab!$E$58+(I275-N275)*tab!$F$58+(J275-O275)*tab!$G$58)</f>
        <v/>
      </c>
      <c r="U275" s="1230">
        <f t="shared" si="99"/>
        <v>0</v>
      </c>
      <c r="V275" s="628" t="str">
        <f t="shared" si="96"/>
        <v>ja</v>
      </c>
      <c r="W275" s="1230">
        <f>IF(V275="nee",0,(K275-P275)*(tab!$C$123))</f>
        <v>0</v>
      </c>
      <c r="X275" s="1230">
        <f>IF(AND(K275=0,P275=0),0,(H275-M275)*tab!$G$123+(I275-N275)*tab!$H$123+(J275-O275)*tab!$I$123)</f>
        <v>0</v>
      </c>
      <c r="Y275" s="1230">
        <f t="shared" si="100"/>
        <v>0</v>
      </c>
      <c r="Z275" s="3"/>
      <c r="AA275" s="26"/>
    </row>
    <row r="276" spans="2:27" ht="12" customHeight="1" x14ac:dyDescent="0.2">
      <c r="B276" s="21"/>
      <c r="C276" s="51"/>
      <c r="D276" s="1">
        <v>23</v>
      </c>
      <c r="E276" s="1238">
        <f t="shared" si="92"/>
        <v>0</v>
      </c>
      <c r="F276" s="669">
        <f t="shared" si="92"/>
        <v>0</v>
      </c>
      <c r="G276" s="47"/>
      <c r="H276" s="48">
        <f t="shared" si="93"/>
        <v>0</v>
      </c>
      <c r="I276" s="48">
        <f t="shared" si="93"/>
        <v>0</v>
      </c>
      <c r="J276" s="48">
        <f t="shared" si="93"/>
        <v>0</v>
      </c>
      <c r="K276" s="1187">
        <f t="shared" si="97"/>
        <v>0</v>
      </c>
      <c r="L276" s="46"/>
      <c r="M276" s="48">
        <f t="shared" si="94"/>
        <v>0</v>
      </c>
      <c r="N276" s="48">
        <f t="shared" si="94"/>
        <v>0</v>
      </c>
      <c r="O276" s="48">
        <f t="shared" si="94"/>
        <v>0</v>
      </c>
      <c r="P276" s="1187">
        <f t="shared" si="98"/>
        <v>0</v>
      </c>
      <c r="Q276" s="46"/>
      <c r="R276" s="628" t="str">
        <f t="shared" si="95"/>
        <v>ja</v>
      </c>
      <c r="S276" s="1230">
        <f>IF(R276="nee",0,(K276-P276)*(tab!$C$24*tab!$D$10+tab!$D$52))</f>
        <v>0</v>
      </c>
      <c r="T276" s="1230" t="str">
        <f>IF(AND(K276=0,P276=0),"",(H276-M276)*tab!$E$58+(I276-N276)*tab!$F$58+(J276-O276)*tab!$G$58)</f>
        <v/>
      </c>
      <c r="U276" s="1230">
        <f t="shared" si="99"/>
        <v>0</v>
      </c>
      <c r="V276" s="628" t="str">
        <f t="shared" si="96"/>
        <v>ja</v>
      </c>
      <c r="W276" s="1230">
        <f>IF(V276="nee",0,(K276-P276)*(tab!$C$123))</f>
        <v>0</v>
      </c>
      <c r="X276" s="1230">
        <f>IF(AND(K276=0,P276=0),0,(H276-M276)*tab!$G$123+(I276-N276)*tab!$H$123+(J276-O276)*tab!$I$123)</f>
        <v>0</v>
      </c>
      <c r="Y276" s="1230">
        <f t="shared" si="100"/>
        <v>0</v>
      </c>
      <c r="Z276" s="3"/>
      <c r="AA276" s="26"/>
    </row>
    <row r="277" spans="2:27" ht="12" customHeight="1" x14ac:dyDescent="0.2">
      <c r="B277" s="21"/>
      <c r="C277" s="51"/>
      <c r="D277" s="1">
        <v>24</v>
      </c>
      <c r="E277" s="1238">
        <f t="shared" si="92"/>
        <v>0</v>
      </c>
      <c r="F277" s="669">
        <f t="shared" si="92"/>
        <v>0</v>
      </c>
      <c r="G277" s="47"/>
      <c r="H277" s="48">
        <f t="shared" si="93"/>
        <v>0</v>
      </c>
      <c r="I277" s="48">
        <f t="shared" si="93"/>
        <v>0</v>
      </c>
      <c r="J277" s="48">
        <f t="shared" si="93"/>
        <v>0</v>
      </c>
      <c r="K277" s="1187">
        <f t="shared" si="97"/>
        <v>0</v>
      </c>
      <c r="L277" s="46"/>
      <c r="M277" s="48">
        <f t="shared" si="94"/>
        <v>0</v>
      </c>
      <c r="N277" s="48">
        <f t="shared" si="94"/>
        <v>0</v>
      </c>
      <c r="O277" s="48">
        <f t="shared" si="94"/>
        <v>0</v>
      </c>
      <c r="P277" s="1187">
        <f t="shared" si="98"/>
        <v>0</v>
      </c>
      <c r="Q277" s="46"/>
      <c r="R277" s="628" t="str">
        <f t="shared" si="95"/>
        <v>ja</v>
      </c>
      <c r="S277" s="1230">
        <f>IF(R277="nee",0,(K277-P277)*(tab!$C$24*tab!$D$10+tab!$D$52))</f>
        <v>0</v>
      </c>
      <c r="T277" s="1230" t="str">
        <f>IF(AND(K277=0,P277=0),"",(H277-M277)*tab!$E$58+(I277-N277)*tab!$F$58+(J277-O277)*tab!$G$58)</f>
        <v/>
      </c>
      <c r="U277" s="1230">
        <f t="shared" si="99"/>
        <v>0</v>
      </c>
      <c r="V277" s="628" t="str">
        <f t="shared" si="96"/>
        <v>ja</v>
      </c>
      <c r="W277" s="1230">
        <f>IF(V277="nee",0,(K277-P277)*(tab!$C$123))</f>
        <v>0</v>
      </c>
      <c r="X277" s="1230">
        <f>IF(AND(K277=0,P277=0),0,(H277-M277)*tab!$G$123+(I277-N277)*tab!$H$123+(J277-O277)*tab!$I$123)</f>
        <v>0</v>
      </c>
      <c r="Y277" s="1230">
        <f t="shared" si="100"/>
        <v>0</v>
      </c>
      <c r="Z277" s="3"/>
      <c r="AA277" s="26"/>
    </row>
    <row r="278" spans="2:27" ht="12" customHeight="1" x14ac:dyDescent="0.2">
      <c r="B278" s="21"/>
      <c r="C278" s="51"/>
      <c r="D278" s="1">
        <v>25</v>
      </c>
      <c r="E278" s="1238">
        <f t="shared" si="92"/>
        <v>0</v>
      </c>
      <c r="F278" s="669">
        <f t="shared" si="92"/>
        <v>0</v>
      </c>
      <c r="G278" s="47"/>
      <c r="H278" s="48">
        <f t="shared" si="93"/>
        <v>0</v>
      </c>
      <c r="I278" s="48">
        <f t="shared" si="93"/>
        <v>0</v>
      </c>
      <c r="J278" s="48">
        <f t="shared" si="93"/>
        <v>0</v>
      </c>
      <c r="K278" s="1187">
        <f t="shared" si="97"/>
        <v>0</v>
      </c>
      <c r="L278" s="46"/>
      <c r="M278" s="48">
        <f t="shared" si="94"/>
        <v>0</v>
      </c>
      <c r="N278" s="48">
        <f t="shared" si="94"/>
        <v>0</v>
      </c>
      <c r="O278" s="48">
        <f t="shared" si="94"/>
        <v>0</v>
      </c>
      <c r="P278" s="1187">
        <f t="shared" si="98"/>
        <v>0</v>
      </c>
      <c r="Q278" s="46"/>
      <c r="R278" s="628" t="str">
        <f t="shared" si="95"/>
        <v>ja</v>
      </c>
      <c r="S278" s="1230">
        <f>IF(R278="nee",0,(K278-P278)*(tab!$C$24*tab!$D$10+tab!$D$52))</f>
        <v>0</v>
      </c>
      <c r="T278" s="1230" t="str">
        <f>IF(AND(K278=0,P278=0),"",(H278-M278)*tab!$E$58+(I278-N278)*tab!$F$58+(J278-O278)*tab!$G$58)</f>
        <v/>
      </c>
      <c r="U278" s="1230">
        <f t="shared" si="99"/>
        <v>0</v>
      </c>
      <c r="V278" s="628" t="str">
        <f t="shared" si="96"/>
        <v>ja</v>
      </c>
      <c r="W278" s="1230">
        <f>IF(V278="nee",0,(K278-P278)*(tab!$C$123))</f>
        <v>0</v>
      </c>
      <c r="X278" s="1230">
        <f>IF(AND(K278=0,P278=0),0,(H278-M278)*tab!$G$123+(I278-N278)*tab!$H$123+(J278-O278)*tab!$I$123)</f>
        <v>0</v>
      </c>
      <c r="Y278" s="1230">
        <f t="shared" si="100"/>
        <v>0</v>
      </c>
      <c r="Z278" s="3"/>
      <c r="AA278" s="26"/>
    </row>
    <row r="279" spans="2:27" ht="12" customHeight="1" x14ac:dyDescent="0.2">
      <c r="B279" s="21"/>
      <c r="C279" s="51"/>
      <c r="D279" s="1">
        <v>26</v>
      </c>
      <c r="E279" s="1238">
        <f t="shared" si="92"/>
        <v>0</v>
      </c>
      <c r="F279" s="669">
        <f t="shared" si="92"/>
        <v>0</v>
      </c>
      <c r="G279" s="47"/>
      <c r="H279" s="48">
        <f t="shared" si="93"/>
        <v>0</v>
      </c>
      <c r="I279" s="48">
        <f t="shared" si="93"/>
        <v>0</v>
      </c>
      <c r="J279" s="48">
        <f t="shared" si="93"/>
        <v>0</v>
      </c>
      <c r="K279" s="1187">
        <f t="shared" si="97"/>
        <v>0</v>
      </c>
      <c r="L279" s="46"/>
      <c r="M279" s="48">
        <f t="shared" si="94"/>
        <v>0</v>
      </c>
      <c r="N279" s="48">
        <f t="shared" si="94"/>
        <v>0</v>
      </c>
      <c r="O279" s="48">
        <f t="shared" si="94"/>
        <v>0</v>
      </c>
      <c r="P279" s="1187">
        <f t="shared" si="98"/>
        <v>0</v>
      </c>
      <c r="Q279" s="46"/>
      <c r="R279" s="628" t="str">
        <f t="shared" si="95"/>
        <v>ja</v>
      </c>
      <c r="S279" s="1230">
        <f>IF(R279="nee",0,(K279-P279)*(tab!$C$24*tab!$D$10+tab!$D$52))</f>
        <v>0</v>
      </c>
      <c r="T279" s="1230" t="str">
        <f>IF(AND(K279=0,P279=0),"",(H279-M279)*tab!$E$58+(I279-N279)*tab!$F$58+(J279-O279)*tab!$G$58)</f>
        <v/>
      </c>
      <c r="U279" s="1230">
        <f t="shared" si="99"/>
        <v>0</v>
      </c>
      <c r="V279" s="628" t="str">
        <f t="shared" si="96"/>
        <v>ja</v>
      </c>
      <c r="W279" s="1230">
        <f>IF(V279="nee",0,(K279-P279)*(tab!$C$123))</f>
        <v>0</v>
      </c>
      <c r="X279" s="1230">
        <f>IF(AND(K279=0,P279=0),0,(H279-M279)*tab!$G$123+(I279-N279)*tab!$H$123+(J279-O279)*tab!$I$123)</f>
        <v>0</v>
      </c>
      <c r="Y279" s="1230">
        <f t="shared" si="100"/>
        <v>0</v>
      </c>
      <c r="Z279" s="3"/>
      <c r="AA279" s="26"/>
    </row>
    <row r="280" spans="2:27" ht="12" customHeight="1" x14ac:dyDescent="0.2">
      <c r="B280" s="21"/>
      <c r="C280" s="51"/>
      <c r="D280" s="1">
        <v>27</v>
      </c>
      <c r="E280" s="1238">
        <f t="shared" si="92"/>
        <v>0</v>
      </c>
      <c r="F280" s="669">
        <f t="shared" si="92"/>
        <v>0</v>
      </c>
      <c r="G280" s="47"/>
      <c r="H280" s="48">
        <f t="shared" si="93"/>
        <v>0</v>
      </c>
      <c r="I280" s="48">
        <f t="shared" si="93"/>
        <v>0</v>
      </c>
      <c r="J280" s="48">
        <f t="shared" si="93"/>
        <v>0</v>
      </c>
      <c r="K280" s="1187">
        <f t="shared" si="97"/>
        <v>0</v>
      </c>
      <c r="L280" s="46"/>
      <c r="M280" s="48">
        <f t="shared" si="94"/>
        <v>0</v>
      </c>
      <c r="N280" s="48">
        <f t="shared" si="94"/>
        <v>0</v>
      </c>
      <c r="O280" s="48">
        <f t="shared" si="94"/>
        <v>0</v>
      </c>
      <c r="P280" s="1187">
        <f t="shared" si="98"/>
        <v>0</v>
      </c>
      <c r="Q280" s="46"/>
      <c r="R280" s="628" t="str">
        <f t="shared" si="95"/>
        <v>ja</v>
      </c>
      <c r="S280" s="1230">
        <f>IF(R280="nee",0,(K280-P280)*(tab!$C$24*tab!$D$10+tab!$D$52))</f>
        <v>0</v>
      </c>
      <c r="T280" s="1230" t="str">
        <f>IF(AND(K280=0,P280=0),"",(H280-M280)*tab!$E$58+(I280-N280)*tab!$F$58+(J280-O280)*tab!$G$58)</f>
        <v/>
      </c>
      <c r="U280" s="1230">
        <f t="shared" si="99"/>
        <v>0</v>
      </c>
      <c r="V280" s="628" t="str">
        <f t="shared" si="96"/>
        <v>ja</v>
      </c>
      <c r="W280" s="1230">
        <f>IF(V280="nee",0,(K280-P280)*(tab!$C$123))</f>
        <v>0</v>
      </c>
      <c r="X280" s="1230">
        <f>IF(AND(K280=0,P280=0),0,(H280-M280)*tab!$G$123+(I280-N280)*tab!$H$123+(J280-O280)*tab!$I$123)</f>
        <v>0</v>
      </c>
      <c r="Y280" s="1230">
        <f t="shared" si="100"/>
        <v>0</v>
      </c>
      <c r="Z280" s="3"/>
      <c r="AA280" s="26"/>
    </row>
    <row r="281" spans="2:27" ht="12" customHeight="1" x14ac:dyDescent="0.2">
      <c r="B281" s="21"/>
      <c r="C281" s="51"/>
      <c r="D281" s="1">
        <v>28</v>
      </c>
      <c r="E281" s="1238">
        <f t="shared" si="92"/>
        <v>0</v>
      </c>
      <c r="F281" s="669">
        <f t="shared" si="92"/>
        <v>0</v>
      </c>
      <c r="G281" s="47"/>
      <c r="H281" s="48">
        <f t="shared" si="93"/>
        <v>0</v>
      </c>
      <c r="I281" s="48">
        <f t="shared" si="93"/>
        <v>0</v>
      </c>
      <c r="J281" s="48">
        <f t="shared" si="93"/>
        <v>0</v>
      </c>
      <c r="K281" s="1187">
        <f t="shared" si="97"/>
        <v>0</v>
      </c>
      <c r="L281" s="46"/>
      <c r="M281" s="48">
        <f t="shared" si="94"/>
        <v>0</v>
      </c>
      <c r="N281" s="48">
        <f t="shared" si="94"/>
        <v>0</v>
      </c>
      <c r="O281" s="48">
        <f t="shared" si="94"/>
        <v>0</v>
      </c>
      <c r="P281" s="1187">
        <f t="shared" si="98"/>
        <v>0</v>
      </c>
      <c r="Q281" s="46"/>
      <c r="R281" s="628" t="str">
        <f t="shared" si="95"/>
        <v>ja</v>
      </c>
      <c r="S281" s="1230">
        <f>IF(R281="nee",0,(K281-P281)*(tab!$C$24*tab!$D$10+tab!$D$52))</f>
        <v>0</v>
      </c>
      <c r="T281" s="1230" t="str">
        <f>IF(AND(K281=0,P281=0),"",(H281-M281)*tab!$E$58+(I281-N281)*tab!$F$58+(J281-O281)*tab!$G$58)</f>
        <v/>
      </c>
      <c r="U281" s="1230">
        <f t="shared" si="99"/>
        <v>0</v>
      </c>
      <c r="V281" s="628" t="str">
        <f t="shared" si="96"/>
        <v>ja</v>
      </c>
      <c r="W281" s="1230">
        <f>IF(V281="nee",0,(K281-P281)*(tab!$C$123))</f>
        <v>0</v>
      </c>
      <c r="X281" s="1230">
        <f>IF(AND(K281=0,P281=0),0,(H281-M281)*tab!$G$123+(I281-N281)*tab!$H$123+(J281-O281)*tab!$I$123)</f>
        <v>0</v>
      </c>
      <c r="Y281" s="1230">
        <f t="shared" si="100"/>
        <v>0</v>
      </c>
      <c r="Z281" s="3"/>
      <c r="AA281" s="26"/>
    </row>
    <row r="282" spans="2:27" ht="12" customHeight="1" x14ac:dyDescent="0.2">
      <c r="B282" s="21"/>
      <c r="C282" s="51"/>
      <c r="D282" s="1">
        <v>29</v>
      </c>
      <c r="E282" s="1238">
        <f t="shared" si="92"/>
        <v>0</v>
      </c>
      <c r="F282" s="669">
        <f t="shared" si="92"/>
        <v>0</v>
      </c>
      <c r="G282" s="47"/>
      <c r="H282" s="48">
        <f t="shared" si="93"/>
        <v>0</v>
      </c>
      <c r="I282" s="48">
        <f t="shared" si="93"/>
        <v>0</v>
      </c>
      <c r="J282" s="48">
        <f t="shared" si="93"/>
        <v>0</v>
      </c>
      <c r="K282" s="1187">
        <f t="shared" si="97"/>
        <v>0</v>
      </c>
      <c r="L282" s="46"/>
      <c r="M282" s="48">
        <f t="shared" si="94"/>
        <v>0</v>
      </c>
      <c r="N282" s="48">
        <f t="shared" si="94"/>
        <v>0</v>
      </c>
      <c r="O282" s="48">
        <f t="shared" si="94"/>
        <v>0</v>
      </c>
      <c r="P282" s="1187">
        <f t="shared" si="98"/>
        <v>0</v>
      </c>
      <c r="Q282" s="46"/>
      <c r="R282" s="628" t="str">
        <f t="shared" si="95"/>
        <v>ja</v>
      </c>
      <c r="S282" s="1230">
        <f>IF(R282="nee",0,(K282-P282)*(tab!$C$24*tab!$D$10+tab!$D$52))</f>
        <v>0</v>
      </c>
      <c r="T282" s="1230" t="str">
        <f>IF(AND(K282=0,P282=0),"",(H282-M282)*tab!$E$58+(I282-N282)*tab!$F$58+(J282-O282)*tab!$G$58)</f>
        <v/>
      </c>
      <c r="U282" s="1230">
        <f t="shared" si="99"/>
        <v>0</v>
      </c>
      <c r="V282" s="628" t="str">
        <f t="shared" si="96"/>
        <v>ja</v>
      </c>
      <c r="W282" s="1230">
        <f>IF(V282="nee",0,(K282-P282)*(tab!$C$123))</f>
        <v>0</v>
      </c>
      <c r="X282" s="1230">
        <f>IF(AND(K282=0,P282=0),0,(H282-M282)*tab!$G$123+(I282-N282)*tab!$H$123+(J282-O282)*tab!$I$123)</f>
        <v>0</v>
      </c>
      <c r="Y282" s="1230">
        <f t="shared" si="100"/>
        <v>0</v>
      </c>
      <c r="Z282" s="3"/>
      <c r="AA282" s="26"/>
    </row>
    <row r="283" spans="2:27" ht="12" customHeight="1" x14ac:dyDescent="0.2">
      <c r="B283" s="21"/>
      <c r="C283" s="51"/>
      <c r="D283" s="1">
        <v>30</v>
      </c>
      <c r="E283" s="1238">
        <f t="shared" si="92"/>
        <v>0</v>
      </c>
      <c r="F283" s="669">
        <f t="shared" si="92"/>
        <v>0</v>
      </c>
      <c r="G283" s="47"/>
      <c r="H283" s="48">
        <f t="shared" si="93"/>
        <v>0</v>
      </c>
      <c r="I283" s="48">
        <f t="shared" si="93"/>
        <v>0</v>
      </c>
      <c r="J283" s="48">
        <f t="shared" si="93"/>
        <v>0</v>
      </c>
      <c r="K283" s="1187">
        <f t="shared" si="97"/>
        <v>0</v>
      </c>
      <c r="L283" s="46"/>
      <c r="M283" s="48">
        <f t="shared" si="94"/>
        <v>0</v>
      </c>
      <c r="N283" s="48">
        <f t="shared" si="94"/>
        <v>0</v>
      </c>
      <c r="O283" s="48">
        <f t="shared" si="94"/>
        <v>0</v>
      </c>
      <c r="P283" s="1187">
        <f t="shared" si="98"/>
        <v>0</v>
      </c>
      <c r="Q283" s="46"/>
      <c r="R283" s="628" t="str">
        <f t="shared" si="95"/>
        <v>ja</v>
      </c>
      <c r="S283" s="1230">
        <f>IF(R283="nee",0,(K283-P283)*(tab!$C$24*tab!$D$10+tab!$D$52))</f>
        <v>0</v>
      </c>
      <c r="T283" s="1230" t="str">
        <f>IF(AND(K283=0,P283=0),"",(H283-M283)*tab!$E$58+(I283-N283)*tab!$F$58+(J283-O283)*tab!$G$58)</f>
        <v/>
      </c>
      <c r="U283" s="1230">
        <f t="shared" si="99"/>
        <v>0</v>
      </c>
      <c r="V283" s="628" t="str">
        <f t="shared" si="96"/>
        <v>ja</v>
      </c>
      <c r="W283" s="1230">
        <f>IF(V283="nee",0,(K283-P283)*(tab!$C$123))</f>
        <v>0</v>
      </c>
      <c r="X283" s="1230">
        <f>IF(AND(K283=0,P283=0),0,(H283-M283)*tab!$G$123+(I283-N283)*tab!$H$123+(J283-O283)*tab!$I$123)</f>
        <v>0</v>
      </c>
      <c r="Y283" s="1230">
        <f t="shared" si="100"/>
        <v>0</v>
      </c>
      <c r="Z283" s="3"/>
      <c r="AA283" s="26"/>
    </row>
    <row r="284" spans="2:27" ht="12" customHeight="1" x14ac:dyDescent="0.2">
      <c r="B284" s="419"/>
      <c r="C284" s="909"/>
      <c r="D284" s="345"/>
      <c r="E284" s="367"/>
      <c r="F284" s="423"/>
      <c r="G284" s="643"/>
      <c r="H284" s="1228">
        <f>SUM(H254:H279)</f>
        <v>1</v>
      </c>
      <c r="I284" s="1228">
        <f>SUM(I254:I279)</f>
        <v>1</v>
      </c>
      <c r="J284" s="1228">
        <f>SUM(J254:J279)</f>
        <v>1</v>
      </c>
      <c r="K284" s="1228">
        <f>SUM(K254:K279)</f>
        <v>3</v>
      </c>
      <c r="L284" s="644"/>
      <c r="M284" s="1228">
        <f>SUM(M254:M279)</f>
        <v>0</v>
      </c>
      <c r="N284" s="1228">
        <f>SUM(N254:N279)</f>
        <v>0</v>
      </c>
      <c r="O284" s="1228">
        <f>SUM(O254:O279)</f>
        <v>0</v>
      </c>
      <c r="P284" s="1228">
        <f>SUM(P254:P279)</f>
        <v>0</v>
      </c>
      <c r="Q284" s="644"/>
      <c r="R284" s="644"/>
      <c r="S284" s="644"/>
      <c r="T284" s="644"/>
      <c r="U284" s="1229">
        <f t="shared" ref="U284" si="101">SUM(U254:U283)</f>
        <v>53014.875593000004</v>
      </c>
      <c r="V284" s="644"/>
      <c r="W284" s="644"/>
      <c r="X284" s="644"/>
      <c r="Y284" s="1229">
        <f t="shared" ref="Y284" si="102">SUM(Y254:Y283)</f>
        <v>5337.71</v>
      </c>
      <c r="Z284" s="368"/>
      <c r="AA284" s="371"/>
    </row>
    <row r="285" spans="2:27" ht="12" customHeight="1" x14ac:dyDescent="0.2">
      <c r="B285" s="21"/>
      <c r="C285" s="51"/>
      <c r="D285" s="1"/>
      <c r="E285" s="38"/>
      <c r="F285" s="46"/>
      <c r="G285" s="3"/>
      <c r="H285" s="46"/>
      <c r="I285" s="46"/>
      <c r="J285" s="46"/>
      <c r="K285" s="46"/>
      <c r="L285" s="46"/>
      <c r="M285" s="46"/>
      <c r="N285" s="46"/>
      <c r="O285" s="46"/>
      <c r="P285" s="46"/>
      <c r="Q285" s="46"/>
      <c r="R285" s="46"/>
      <c r="S285" s="46"/>
      <c r="T285" s="46"/>
      <c r="U285" s="46"/>
      <c r="V285" s="46"/>
      <c r="W285" s="46"/>
      <c r="X285" s="46"/>
      <c r="Y285" s="46"/>
      <c r="Z285" s="3"/>
      <c r="AA285" s="26"/>
    </row>
    <row r="286" spans="2:27" ht="12" customHeight="1" x14ac:dyDescent="0.2">
      <c r="B286" s="250"/>
      <c r="C286" s="249"/>
      <c r="D286" s="965"/>
      <c r="E286" s="1231" t="s">
        <v>127</v>
      </c>
      <c r="F286" s="1011"/>
      <c r="G286" s="1232"/>
      <c r="H286" s="1233" t="s">
        <v>706</v>
      </c>
      <c r="I286" s="1234"/>
      <c r="J286" s="1276">
        <f>tab!$F$4</f>
        <v>2017</v>
      </c>
      <c r="K286" s="1011"/>
      <c r="L286" s="1011"/>
      <c r="M286" s="1233"/>
      <c r="N286" s="1234"/>
      <c r="O286" s="1235"/>
      <c r="P286" s="1011"/>
      <c r="Q286" s="1011"/>
      <c r="R286" s="1231"/>
      <c r="S286" s="1011"/>
      <c r="T286" s="1011"/>
      <c r="U286" s="1011"/>
      <c r="V286" s="1011"/>
      <c r="W286" s="1011"/>
      <c r="X286" s="1011"/>
      <c r="Y286" s="1011"/>
      <c r="Z286" s="7"/>
      <c r="AA286" s="259"/>
    </row>
    <row r="287" spans="2:27" ht="12" customHeight="1" x14ac:dyDescent="0.2">
      <c r="B287" s="21"/>
      <c r="C287" s="51"/>
      <c r="D287" s="40"/>
      <c r="E287" s="1231" t="s">
        <v>122</v>
      </c>
      <c r="F287" s="1218"/>
      <c r="G287" s="1232"/>
      <c r="H287" s="1231" t="s">
        <v>644</v>
      </c>
      <c r="I287" s="1011"/>
      <c r="J287" s="1011"/>
      <c r="K287" s="1011"/>
      <c r="L287" s="1011"/>
      <c r="M287" s="1231" t="s">
        <v>645</v>
      </c>
      <c r="N287" s="1011"/>
      <c r="O287" s="1011"/>
      <c r="P287" s="1011"/>
      <c r="Q287" s="1011"/>
      <c r="R287" s="1011" t="s">
        <v>703</v>
      </c>
      <c r="S287" s="1011" t="s">
        <v>123</v>
      </c>
      <c r="T287" s="1011"/>
      <c r="U287" s="1011" t="s">
        <v>646</v>
      </c>
      <c r="V287" s="1011" t="s">
        <v>704</v>
      </c>
      <c r="W287" s="1011"/>
      <c r="X287" s="1011"/>
      <c r="Y287" s="1011" t="s">
        <v>647</v>
      </c>
      <c r="Z287" s="56"/>
      <c r="AA287" s="18"/>
    </row>
    <row r="288" spans="2:27" ht="12" customHeight="1" x14ac:dyDescent="0.2">
      <c r="B288" s="21"/>
      <c r="C288" s="51"/>
      <c r="D288" s="345"/>
      <c r="E288" s="991" t="s">
        <v>124</v>
      </c>
      <c r="F288" s="1009" t="s">
        <v>125</v>
      </c>
      <c r="G288" s="992"/>
      <c r="H288" s="1009" t="s">
        <v>29</v>
      </c>
      <c r="I288" s="1009" t="s">
        <v>30</v>
      </c>
      <c r="J288" s="1009" t="s">
        <v>31</v>
      </c>
      <c r="K288" s="1009" t="s">
        <v>126</v>
      </c>
      <c r="L288" s="1009"/>
      <c r="M288" s="1009" t="s">
        <v>29</v>
      </c>
      <c r="N288" s="1009" t="s">
        <v>30</v>
      </c>
      <c r="O288" s="1009" t="s">
        <v>31</v>
      </c>
      <c r="P288" s="991" t="s">
        <v>126</v>
      </c>
      <c r="Q288" s="1009"/>
      <c r="R288" s="1011" t="s">
        <v>576</v>
      </c>
      <c r="S288" s="1009" t="s">
        <v>131</v>
      </c>
      <c r="T288" s="1009" t="s">
        <v>132</v>
      </c>
      <c r="U288" s="1009" t="s">
        <v>626</v>
      </c>
      <c r="V288" s="1011" t="s">
        <v>576</v>
      </c>
      <c r="W288" s="1009" t="s">
        <v>648</v>
      </c>
      <c r="X288" s="1009" t="s">
        <v>132</v>
      </c>
      <c r="Y288" s="1009" t="s">
        <v>626</v>
      </c>
      <c r="Z288" s="3"/>
      <c r="AA288" s="26"/>
    </row>
    <row r="289" spans="2:27" ht="12" customHeight="1" x14ac:dyDescent="0.2">
      <c r="B289" s="21"/>
      <c r="C289" s="51"/>
      <c r="D289" s="1">
        <v>1</v>
      </c>
      <c r="E289" s="1238" t="str">
        <f t="shared" ref="E289:F289" si="103">+E254</f>
        <v>A</v>
      </c>
      <c r="F289" s="669" t="str">
        <f t="shared" si="103"/>
        <v>PO9876</v>
      </c>
      <c r="G289" s="47"/>
      <c r="H289" s="48">
        <f t="shared" ref="H289:J318" si="104">+H168</f>
        <v>0</v>
      </c>
      <c r="I289" s="48">
        <f t="shared" si="104"/>
        <v>0</v>
      </c>
      <c r="J289" s="48">
        <f t="shared" si="104"/>
        <v>0</v>
      </c>
      <c r="K289" s="1187">
        <f>SUM(H289:J289)</f>
        <v>0</v>
      </c>
      <c r="L289" s="46"/>
      <c r="M289" s="48">
        <f t="shared" ref="M289:O318" si="105">+M168</f>
        <v>0</v>
      </c>
      <c r="N289" s="48">
        <f t="shared" si="105"/>
        <v>0</v>
      </c>
      <c r="O289" s="48">
        <f t="shared" si="105"/>
        <v>0</v>
      </c>
      <c r="P289" s="1187">
        <f>SUM(M289:O289)</f>
        <v>0</v>
      </c>
      <c r="Q289" s="46"/>
      <c r="R289" s="628" t="str">
        <f t="shared" ref="R289:R318" si="106">+R168</f>
        <v>ja</v>
      </c>
      <c r="S289" s="1230">
        <f>IF(R289="nee",0,(K289-P289)*(tab!$C$24*tab!$D$10+tab!$D$52))</f>
        <v>0</v>
      </c>
      <c r="T289" s="1230" t="str">
        <f>IF(AND(K289=0,P289=0),"",(H289-M289)*tab!$E$59+(I289-N289)*tab!$F$59+(J289-O289)*tab!$G$59)</f>
        <v/>
      </c>
      <c r="U289" s="1230">
        <f t="shared" ref="U289:U290" si="107">IF(SUM(S289:T289)&lt;0,0,SUM(S289:T289))</f>
        <v>0</v>
      </c>
      <c r="V289" s="628" t="str">
        <f t="shared" ref="V289:V318" si="108">+V168</f>
        <v>ja</v>
      </c>
      <c r="W289" s="1230">
        <f>IF(V289="nee",0,(K289-P289)*(tab!$C$124))</f>
        <v>0</v>
      </c>
      <c r="X289" s="1230">
        <f>IF(AND(K289=0,P289=0),0,(H289-M289)*tab!$G$124+(I289-N289)*tab!$H$124+(J289-O289)*tab!$I$124)</f>
        <v>0</v>
      </c>
      <c r="Y289" s="1230">
        <f>IF(SUM(W289:X289)&lt;0,0,SUM(W289:X289))</f>
        <v>0</v>
      </c>
      <c r="Z289" s="3"/>
      <c r="AA289" s="26"/>
    </row>
    <row r="290" spans="2:27" ht="12" customHeight="1" x14ac:dyDescent="0.2">
      <c r="B290" s="21"/>
      <c r="C290" s="51"/>
      <c r="D290" s="1">
        <v>2</v>
      </c>
      <c r="E290" s="1238">
        <f t="shared" ref="E290:F290" si="109">+E255</f>
        <v>0</v>
      </c>
      <c r="F290" s="669">
        <f t="shared" si="109"/>
        <v>0</v>
      </c>
      <c r="G290" s="47"/>
      <c r="H290" s="48">
        <f t="shared" si="104"/>
        <v>0</v>
      </c>
      <c r="I290" s="48">
        <f t="shared" si="104"/>
        <v>0</v>
      </c>
      <c r="J290" s="48">
        <f t="shared" si="104"/>
        <v>0</v>
      </c>
      <c r="K290" s="1187">
        <f t="shared" ref="K290:K318" si="110">SUM(H290:J290)</f>
        <v>0</v>
      </c>
      <c r="L290" s="46"/>
      <c r="M290" s="48">
        <f t="shared" si="105"/>
        <v>0</v>
      </c>
      <c r="N290" s="48">
        <f t="shared" si="105"/>
        <v>0</v>
      </c>
      <c r="O290" s="48">
        <f t="shared" si="105"/>
        <v>0</v>
      </c>
      <c r="P290" s="1187">
        <f t="shared" ref="P290:P318" si="111">SUM(M290:O290)</f>
        <v>0</v>
      </c>
      <c r="Q290" s="46"/>
      <c r="R290" s="628" t="str">
        <f t="shared" si="106"/>
        <v>ja</v>
      </c>
      <c r="S290" s="1230">
        <f>IF(R290="nee",0,(K290-P290)*(tab!$C$24*tab!$D$10+tab!$D$52))</f>
        <v>0</v>
      </c>
      <c r="T290" s="1230" t="str">
        <f>IF(AND(K290=0,P290=0),"",(H290-M290)*tab!$E$59+(I290-N290)*tab!$F$59+(J290-O290)*tab!$G$59)</f>
        <v/>
      </c>
      <c r="U290" s="1230">
        <f t="shared" si="107"/>
        <v>0</v>
      </c>
      <c r="V290" s="628" t="str">
        <f t="shared" si="108"/>
        <v>ja</v>
      </c>
      <c r="W290" s="1230">
        <f>IF(V290="nee",0,(K290-P290)*(tab!$C$124))</f>
        <v>0</v>
      </c>
      <c r="X290" s="1230">
        <f>IF(AND(K290=0,P290=0),0,(H290-M290)*tab!$G$124+(I290-N290)*tab!$H$124+(J290-O290)*tab!$I$124)</f>
        <v>0</v>
      </c>
      <c r="Y290" s="1230">
        <f t="shared" ref="Y290:Y318" si="112">IF(SUM(W290:X290)&lt;0,0,SUM(W290:X290))</f>
        <v>0</v>
      </c>
      <c r="Z290" s="3"/>
      <c r="AA290" s="26"/>
    </row>
    <row r="291" spans="2:27" ht="12" customHeight="1" x14ac:dyDescent="0.2">
      <c r="B291" s="21"/>
      <c r="C291" s="51"/>
      <c r="D291" s="1">
        <v>3</v>
      </c>
      <c r="E291" s="1238">
        <f t="shared" ref="E291:F291" si="113">+E256</f>
        <v>0</v>
      </c>
      <c r="F291" s="669">
        <f t="shared" si="113"/>
        <v>0</v>
      </c>
      <c r="G291" s="47"/>
      <c r="H291" s="48">
        <f t="shared" si="104"/>
        <v>0</v>
      </c>
      <c r="I291" s="48">
        <f t="shared" si="104"/>
        <v>0</v>
      </c>
      <c r="J291" s="48">
        <f t="shared" si="104"/>
        <v>0</v>
      </c>
      <c r="K291" s="1187">
        <f t="shared" si="110"/>
        <v>0</v>
      </c>
      <c r="L291" s="46"/>
      <c r="M291" s="48">
        <f t="shared" si="105"/>
        <v>0</v>
      </c>
      <c r="N291" s="48">
        <f t="shared" si="105"/>
        <v>0</v>
      </c>
      <c r="O291" s="48">
        <f t="shared" si="105"/>
        <v>0</v>
      </c>
      <c r="P291" s="1187">
        <f t="shared" si="111"/>
        <v>0</v>
      </c>
      <c r="Q291" s="46"/>
      <c r="R291" s="628" t="str">
        <f t="shared" si="106"/>
        <v>ja</v>
      </c>
      <c r="S291" s="1230">
        <f>IF(R291="nee",0,(K291-P291)*(tab!$C$24*tab!$D$10+tab!$D$52))</f>
        <v>0</v>
      </c>
      <c r="T291" s="1230" t="str">
        <f>IF(AND(K291=0,P291=0),"",(H291-M291)*tab!$E$59+(I291-N291)*tab!$F$59+(J291-O291)*tab!$G$59)</f>
        <v/>
      </c>
      <c r="U291" s="1230">
        <f>IF(SUM(S291:T291)&lt;0,0,SUM(S291:T291))</f>
        <v>0</v>
      </c>
      <c r="V291" s="628" t="str">
        <f t="shared" si="108"/>
        <v>ja</v>
      </c>
      <c r="W291" s="1230">
        <f>IF(V291="nee",0,(K291-P291)*(tab!$C$124))</f>
        <v>0</v>
      </c>
      <c r="X291" s="1230">
        <f>IF(AND(K291=0,P291=0),0,(H291-M291)*tab!$G$124+(I291-N291)*tab!$H$124+(J291-O291)*tab!$I$124)</f>
        <v>0</v>
      </c>
      <c r="Y291" s="1230">
        <f t="shared" si="112"/>
        <v>0</v>
      </c>
      <c r="Z291" s="3"/>
      <c r="AA291" s="26"/>
    </row>
    <row r="292" spans="2:27" ht="12" customHeight="1" x14ac:dyDescent="0.2">
      <c r="B292" s="21"/>
      <c r="C292" s="51"/>
      <c r="D292" s="1">
        <v>4</v>
      </c>
      <c r="E292" s="1238">
        <f t="shared" ref="E292:F292" si="114">+E257</f>
        <v>0</v>
      </c>
      <c r="F292" s="669">
        <f t="shared" si="114"/>
        <v>0</v>
      </c>
      <c r="G292" s="47"/>
      <c r="H292" s="48">
        <f t="shared" si="104"/>
        <v>0</v>
      </c>
      <c r="I292" s="48">
        <f t="shared" si="104"/>
        <v>0</v>
      </c>
      <c r="J292" s="48">
        <f t="shared" si="104"/>
        <v>0</v>
      </c>
      <c r="K292" s="1187">
        <f t="shared" si="110"/>
        <v>0</v>
      </c>
      <c r="L292" s="46"/>
      <c r="M292" s="48">
        <f t="shared" si="105"/>
        <v>0</v>
      </c>
      <c r="N292" s="48">
        <f t="shared" si="105"/>
        <v>0</v>
      </c>
      <c r="O292" s="48">
        <f t="shared" si="105"/>
        <v>0</v>
      </c>
      <c r="P292" s="1187">
        <f t="shared" si="111"/>
        <v>0</v>
      </c>
      <c r="Q292" s="46"/>
      <c r="R292" s="628" t="str">
        <f t="shared" si="106"/>
        <v>ja</v>
      </c>
      <c r="S292" s="1230">
        <f>IF(R292="nee",0,(K292-P292)*(tab!$C$24*tab!$D$10+tab!$D$52))</f>
        <v>0</v>
      </c>
      <c r="T292" s="1230" t="str">
        <f>IF(AND(K292=0,P292=0),"",(H292-M292)*tab!$E$59+(I292-N292)*tab!$F$59+(J292-O292)*tab!$G$59)</f>
        <v/>
      </c>
      <c r="U292" s="1230">
        <f t="shared" ref="U292:U318" si="115">IF(SUM(S292:T292)&lt;0,0,SUM(S292:T292))</f>
        <v>0</v>
      </c>
      <c r="V292" s="628" t="str">
        <f t="shared" si="108"/>
        <v>ja</v>
      </c>
      <c r="W292" s="1230">
        <f>IF(V292="nee",0,(K292-P292)*(tab!$C$124))</f>
        <v>0</v>
      </c>
      <c r="X292" s="1230">
        <f>IF(AND(K292=0,P292=0),0,(H292-M292)*tab!$G$124+(I292-N292)*tab!$H$124+(J292-O292)*tab!$I$124)</f>
        <v>0</v>
      </c>
      <c r="Y292" s="1230">
        <f t="shared" si="112"/>
        <v>0</v>
      </c>
      <c r="Z292" s="3"/>
      <c r="AA292" s="26"/>
    </row>
    <row r="293" spans="2:27" ht="12" customHeight="1" x14ac:dyDescent="0.2">
      <c r="B293" s="21"/>
      <c r="C293" s="51"/>
      <c r="D293" s="1">
        <v>5</v>
      </c>
      <c r="E293" s="1238">
        <f t="shared" ref="E293:F293" si="116">+E258</f>
        <v>0</v>
      </c>
      <c r="F293" s="669">
        <f t="shared" si="116"/>
        <v>0</v>
      </c>
      <c r="G293" s="47"/>
      <c r="H293" s="48">
        <f t="shared" si="104"/>
        <v>0</v>
      </c>
      <c r="I293" s="48">
        <f t="shared" si="104"/>
        <v>0</v>
      </c>
      <c r="J293" s="48">
        <f t="shared" si="104"/>
        <v>0</v>
      </c>
      <c r="K293" s="1187">
        <f t="shared" si="110"/>
        <v>0</v>
      </c>
      <c r="L293" s="46"/>
      <c r="M293" s="48">
        <f t="shared" si="105"/>
        <v>0</v>
      </c>
      <c r="N293" s="48">
        <f t="shared" si="105"/>
        <v>0</v>
      </c>
      <c r="O293" s="48">
        <f t="shared" si="105"/>
        <v>0</v>
      </c>
      <c r="P293" s="1187">
        <f t="shared" si="111"/>
        <v>0</v>
      </c>
      <c r="Q293" s="46"/>
      <c r="R293" s="628" t="str">
        <f t="shared" si="106"/>
        <v>ja</v>
      </c>
      <c r="S293" s="1230">
        <f>IF(R293="nee",0,(K293-P293)*(tab!$C$24*tab!$D$10+tab!$D$52))</f>
        <v>0</v>
      </c>
      <c r="T293" s="1230" t="str">
        <f>IF(AND(K293=0,P293=0),"",(H293-M293)*tab!$E$59+(I293-N293)*tab!$F$59+(J293-O293)*tab!$G$59)</f>
        <v/>
      </c>
      <c r="U293" s="1230">
        <f t="shared" si="115"/>
        <v>0</v>
      </c>
      <c r="V293" s="628" t="str">
        <f t="shared" si="108"/>
        <v>ja</v>
      </c>
      <c r="W293" s="1230">
        <f>IF(V293="nee",0,(K293-P293)*(tab!$C$124))</f>
        <v>0</v>
      </c>
      <c r="X293" s="1230">
        <f>IF(AND(K293=0,P293=0),0,(H293-M293)*tab!$G$124+(I293-N293)*tab!$H$124+(J293-O293)*tab!$I$124)</f>
        <v>0</v>
      </c>
      <c r="Y293" s="1230">
        <f t="shared" si="112"/>
        <v>0</v>
      </c>
      <c r="Z293" s="3"/>
      <c r="AA293" s="26"/>
    </row>
    <row r="294" spans="2:27" ht="12" customHeight="1" x14ac:dyDescent="0.2">
      <c r="B294" s="21"/>
      <c r="C294" s="51"/>
      <c r="D294" s="1">
        <v>6</v>
      </c>
      <c r="E294" s="1238">
        <f t="shared" ref="E294:F294" si="117">+E259</f>
        <v>0</v>
      </c>
      <c r="F294" s="669">
        <f t="shared" si="117"/>
        <v>0</v>
      </c>
      <c r="G294" s="47"/>
      <c r="H294" s="48">
        <f t="shared" si="104"/>
        <v>0</v>
      </c>
      <c r="I294" s="48">
        <f t="shared" si="104"/>
        <v>0</v>
      </c>
      <c r="J294" s="48">
        <f t="shared" si="104"/>
        <v>0</v>
      </c>
      <c r="K294" s="1187">
        <f t="shared" si="110"/>
        <v>0</v>
      </c>
      <c r="L294" s="46"/>
      <c r="M294" s="48">
        <f t="shared" si="105"/>
        <v>0</v>
      </c>
      <c r="N294" s="48">
        <f t="shared" si="105"/>
        <v>0</v>
      </c>
      <c r="O294" s="48">
        <f t="shared" si="105"/>
        <v>0</v>
      </c>
      <c r="P294" s="1187">
        <f t="shared" si="111"/>
        <v>0</v>
      </c>
      <c r="Q294" s="46"/>
      <c r="R294" s="628" t="str">
        <f t="shared" si="106"/>
        <v>ja</v>
      </c>
      <c r="S294" s="1230">
        <f>IF(R294="nee",0,(K294-P294)*(tab!$C$24*tab!$D$10+tab!$D$52))</f>
        <v>0</v>
      </c>
      <c r="T294" s="1230" t="str">
        <f>IF(AND(K294=0,P294=0),"",(H294-M294)*tab!$E$59+(I294-N294)*tab!$F$59+(J294-O294)*tab!$G$59)</f>
        <v/>
      </c>
      <c r="U294" s="1230">
        <f t="shared" si="115"/>
        <v>0</v>
      </c>
      <c r="V294" s="628" t="str">
        <f t="shared" si="108"/>
        <v>ja</v>
      </c>
      <c r="W294" s="1230">
        <f>IF(V294="nee",0,(K294-P294)*(tab!$C$124))</f>
        <v>0</v>
      </c>
      <c r="X294" s="1230">
        <f>IF(AND(K294=0,P294=0),0,(H294-M294)*tab!$G$124+(I294-N294)*tab!$H$124+(J294-O294)*tab!$I$124)</f>
        <v>0</v>
      </c>
      <c r="Y294" s="1230">
        <f t="shared" si="112"/>
        <v>0</v>
      </c>
      <c r="Z294" s="3"/>
      <c r="AA294" s="26"/>
    </row>
    <row r="295" spans="2:27" ht="12" customHeight="1" x14ac:dyDescent="0.2">
      <c r="B295" s="21"/>
      <c r="C295" s="51"/>
      <c r="D295" s="1">
        <v>7</v>
      </c>
      <c r="E295" s="1238">
        <f t="shared" ref="E295:F295" si="118">+E260</f>
        <v>0</v>
      </c>
      <c r="F295" s="669">
        <f t="shared" si="118"/>
        <v>0</v>
      </c>
      <c r="G295" s="47"/>
      <c r="H295" s="48">
        <f t="shared" si="104"/>
        <v>0</v>
      </c>
      <c r="I295" s="48">
        <f t="shared" si="104"/>
        <v>0</v>
      </c>
      <c r="J295" s="48">
        <f t="shared" si="104"/>
        <v>0</v>
      </c>
      <c r="K295" s="1187">
        <f t="shared" si="110"/>
        <v>0</v>
      </c>
      <c r="L295" s="46"/>
      <c r="M295" s="48">
        <f t="shared" si="105"/>
        <v>0</v>
      </c>
      <c r="N295" s="48">
        <f t="shared" si="105"/>
        <v>0</v>
      </c>
      <c r="O295" s="48">
        <f t="shared" si="105"/>
        <v>0</v>
      </c>
      <c r="P295" s="1187">
        <f t="shared" si="111"/>
        <v>0</v>
      </c>
      <c r="Q295" s="46"/>
      <c r="R295" s="628" t="str">
        <f t="shared" si="106"/>
        <v>ja</v>
      </c>
      <c r="S295" s="1230">
        <f>IF(R295="nee",0,(K295-P295)*(tab!$C$24*tab!$D$10+tab!$D$52))</f>
        <v>0</v>
      </c>
      <c r="T295" s="1230" t="str">
        <f>IF(AND(K295=0,P295=0),"",(H295-M295)*tab!$E$59+(I295-N295)*tab!$F$59+(J295-O295)*tab!$G$59)</f>
        <v/>
      </c>
      <c r="U295" s="1230">
        <f t="shared" si="115"/>
        <v>0</v>
      </c>
      <c r="V295" s="628" t="str">
        <f t="shared" si="108"/>
        <v>ja</v>
      </c>
      <c r="W295" s="1230">
        <f>IF(V295="nee",0,(K295-P295)*(tab!$C$124))</f>
        <v>0</v>
      </c>
      <c r="X295" s="1230">
        <f>IF(AND(K295=0,P295=0),0,(H295-M295)*tab!$G$124+(I295-N295)*tab!$H$124+(J295-O295)*tab!$I$124)</f>
        <v>0</v>
      </c>
      <c r="Y295" s="1230">
        <f t="shared" si="112"/>
        <v>0</v>
      </c>
      <c r="Z295" s="3"/>
      <c r="AA295" s="26"/>
    </row>
    <row r="296" spans="2:27" ht="12" customHeight="1" x14ac:dyDescent="0.2">
      <c r="B296" s="21"/>
      <c r="C296" s="51"/>
      <c r="D296" s="1">
        <v>8</v>
      </c>
      <c r="E296" s="1238">
        <f t="shared" ref="E296:F296" si="119">+E261</f>
        <v>0</v>
      </c>
      <c r="F296" s="669">
        <f t="shared" si="119"/>
        <v>0</v>
      </c>
      <c r="G296" s="47"/>
      <c r="H296" s="48">
        <f t="shared" si="104"/>
        <v>0</v>
      </c>
      <c r="I296" s="48">
        <f t="shared" si="104"/>
        <v>0</v>
      </c>
      <c r="J296" s="48">
        <f t="shared" si="104"/>
        <v>0</v>
      </c>
      <c r="K296" s="1187">
        <f t="shared" si="110"/>
        <v>0</v>
      </c>
      <c r="L296" s="46"/>
      <c r="M296" s="48">
        <f t="shared" si="105"/>
        <v>0</v>
      </c>
      <c r="N296" s="48">
        <f t="shared" si="105"/>
        <v>0</v>
      </c>
      <c r="O296" s="48">
        <f t="shared" si="105"/>
        <v>0</v>
      </c>
      <c r="P296" s="1187">
        <f t="shared" si="111"/>
        <v>0</v>
      </c>
      <c r="Q296" s="46"/>
      <c r="R296" s="628" t="str">
        <f t="shared" si="106"/>
        <v>ja</v>
      </c>
      <c r="S296" s="1230">
        <f>IF(R296="nee",0,(K296-P296)*(tab!$C$24*tab!$D$10+tab!$D$52))</f>
        <v>0</v>
      </c>
      <c r="T296" s="1230" t="str">
        <f>IF(AND(K296=0,P296=0),"",(H296-M296)*tab!$E$59+(I296-N296)*tab!$F$59+(J296-O296)*tab!$G$59)</f>
        <v/>
      </c>
      <c r="U296" s="1230">
        <f t="shared" si="115"/>
        <v>0</v>
      </c>
      <c r="V296" s="628" t="str">
        <f t="shared" si="108"/>
        <v>ja</v>
      </c>
      <c r="W296" s="1230">
        <f>IF(V296="nee",0,(K296-P296)*(tab!$C$124))</f>
        <v>0</v>
      </c>
      <c r="X296" s="1230">
        <f>IF(AND(K296=0,P296=0),0,(H296-M296)*tab!$G$124+(I296-N296)*tab!$H$124+(J296-O296)*tab!$I$124)</f>
        <v>0</v>
      </c>
      <c r="Y296" s="1230">
        <f t="shared" si="112"/>
        <v>0</v>
      </c>
      <c r="Z296" s="3"/>
      <c r="AA296" s="26"/>
    </row>
    <row r="297" spans="2:27" ht="12" customHeight="1" x14ac:dyDescent="0.2">
      <c r="B297" s="21"/>
      <c r="C297" s="51"/>
      <c r="D297" s="1">
        <v>9</v>
      </c>
      <c r="E297" s="1238">
        <f t="shared" ref="E297:F297" si="120">+E262</f>
        <v>0</v>
      </c>
      <c r="F297" s="669">
        <f t="shared" si="120"/>
        <v>0</v>
      </c>
      <c r="G297" s="47"/>
      <c r="H297" s="48">
        <f t="shared" si="104"/>
        <v>0</v>
      </c>
      <c r="I297" s="48">
        <f t="shared" si="104"/>
        <v>0</v>
      </c>
      <c r="J297" s="48">
        <f t="shared" si="104"/>
        <v>0</v>
      </c>
      <c r="K297" s="1187">
        <f t="shared" si="110"/>
        <v>0</v>
      </c>
      <c r="L297" s="46"/>
      <c r="M297" s="48">
        <f t="shared" si="105"/>
        <v>0</v>
      </c>
      <c r="N297" s="48">
        <f t="shared" si="105"/>
        <v>0</v>
      </c>
      <c r="O297" s="48">
        <f t="shared" si="105"/>
        <v>0</v>
      </c>
      <c r="P297" s="1187">
        <f t="shared" si="111"/>
        <v>0</v>
      </c>
      <c r="Q297" s="46"/>
      <c r="R297" s="628" t="str">
        <f t="shared" si="106"/>
        <v>ja</v>
      </c>
      <c r="S297" s="1230">
        <f>IF(R297="nee",0,(K297-P297)*(tab!$C$24*tab!$D$10+tab!$D$52))</f>
        <v>0</v>
      </c>
      <c r="T297" s="1230" t="str">
        <f>IF(AND(K297=0,P297=0),"",(H297-M297)*tab!$E$59+(I297-N297)*tab!$F$59+(J297-O297)*tab!$G$59)</f>
        <v/>
      </c>
      <c r="U297" s="1230">
        <f t="shared" si="115"/>
        <v>0</v>
      </c>
      <c r="V297" s="628" t="str">
        <f t="shared" si="108"/>
        <v>ja</v>
      </c>
      <c r="W297" s="1230">
        <f>IF(V297="nee",0,(K297-P297)*(tab!$C$124))</f>
        <v>0</v>
      </c>
      <c r="X297" s="1230">
        <f>IF(AND(K297=0,P297=0),0,(H297-M297)*tab!$G$124+(I297-N297)*tab!$H$124+(J297-O297)*tab!$I$124)</f>
        <v>0</v>
      </c>
      <c r="Y297" s="1230">
        <f t="shared" si="112"/>
        <v>0</v>
      </c>
      <c r="Z297" s="3"/>
      <c r="AA297" s="26"/>
    </row>
    <row r="298" spans="2:27" ht="12" customHeight="1" x14ac:dyDescent="0.2">
      <c r="B298" s="21"/>
      <c r="C298" s="51"/>
      <c r="D298" s="1">
        <v>10</v>
      </c>
      <c r="E298" s="1238">
        <f t="shared" ref="E298:F298" si="121">+E263</f>
        <v>0</v>
      </c>
      <c r="F298" s="669">
        <f t="shared" si="121"/>
        <v>0</v>
      </c>
      <c r="G298" s="47"/>
      <c r="H298" s="48">
        <f t="shared" si="104"/>
        <v>0</v>
      </c>
      <c r="I298" s="48">
        <f t="shared" si="104"/>
        <v>0</v>
      </c>
      <c r="J298" s="48">
        <f t="shared" si="104"/>
        <v>0</v>
      </c>
      <c r="K298" s="1187">
        <f t="shared" si="110"/>
        <v>0</v>
      </c>
      <c r="L298" s="46"/>
      <c r="M298" s="48">
        <f t="shared" si="105"/>
        <v>0</v>
      </c>
      <c r="N298" s="48">
        <f t="shared" si="105"/>
        <v>0</v>
      </c>
      <c r="O298" s="48">
        <f t="shared" si="105"/>
        <v>0</v>
      </c>
      <c r="P298" s="1187">
        <f t="shared" si="111"/>
        <v>0</v>
      </c>
      <c r="Q298" s="46"/>
      <c r="R298" s="628" t="str">
        <f t="shared" si="106"/>
        <v>ja</v>
      </c>
      <c r="S298" s="1230">
        <f>IF(R298="nee",0,(K298-P298)*(tab!$C$24*tab!$D$10+tab!$D$52))</f>
        <v>0</v>
      </c>
      <c r="T298" s="1230" t="str">
        <f>IF(AND(K298=0,P298=0),"",(H298-M298)*tab!$E$59+(I298-N298)*tab!$F$59+(J298-O298)*tab!$G$59)</f>
        <v/>
      </c>
      <c r="U298" s="1230">
        <f t="shared" si="115"/>
        <v>0</v>
      </c>
      <c r="V298" s="628" t="str">
        <f t="shared" si="108"/>
        <v>ja</v>
      </c>
      <c r="W298" s="1230">
        <f>IF(V298="nee",0,(K298-P298)*(tab!$C$124))</f>
        <v>0</v>
      </c>
      <c r="X298" s="1230">
        <f>IF(AND(K298=0,P298=0),0,(H298-M298)*tab!$G$124+(I298-N298)*tab!$H$124+(J298-O298)*tab!$I$124)</f>
        <v>0</v>
      </c>
      <c r="Y298" s="1230">
        <f t="shared" si="112"/>
        <v>0</v>
      </c>
      <c r="Z298" s="3"/>
      <c r="AA298" s="26"/>
    </row>
    <row r="299" spans="2:27" ht="12" customHeight="1" x14ac:dyDescent="0.2">
      <c r="B299" s="21"/>
      <c r="C299" s="51"/>
      <c r="D299" s="1">
        <v>11</v>
      </c>
      <c r="E299" s="1238">
        <f t="shared" ref="E299:F299" si="122">+E264</f>
        <v>0</v>
      </c>
      <c r="F299" s="669">
        <f t="shared" si="122"/>
        <v>0</v>
      </c>
      <c r="G299" s="47"/>
      <c r="H299" s="48">
        <f t="shared" si="104"/>
        <v>0</v>
      </c>
      <c r="I299" s="48">
        <f t="shared" si="104"/>
        <v>0</v>
      </c>
      <c r="J299" s="48">
        <f t="shared" si="104"/>
        <v>0</v>
      </c>
      <c r="K299" s="1187">
        <f t="shared" si="110"/>
        <v>0</v>
      </c>
      <c r="L299" s="46"/>
      <c r="M299" s="48">
        <f t="shared" si="105"/>
        <v>0</v>
      </c>
      <c r="N299" s="48">
        <f t="shared" si="105"/>
        <v>0</v>
      </c>
      <c r="O299" s="48">
        <f t="shared" si="105"/>
        <v>0</v>
      </c>
      <c r="P299" s="1187">
        <f t="shared" si="111"/>
        <v>0</v>
      </c>
      <c r="Q299" s="46"/>
      <c r="R299" s="628" t="str">
        <f t="shared" si="106"/>
        <v>ja</v>
      </c>
      <c r="S299" s="1230">
        <f>IF(R299="nee",0,(K299-P299)*(tab!$C$24*tab!$D$10+tab!$D$52))</f>
        <v>0</v>
      </c>
      <c r="T299" s="1230" t="str">
        <f>IF(AND(K299=0,P299=0),"",(H299-M299)*tab!$E$59+(I299-N299)*tab!$F$59+(J299-O299)*tab!$G$59)</f>
        <v/>
      </c>
      <c r="U299" s="1230">
        <f t="shared" si="115"/>
        <v>0</v>
      </c>
      <c r="V299" s="628" t="str">
        <f t="shared" si="108"/>
        <v>ja</v>
      </c>
      <c r="W299" s="1230">
        <f>IF(V299="nee",0,(K299-P299)*(tab!$C$124))</f>
        <v>0</v>
      </c>
      <c r="X299" s="1230">
        <f>IF(AND(K299=0,P299=0),0,(H299-M299)*tab!$G$124+(I299-N299)*tab!$H$124+(J299-O299)*tab!$I$124)</f>
        <v>0</v>
      </c>
      <c r="Y299" s="1230">
        <f t="shared" si="112"/>
        <v>0</v>
      </c>
      <c r="Z299" s="3"/>
      <c r="AA299" s="26"/>
    </row>
    <row r="300" spans="2:27" ht="12" customHeight="1" x14ac:dyDescent="0.2">
      <c r="B300" s="21"/>
      <c r="C300" s="51"/>
      <c r="D300" s="1">
        <v>12</v>
      </c>
      <c r="E300" s="1238">
        <f t="shared" ref="E300:F300" si="123">+E265</f>
        <v>0</v>
      </c>
      <c r="F300" s="669">
        <f t="shared" si="123"/>
        <v>0</v>
      </c>
      <c r="G300" s="47"/>
      <c r="H300" s="48">
        <f t="shared" si="104"/>
        <v>0</v>
      </c>
      <c r="I300" s="48">
        <f t="shared" si="104"/>
        <v>0</v>
      </c>
      <c r="J300" s="48">
        <f t="shared" si="104"/>
        <v>0</v>
      </c>
      <c r="K300" s="1187">
        <f t="shared" si="110"/>
        <v>0</v>
      </c>
      <c r="L300" s="46"/>
      <c r="M300" s="48">
        <f t="shared" si="105"/>
        <v>0</v>
      </c>
      <c r="N300" s="48">
        <f t="shared" si="105"/>
        <v>0</v>
      </c>
      <c r="O300" s="48">
        <f t="shared" si="105"/>
        <v>0</v>
      </c>
      <c r="P300" s="1187">
        <f t="shared" si="111"/>
        <v>0</v>
      </c>
      <c r="Q300" s="46"/>
      <c r="R300" s="628" t="str">
        <f t="shared" si="106"/>
        <v>ja</v>
      </c>
      <c r="S300" s="1230">
        <f>IF(R300="nee",0,(K300-P300)*(tab!$C$24*tab!$D$10+tab!$D$52))</f>
        <v>0</v>
      </c>
      <c r="T300" s="1230" t="str">
        <f>IF(AND(K300=0,P300=0),"",(H300-M300)*tab!$E$59+(I300-N300)*tab!$F$59+(J300-O300)*tab!$G$59)</f>
        <v/>
      </c>
      <c r="U300" s="1230">
        <f t="shared" si="115"/>
        <v>0</v>
      </c>
      <c r="V300" s="628" t="str">
        <f t="shared" si="108"/>
        <v>ja</v>
      </c>
      <c r="W300" s="1230">
        <f>IF(V300="nee",0,(K300-P300)*(tab!$C$124))</f>
        <v>0</v>
      </c>
      <c r="X300" s="1230">
        <f>IF(AND(K300=0,P300=0),0,(H300-M300)*tab!$G$124+(I300-N300)*tab!$H$124+(J300-O300)*tab!$I$124)</f>
        <v>0</v>
      </c>
      <c r="Y300" s="1230">
        <f t="shared" si="112"/>
        <v>0</v>
      </c>
      <c r="Z300" s="3"/>
      <c r="AA300" s="26"/>
    </row>
    <row r="301" spans="2:27" ht="12" customHeight="1" x14ac:dyDescent="0.2">
      <c r="B301" s="21"/>
      <c r="C301" s="51"/>
      <c r="D301" s="1">
        <v>13</v>
      </c>
      <c r="E301" s="1238">
        <f t="shared" ref="E301:F301" si="124">+E266</f>
        <v>0</v>
      </c>
      <c r="F301" s="669">
        <f t="shared" si="124"/>
        <v>0</v>
      </c>
      <c r="G301" s="47"/>
      <c r="H301" s="48">
        <f t="shared" si="104"/>
        <v>0</v>
      </c>
      <c r="I301" s="48">
        <f t="shared" si="104"/>
        <v>0</v>
      </c>
      <c r="J301" s="48">
        <f t="shared" si="104"/>
        <v>0</v>
      </c>
      <c r="K301" s="1187">
        <f t="shared" si="110"/>
        <v>0</v>
      </c>
      <c r="L301" s="46"/>
      <c r="M301" s="48">
        <f t="shared" si="105"/>
        <v>0</v>
      </c>
      <c r="N301" s="48">
        <f t="shared" si="105"/>
        <v>0</v>
      </c>
      <c r="O301" s="48">
        <f t="shared" si="105"/>
        <v>0</v>
      </c>
      <c r="P301" s="1187">
        <f t="shared" si="111"/>
        <v>0</v>
      </c>
      <c r="Q301" s="46"/>
      <c r="R301" s="628" t="str">
        <f t="shared" si="106"/>
        <v>ja</v>
      </c>
      <c r="S301" s="1230">
        <f>IF(R301="nee",0,(K301-P301)*(tab!$C$24*tab!$D$10+tab!$D$52))</f>
        <v>0</v>
      </c>
      <c r="T301" s="1230" t="str">
        <f>IF(AND(K301=0,P301=0),"",(H301-M301)*tab!$E$59+(I301-N301)*tab!$F$59+(J301-O301)*tab!$G$59)</f>
        <v/>
      </c>
      <c r="U301" s="1230">
        <f t="shared" si="115"/>
        <v>0</v>
      </c>
      <c r="V301" s="628" t="str">
        <f t="shared" si="108"/>
        <v>ja</v>
      </c>
      <c r="W301" s="1230">
        <f>IF(V301="nee",0,(K301-P301)*(tab!$C$124))</f>
        <v>0</v>
      </c>
      <c r="X301" s="1230">
        <f>IF(AND(K301=0,P301=0),0,(H301-M301)*tab!$G$124+(I301-N301)*tab!$H$124+(J301-O301)*tab!$I$124)</f>
        <v>0</v>
      </c>
      <c r="Y301" s="1230">
        <f t="shared" si="112"/>
        <v>0</v>
      </c>
      <c r="Z301" s="3"/>
      <c r="AA301" s="26"/>
    </row>
    <row r="302" spans="2:27" ht="12" customHeight="1" x14ac:dyDescent="0.2">
      <c r="B302" s="21"/>
      <c r="C302" s="51"/>
      <c r="D302" s="1">
        <v>14</v>
      </c>
      <c r="E302" s="1238">
        <f t="shared" ref="E302:F302" si="125">+E267</f>
        <v>0</v>
      </c>
      <c r="F302" s="669">
        <f t="shared" si="125"/>
        <v>0</v>
      </c>
      <c r="G302" s="47"/>
      <c r="H302" s="48">
        <f t="shared" si="104"/>
        <v>0</v>
      </c>
      <c r="I302" s="48">
        <f t="shared" si="104"/>
        <v>0</v>
      </c>
      <c r="J302" s="48">
        <f t="shared" si="104"/>
        <v>0</v>
      </c>
      <c r="K302" s="1187">
        <f t="shared" si="110"/>
        <v>0</v>
      </c>
      <c r="L302" s="46"/>
      <c r="M302" s="48">
        <f t="shared" si="105"/>
        <v>0</v>
      </c>
      <c r="N302" s="48">
        <f t="shared" si="105"/>
        <v>0</v>
      </c>
      <c r="O302" s="48">
        <f t="shared" si="105"/>
        <v>0</v>
      </c>
      <c r="P302" s="1187">
        <f t="shared" si="111"/>
        <v>0</v>
      </c>
      <c r="Q302" s="46"/>
      <c r="R302" s="628" t="str">
        <f t="shared" si="106"/>
        <v>ja</v>
      </c>
      <c r="S302" s="1230">
        <f>IF(R302="nee",0,(K302-P302)*(tab!$C$24*tab!$D$10+tab!$D$52))</f>
        <v>0</v>
      </c>
      <c r="T302" s="1230" t="str">
        <f>IF(AND(K302=0,P302=0),"",(H302-M302)*tab!$E$59+(I302-N302)*tab!$F$59+(J302-O302)*tab!$G$59)</f>
        <v/>
      </c>
      <c r="U302" s="1230">
        <f t="shared" si="115"/>
        <v>0</v>
      </c>
      <c r="V302" s="628" t="str">
        <f t="shared" si="108"/>
        <v>ja</v>
      </c>
      <c r="W302" s="1230">
        <f>IF(V302="nee",0,(K302-P302)*(tab!$C$124))</f>
        <v>0</v>
      </c>
      <c r="X302" s="1230">
        <f>IF(AND(K302=0,P302=0),0,(H302-M302)*tab!$G$124+(I302-N302)*tab!$H$124+(J302-O302)*tab!$I$124)</f>
        <v>0</v>
      </c>
      <c r="Y302" s="1230">
        <f t="shared" si="112"/>
        <v>0</v>
      </c>
      <c r="Z302" s="3"/>
      <c r="AA302" s="26"/>
    </row>
    <row r="303" spans="2:27" ht="12" customHeight="1" x14ac:dyDescent="0.2">
      <c r="B303" s="21"/>
      <c r="C303" s="51"/>
      <c r="D303" s="1">
        <v>15</v>
      </c>
      <c r="E303" s="1238">
        <f t="shared" ref="E303:F303" si="126">+E268</f>
        <v>0</v>
      </c>
      <c r="F303" s="669">
        <f t="shared" si="126"/>
        <v>0</v>
      </c>
      <c r="G303" s="47"/>
      <c r="H303" s="48">
        <f t="shared" si="104"/>
        <v>0</v>
      </c>
      <c r="I303" s="48">
        <f t="shared" si="104"/>
        <v>0</v>
      </c>
      <c r="J303" s="48">
        <f t="shared" si="104"/>
        <v>0</v>
      </c>
      <c r="K303" s="1187">
        <f t="shared" si="110"/>
        <v>0</v>
      </c>
      <c r="L303" s="46"/>
      <c r="M303" s="48">
        <f t="shared" si="105"/>
        <v>0</v>
      </c>
      <c r="N303" s="48">
        <f t="shared" si="105"/>
        <v>0</v>
      </c>
      <c r="O303" s="48">
        <f t="shared" si="105"/>
        <v>0</v>
      </c>
      <c r="P303" s="1187">
        <f t="shared" si="111"/>
        <v>0</v>
      </c>
      <c r="Q303" s="46"/>
      <c r="R303" s="628" t="str">
        <f t="shared" si="106"/>
        <v>ja</v>
      </c>
      <c r="S303" s="1230">
        <f>IF(R303="nee",0,(K303-P303)*(tab!$C$24*tab!$D$10+tab!$D$52))</f>
        <v>0</v>
      </c>
      <c r="T303" s="1230" t="str">
        <f>IF(AND(K303=0,P303=0),"",(H303-M303)*tab!$E$59+(I303-N303)*tab!$F$59+(J303-O303)*tab!$G$59)</f>
        <v/>
      </c>
      <c r="U303" s="1230">
        <f t="shared" si="115"/>
        <v>0</v>
      </c>
      <c r="V303" s="628" t="str">
        <f t="shared" si="108"/>
        <v>ja</v>
      </c>
      <c r="W303" s="1230">
        <f>IF(V303="nee",0,(K303-P303)*(tab!$C$124))</f>
        <v>0</v>
      </c>
      <c r="X303" s="1230">
        <f>IF(AND(K303=0,P303=0),0,(H303-M303)*tab!$G$124+(I303-N303)*tab!$H$124+(J303-O303)*tab!$I$124)</f>
        <v>0</v>
      </c>
      <c r="Y303" s="1230">
        <f t="shared" si="112"/>
        <v>0</v>
      </c>
      <c r="Z303" s="3"/>
      <c r="AA303" s="26"/>
    </row>
    <row r="304" spans="2:27" ht="12" customHeight="1" x14ac:dyDescent="0.2">
      <c r="B304" s="21"/>
      <c r="C304" s="51"/>
      <c r="D304" s="1">
        <v>16</v>
      </c>
      <c r="E304" s="1238">
        <f t="shared" ref="E304:F304" si="127">+E269</f>
        <v>0</v>
      </c>
      <c r="F304" s="669">
        <f t="shared" si="127"/>
        <v>0</v>
      </c>
      <c r="G304" s="47"/>
      <c r="H304" s="48">
        <f t="shared" si="104"/>
        <v>0</v>
      </c>
      <c r="I304" s="48">
        <f t="shared" si="104"/>
        <v>0</v>
      </c>
      <c r="J304" s="48">
        <f t="shared" si="104"/>
        <v>0</v>
      </c>
      <c r="K304" s="1187">
        <f t="shared" si="110"/>
        <v>0</v>
      </c>
      <c r="L304" s="46"/>
      <c r="M304" s="48">
        <f t="shared" si="105"/>
        <v>0</v>
      </c>
      <c r="N304" s="48">
        <f t="shared" si="105"/>
        <v>0</v>
      </c>
      <c r="O304" s="48">
        <f t="shared" si="105"/>
        <v>0</v>
      </c>
      <c r="P304" s="1187">
        <f t="shared" si="111"/>
        <v>0</v>
      </c>
      <c r="Q304" s="46"/>
      <c r="R304" s="628" t="str">
        <f t="shared" si="106"/>
        <v>ja</v>
      </c>
      <c r="S304" s="1230">
        <f>IF(R304="nee",0,(K304-P304)*(tab!$C$24*tab!$D$10+tab!$D$52))</f>
        <v>0</v>
      </c>
      <c r="T304" s="1230" t="str">
        <f>IF(AND(K304=0,P304=0),"",(H304-M304)*tab!$E$59+(I304-N304)*tab!$F$59+(J304-O304)*tab!$G$59)</f>
        <v/>
      </c>
      <c r="U304" s="1230">
        <f t="shared" si="115"/>
        <v>0</v>
      </c>
      <c r="V304" s="628" t="str">
        <f t="shared" si="108"/>
        <v>ja</v>
      </c>
      <c r="W304" s="1230">
        <f>IF(V304="nee",0,(K304-P304)*(tab!$C$124))</f>
        <v>0</v>
      </c>
      <c r="X304" s="1230">
        <f>IF(AND(K304=0,P304=0),0,(H304-M304)*tab!$G$124+(I304-N304)*tab!$H$124+(J304-O304)*tab!$I$124)</f>
        <v>0</v>
      </c>
      <c r="Y304" s="1230">
        <f t="shared" si="112"/>
        <v>0</v>
      </c>
      <c r="Z304" s="3"/>
      <c r="AA304" s="26"/>
    </row>
    <row r="305" spans="2:27" ht="12" customHeight="1" x14ac:dyDescent="0.2">
      <c r="B305" s="21"/>
      <c r="C305" s="51"/>
      <c r="D305" s="1">
        <v>17</v>
      </c>
      <c r="E305" s="1238">
        <f t="shared" ref="E305:F305" si="128">+E270</f>
        <v>0</v>
      </c>
      <c r="F305" s="669">
        <f t="shared" si="128"/>
        <v>0</v>
      </c>
      <c r="G305" s="47"/>
      <c r="H305" s="48">
        <f t="shared" si="104"/>
        <v>0</v>
      </c>
      <c r="I305" s="48">
        <f t="shared" si="104"/>
        <v>0</v>
      </c>
      <c r="J305" s="48">
        <f t="shared" si="104"/>
        <v>0</v>
      </c>
      <c r="K305" s="1187">
        <f t="shared" si="110"/>
        <v>0</v>
      </c>
      <c r="L305" s="46"/>
      <c r="M305" s="48">
        <f t="shared" si="105"/>
        <v>0</v>
      </c>
      <c r="N305" s="48">
        <f t="shared" si="105"/>
        <v>0</v>
      </c>
      <c r="O305" s="48">
        <f t="shared" si="105"/>
        <v>0</v>
      </c>
      <c r="P305" s="1187">
        <f t="shared" si="111"/>
        <v>0</v>
      </c>
      <c r="Q305" s="46"/>
      <c r="R305" s="628" t="str">
        <f t="shared" si="106"/>
        <v>ja</v>
      </c>
      <c r="S305" s="1230">
        <f>IF(R305="nee",0,(K305-P305)*(tab!$C$24*tab!$D$10+tab!$D$52))</f>
        <v>0</v>
      </c>
      <c r="T305" s="1230" t="str">
        <f>IF(AND(K305=0,P305=0),"",(H305-M305)*tab!$E$59+(I305-N305)*tab!$F$59+(J305-O305)*tab!$G$59)</f>
        <v/>
      </c>
      <c r="U305" s="1230">
        <f t="shared" si="115"/>
        <v>0</v>
      </c>
      <c r="V305" s="628" t="str">
        <f t="shared" si="108"/>
        <v>ja</v>
      </c>
      <c r="W305" s="1230">
        <f>IF(V305="nee",0,(K305-P305)*(tab!$C$124))</f>
        <v>0</v>
      </c>
      <c r="X305" s="1230">
        <f>IF(AND(K305=0,P305=0),0,(H305-M305)*tab!$G$124+(I305-N305)*tab!$H$124+(J305-O305)*tab!$I$124)</f>
        <v>0</v>
      </c>
      <c r="Y305" s="1230">
        <f t="shared" si="112"/>
        <v>0</v>
      </c>
      <c r="Z305" s="3"/>
      <c r="AA305" s="26"/>
    </row>
    <row r="306" spans="2:27" ht="12" customHeight="1" x14ac:dyDescent="0.2">
      <c r="B306" s="21"/>
      <c r="C306" s="51"/>
      <c r="D306" s="1">
        <v>18</v>
      </c>
      <c r="E306" s="1238">
        <f t="shared" ref="E306:F306" si="129">+E271</f>
        <v>0</v>
      </c>
      <c r="F306" s="669">
        <f t="shared" si="129"/>
        <v>0</v>
      </c>
      <c r="G306" s="47"/>
      <c r="H306" s="48">
        <f t="shared" si="104"/>
        <v>0</v>
      </c>
      <c r="I306" s="48">
        <f t="shared" si="104"/>
        <v>0</v>
      </c>
      <c r="J306" s="48">
        <f t="shared" si="104"/>
        <v>0</v>
      </c>
      <c r="K306" s="1187">
        <f t="shared" si="110"/>
        <v>0</v>
      </c>
      <c r="L306" s="46"/>
      <c r="M306" s="48">
        <f t="shared" si="105"/>
        <v>0</v>
      </c>
      <c r="N306" s="48">
        <f t="shared" si="105"/>
        <v>0</v>
      </c>
      <c r="O306" s="48">
        <f t="shared" si="105"/>
        <v>0</v>
      </c>
      <c r="P306" s="1187">
        <f t="shared" si="111"/>
        <v>0</v>
      </c>
      <c r="Q306" s="46"/>
      <c r="R306" s="628" t="str">
        <f t="shared" si="106"/>
        <v>ja</v>
      </c>
      <c r="S306" s="1230">
        <f>IF(R306="nee",0,(K306-P306)*(tab!$C$24*tab!$D$10+tab!$D$52))</f>
        <v>0</v>
      </c>
      <c r="T306" s="1230" t="str">
        <f>IF(AND(K306=0,P306=0),"",(H306-M306)*tab!$E$59+(I306-N306)*tab!$F$59+(J306-O306)*tab!$G$59)</f>
        <v/>
      </c>
      <c r="U306" s="1230">
        <f t="shared" si="115"/>
        <v>0</v>
      </c>
      <c r="V306" s="628" t="str">
        <f t="shared" si="108"/>
        <v>ja</v>
      </c>
      <c r="W306" s="1230">
        <f>IF(V306="nee",0,(K306-P306)*(tab!$C$124))</f>
        <v>0</v>
      </c>
      <c r="X306" s="1230">
        <f>IF(AND(K306=0,P306=0),0,(H306-M306)*tab!$G$124+(I306-N306)*tab!$H$124+(J306-O306)*tab!$I$124)</f>
        <v>0</v>
      </c>
      <c r="Y306" s="1230">
        <f t="shared" si="112"/>
        <v>0</v>
      </c>
      <c r="Z306" s="3"/>
      <c r="AA306" s="26"/>
    </row>
    <row r="307" spans="2:27" ht="12" customHeight="1" x14ac:dyDescent="0.2">
      <c r="B307" s="21"/>
      <c r="C307" s="51"/>
      <c r="D307" s="1">
        <v>19</v>
      </c>
      <c r="E307" s="1238">
        <f t="shared" ref="E307:F307" si="130">+E272</f>
        <v>0</v>
      </c>
      <c r="F307" s="669">
        <f t="shared" si="130"/>
        <v>0</v>
      </c>
      <c r="G307" s="47"/>
      <c r="H307" s="48">
        <f t="shared" si="104"/>
        <v>0</v>
      </c>
      <c r="I307" s="48">
        <f t="shared" si="104"/>
        <v>0</v>
      </c>
      <c r="J307" s="48">
        <f t="shared" si="104"/>
        <v>0</v>
      </c>
      <c r="K307" s="1187">
        <f t="shared" si="110"/>
        <v>0</v>
      </c>
      <c r="L307" s="46"/>
      <c r="M307" s="48">
        <f t="shared" si="105"/>
        <v>0</v>
      </c>
      <c r="N307" s="48">
        <f t="shared" si="105"/>
        <v>0</v>
      </c>
      <c r="O307" s="48">
        <f t="shared" si="105"/>
        <v>0</v>
      </c>
      <c r="P307" s="1187">
        <f t="shared" si="111"/>
        <v>0</v>
      </c>
      <c r="Q307" s="46"/>
      <c r="R307" s="628" t="str">
        <f t="shared" si="106"/>
        <v>ja</v>
      </c>
      <c r="S307" s="1230">
        <f>IF(R307="nee",0,(K307-P307)*(tab!$C$24*tab!$D$10+tab!$D$52))</f>
        <v>0</v>
      </c>
      <c r="T307" s="1230" t="str">
        <f>IF(AND(K307=0,P307=0),"",(H307-M307)*tab!$E$59+(I307-N307)*tab!$F$59+(J307-O307)*tab!$G$59)</f>
        <v/>
      </c>
      <c r="U307" s="1230">
        <f t="shared" si="115"/>
        <v>0</v>
      </c>
      <c r="V307" s="628" t="str">
        <f t="shared" si="108"/>
        <v>ja</v>
      </c>
      <c r="W307" s="1230">
        <f>IF(V307="nee",0,(K307-P307)*(tab!$C$124))</f>
        <v>0</v>
      </c>
      <c r="X307" s="1230">
        <f>IF(AND(K307=0,P307=0),0,(H307-M307)*tab!$G$124+(I307-N307)*tab!$H$124+(J307-O307)*tab!$I$124)</f>
        <v>0</v>
      </c>
      <c r="Y307" s="1230">
        <f t="shared" si="112"/>
        <v>0</v>
      </c>
      <c r="Z307" s="3"/>
      <c r="AA307" s="26"/>
    </row>
    <row r="308" spans="2:27" ht="12" customHeight="1" x14ac:dyDescent="0.2">
      <c r="B308" s="21"/>
      <c r="C308" s="51"/>
      <c r="D308" s="1">
        <v>20</v>
      </c>
      <c r="E308" s="1238">
        <f t="shared" ref="E308:F308" si="131">+E273</f>
        <v>0</v>
      </c>
      <c r="F308" s="669">
        <f t="shared" si="131"/>
        <v>0</v>
      </c>
      <c r="G308" s="47"/>
      <c r="H308" s="48">
        <f t="shared" si="104"/>
        <v>0</v>
      </c>
      <c r="I308" s="48">
        <f t="shared" si="104"/>
        <v>0</v>
      </c>
      <c r="J308" s="48">
        <f t="shared" si="104"/>
        <v>0</v>
      </c>
      <c r="K308" s="1187">
        <f t="shared" si="110"/>
        <v>0</v>
      </c>
      <c r="L308" s="46"/>
      <c r="M308" s="48">
        <f t="shared" si="105"/>
        <v>0</v>
      </c>
      <c r="N308" s="48">
        <f t="shared" si="105"/>
        <v>0</v>
      </c>
      <c r="O308" s="48">
        <f t="shared" si="105"/>
        <v>0</v>
      </c>
      <c r="P308" s="1187">
        <f t="shared" si="111"/>
        <v>0</v>
      </c>
      <c r="Q308" s="46"/>
      <c r="R308" s="628" t="str">
        <f t="shared" si="106"/>
        <v>ja</v>
      </c>
      <c r="S308" s="1230">
        <f>IF(R308="nee",0,(K308-P308)*(tab!$C$24*tab!$D$10+tab!$D$52))</f>
        <v>0</v>
      </c>
      <c r="T308" s="1230" t="str">
        <f>IF(AND(K308=0,P308=0),"",(H308-M308)*tab!$E$59+(I308-N308)*tab!$F$59+(J308-O308)*tab!$G$59)</f>
        <v/>
      </c>
      <c r="U308" s="1230">
        <f t="shared" si="115"/>
        <v>0</v>
      </c>
      <c r="V308" s="628" t="str">
        <f t="shared" si="108"/>
        <v>ja</v>
      </c>
      <c r="W308" s="1230">
        <f>IF(V308="nee",0,(K308-P308)*(tab!$C$124))</f>
        <v>0</v>
      </c>
      <c r="X308" s="1230">
        <f>IF(AND(K308=0,P308=0),0,(H308-M308)*tab!$G$124+(I308-N308)*tab!$H$124+(J308-O308)*tab!$I$124)</f>
        <v>0</v>
      </c>
      <c r="Y308" s="1230">
        <f t="shared" si="112"/>
        <v>0</v>
      </c>
      <c r="Z308" s="3"/>
      <c r="AA308" s="26"/>
    </row>
    <row r="309" spans="2:27" ht="12" customHeight="1" x14ac:dyDescent="0.2">
      <c r="B309" s="21"/>
      <c r="C309" s="51"/>
      <c r="D309" s="1">
        <v>21</v>
      </c>
      <c r="E309" s="1238">
        <f t="shared" ref="E309:F309" si="132">+E274</f>
        <v>0</v>
      </c>
      <c r="F309" s="669">
        <f t="shared" si="132"/>
        <v>0</v>
      </c>
      <c r="G309" s="47"/>
      <c r="H309" s="48">
        <f t="shared" si="104"/>
        <v>0</v>
      </c>
      <c r="I309" s="48">
        <f t="shared" si="104"/>
        <v>0</v>
      </c>
      <c r="J309" s="48">
        <f t="shared" si="104"/>
        <v>0</v>
      </c>
      <c r="K309" s="1187">
        <f t="shared" si="110"/>
        <v>0</v>
      </c>
      <c r="L309" s="46"/>
      <c r="M309" s="48">
        <f t="shared" si="105"/>
        <v>0</v>
      </c>
      <c r="N309" s="48">
        <f t="shared" si="105"/>
        <v>0</v>
      </c>
      <c r="O309" s="48">
        <f t="shared" si="105"/>
        <v>0</v>
      </c>
      <c r="P309" s="1187">
        <f t="shared" si="111"/>
        <v>0</v>
      </c>
      <c r="Q309" s="46"/>
      <c r="R309" s="628" t="str">
        <f t="shared" si="106"/>
        <v>ja</v>
      </c>
      <c r="S309" s="1230">
        <f>IF(R309="nee",0,(K309-P309)*(tab!$C$24*tab!$D$10+tab!$D$52))</f>
        <v>0</v>
      </c>
      <c r="T309" s="1230" t="str">
        <f>IF(AND(K309=0,P309=0),"",(H309-M309)*tab!$E$59+(I309-N309)*tab!$F$59+(J309-O309)*tab!$G$59)</f>
        <v/>
      </c>
      <c r="U309" s="1230">
        <f t="shared" si="115"/>
        <v>0</v>
      </c>
      <c r="V309" s="628" t="str">
        <f t="shared" si="108"/>
        <v>ja</v>
      </c>
      <c r="W309" s="1230">
        <f>IF(V309="nee",0,(K309-P309)*(tab!$C$124))</f>
        <v>0</v>
      </c>
      <c r="X309" s="1230">
        <f>IF(AND(K309=0,P309=0),0,(H309-M309)*tab!$G$124+(I309-N309)*tab!$H$124+(J309-O309)*tab!$I$124)</f>
        <v>0</v>
      </c>
      <c r="Y309" s="1230">
        <f t="shared" si="112"/>
        <v>0</v>
      </c>
      <c r="Z309" s="3"/>
      <c r="AA309" s="26"/>
    </row>
    <row r="310" spans="2:27" ht="12" customHeight="1" x14ac:dyDescent="0.2">
      <c r="B310" s="21"/>
      <c r="C310" s="51"/>
      <c r="D310" s="1">
        <v>22</v>
      </c>
      <c r="E310" s="1238">
        <f t="shared" ref="E310:F310" si="133">+E275</f>
        <v>0</v>
      </c>
      <c r="F310" s="669">
        <f t="shared" si="133"/>
        <v>0</v>
      </c>
      <c r="G310" s="47"/>
      <c r="H310" s="48">
        <f t="shared" si="104"/>
        <v>0</v>
      </c>
      <c r="I310" s="48">
        <f t="shared" si="104"/>
        <v>0</v>
      </c>
      <c r="J310" s="48">
        <f t="shared" si="104"/>
        <v>0</v>
      </c>
      <c r="K310" s="1187">
        <f t="shared" si="110"/>
        <v>0</v>
      </c>
      <c r="L310" s="46"/>
      <c r="M310" s="48">
        <f t="shared" si="105"/>
        <v>0</v>
      </c>
      <c r="N310" s="48">
        <f t="shared" si="105"/>
        <v>0</v>
      </c>
      <c r="O310" s="48">
        <f t="shared" si="105"/>
        <v>0</v>
      </c>
      <c r="P310" s="1187">
        <f t="shared" si="111"/>
        <v>0</v>
      </c>
      <c r="Q310" s="46"/>
      <c r="R310" s="628" t="str">
        <f t="shared" si="106"/>
        <v>ja</v>
      </c>
      <c r="S310" s="1230">
        <f>IF(R310="nee",0,(K310-P310)*(tab!$C$24*tab!$D$10+tab!$D$52))</f>
        <v>0</v>
      </c>
      <c r="T310" s="1230" t="str">
        <f>IF(AND(K310=0,P310=0),"",(H310-M310)*tab!$E$59+(I310-N310)*tab!$F$59+(J310-O310)*tab!$G$59)</f>
        <v/>
      </c>
      <c r="U310" s="1230">
        <f t="shared" si="115"/>
        <v>0</v>
      </c>
      <c r="V310" s="628" t="str">
        <f t="shared" si="108"/>
        <v>ja</v>
      </c>
      <c r="W310" s="1230">
        <f>IF(V310="nee",0,(K310-P310)*(tab!$C$124))</f>
        <v>0</v>
      </c>
      <c r="X310" s="1230">
        <f>IF(AND(K310=0,P310=0),0,(H310-M310)*tab!$G$124+(I310-N310)*tab!$H$124+(J310-O310)*tab!$I$124)</f>
        <v>0</v>
      </c>
      <c r="Y310" s="1230">
        <f t="shared" si="112"/>
        <v>0</v>
      </c>
      <c r="Z310" s="3"/>
      <c r="AA310" s="26"/>
    </row>
    <row r="311" spans="2:27" ht="12" customHeight="1" x14ac:dyDescent="0.2">
      <c r="B311" s="21"/>
      <c r="C311" s="51"/>
      <c r="D311" s="1">
        <v>23</v>
      </c>
      <c r="E311" s="1238">
        <f t="shared" ref="E311:F311" si="134">+E276</f>
        <v>0</v>
      </c>
      <c r="F311" s="669">
        <f t="shared" si="134"/>
        <v>0</v>
      </c>
      <c r="G311" s="47"/>
      <c r="H311" s="48">
        <f t="shared" si="104"/>
        <v>0</v>
      </c>
      <c r="I311" s="48">
        <f t="shared" si="104"/>
        <v>0</v>
      </c>
      <c r="J311" s="48">
        <f t="shared" si="104"/>
        <v>0</v>
      </c>
      <c r="K311" s="1187">
        <f t="shared" si="110"/>
        <v>0</v>
      </c>
      <c r="L311" s="46"/>
      <c r="M311" s="48">
        <f t="shared" si="105"/>
        <v>0</v>
      </c>
      <c r="N311" s="48">
        <f t="shared" si="105"/>
        <v>0</v>
      </c>
      <c r="O311" s="48">
        <f t="shared" si="105"/>
        <v>0</v>
      </c>
      <c r="P311" s="1187">
        <f t="shared" si="111"/>
        <v>0</v>
      </c>
      <c r="Q311" s="46"/>
      <c r="R311" s="628" t="str">
        <f t="shared" si="106"/>
        <v>ja</v>
      </c>
      <c r="S311" s="1230">
        <f>IF(R311="nee",0,(K311-P311)*(tab!$C$24*tab!$D$10+tab!$D$52))</f>
        <v>0</v>
      </c>
      <c r="T311" s="1230" t="str">
        <f>IF(AND(K311=0,P311=0),"",(H311-M311)*tab!$E$59+(I311-N311)*tab!$F$59+(J311-O311)*tab!$G$59)</f>
        <v/>
      </c>
      <c r="U311" s="1230">
        <f t="shared" si="115"/>
        <v>0</v>
      </c>
      <c r="V311" s="628" t="str">
        <f t="shared" si="108"/>
        <v>ja</v>
      </c>
      <c r="W311" s="1230">
        <f>IF(V311="nee",0,(K311-P311)*(tab!$C$124))</f>
        <v>0</v>
      </c>
      <c r="X311" s="1230">
        <f>IF(AND(K311=0,P311=0),0,(H311-M311)*tab!$G$124+(I311-N311)*tab!$H$124+(J311-O311)*tab!$I$124)</f>
        <v>0</v>
      </c>
      <c r="Y311" s="1230">
        <f t="shared" si="112"/>
        <v>0</v>
      </c>
      <c r="Z311" s="3"/>
      <c r="AA311" s="26"/>
    </row>
    <row r="312" spans="2:27" ht="12" customHeight="1" x14ac:dyDescent="0.2">
      <c r="B312" s="21"/>
      <c r="C312" s="51"/>
      <c r="D312" s="1">
        <v>24</v>
      </c>
      <c r="E312" s="1238">
        <f t="shared" ref="E312:F312" si="135">+E277</f>
        <v>0</v>
      </c>
      <c r="F312" s="669">
        <f t="shared" si="135"/>
        <v>0</v>
      </c>
      <c r="G312" s="47"/>
      <c r="H312" s="48">
        <f t="shared" si="104"/>
        <v>0</v>
      </c>
      <c r="I312" s="48">
        <f t="shared" si="104"/>
        <v>0</v>
      </c>
      <c r="J312" s="48">
        <f t="shared" si="104"/>
        <v>0</v>
      </c>
      <c r="K312" s="1187">
        <f t="shared" si="110"/>
        <v>0</v>
      </c>
      <c r="L312" s="46"/>
      <c r="M312" s="48">
        <f t="shared" si="105"/>
        <v>0</v>
      </c>
      <c r="N312" s="48">
        <f t="shared" si="105"/>
        <v>0</v>
      </c>
      <c r="O312" s="48">
        <f t="shared" si="105"/>
        <v>0</v>
      </c>
      <c r="P312" s="1187">
        <f t="shared" si="111"/>
        <v>0</v>
      </c>
      <c r="Q312" s="46"/>
      <c r="R312" s="628" t="str">
        <f t="shared" si="106"/>
        <v>ja</v>
      </c>
      <c r="S312" s="1230">
        <f>IF(R312="nee",0,(K312-P312)*(tab!$C$24*tab!$D$10+tab!$D$52))</f>
        <v>0</v>
      </c>
      <c r="T312" s="1230" t="str">
        <f>IF(AND(K312=0,P312=0),"",(H312-M312)*tab!$E$59+(I312-N312)*tab!$F$59+(J312-O312)*tab!$G$59)</f>
        <v/>
      </c>
      <c r="U312" s="1230">
        <f t="shared" si="115"/>
        <v>0</v>
      </c>
      <c r="V312" s="628" t="str">
        <f t="shared" si="108"/>
        <v>ja</v>
      </c>
      <c r="W312" s="1230">
        <f>IF(V312="nee",0,(K312-P312)*(tab!$C$124))</f>
        <v>0</v>
      </c>
      <c r="X312" s="1230">
        <f>IF(AND(K312=0,P312=0),0,(H312-M312)*tab!$G$124+(I312-N312)*tab!$H$124+(J312-O312)*tab!$I$124)</f>
        <v>0</v>
      </c>
      <c r="Y312" s="1230">
        <f t="shared" si="112"/>
        <v>0</v>
      </c>
      <c r="Z312" s="3"/>
      <c r="AA312" s="26"/>
    </row>
    <row r="313" spans="2:27" ht="12" customHeight="1" x14ac:dyDescent="0.2">
      <c r="B313" s="21"/>
      <c r="C313" s="51"/>
      <c r="D313" s="1">
        <v>25</v>
      </c>
      <c r="E313" s="1238">
        <f t="shared" ref="E313:F313" si="136">+E278</f>
        <v>0</v>
      </c>
      <c r="F313" s="669">
        <f t="shared" si="136"/>
        <v>0</v>
      </c>
      <c r="G313" s="47"/>
      <c r="H313" s="48">
        <f t="shared" si="104"/>
        <v>0</v>
      </c>
      <c r="I313" s="48">
        <f t="shared" si="104"/>
        <v>0</v>
      </c>
      <c r="J313" s="48">
        <f t="shared" si="104"/>
        <v>0</v>
      </c>
      <c r="K313" s="1187">
        <f t="shared" si="110"/>
        <v>0</v>
      </c>
      <c r="L313" s="46"/>
      <c r="M313" s="48">
        <f t="shared" si="105"/>
        <v>0</v>
      </c>
      <c r="N313" s="48">
        <f t="shared" si="105"/>
        <v>0</v>
      </c>
      <c r="O313" s="48">
        <f t="shared" si="105"/>
        <v>0</v>
      </c>
      <c r="P313" s="1187">
        <f t="shared" si="111"/>
        <v>0</v>
      </c>
      <c r="Q313" s="46"/>
      <c r="R313" s="628" t="str">
        <f t="shared" si="106"/>
        <v>ja</v>
      </c>
      <c r="S313" s="1230">
        <f>IF(R313="nee",0,(K313-P313)*(tab!$C$24*tab!$D$10+tab!$D$52))</f>
        <v>0</v>
      </c>
      <c r="T313" s="1230" t="str">
        <f>IF(AND(K313=0,P313=0),"",(H313-M313)*tab!$E$59+(I313-N313)*tab!$F$59+(J313-O313)*tab!$G$59)</f>
        <v/>
      </c>
      <c r="U313" s="1230">
        <f t="shared" si="115"/>
        <v>0</v>
      </c>
      <c r="V313" s="628" t="str">
        <f t="shared" si="108"/>
        <v>ja</v>
      </c>
      <c r="W313" s="1230">
        <f>IF(V313="nee",0,(K313-P313)*(tab!$C$124))</f>
        <v>0</v>
      </c>
      <c r="X313" s="1230">
        <f>IF(AND(K313=0,P313=0),0,(H313-M313)*tab!$G$124+(I313-N313)*tab!$H$124+(J313-O313)*tab!$I$124)</f>
        <v>0</v>
      </c>
      <c r="Y313" s="1230">
        <f t="shared" si="112"/>
        <v>0</v>
      </c>
      <c r="Z313" s="3"/>
      <c r="AA313" s="26"/>
    </row>
    <row r="314" spans="2:27" ht="12" customHeight="1" x14ac:dyDescent="0.2">
      <c r="B314" s="21"/>
      <c r="C314" s="51"/>
      <c r="D314" s="1">
        <v>26</v>
      </c>
      <c r="E314" s="1238">
        <f t="shared" ref="E314:F314" si="137">+E279</f>
        <v>0</v>
      </c>
      <c r="F314" s="669">
        <f t="shared" si="137"/>
        <v>0</v>
      </c>
      <c r="G314" s="47"/>
      <c r="H314" s="48">
        <f t="shared" si="104"/>
        <v>0</v>
      </c>
      <c r="I314" s="48">
        <f t="shared" si="104"/>
        <v>0</v>
      </c>
      <c r="J314" s="48">
        <f t="shared" si="104"/>
        <v>0</v>
      </c>
      <c r="K314" s="1187">
        <f t="shared" si="110"/>
        <v>0</v>
      </c>
      <c r="L314" s="46"/>
      <c r="M314" s="48">
        <f t="shared" si="105"/>
        <v>0</v>
      </c>
      <c r="N314" s="48">
        <f t="shared" si="105"/>
        <v>0</v>
      </c>
      <c r="O314" s="48">
        <f t="shared" si="105"/>
        <v>0</v>
      </c>
      <c r="P314" s="1187">
        <f t="shared" si="111"/>
        <v>0</v>
      </c>
      <c r="Q314" s="46"/>
      <c r="R314" s="628" t="str">
        <f t="shared" si="106"/>
        <v>ja</v>
      </c>
      <c r="S314" s="1230">
        <f>IF(R314="nee",0,(K314-P314)*(tab!$C$24*tab!$D$10+tab!$D$52))</f>
        <v>0</v>
      </c>
      <c r="T314" s="1230" t="str">
        <f>IF(AND(K314=0,P314=0),"",(H314-M314)*tab!$E$59+(I314-N314)*tab!$F$59+(J314-O314)*tab!$G$59)</f>
        <v/>
      </c>
      <c r="U314" s="1230">
        <f t="shared" si="115"/>
        <v>0</v>
      </c>
      <c r="V314" s="628" t="str">
        <f t="shared" si="108"/>
        <v>ja</v>
      </c>
      <c r="W314" s="1230">
        <f>IF(V314="nee",0,(K314-P314)*(tab!$C$124))</f>
        <v>0</v>
      </c>
      <c r="X314" s="1230">
        <f>IF(AND(K314=0,P314=0),0,(H314-M314)*tab!$G$124+(I314-N314)*tab!$H$124+(J314-O314)*tab!$I$124)</f>
        <v>0</v>
      </c>
      <c r="Y314" s="1230">
        <f t="shared" si="112"/>
        <v>0</v>
      </c>
      <c r="Z314" s="3"/>
      <c r="AA314" s="26"/>
    </row>
    <row r="315" spans="2:27" ht="12" customHeight="1" x14ac:dyDescent="0.2">
      <c r="B315" s="21"/>
      <c r="C315" s="51"/>
      <c r="D315" s="1">
        <v>27</v>
      </c>
      <c r="E315" s="1238">
        <f t="shared" ref="E315:F315" si="138">+E280</f>
        <v>0</v>
      </c>
      <c r="F315" s="669">
        <f t="shared" si="138"/>
        <v>0</v>
      </c>
      <c r="G315" s="47"/>
      <c r="H315" s="48">
        <f t="shared" si="104"/>
        <v>0</v>
      </c>
      <c r="I315" s="48">
        <f t="shared" si="104"/>
        <v>0</v>
      </c>
      <c r="J315" s="48">
        <f t="shared" si="104"/>
        <v>0</v>
      </c>
      <c r="K315" s="1187">
        <f t="shared" si="110"/>
        <v>0</v>
      </c>
      <c r="L315" s="46"/>
      <c r="M315" s="48">
        <f t="shared" si="105"/>
        <v>0</v>
      </c>
      <c r="N315" s="48">
        <f t="shared" si="105"/>
        <v>0</v>
      </c>
      <c r="O315" s="48">
        <f t="shared" si="105"/>
        <v>0</v>
      </c>
      <c r="P315" s="1187">
        <f t="shared" si="111"/>
        <v>0</v>
      </c>
      <c r="Q315" s="46"/>
      <c r="R315" s="628" t="str">
        <f t="shared" si="106"/>
        <v>ja</v>
      </c>
      <c r="S315" s="1230">
        <f>IF(R315="nee",0,(K315-P315)*(tab!$C$24*tab!$D$10+tab!$D$52))</f>
        <v>0</v>
      </c>
      <c r="T315" s="1230" t="str">
        <f>IF(AND(K315=0,P315=0),"",(H315-M315)*tab!$E$59+(I315-N315)*tab!$F$59+(J315-O315)*tab!$G$59)</f>
        <v/>
      </c>
      <c r="U315" s="1230">
        <f t="shared" si="115"/>
        <v>0</v>
      </c>
      <c r="V315" s="628" t="str">
        <f t="shared" si="108"/>
        <v>ja</v>
      </c>
      <c r="W315" s="1230">
        <f>IF(V315="nee",0,(K315-P315)*(tab!$C$124))</f>
        <v>0</v>
      </c>
      <c r="X315" s="1230">
        <f>IF(AND(K315=0,P315=0),0,(H315-M315)*tab!$G$124+(I315-N315)*tab!$H$124+(J315-O315)*tab!$I$124)</f>
        <v>0</v>
      </c>
      <c r="Y315" s="1230">
        <f t="shared" si="112"/>
        <v>0</v>
      </c>
      <c r="Z315" s="3"/>
      <c r="AA315" s="26"/>
    </row>
    <row r="316" spans="2:27" ht="12" customHeight="1" x14ac:dyDescent="0.2">
      <c r="B316" s="21"/>
      <c r="C316" s="51"/>
      <c r="D316" s="1">
        <v>28</v>
      </c>
      <c r="E316" s="1238">
        <f t="shared" ref="E316:F316" si="139">+E281</f>
        <v>0</v>
      </c>
      <c r="F316" s="669">
        <f t="shared" si="139"/>
        <v>0</v>
      </c>
      <c r="G316" s="47"/>
      <c r="H316" s="48">
        <f t="shared" si="104"/>
        <v>0</v>
      </c>
      <c r="I316" s="48">
        <f t="shared" si="104"/>
        <v>0</v>
      </c>
      <c r="J316" s="48">
        <f t="shared" si="104"/>
        <v>0</v>
      </c>
      <c r="K316" s="1187">
        <f t="shared" si="110"/>
        <v>0</v>
      </c>
      <c r="L316" s="46"/>
      <c r="M316" s="48">
        <f t="shared" si="105"/>
        <v>0</v>
      </c>
      <c r="N316" s="48">
        <f t="shared" si="105"/>
        <v>0</v>
      </c>
      <c r="O316" s="48">
        <f t="shared" si="105"/>
        <v>0</v>
      </c>
      <c r="P316" s="1187">
        <f t="shared" si="111"/>
        <v>0</v>
      </c>
      <c r="Q316" s="46"/>
      <c r="R316" s="628" t="str">
        <f t="shared" si="106"/>
        <v>ja</v>
      </c>
      <c r="S316" s="1230">
        <f>IF(R316="nee",0,(K316-P316)*(tab!$C$24*tab!$D$10+tab!$D$52))</f>
        <v>0</v>
      </c>
      <c r="T316" s="1230" t="str">
        <f>IF(AND(K316=0,P316=0),"",(H316-M316)*tab!$E$59+(I316-N316)*tab!$F$59+(J316-O316)*tab!$G$59)</f>
        <v/>
      </c>
      <c r="U316" s="1230">
        <f t="shared" si="115"/>
        <v>0</v>
      </c>
      <c r="V316" s="628" t="str">
        <f t="shared" si="108"/>
        <v>ja</v>
      </c>
      <c r="W316" s="1230">
        <f>IF(V316="nee",0,(K316-P316)*(tab!$C$124))</f>
        <v>0</v>
      </c>
      <c r="X316" s="1230">
        <f>IF(AND(K316=0,P316=0),0,(H316-M316)*tab!$G$124+(I316-N316)*tab!$H$124+(J316-O316)*tab!$I$124)</f>
        <v>0</v>
      </c>
      <c r="Y316" s="1230">
        <f t="shared" si="112"/>
        <v>0</v>
      </c>
      <c r="Z316" s="3"/>
      <c r="AA316" s="26"/>
    </row>
    <row r="317" spans="2:27" ht="12" customHeight="1" x14ac:dyDescent="0.2">
      <c r="B317" s="21"/>
      <c r="C317" s="51"/>
      <c r="D317" s="1">
        <v>29</v>
      </c>
      <c r="E317" s="1238">
        <f t="shared" ref="E317:F317" si="140">+E282</f>
        <v>0</v>
      </c>
      <c r="F317" s="669">
        <f t="shared" si="140"/>
        <v>0</v>
      </c>
      <c r="G317" s="47"/>
      <c r="H317" s="48">
        <f t="shared" si="104"/>
        <v>0</v>
      </c>
      <c r="I317" s="48">
        <f t="shared" si="104"/>
        <v>0</v>
      </c>
      <c r="J317" s="48">
        <f t="shared" si="104"/>
        <v>0</v>
      </c>
      <c r="K317" s="1187">
        <f t="shared" si="110"/>
        <v>0</v>
      </c>
      <c r="L317" s="46"/>
      <c r="M317" s="48">
        <f t="shared" si="105"/>
        <v>0</v>
      </c>
      <c r="N317" s="48">
        <f t="shared" si="105"/>
        <v>0</v>
      </c>
      <c r="O317" s="48">
        <f t="shared" si="105"/>
        <v>0</v>
      </c>
      <c r="P317" s="1187">
        <f t="shared" si="111"/>
        <v>0</v>
      </c>
      <c r="Q317" s="46"/>
      <c r="R317" s="628" t="str">
        <f t="shared" si="106"/>
        <v>ja</v>
      </c>
      <c r="S317" s="1230">
        <f>IF(R317="nee",0,(K317-P317)*(tab!$C$24*tab!$D$10+tab!$D$52))</f>
        <v>0</v>
      </c>
      <c r="T317" s="1230" t="str">
        <f>IF(AND(K317=0,P317=0),"",(H317-M317)*tab!$E$59+(I317-N317)*tab!$F$59+(J317-O317)*tab!$G$59)</f>
        <v/>
      </c>
      <c r="U317" s="1230">
        <f t="shared" si="115"/>
        <v>0</v>
      </c>
      <c r="V317" s="628" t="str">
        <f t="shared" si="108"/>
        <v>ja</v>
      </c>
      <c r="W317" s="1230">
        <f>IF(V317="nee",0,(K317-P317)*(tab!$C$124))</f>
        <v>0</v>
      </c>
      <c r="X317" s="1230">
        <f>IF(AND(K317=0,P317=0),0,(H317-M317)*tab!$G$124+(I317-N317)*tab!$H$124+(J317-O317)*tab!$I$124)</f>
        <v>0</v>
      </c>
      <c r="Y317" s="1230">
        <f t="shared" si="112"/>
        <v>0</v>
      </c>
      <c r="Z317" s="3"/>
      <c r="AA317" s="26"/>
    </row>
    <row r="318" spans="2:27" ht="12" customHeight="1" x14ac:dyDescent="0.2">
      <c r="B318" s="21"/>
      <c r="C318" s="51"/>
      <c r="D318" s="1">
        <v>30</v>
      </c>
      <c r="E318" s="1238">
        <f t="shared" ref="E318:F318" si="141">+E283</f>
        <v>0</v>
      </c>
      <c r="F318" s="669">
        <f t="shared" si="141"/>
        <v>0</v>
      </c>
      <c r="G318" s="47"/>
      <c r="H318" s="48">
        <f t="shared" si="104"/>
        <v>0</v>
      </c>
      <c r="I318" s="48">
        <f t="shared" si="104"/>
        <v>0</v>
      </c>
      <c r="J318" s="48">
        <f t="shared" si="104"/>
        <v>0</v>
      </c>
      <c r="K318" s="1187">
        <f t="shared" si="110"/>
        <v>0</v>
      </c>
      <c r="L318" s="46"/>
      <c r="M318" s="48">
        <f t="shared" si="105"/>
        <v>0</v>
      </c>
      <c r="N318" s="48">
        <f t="shared" si="105"/>
        <v>0</v>
      </c>
      <c r="O318" s="48">
        <f t="shared" si="105"/>
        <v>0</v>
      </c>
      <c r="P318" s="1187">
        <f t="shared" si="111"/>
        <v>0</v>
      </c>
      <c r="Q318" s="46"/>
      <c r="R318" s="628" t="str">
        <f t="shared" si="106"/>
        <v>ja</v>
      </c>
      <c r="S318" s="1230">
        <f>IF(R318="nee",0,(K318-P318)*(tab!$C$24*tab!$D$10+tab!$D$52))</f>
        <v>0</v>
      </c>
      <c r="T318" s="1230" t="str">
        <f>IF(AND(K318=0,P318=0),"",(H318-M318)*tab!$E$59+(I318-N318)*tab!$F$59+(J318-O318)*tab!$G$59)</f>
        <v/>
      </c>
      <c r="U318" s="1230">
        <f t="shared" si="115"/>
        <v>0</v>
      </c>
      <c r="V318" s="628" t="str">
        <f t="shared" si="108"/>
        <v>ja</v>
      </c>
      <c r="W318" s="1230">
        <f>IF(V318="nee",0,(K318-P318)*(tab!$C$124))</f>
        <v>0</v>
      </c>
      <c r="X318" s="1230">
        <f>IF(AND(K318=0,P318=0),0,(H318-M318)*tab!$G$124+(I318-N318)*tab!$H$124+(J318-O318)*tab!$I$124)</f>
        <v>0</v>
      </c>
      <c r="Y318" s="1230">
        <f t="shared" si="112"/>
        <v>0</v>
      </c>
      <c r="Z318" s="3"/>
      <c r="AA318" s="26"/>
    </row>
    <row r="319" spans="2:27" ht="12" customHeight="1" x14ac:dyDescent="0.2">
      <c r="B319" s="419"/>
      <c r="C319" s="909"/>
      <c r="D319" s="345"/>
      <c r="E319" s="367"/>
      <c r="F319" s="423"/>
      <c r="G319" s="643"/>
      <c r="H319" s="1228">
        <f>SUM(H289:H314)</f>
        <v>0</v>
      </c>
      <c r="I319" s="1228">
        <f>SUM(I289:I314)</f>
        <v>0</v>
      </c>
      <c r="J319" s="1228">
        <f>SUM(J289:J314)</f>
        <v>0</v>
      </c>
      <c r="K319" s="1228">
        <f>SUM(K289:K314)</f>
        <v>0</v>
      </c>
      <c r="L319" s="644"/>
      <c r="M319" s="1228">
        <f>SUM(M289:M314)</f>
        <v>0</v>
      </c>
      <c r="N319" s="1228">
        <f>SUM(N289:N314)</f>
        <v>0</v>
      </c>
      <c r="O319" s="1228">
        <f>SUM(O289:O314)</f>
        <v>0</v>
      </c>
      <c r="P319" s="1228">
        <f>SUM(P289:P314)</f>
        <v>0</v>
      </c>
      <c r="Q319" s="644"/>
      <c r="R319" s="644"/>
      <c r="S319" s="644"/>
      <c r="T319" s="644"/>
      <c r="U319" s="1229">
        <f t="shared" ref="U319" si="142">SUM(U289:U318)</f>
        <v>0</v>
      </c>
      <c r="V319" s="644"/>
      <c r="W319" s="644"/>
      <c r="X319" s="644"/>
      <c r="Y319" s="1229">
        <f t="shared" ref="Y319" si="143">SUM(Y289:Y318)</f>
        <v>0</v>
      </c>
      <c r="Z319" s="368"/>
      <c r="AA319" s="371"/>
    </row>
    <row r="320" spans="2:27" ht="12" customHeight="1" x14ac:dyDescent="0.2">
      <c r="B320" s="21"/>
      <c r="C320" s="51"/>
      <c r="D320" s="1"/>
      <c r="E320" s="38"/>
      <c r="F320" s="44"/>
      <c r="G320" s="49"/>
      <c r="H320" s="637"/>
      <c r="I320" s="637"/>
      <c r="J320" s="637"/>
      <c r="K320" s="50"/>
      <c r="L320" s="50"/>
      <c r="M320" s="637"/>
      <c r="N320" s="637"/>
      <c r="O320" s="637"/>
      <c r="P320" s="50"/>
      <c r="Q320" s="50"/>
      <c r="R320" s="50"/>
      <c r="S320" s="50"/>
      <c r="T320" s="50"/>
      <c r="U320" s="50"/>
      <c r="V320" s="50"/>
      <c r="W320" s="50"/>
      <c r="X320" s="50"/>
      <c r="Y320" s="50"/>
      <c r="Z320" s="3"/>
      <c r="AA320" s="26"/>
    </row>
    <row r="321" spans="2:27" ht="12" customHeight="1" x14ac:dyDescent="0.2">
      <c r="B321" s="250"/>
      <c r="C321" s="249"/>
      <c r="D321" s="965"/>
      <c r="E321" s="1231" t="s">
        <v>128</v>
      </c>
      <c r="F321" s="1011"/>
      <c r="G321" s="1232"/>
      <c r="H321" s="1233" t="s">
        <v>706</v>
      </c>
      <c r="I321" s="1234"/>
      <c r="J321" s="1276">
        <f>tab!$F$4</f>
        <v>2017</v>
      </c>
      <c r="K321" s="1011"/>
      <c r="L321" s="1011"/>
      <c r="M321" s="1233"/>
      <c r="N321" s="1234"/>
      <c r="O321" s="1235"/>
      <c r="P321" s="1011"/>
      <c r="Q321" s="1011"/>
      <c r="R321" s="1231"/>
      <c r="S321" s="1011"/>
      <c r="T321" s="1011"/>
      <c r="U321" s="1011"/>
      <c r="V321" s="1011"/>
      <c r="W321" s="1011"/>
      <c r="X321" s="1011"/>
      <c r="Y321" s="1011"/>
      <c r="Z321" s="7"/>
      <c r="AA321" s="259"/>
    </row>
    <row r="322" spans="2:27" ht="12" customHeight="1" x14ac:dyDescent="0.2">
      <c r="B322" s="21"/>
      <c r="C322" s="51"/>
      <c r="D322" s="40"/>
      <c r="E322" s="1231" t="s">
        <v>122</v>
      </c>
      <c r="F322" s="1218"/>
      <c r="G322" s="1232"/>
      <c r="H322" s="1231" t="s">
        <v>644</v>
      </c>
      <c r="I322" s="1011"/>
      <c r="J322" s="1011"/>
      <c r="K322" s="1011"/>
      <c r="L322" s="1011"/>
      <c r="M322" s="1231" t="s">
        <v>645</v>
      </c>
      <c r="N322" s="1011"/>
      <c r="O322" s="1011"/>
      <c r="P322" s="1011"/>
      <c r="Q322" s="1011"/>
      <c r="R322" s="1011" t="s">
        <v>703</v>
      </c>
      <c r="S322" s="1011" t="s">
        <v>123</v>
      </c>
      <c r="T322" s="1011"/>
      <c r="U322" s="1011" t="s">
        <v>646</v>
      </c>
      <c r="V322" s="1011" t="s">
        <v>704</v>
      </c>
      <c r="W322" s="1011"/>
      <c r="X322" s="1011"/>
      <c r="Y322" s="1011" t="s">
        <v>647</v>
      </c>
      <c r="Z322" s="56"/>
      <c r="AA322" s="18"/>
    </row>
    <row r="323" spans="2:27" ht="12" customHeight="1" x14ac:dyDescent="0.2">
      <c r="B323" s="21"/>
      <c r="C323" s="51"/>
      <c r="D323" s="345"/>
      <c r="E323" s="991" t="s">
        <v>124</v>
      </c>
      <c r="F323" s="1009" t="s">
        <v>125</v>
      </c>
      <c r="G323" s="992"/>
      <c r="H323" s="1009" t="s">
        <v>29</v>
      </c>
      <c r="I323" s="1009" t="s">
        <v>30</v>
      </c>
      <c r="J323" s="1009" t="s">
        <v>31</v>
      </c>
      <c r="K323" s="1009" t="s">
        <v>126</v>
      </c>
      <c r="L323" s="1009"/>
      <c r="M323" s="1009" t="s">
        <v>29</v>
      </c>
      <c r="N323" s="1009" t="s">
        <v>30</v>
      </c>
      <c r="O323" s="1009" t="s">
        <v>31</v>
      </c>
      <c r="P323" s="991" t="s">
        <v>126</v>
      </c>
      <c r="Q323" s="1009"/>
      <c r="R323" s="1011" t="s">
        <v>576</v>
      </c>
      <c r="S323" s="1009" t="s">
        <v>131</v>
      </c>
      <c r="T323" s="1009" t="s">
        <v>132</v>
      </c>
      <c r="U323" s="1009" t="s">
        <v>626</v>
      </c>
      <c r="V323" s="1011" t="s">
        <v>576</v>
      </c>
      <c r="W323" s="1009" t="s">
        <v>648</v>
      </c>
      <c r="X323" s="1009" t="s">
        <v>132</v>
      </c>
      <c r="Y323" s="1009" t="s">
        <v>626</v>
      </c>
      <c r="Z323" s="3"/>
      <c r="AA323" s="26"/>
    </row>
    <row r="324" spans="2:27" ht="12" customHeight="1" x14ac:dyDescent="0.2">
      <c r="B324" s="21"/>
      <c r="C324" s="51"/>
      <c r="D324" s="1">
        <v>1</v>
      </c>
      <c r="E324" s="1238">
        <f t="shared" ref="E324:F353" si="144">+E203</f>
        <v>0</v>
      </c>
      <c r="F324" s="669">
        <f t="shared" si="144"/>
        <v>0</v>
      </c>
      <c r="G324" s="47"/>
      <c r="H324" s="48">
        <f t="shared" ref="H324:J353" si="145">+H203</f>
        <v>0</v>
      </c>
      <c r="I324" s="48">
        <f t="shared" si="145"/>
        <v>0</v>
      </c>
      <c r="J324" s="48">
        <f t="shared" si="145"/>
        <v>0</v>
      </c>
      <c r="K324" s="1187">
        <f>SUM(H324:J324)</f>
        <v>0</v>
      </c>
      <c r="L324" s="46"/>
      <c r="M324" s="48">
        <f t="shared" ref="M324:O353" si="146">+M203</f>
        <v>0</v>
      </c>
      <c r="N324" s="48">
        <f t="shared" si="146"/>
        <v>0</v>
      </c>
      <c r="O324" s="48">
        <f t="shared" si="146"/>
        <v>0</v>
      </c>
      <c r="P324" s="1187">
        <f>SUM(M324:O324)</f>
        <v>0</v>
      </c>
      <c r="Q324" s="46"/>
      <c r="R324" s="628" t="str">
        <f t="shared" ref="R324:R353" si="147">+R203</f>
        <v>ja</v>
      </c>
      <c r="S324" s="1230">
        <f>IF(R324="nee",0,(K324-P324)*(tab!$C$24*tab!$D$10+tab!$D$52))</f>
        <v>0</v>
      </c>
      <c r="T324" s="1230" t="str">
        <f>IF(AND(K324=0,P324=0),"",(H324-M324)*tab!$E$60+(I324-N324)*tab!$F$60+(J324-O324)*tab!$G$60)</f>
        <v/>
      </c>
      <c r="U324" s="1230">
        <f t="shared" ref="U324:U325" si="148">IF(SUM(S324:T324)&lt;0,0,SUM(S324:T324))</f>
        <v>0</v>
      </c>
      <c r="V324" s="628" t="str">
        <f t="shared" ref="V324:V353" si="149">+V203</f>
        <v>ja</v>
      </c>
      <c r="W324" s="1230">
        <f>IF(V324="nee",0,(K324-P324)*(tab!$C$125))</f>
        <v>0</v>
      </c>
      <c r="X324" s="1230">
        <f>IF(AND(K324=0,P324=0),0,(H324-M324)*tab!$G$125+(I324-N324)*tab!$H$125+(J324-O324)*tab!$I$125)</f>
        <v>0</v>
      </c>
      <c r="Y324" s="1230">
        <f>IF(SUM(W324:X324)&lt;0,0,SUM(W324:X324))</f>
        <v>0</v>
      </c>
      <c r="Z324" s="3"/>
      <c r="AA324" s="26"/>
    </row>
    <row r="325" spans="2:27" ht="12" customHeight="1" x14ac:dyDescent="0.2">
      <c r="B325" s="21"/>
      <c r="C325" s="51"/>
      <c r="D325" s="1">
        <v>2</v>
      </c>
      <c r="E325" s="1238">
        <f t="shared" si="144"/>
        <v>0</v>
      </c>
      <c r="F325" s="669">
        <f t="shared" si="144"/>
        <v>0</v>
      </c>
      <c r="G325" s="47"/>
      <c r="H325" s="48">
        <f t="shared" si="145"/>
        <v>0</v>
      </c>
      <c r="I325" s="48">
        <f t="shared" si="145"/>
        <v>0</v>
      </c>
      <c r="J325" s="48">
        <f t="shared" si="145"/>
        <v>0</v>
      </c>
      <c r="K325" s="1187">
        <f t="shared" ref="K325:K335" si="150">SUM(H325:J325)</f>
        <v>0</v>
      </c>
      <c r="L325" s="46"/>
      <c r="M325" s="48">
        <f t="shared" si="146"/>
        <v>0</v>
      </c>
      <c r="N325" s="48">
        <f t="shared" si="146"/>
        <v>0</v>
      </c>
      <c r="O325" s="48">
        <f t="shared" si="146"/>
        <v>0</v>
      </c>
      <c r="P325" s="1187">
        <f t="shared" ref="P325:P353" si="151">SUM(M325:O325)</f>
        <v>0</v>
      </c>
      <c r="Q325" s="46"/>
      <c r="R325" s="628" t="str">
        <f t="shared" si="147"/>
        <v>ja</v>
      </c>
      <c r="S325" s="1230">
        <f>IF(R325="nee",0,(K325-P325)*(tab!$C$24*tab!$D$10+tab!$D$52))</f>
        <v>0</v>
      </c>
      <c r="T325" s="1230" t="str">
        <f>IF(AND(K325=0,P325=0),"",(H325-M325)*tab!$E$60+(I325-N325)*tab!$F$60+(J325-O325)*tab!$G$60)</f>
        <v/>
      </c>
      <c r="U325" s="1230">
        <f t="shared" si="148"/>
        <v>0</v>
      </c>
      <c r="V325" s="628" t="str">
        <f t="shared" si="149"/>
        <v>ja</v>
      </c>
      <c r="W325" s="1230">
        <f>IF(V325="nee",0,(K325-P325)*(tab!$C$125))</f>
        <v>0</v>
      </c>
      <c r="X325" s="1230">
        <f>IF(AND(K325=0,P325=0),0,(H325-M325)*tab!$G$125+(I325-N325)*tab!$H$125+(J325-O325)*tab!$I$125)</f>
        <v>0</v>
      </c>
      <c r="Y325" s="1230">
        <f t="shared" ref="Y325:Y353" si="152">IF(SUM(W325:X325)&lt;0,0,SUM(W325:X325))</f>
        <v>0</v>
      </c>
      <c r="Z325" s="3"/>
      <c r="AA325" s="26"/>
    </row>
    <row r="326" spans="2:27" ht="12" customHeight="1" x14ac:dyDescent="0.2">
      <c r="B326" s="21"/>
      <c r="C326" s="51"/>
      <c r="D326" s="1">
        <v>3</v>
      </c>
      <c r="E326" s="1238">
        <f t="shared" si="144"/>
        <v>0</v>
      </c>
      <c r="F326" s="669">
        <f t="shared" si="144"/>
        <v>0</v>
      </c>
      <c r="G326" s="47"/>
      <c r="H326" s="48">
        <f t="shared" si="145"/>
        <v>0</v>
      </c>
      <c r="I326" s="48">
        <f t="shared" si="145"/>
        <v>0</v>
      </c>
      <c r="J326" s="48">
        <f t="shared" si="145"/>
        <v>0</v>
      </c>
      <c r="K326" s="1187">
        <f t="shared" si="150"/>
        <v>0</v>
      </c>
      <c r="L326" s="46"/>
      <c r="M326" s="48">
        <f t="shared" si="146"/>
        <v>0</v>
      </c>
      <c r="N326" s="48">
        <f t="shared" si="146"/>
        <v>0</v>
      </c>
      <c r="O326" s="48">
        <f t="shared" si="146"/>
        <v>0</v>
      </c>
      <c r="P326" s="1187">
        <f t="shared" si="151"/>
        <v>0</v>
      </c>
      <c r="Q326" s="46"/>
      <c r="R326" s="628" t="str">
        <f t="shared" si="147"/>
        <v>ja</v>
      </c>
      <c r="S326" s="1230">
        <f>IF(R326="nee",0,(K326-P326)*(tab!$C$24*tab!$D$10+tab!$D$52))</f>
        <v>0</v>
      </c>
      <c r="T326" s="1230" t="str">
        <f>IF(AND(K326=0,P326=0),"",(H326-M326)*tab!$E$60+(I326-N326)*tab!$F$60+(J326-O326)*tab!$G$60)</f>
        <v/>
      </c>
      <c r="U326" s="1230">
        <f>IF(SUM(S326:T326)&lt;0,0,SUM(S326:T326))</f>
        <v>0</v>
      </c>
      <c r="V326" s="628" t="str">
        <f t="shared" si="149"/>
        <v>ja</v>
      </c>
      <c r="W326" s="1230">
        <f>IF(V326="nee",0,(K326-P326)*(tab!$C$125))</f>
        <v>0</v>
      </c>
      <c r="X326" s="1230">
        <f>IF(AND(K326=0,P326=0),0,(H326-M326)*tab!$G$125+(I326-N326)*tab!$H$125+(J326-O326)*tab!$I$125)</f>
        <v>0</v>
      </c>
      <c r="Y326" s="1230">
        <f t="shared" si="152"/>
        <v>0</v>
      </c>
      <c r="Z326" s="3"/>
      <c r="AA326" s="26"/>
    </row>
    <row r="327" spans="2:27" ht="12" customHeight="1" x14ac:dyDescent="0.2">
      <c r="B327" s="21"/>
      <c r="C327" s="51"/>
      <c r="D327" s="1">
        <v>4</v>
      </c>
      <c r="E327" s="1238">
        <f t="shared" si="144"/>
        <v>0</v>
      </c>
      <c r="F327" s="669">
        <f t="shared" si="144"/>
        <v>0</v>
      </c>
      <c r="G327" s="47"/>
      <c r="H327" s="48">
        <f t="shared" si="145"/>
        <v>0</v>
      </c>
      <c r="I327" s="48">
        <f t="shared" si="145"/>
        <v>0</v>
      </c>
      <c r="J327" s="48">
        <f t="shared" si="145"/>
        <v>0</v>
      </c>
      <c r="K327" s="1187">
        <f t="shared" si="150"/>
        <v>0</v>
      </c>
      <c r="L327" s="46"/>
      <c r="M327" s="48">
        <f t="shared" si="146"/>
        <v>0</v>
      </c>
      <c r="N327" s="48">
        <f t="shared" si="146"/>
        <v>0</v>
      </c>
      <c r="O327" s="48">
        <f t="shared" si="146"/>
        <v>0</v>
      </c>
      <c r="P327" s="1187">
        <f t="shared" si="151"/>
        <v>0</v>
      </c>
      <c r="Q327" s="46"/>
      <c r="R327" s="628" t="str">
        <f t="shared" si="147"/>
        <v>ja</v>
      </c>
      <c r="S327" s="1230">
        <f>IF(R327="nee",0,(K327-P327)*(tab!$C$24*tab!$D$10+tab!$D$52))</f>
        <v>0</v>
      </c>
      <c r="T327" s="1230" t="str">
        <f>IF(AND(K327=0,P327=0),"",(H327-M327)*tab!$E$60+(I327-N327)*tab!$F$60+(J327-O327)*tab!$G$60)</f>
        <v/>
      </c>
      <c r="U327" s="1230">
        <f t="shared" ref="U327:U353" si="153">IF(SUM(S327:T327)&lt;0,0,SUM(S327:T327))</f>
        <v>0</v>
      </c>
      <c r="V327" s="628" t="str">
        <f t="shared" si="149"/>
        <v>ja</v>
      </c>
      <c r="W327" s="1230">
        <f>IF(V327="nee",0,(K327-P327)*(tab!$C$125))</f>
        <v>0</v>
      </c>
      <c r="X327" s="1230">
        <f>IF(AND(K327=0,P327=0),0,(H327-M327)*tab!$G$125+(I327-N327)*tab!$H$125+(J327-O327)*tab!$I$125)</f>
        <v>0</v>
      </c>
      <c r="Y327" s="1230">
        <f t="shared" si="152"/>
        <v>0</v>
      </c>
      <c r="Z327" s="3"/>
      <c r="AA327" s="26"/>
    </row>
    <row r="328" spans="2:27" ht="12" customHeight="1" x14ac:dyDescent="0.2">
      <c r="B328" s="21"/>
      <c r="C328" s="51"/>
      <c r="D328" s="1">
        <v>5</v>
      </c>
      <c r="E328" s="1238">
        <f t="shared" si="144"/>
        <v>0</v>
      </c>
      <c r="F328" s="669">
        <f t="shared" si="144"/>
        <v>0</v>
      </c>
      <c r="G328" s="47"/>
      <c r="H328" s="48">
        <f t="shared" si="145"/>
        <v>0</v>
      </c>
      <c r="I328" s="48">
        <f t="shared" si="145"/>
        <v>0</v>
      </c>
      <c r="J328" s="48">
        <f t="shared" si="145"/>
        <v>0</v>
      </c>
      <c r="K328" s="1187">
        <f t="shared" si="150"/>
        <v>0</v>
      </c>
      <c r="L328" s="46"/>
      <c r="M328" s="48">
        <f t="shared" si="146"/>
        <v>0</v>
      </c>
      <c r="N328" s="48">
        <f t="shared" si="146"/>
        <v>0</v>
      </c>
      <c r="O328" s="48">
        <f t="shared" si="146"/>
        <v>0</v>
      </c>
      <c r="P328" s="1187">
        <f t="shared" si="151"/>
        <v>0</v>
      </c>
      <c r="Q328" s="46"/>
      <c r="R328" s="628" t="str">
        <f t="shared" si="147"/>
        <v>ja</v>
      </c>
      <c r="S328" s="1230">
        <f>IF(R328="nee",0,(K328-P328)*(tab!$C$24*tab!$D$10+tab!$D$52))</f>
        <v>0</v>
      </c>
      <c r="T328" s="1230" t="str">
        <f>IF(AND(K328=0,P328=0),"",(H328-M328)*tab!$E$60+(I328-N328)*tab!$F$60+(J328-O328)*tab!$G$60)</f>
        <v/>
      </c>
      <c r="U328" s="1230">
        <f t="shared" si="153"/>
        <v>0</v>
      </c>
      <c r="V328" s="628" t="str">
        <f t="shared" si="149"/>
        <v>ja</v>
      </c>
      <c r="W328" s="1230">
        <f>IF(V328="nee",0,(K328-P328)*(tab!$C$125))</f>
        <v>0</v>
      </c>
      <c r="X328" s="1230">
        <f>IF(AND(K328=0,P328=0),0,(H328-M328)*tab!$G$125+(I328-N328)*tab!$H$125+(J328-O328)*tab!$I$125)</f>
        <v>0</v>
      </c>
      <c r="Y328" s="1230">
        <f t="shared" si="152"/>
        <v>0</v>
      </c>
      <c r="Z328" s="3"/>
      <c r="AA328" s="26"/>
    </row>
    <row r="329" spans="2:27" ht="12" customHeight="1" x14ac:dyDescent="0.2">
      <c r="B329" s="21"/>
      <c r="C329" s="51"/>
      <c r="D329" s="1">
        <v>6</v>
      </c>
      <c r="E329" s="1238">
        <f t="shared" si="144"/>
        <v>0</v>
      </c>
      <c r="F329" s="669">
        <f t="shared" si="144"/>
        <v>0</v>
      </c>
      <c r="G329" s="47"/>
      <c r="H329" s="48">
        <f t="shared" si="145"/>
        <v>0</v>
      </c>
      <c r="I329" s="48">
        <f t="shared" si="145"/>
        <v>0</v>
      </c>
      <c r="J329" s="48">
        <f t="shared" si="145"/>
        <v>0</v>
      </c>
      <c r="K329" s="1187">
        <f t="shared" si="150"/>
        <v>0</v>
      </c>
      <c r="L329" s="46"/>
      <c r="M329" s="48">
        <f t="shared" si="146"/>
        <v>0</v>
      </c>
      <c r="N329" s="48">
        <f t="shared" si="146"/>
        <v>0</v>
      </c>
      <c r="O329" s="48">
        <f t="shared" si="146"/>
        <v>0</v>
      </c>
      <c r="P329" s="1187">
        <f t="shared" si="151"/>
        <v>0</v>
      </c>
      <c r="Q329" s="46"/>
      <c r="R329" s="628" t="str">
        <f t="shared" si="147"/>
        <v>ja</v>
      </c>
      <c r="S329" s="1230">
        <f>IF(R329="nee",0,(K329-P329)*(tab!$C$24*tab!$D$10+tab!$D$52))</f>
        <v>0</v>
      </c>
      <c r="T329" s="1230" t="str">
        <f>IF(AND(K329=0,P329=0),"",(H329-M329)*tab!$E$60+(I329-N329)*tab!$F$60+(J329-O329)*tab!$G$60)</f>
        <v/>
      </c>
      <c r="U329" s="1230">
        <f t="shared" si="153"/>
        <v>0</v>
      </c>
      <c r="V329" s="628" t="str">
        <f t="shared" si="149"/>
        <v>ja</v>
      </c>
      <c r="W329" s="1230">
        <f>IF(V329="nee",0,(K329-P329)*(tab!$C$125))</f>
        <v>0</v>
      </c>
      <c r="X329" s="1230">
        <f>IF(AND(K329=0,P329=0),0,(H329-M329)*tab!$G$125+(I329-N329)*tab!$H$125+(J329-O329)*tab!$I$125)</f>
        <v>0</v>
      </c>
      <c r="Y329" s="1230">
        <f t="shared" si="152"/>
        <v>0</v>
      </c>
      <c r="Z329" s="3"/>
      <c r="AA329" s="26"/>
    </row>
    <row r="330" spans="2:27" ht="12" customHeight="1" x14ac:dyDescent="0.2">
      <c r="B330" s="21"/>
      <c r="C330" s="51"/>
      <c r="D330" s="1">
        <v>7</v>
      </c>
      <c r="E330" s="1238">
        <f t="shared" si="144"/>
        <v>0</v>
      </c>
      <c r="F330" s="669">
        <f t="shared" si="144"/>
        <v>0</v>
      </c>
      <c r="G330" s="47"/>
      <c r="H330" s="48">
        <f t="shared" si="145"/>
        <v>0</v>
      </c>
      <c r="I330" s="48">
        <f t="shared" si="145"/>
        <v>0</v>
      </c>
      <c r="J330" s="48">
        <f t="shared" si="145"/>
        <v>0</v>
      </c>
      <c r="K330" s="1187">
        <f t="shared" si="150"/>
        <v>0</v>
      </c>
      <c r="L330" s="46"/>
      <c r="M330" s="48">
        <f t="shared" si="146"/>
        <v>0</v>
      </c>
      <c r="N330" s="48">
        <f t="shared" si="146"/>
        <v>0</v>
      </c>
      <c r="O330" s="48">
        <f t="shared" si="146"/>
        <v>0</v>
      </c>
      <c r="P330" s="1187">
        <f t="shared" si="151"/>
        <v>0</v>
      </c>
      <c r="Q330" s="46"/>
      <c r="R330" s="628" t="str">
        <f t="shared" si="147"/>
        <v>ja</v>
      </c>
      <c r="S330" s="1230">
        <f>IF(R330="nee",0,(K330-P330)*(tab!$C$24*tab!$D$10+tab!$D$52))</f>
        <v>0</v>
      </c>
      <c r="T330" s="1230" t="str">
        <f>IF(AND(K330=0,P330=0),"",(H330-M330)*tab!$E$60+(I330-N330)*tab!$F$60+(J330-O330)*tab!$G$60)</f>
        <v/>
      </c>
      <c r="U330" s="1230">
        <f t="shared" si="153"/>
        <v>0</v>
      </c>
      <c r="V330" s="628" t="str">
        <f t="shared" si="149"/>
        <v>ja</v>
      </c>
      <c r="W330" s="1230">
        <f>IF(V330="nee",0,(K330-P330)*(tab!$C$125))</f>
        <v>0</v>
      </c>
      <c r="X330" s="1230">
        <f>IF(AND(K330=0,P330=0),0,(H330-M330)*tab!$G$125+(I330-N330)*tab!$H$125+(J330-O330)*tab!$I$125)</f>
        <v>0</v>
      </c>
      <c r="Y330" s="1230">
        <f t="shared" si="152"/>
        <v>0</v>
      </c>
      <c r="Z330" s="3"/>
      <c r="AA330" s="26"/>
    </row>
    <row r="331" spans="2:27" ht="12" customHeight="1" x14ac:dyDescent="0.2">
      <c r="B331" s="21"/>
      <c r="C331" s="51"/>
      <c r="D331" s="1">
        <v>8</v>
      </c>
      <c r="E331" s="1238">
        <f t="shared" si="144"/>
        <v>0</v>
      </c>
      <c r="F331" s="669">
        <f t="shared" si="144"/>
        <v>0</v>
      </c>
      <c r="G331" s="47"/>
      <c r="H331" s="48">
        <f t="shared" si="145"/>
        <v>0</v>
      </c>
      <c r="I331" s="48">
        <f t="shared" si="145"/>
        <v>0</v>
      </c>
      <c r="J331" s="48">
        <f t="shared" si="145"/>
        <v>0</v>
      </c>
      <c r="K331" s="1187">
        <f t="shared" si="150"/>
        <v>0</v>
      </c>
      <c r="L331" s="46"/>
      <c r="M331" s="48">
        <f t="shared" si="146"/>
        <v>0</v>
      </c>
      <c r="N331" s="48">
        <f t="shared" si="146"/>
        <v>0</v>
      </c>
      <c r="O331" s="48">
        <f t="shared" si="146"/>
        <v>0</v>
      </c>
      <c r="P331" s="1187">
        <f t="shared" si="151"/>
        <v>0</v>
      </c>
      <c r="Q331" s="46"/>
      <c r="R331" s="628" t="str">
        <f t="shared" si="147"/>
        <v>ja</v>
      </c>
      <c r="S331" s="1230">
        <f>IF(R331="nee",0,(K331-P331)*(tab!$C$24*tab!$D$10+tab!$D$52))</f>
        <v>0</v>
      </c>
      <c r="T331" s="1230" t="str">
        <f>IF(AND(K331=0,P331=0),"",(H331-M331)*tab!$E$60+(I331-N331)*tab!$F$60+(J331-O331)*tab!$G$60)</f>
        <v/>
      </c>
      <c r="U331" s="1230">
        <f t="shared" si="153"/>
        <v>0</v>
      </c>
      <c r="V331" s="628" t="str">
        <f t="shared" si="149"/>
        <v>ja</v>
      </c>
      <c r="W331" s="1230">
        <f>IF(V331="nee",0,(K331-P331)*(tab!$C$125))</f>
        <v>0</v>
      </c>
      <c r="X331" s="1230">
        <f>IF(AND(K331=0,P331=0),0,(H331-M331)*tab!$G$125+(I331-N331)*tab!$H$125+(J331-O331)*tab!$I$125)</f>
        <v>0</v>
      </c>
      <c r="Y331" s="1230">
        <f t="shared" si="152"/>
        <v>0</v>
      </c>
      <c r="Z331" s="3"/>
      <c r="AA331" s="26"/>
    </row>
    <row r="332" spans="2:27" ht="12" customHeight="1" x14ac:dyDescent="0.2">
      <c r="B332" s="21"/>
      <c r="C332" s="51"/>
      <c r="D332" s="1">
        <v>9</v>
      </c>
      <c r="E332" s="1238">
        <f t="shared" si="144"/>
        <v>0</v>
      </c>
      <c r="F332" s="669">
        <f t="shared" si="144"/>
        <v>0</v>
      </c>
      <c r="G332" s="47"/>
      <c r="H332" s="48">
        <f t="shared" si="145"/>
        <v>0</v>
      </c>
      <c r="I332" s="48">
        <f t="shared" si="145"/>
        <v>0</v>
      </c>
      <c r="J332" s="48">
        <f t="shared" si="145"/>
        <v>0</v>
      </c>
      <c r="K332" s="1187">
        <f t="shared" si="150"/>
        <v>0</v>
      </c>
      <c r="L332" s="46"/>
      <c r="M332" s="48">
        <f t="shared" si="146"/>
        <v>0</v>
      </c>
      <c r="N332" s="48">
        <f t="shared" si="146"/>
        <v>0</v>
      </c>
      <c r="O332" s="48">
        <f t="shared" si="146"/>
        <v>0</v>
      </c>
      <c r="P332" s="1187">
        <f t="shared" si="151"/>
        <v>0</v>
      </c>
      <c r="Q332" s="46"/>
      <c r="R332" s="628" t="str">
        <f t="shared" si="147"/>
        <v>ja</v>
      </c>
      <c r="S332" s="1230">
        <f>IF(R332="nee",0,(K332-P332)*(tab!$C$24*tab!$D$10+tab!$D$52))</f>
        <v>0</v>
      </c>
      <c r="T332" s="1230" t="str">
        <f>IF(AND(K332=0,P332=0),"",(H332-M332)*tab!$E$60+(I332-N332)*tab!$F$60+(J332-O332)*tab!$G$60)</f>
        <v/>
      </c>
      <c r="U332" s="1230">
        <f t="shared" si="153"/>
        <v>0</v>
      </c>
      <c r="V332" s="628" t="str">
        <f t="shared" si="149"/>
        <v>ja</v>
      </c>
      <c r="W332" s="1230">
        <f>IF(V332="nee",0,(K332-P332)*(tab!$C$125))</f>
        <v>0</v>
      </c>
      <c r="X332" s="1230">
        <f>IF(AND(K332=0,P332=0),0,(H332-M332)*tab!$G$125+(I332-N332)*tab!$H$125+(J332-O332)*tab!$I$125)</f>
        <v>0</v>
      </c>
      <c r="Y332" s="1230">
        <f t="shared" si="152"/>
        <v>0</v>
      </c>
      <c r="Z332" s="3"/>
      <c r="AA332" s="26"/>
    </row>
    <row r="333" spans="2:27" ht="12" customHeight="1" x14ac:dyDescent="0.2">
      <c r="B333" s="21"/>
      <c r="C333" s="51"/>
      <c r="D333" s="1">
        <v>10</v>
      </c>
      <c r="E333" s="1238">
        <f t="shared" si="144"/>
        <v>0</v>
      </c>
      <c r="F333" s="669">
        <f t="shared" si="144"/>
        <v>0</v>
      </c>
      <c r="G333" s="47"/>
      <c r="H333" s="48">
        <f t="shared" si="145"/>
        <v>0</v>
      </c>
      <c r="I333" s="48">
        <f t="shared" si="145"/>
        <v>0</v>
      </c>
      <c r="J333" s="48">
        <f t="shared" si="145"/>
        <v>0</v>
      </c>
      <c r="K333" s="1187">
        <f t="shared" si="150"/>
        <v>0</v>
      </c>
      <c r="L333" s="46"/>
      <c r="M333" s="48">
        <f t="shared" si="146"/>
        <v>0</v>
      </c>
      <c r="N333" s="48">
        <f t="shared" si="146"/>
        <v>0</v>
      </c>
      <c r="O333" s="48">
        <f t="shared" si="146"/>
        <v>0</v>
      </c>
      <c r="P333" s="1187">
        <f t="shared" si="151"/>
        <v>0</v>
      </c>
      <c r="Q333" s="46"/>
      <c r="R333" s="628" t="str">
        <f t="shared" si="147"/>
        <v>ja</v>
      </c>
      <c r="S333" s="1230">
        <f>IF(R333="nee",0,(K333-P333)*(tab!$C$24*tab!$D$10+tab!$D$52))</f>
        <v>0</v>
      </c>
      <c r="T333" s="1230" t="str">
        <f>IF(AND(K333=0,P333=0),"",(H333-M333)*tab!$E$60+(I333-N333)*tab!$F$60+(J333-O333)*tab!$G$60)</f>
        <v/>
      </c>
      <c r="U333" s="1230">
        <f t="shared" si="153"/>
        <v>0</v>
      </c>
      <c r="V333" s="628" t="str">
        <f t="shared" si="149"/>
        <v>ja</v>
      </c>
      <c r="W333" s="1230">
        <f>IF(V333="nee",0,(K333-P333)*(tab!$C$125))</f>
        <v>0</v>
      </c>
      <c r="X333" s="1230">
        <f>IF(AND(K333=0,P333=0),0,(H333-M333)*tab!$G$125+(I333-N333)*tab!$H$125+(J333-O333)*tab!$I$125)</f>
        <v>0</v>
      </c>
      <c r="Y333" s="1230">
        <f t="shared" si="152"/>
        <v>0</v>
      </c>
      <c r="Z333" s="3"/>
      <c r="AA333" s="26"/>
    </row>
    <row r="334" spans="2:27" ht="12" customHeight="1" x14ac:dyDescent="0.2">
      <c r="B334" s="21"/>
      <c r="C334" s="51"/>
      <c r="D334" s="1">
        <v>11</v>
      </c>
      <c r="E334" s="1238">
        <f t="shared" si="144"/>
        <v>0</v>
      </c>
      <c r="F334" s="669">
        <f t="shared" si="144"/>
        <v>0</v>
      </c>
      <c r="G334" s="47"/>
      <c r="H334" s="48">
        <f t="shared" si="145"/>
        <v>0</v>
      </c>
      <c r="I334" s="48">
        <f t="shared" si="145"/>
        <v>0</v>
      </c>
      <c r="J334" s="48">
        <f t="shared" si="145"/>
        <v>0</v>
      </c>
      <c r="K334" s="1187">
        <f t="shared" si="150"/>
        <v>0</v>
      </c>
      <c r="L334" s="46"/>
      <c r="M334" s="48">
        <f t="shared" si="146"/>
        <v>0</v>
      </c>
      <c r="N334" s="48">
        <f t="shared" si="146"/>
        <v>0</v>
      </c>
      <c r="O334" s="48">
        <f t="shared" si="146"/>
        <v>0</v>
      </c>
      <c r="P334" s="1187">
        <f t="shared" si="151"/>
        <v>0</v>
      </c>
      <c r="Q334" s="46"/>
      <c r="R334" s="628" t="str">
        <f t="shared" si="147"/>
        <v>ja</v>
      </c>
      <c r="S334" s="1230">
        <f>IF(R334="nee",0,(K334-P334)*(tab!$C$24*tab!$D$10+tab!$D$52))</f>
        <v>0</v>
      </c>
      <c r="T334" s="1230" t="str">
        <f>IF(AND(K334=0,P334=0),"",(H334-M334)*tab!$E$60+(I334-N334)*tab!$F$60+(J334-O334)*tab!$G$60)</f>
        <v/>
      </c>
      <c r="U334" s="1230">
        <f t="shared" si="153"/>
        <v>0</v>
      </c>
      <c r="V334" s="628" t="str">
        <f t="shared" si="149"/>
        <v>ja</v>
      </c>
      <c r="W334" s="1230">
        <f>IF(V334="nee",0,(K334-P334)*(tab!$C$125))</f>
        <v>0</v>
      </c>
      <c r="X334" s="1230">
        <f>IF(AND(K334=0,P334=0),0,(H334-M334)*tab!$G$125+(I334-N334)*tab!$H$125+(J334-O334)*tab!$I$125)</f>
        <v>0</v>
      </c>
      <c r="Y334" s="1230">
        <f t="shared" si="152"/>
        <v>0</v>
      </c>
      <c r="Z334" s="3"/>
      <c r="AA334" s="26"/>
    </row>
    <row r="335" spans="2:27" ht="12" customHeight="1" x14ac:dyDescent="0.2">
      <c r="B335" s="21"/>
      <c r="C335" s="51"/>
      <c r="D335" s="1">
        <v>12</v>
      </c>
      <c r="E335" s="1238">
        <f t="shared" si="144"/>
        <v>0</v>
      </c>
      <c r="F335" s="669">
        <f t="shared" si="144"/>
        <v>0</v>
      </c>
      <c r="G335" s="47"/>
      <c r="H335" s="48">
        <f t="shared" si="145"/>
        <v>0</v>
      </c>
      <c r="I335" s="48">
        <f t="shared" si="145"/>
        <v>0</v>
      </c>
      <c r="J335" s="48">
        <f t="shared" si="145"/>
        <v>0</v>
      </c>
      <c r="K335" s="1187">
        <f t="shared" si="150"/>
        <v>0</v>
      </c>
      <c r="L335" s="46"/>
      <c r="M335" s="48">
        <f t="shared" si="146"/>
        <v>0</v>
      </c>
      <c r="N335" s="48">
        <f t="shared" si="146"/>
        <v>0</v>
      </c>
      <c r="O335" s="48">
        <f t="shared" si="146"/>
        <v>0</v>
      </c>
      <c r="P335" s="1187">
        <f t="shared" si="151"/>
        <v>0</v>
      </c>
      <c r="Q335" s="46"/>
      <c r="R335" s="628" t="str">
        <f t="shared" si="147"/>
        <v>ja</v>
      </c>
      <c r="S335" s="1230">
        <f>IF(R335="nee",0,(K335-P335)*(tab!$C$24*tab!$D$10+tab!$D$52))</f>
        <v>0</v>
      </c>
      <c r="T335" s="1230" t="str">
        <f>IF(AND(K335=0,P335=0),"",(H335-M335)*tab!$E$60+(I335-N335)*tab!$F$60+(J335-O335)*tab!$G$60)</f>
        <v/>
      </c>
      <c r="U335" s="1230">
        <f t="shared" si="153"/>
        <v>0</v>
      </c>
      <c r="V335" s="628" t="str">
        <f t="shared" si="149"/>
        <v>ja</v>
      </c>
      <c r="W335" s="1230">
        <f>IF(V335="nee",0,(K335-P335)*(tab!$C$125))</f>
        <v>0</v>
      </c>
      <c r="X335" s="1230">
        <f>IF(AND(K335=0,P335=0),0,(H335-M335)*tab!$G$125+(I335-N335)*tab!$H$125+(J335-O335)*tab!$I$125)</f>
        <v>0</v>
      </c>
      <c r="Y335" s="1230">
        <f t="shared" si="152"/>
        <v>0</v>
      </c>
      <c r="Z335" s="3"/>
      <c r="AA335" s="26"/>
    </row>
    <row r="336" spans="2:27" ht="12" customHeight="1" x14ac:dyDescent="0.2">
      <c r="B336" s="21"/>
      <c r="C336" s="51"/>
      <c r="D336" s="1">
        <v>13</v>
      </c>
      <c r="E336" s="1238">
        <f t="shared" si="144"/>
        <v>0</v>
      </c>
      <c r="F336" s="669">
        <f t="shared" si="144"/>
        <v>0</v>
      </c>
      <c r="G336" s="47"/>
      <c r="H336" s="48">
        <f t="shared" si="145"/>
        <v>0</v>
      </c>
      <c r="I336" s="48">
        <f t="shared" si="145"/>
        <v>0</v>
      </c>
      <c r="J336" s="48">
        <f t="shared" si="145"/>
        <v>0</v>
      </c>
      <c r="K336" s="1187">
        <f t="shared" ref="K336:K353" si="154">SUM(H336:J336)</f>
        <v>0</v>
      </c>
      <c r="L336" s="46"/>
      <c r="M336" s="48">
        <f t="shared" si="146"/>
        <v>0</v>
      </c>
      <c r="N336" s="48">
        <f t="shared" si="146"/>
        <v>0</v>
      </c>
      <c r="O336" s="48">
        <f t="shared" si="146"/>
        <v>0</v>
      </c>
      <c r="P336" s="1187">
        <f t="shared" si="151"/>
        <v>0</v>
      </c>
      <c r="Q336" s="46"/>
      <c r="R336" s="628" t="str">
        <f t="shared" si="147"/>
        <v>ja</v>
      </c>
      <c r="S336" s="1230">
        <f>IF(R336="nee",0,(K336-P336)*(tab!$C$24*tab!$D$10+tab!$D$52))</f>
        <v>0</v>
      </c>
      <c r="T336" s="1230" t="str">
        <f>IF(AND(K336=0,P336=0),"",(H336-M336)*tab!$E$60+(I336-N336)*tab!$F$60+(J336-O336)*tab!$G$60)</f>
        <v/>
      </c>
      <c r="U336" s="1230">
        <f t="shared" si="153"/>
        <v>0</v>
      </c>
      <c r="V336" s="628" t="str">
        <f t="shared" si="149"/>
        <v>ja</v>
      </c>
      <c r="W336" s="1230">
        <f>IF(V336="nee",0,(K336-P336)*(tab!$C$125))</f>
        <v>0</v>
      </c>
      <c r="X336" s="1230">
        <f>IF(AND(K336=0,P336=0),0,(H336-M336)*tab!$G$125+(I336-N336)*tab!$H$125+(J336-O336)*tab!$I$125)</f>
        <v>0</v>
      </c>
      <c r="Y336" s="1230">
        <f t="shared" si="152"/>
        <v>0</v>
      </c>
      <c r="Z336" s="3"/>
      <c r="AA336" s="26"/>
    </row>
    <row r="337" spans="2:27" ht="12" customHeight="1" x14ac:dyDescent="0.2">
      <c r="B337" s="21"/>
      <c r="C337" s="51"/>
      <c r="D337" s="1">
        <v>14</v>
      </c>
      <c r="E337" s="1238">
        <f t="shared" si="144"/>
        <v>0</v>
      </c>
      <c r="F337" s="669">
        <f t="shared" si="144"/>
        <v>0</v>
      </c>
      <c r="G337" s="47"/>
      <c r="H337" s="48">
        <f t="shared" si="145"/>
        <v>0</v>
      </c>
      <c r="I337" s="48">
        <f t="shared" si="145"/>
        <v>0</v>
      </c>
      <c r="J337" s="48">
        <f t="shared" si="145"/>
        <v>0</v>
      </c>
      <c r="K337" s="1187">
        <f t="shared" si="154"/>
        <v>0</v>
      </c>
      <c r="L337" s="46"/>
      <c r="M337" s="48">
        <f t="shared" si="146"/>
        <v>0</v>
      </c>
      <c r="N337" s="48">
        <f t="shared" si="146"/>
        <v>0</v>
      </c>
      <c r="O337" s="48">
        <f t="shared" si="146"/>
        <v>0</v>
      </c>
      <c r="P337" s="1187">
        <f t="shared" si="151"/>
        <v>0</v>
      </c>
      <c r="Q337" s="46"/>
      <c r="R337" s="628" t="str">
        <f t="shared" si="147"/>
        <v>ja</v>
      </c>
      <c r="S337" s="1230">
        <f>IF(R337="nee",0,(K337-P337)*(tab!$C$24*tab!$D$10+tab!$D$52))</f>
        <v>0</v>
      </c>
      <c r="T337" s="1230" t="str">
        <f>IF(AND(K337=0,P337=0),"",(H337-M337)*tab!$E$60+(I337-N337)*tab!$F$60+(J337-O337)*tab!$G$60)</f>
        <v/>
      </c>
      <c r="U337" s="1230">
        <f t="shared" si="153"/>
        <v>0</v>
      </c>
      <c r="V337" s="628" t="str">
        <f t="shared" si="149"/>
        <v>ja</v>
      </c>
      <c r="W337" s="1230">
        <f>IF(V337="nee",0,(K337-P337)*(tab!$C$125))</f>
        <v>0</v>
      </c>
      <c r="X337" s="1230">
        <f>IF(AND(K337=0,P337=0),0,(H337-M337)*tab!$G$125+(I337-N337)*tab!$H$125+(J337-O337)*tab!$I$125)</f>
        <v>0</v>
      </c>
      <c r="Y337" s="1230">
        <f t="shared" si="152"/>
        <v>0</v>
      </c>
      <c r="Z337" s="3"/>
      <c r="AA337" s="26"/>
    </row>
    <row r="338" spans="2:27" ht="12" customHeight="1" x14ac:dyDescent="0.2">
      <c r="B338" s="21"/>
      <c r="C338" s="51"/>
      <c r="D338" s="1">
        <v>15</v>
      </c>
      <c r="E338" s="1238">
        <f t="shared" si="144"/>
        <v>0</v>
      </c>
      <c r="F338" s="669">
        <f t="shared" si="144"/>
        <v>0</v>
      </c>
      <c r="G338" s="47"/>
      <c r="H338" s="48">
        <f t="shared" si="145"/>
        <v>0</v>
      </c>
      <c r="I338" s="48">
        <f t="shared" si="145"/>
        <v>0</v>
      </c>
      <c r="J338" s="48">
        <f t="shared" si="145"/>
        <v>0</v>
      </c>
      <c r="K338" s="1187">
        <f t="shared" si="154"/>
        <v>0</v>
      </c>
      <c r="L338" s="46"/>
      <c r="M338" s="48">
        <f t="shared" si="146"/>
        <v>0</v>
      </c>
      <c r="N338" s="48">
        <f t="shared" si="146"/>
        <v>0</v>
      </c>
      <c r="O338" s="48">
        <f t="shared" si="146"/>
        <v>0</v>
      </c>
      <c r="P338" s="1187">
        <f t="shared" si="151"/>
        <v>0</v>
      </c>
      <c r="Q338" s="46"/>
      <c r="R338" s="628" t="str">
        <f t="shared" si="147"/>
        <v>ja</v>
      </c>
      <c r="S338" s="1230">
        <f>IF(R338="nee",0,(K338-P338)*(tab!$C$24*tab!$D$10+tab!$D$52))</f>
        <v>0</v>
      </c>
      <c r="T338" s="1230" t="str">
        <f>IF(AND(K338=0,P338=0),"",(H338-M338)*tab!$E$60+(I338-N338)*tab!$F$60+(J338-O338)*tab!$G$60)</f>
        <v/>
      </c>
      <c r="U338" s="1230">
        <f t="shared" si="153"/>
        <v>0</v>
      </c>
      <c r="V338" s="628" t="str">
        <f t="shared" si="149"/>
        <v>ja</v>
      </c>
      <c r="W338" s="1230">
        <f>IF(V338="nee",0,(K338-P338)*(tab!$C$125))</f>
        <v>0</v>
      </c>
      <c r="X338" s="1230">
        <f>IF(AND(K338=0,P338=0),0,(H338-M338)*tab!$G$125+(I338-N338)*tab!$H$125+(J338-O338)*tab!$I$125)</f>
        <v>0</v>
      </c>
      <c r="Y338" s="1230">
        <f t="shared" si="152"/>
        <v>0</v>
      </c>
      <c r="Z338" s="3"/>
      <c r="AA338" s="26"/>
    </row>
    <row r="339" spans="2:27" ht="12" customHeight="1" x14ac:dyDescent="0.2">
      <c r="B339" s="21"/>
      <c r="C339" s="51"/>
      <c r="D339" s="1">
        <v>16</v>
      </c>
      <c r="E339" s="1238">
        <f t="shared" si="144"/>
        <v>0</v>
      </c>
      <c r="F339" s="669">
        <f t="shared" si="144"/>
        <v>0</v>
      </c>
      <c r="G339" s="47"/>
      <c r="H339" s="48">
        <f t="shared" si="145"/>
        <v>0</v>
      </c>
      <c r="I339" s="48">
        <f t="shared" si="145"/>
        <v>0</v>
      </c>
      <c r="J339" s="48">
        <f t="shared" si="145"/>
        <v>0</v>
      </c>
      <c r="K339" s="1187">
        <f t="shared" si="154"/>
        <v>0</v>
      </c>
      <c r="L339" s="46"/>
      <c r="M339" s="48">
        <f t="shared" si="146"/>
        <v>0</v>
      </c>
      <c r="N339" s="48">
        <f t="shared" si="146"/>
        <v>0</v>
      </c>
      <c r="O339" s="48">
        <f t="shared" si="146"/>
        <v>0</v>
      </c>
      <c r="P339" s="1187">
        <f t="shared" si="151"/>
        <v>0</v>
      </c>
      <c r="Q339" s="46"/>
      <c r="R339" s="628" t="str">
        <f t="shared" si="147"/>
        <v>ja</v>
      </c>
      <c r="S339" s="1230">
        <f>IF(R339="nee",0,(K339-P339)*(tab!$C$24*tab!$D$10+tab!$D$52))</f>
        <v>0</v>
      </c>
      <c r="T339" s="1230" t="str">
        <f>IF(AND(K339=0,P339=0),"",(H339-M339)*tab!$E$60+(I339-N339)*tab!$F$60+(J339-O339)*tab!$G$60)</f>
        <v/>
      </c>
      <c r="U339" s="1230">
        <f t="shared" si="153"/>
        <v>0</v>
      </c>
      <c r="V339" s="628" t="str">
        <f t="shared" si="149"/>
        <v>ja</v>
      </c>
      <c r="W339" s="1230">
        <f>IF(V339="nee",0,(K339-P339)*(tab!$C$125))</f>
        <v>0</v>
      </c>
      <c r="X339" s="1230">
        <f>IF(AND(K339=0,P339=0),0,(H339-M339)*tab!$G$125+(I339-N339)*tab!$H$125+(J339-O339)*tab!$I$125)</f>
        <v>0</v>
      </c>
      <c r="Y339" s="1230">
        <f t="shared" si="152"/>
        <v>0</v>
      </c>
      <c r="Z339" s="3"/>
      <c r="AA339" s="26"/>
    </row>
    <row r="340" spans="2:27" ht="12" customHeight="1" x14ac:dyDescent="0.2">
      <c r="B340" s="21"/>
      <c r="C340" s="51"/>
      <c r="D340" s="1">
        <v>17</v>
      </c>
      <c r="E340" s="1238">
        <f t="shared" si="144"/>
        <v>0</v>
      </c>
      <c r="F340" s="669">
        <f t="shared" si="144"/>
        <v>0</v>
      </c>
      <c r="G340" s="47"/>
      <c r="H340" s="48">
        <f t="shared" si="145"/>
        <v>0</v>
      </c>
      <c r="I340" s="48">
        <f t="shared" si="145"/>
        <v>0</v>
      </c>
      <c r="J340" s="48">
        <f t="shared" si="145"/>
        <v>0</v>
      </c>
      <c r="K340" s="1187">
        <f t="shared" si="154"/>
        <v>0</v>
      </c>
      <c r="L340" s="46"/>
      <c r="M340" s="48">
        <f t="shared" si="146"/>
        <v>0</v>
      </c>
      <c r="N340" s="48">
        <f t="shared" si="146"/>
        <v>0</v>
      </c>
      <c r="O340" s="48">
        <f t="shared" si="146"/>
        <v>0</v>
      </c>
      <c r="P340" s="1187">
        <f t="shared" si="151"/>
        <v>0</v>
      </c>
      <c r="Q340" s="46"/>
      <c r="R340" s="628" t="str">
        <f t="shared" si="147"/>
        <v>ja</v>
      </c>
      <c r="S340" s="1230">
        <f>IF(R340="nee",0,(K340-P340)*(tab!$C$24*tab!$D$10+tab!$D$52))</f>
        <v>0</v>
      </c>
      <c r="T340" s="1230" t="str">
        <f>IF(AND(K340=0,P340=0),"",(H340-M340)*tab!$E$60+(I340-N340)*tab!$F$60+(J340-O340)*tab!$G$60)</f>
        <v/>
      </c>
      <c r="U340" s="1230">
        <f t="shared" si="153"/>
        <v>0</v>
      </c>
      <c r="V340" s="628" t="str">
        <f t="shared" si="149"/>
        <v>ja</v>
      </c>
      <c r="W340" s="1230">
        <f>IF(V340="nee",0,(K340-P340)*(tab!$C$125))</f>
        <v>0</v>
      </c>
      <c r="X340" s="1230">
        <f>IF(AND(K340=0,P340=0),0,(H340-M340)*tab!$G$125+(I340-N340)*tab!$H$125+(J340-O340)*tab!$I$125)</f>
        <v>0</v>
      </c>
      <c r="Y340" s="1230">
        <f t="shared" si="152"/>
        <v>0</v>
      </c>
      <c r="Z340" s="3"/>
      <c r="AA340" s="26"/>
    </row>
    <row r="341" spans="2:27" ht="12" customHeight="1" x14ac:dyDescent="0.2">
      <c r="B341" s="21"/>
      <c r="C341" s="51"/>
      <c r="D341" s="1">
        <v>18</v>
      </c>
      <c r="E341" s="1238">
        <f t="shared" si="144"/>
        <v>0</v>
      </c>
      <c r="F341" s="669">
        <f t="shared" si="144"/>
        <v>0</v>
      </c>
      <c r="G341" s="47"/>
      <c r="H341" s="48">
        <f t="shared" si="145"/>
        <v>0</v>
      </c>
      <c r="I341" s="48">
        <f t="shared" si="145"/>
        <v>0</v>
      </c>
      <c r="J341" s="48">
        <f t="shared" si="145"/>
        <v>0</v>
      </c>
      <c r="K341" s="1187">
        <f t="shared" si="154"/>
        <v>0</v>
      </c>
      <c r="L341" s="46"/>
      <c r="M341" s="48">
        <f t="shared" si="146"/>
        <v>0</v>
      </c>
      <c r="N341" s="48">
        <f t="shared" si="146"/>
        <v>0</v>
      </c>
      <c r="O341" s="48">
        <f t="shared" si="146"/>
        <v>0</v>
      </c>
      <c r="P341" s="1187">
        <f t="shared" si="151"/>
        <v>0</v>
      </c>
      <c r="Q341" s="46"/>
      <c r="R341" s="628" t="str">
        <f t="shared" si="147"/>
        <v>ja</v>
      </c>
      <c r="S341" s="1230">
        <f>IF(R341="nee",0,(K341-P341)*(tab!$C$24*tab!$D$10+tab!$D$52))</f>
        <v>0</v>
      </c>
      <c r="T341" s="1230" t="str">
        <f>IF(AND(K341=0,P341=0),"",(H341-M341)*tab!$E$60+(I341-N341)*tab!$F$60+(J341-O341)*tab!$G$60)</f>
        <v/>
      </c>
      <c r="U341" s="1230">
        <f t="shared" si="153"/>
        <v>0</v>
      </c>
      <c r="V341" s="628" t="str">
        <f t="shared" si="149"/>
        <v>ja</v>
      </c>
      <c r="W341" s="1230">
        <f>IF(V341="nee",0,(K341-P341)*(tab!$C$125))</f>
        <v>0</v>
      </c>
      <c r="X341" s="1230">
        <f>IF(AND(K341=0,P341=0),0,(H341-M341)*tab!$G$125+(I341-N341)*tab!$H$125+(J341-O341)*tab!$I$125)</f>
        <v>0</v>
      </c>
      <c r="Y341" s="1230">
        <f t="shared" si="152"/>
        <v>0</v>
      </c>
      <c r="Z341" s="3"/>
      <c r="AA341" s="26"/>
    </row>
    <row r="342" spans="2:27" ht="12" customHeight="1" x14ac:dyDescent="0.2">
      <c r="B342" s="21"/>
      <c r="C342" s="51"/>
      <c r="D342" s="1">
        <v>19</v>
      </c>
      <c r="E342" s="1238">
        <f t="shared" si="144"/>
        <v>0</v>
      </c>
      <c r="F342" s="669">
        <f t="shared" si="144"/>
        <v>0</v>
      </c>
      <c r="G342" s="47"/>
      <c r="H342" s="48">
        <f t="shared" si="145"/>
        <v>0</v>
      </c>
      <c r="I342" s="48">
        <f t="shared" si="145"/>
        <v>0</v>
      </c>
      <c r="J342" s="48">
        <f t="shared" si="145"/>
        <v>0</v>
      </c>
      <c r="K342" s="1187">
        <f t="shared" si="154"/>
        <v>0</v>
      </c>
      <c r="L342" s="46"/>
      <c r="M342" s="48">
        <f t="shared" si="146"/>
        <v>0</v>
      </c>
      <c r="N342" s="48">
        <f t="shared" si="146"/>
        <v>0</v>
      </c>
      <c r="O342" s="48">
        <f t="shared" si="146"/>
        <v>0</v>
      </c>
      <c r="P342" s="1187">
        <f t="shared" si="151"/>
        <v>0</v>
      </c>
      <c r="Q342" s="46"/>
      <c r="R342" s="628" t="str">
        <f t="shared" si="147"/>
        <v>ja</v>
      </c>
      <c r="S342" s="1230">
        <f>IF(R342="nee",0,(K342-P342)*(tab!$C$24*tab!$D$10+tab!$D$52))</f>
        <v>0</v>
      </c>
      <c r="T342" s="1230" t="str">
        <f>IF(AND(K342=0,P342=0),"",(H342-M342)*tab!$E$60+(I342-N342)*tab!$F$60+(J342-O342)*tab!$G$60)</f>
        <v/>
      </c>
      <c r="U342" s="1230">
        <f t="shared" si="153"/>
        <v>0</v>
      </c>
      <c r="V342" s="628" t="str">
        <f t="shared" si="149"/>
        <v>ja</v>
      </c>
      <c r="W342" s="1230">
        <f>IF(V342="nee",0,(K342-P342)*(tab!$C$125))</f>
        <v>0</v>
      </c>
      <c r="X342" s="1230">
        <f>IF(AND(K342=0,P342=0),0,(H342-M342)*tab!$G$125+(I342-N342)*tab!$H$125+(J342-O342)*tab!$I$125)</f>
        <v>0</v>
      </c>
      <c r="Y342" s="1230">
        <f t="shared" si="152"/>
        <v>0</v>
      </c>
      <c r="Z342" s="3"/>
      <c r="AA342" s="26"/>
    </row>
    <row r="343" spans="2:27" ht="12" customHeight="1" x14ac:dyDescent="0.2">
      <c r="B343" s="21"/>
      <c r="C343" s="51"/>
      <c r="D343" s="1">
        <v>20</v>
      </c>
      <c r="E343" s="1238">
        <f t="shared" si="144"/>
        <v>0</v>
      </c>
      <c r="F343" s="669">
        <f t="shared" si="144"/>
        <v>0</v>
      </c>
      <c r="G343" s="47"/>
      <c r="H343" s="48">
        <f t="shared" si="145"/>
        <v>0</v>
      </c>
      <c r="I343" s="48">
        <f t="shared" si="145"/>
        <v>0</v>
      </c>
      <c r="J343" s="48">
        <f t="shared" si="145"/>
        <v>0</v>
      </c>
      <c r="K343" s="1187">
        <f t="shared" si="154"/>
        <v>0</v>
      </c>
      <c r="L343" s="46"/>
      <c r="M343" s="48">
        <f t="shared" si="146"/>
        <v>0</v>
      </c>
      <c r="N343" s="48">
        <f t="shared" si="146"/>
        <v>0</v>
      </c>
      <c r="O343" s="48">
        <f t="shared" si="146"/>
        <v>0</v>
      </c>
      <c r="P343" s="1187">
        <f t="shared" si="151"/>
        <v>0</v>
      </c>
      <c r="Q343" s="46"/>
      <c r="R343" s="628" t="str">
        <f t="shared" si="147"/>
        <v>ja</v>
      </c>
      <c r="S343" s="1230">
        <f>IF(R343="nee",0,(K343-P343)*(tab!$C$24*tab!$D$10+tab!$D$52))</f>
        <v>0</v>
      </c>
      <c r="T343" s="1230" t="str">
        <f>IF(AND(K343=0,P343=0),"",(H343-M343)*tab!$E$60+(I343-N343)*tab!$F$60+(J343-O343)*tab!$G$60)</f>
        <v/>
      </c>
      <c r="U343" s="1230">
        <f t="shared" si="153"/>
        <v>0</v>
      </c>
      <c r="V343" s="628" t="str">
        <f t="shared" si="149"/>
        <v>ja</v>
      </c>
      <c r="W343" s="1230">
        <f>IF(V343="nee",0,(K343-P343)*(tab!$C$125))</f>
        <v>0</v>
      </c>
      <c r="X343" s="1230">
        <f>IF(AND(K343=0,P343=0),0,(H343-M343)*tab!$G$125+(I343-N343)*tab!$H$125+(J343-O343)*tab!$I$125)</f>
        <v>0</v>
      </c>
      <c r="Y343" s="1230">
        <f t="shared" si="152"/>
        <v>0</v>
      </c>
      <c r="Z343" s="3"/>
      <c r="AA343" s="26"/>
    </row>
    <row r="344" spans="2:27" ht="12" customHeight="1" x14ac:dyDescent="0.2">
      <c r="B344" s="21"/>
      <c r="C344" s="51"/>
      <c r="D344" s="1">
        <v>21</v>
      </c>
      <c r="E344" s="1238">
        <f t="shared" si="144"/>
        <v>0</v>
      </c>
      <c r="F344" s="669">
        <f t="shared" si="144"/>
        <v>0</v>
      </c>
      <c r="G344" s="47"/>
      <c r="H344" s="48">
        <f t="shared" si="145"/>
        <v>0</v>
      </c>
      <c r="I344" s="48">
        <f t="shared" si="145"/>
        <v>0</v>
      </c>
      <c r="J344" s="48">
        <f t="shared" si="145"/>
        <v>0</v>
      </c>
      <c r="K344" s="1187">
        <f t="shared" si="154"/>
        <v>0</v>
      </c>
      <c r="L344" s="46"/>
      <c r="M344" s="48">
        <f t="shared" si="146"/>
        <v>0</v>
      </c>
      <c r="N344" s="48">
        <f t="shared" si="146"/>
        <v>0</v>
      </c>
      <c r="O344" s="48">
        <f t="shared" si="146"/>
        <v>0</v>
      </c>
      <c r="P344" s="1187">
        <f t="shared" si="151"/>
        <v>0</v>
      </c>
      <c r="Q344" s="46"/>
      <c r="R344" s="628" t="str">
        <f t="shared" si="147"/>
        <v>ja</v>
      </c>
      <c r="S344" s="1230">
        <f>IF(R344="nee",0,(K344-P344)*(tab!$C$24*tab!$D$10+tab!$D$52))</f>
        <v>0</v>
      </c>
      <c r="T344" s="1230" t="str">
        <f>IF(AND(K344=0,P344=0),"",(H344-M344)*tab!$E$60+(I344-N344)*tab!$F$60+(J344-O344)*tab!$G$60)</f>
        <v/>
      </c>
      <c r="U344" s="1230">
        <f t="shared" si="153"/>
        <v>0</v>
      </c>
      <c r="V344" s="628" t="str">
        <f t="shared" si="149"/>
        <v>ja</v>
      </c>
      <c r="W344" s="1230">
        <f>IF(V344="nee",0,(K344-P344)*(tab!$C$125))</f>
        <v>0</v>
      </c>
      <c r="X344" s="1230">
        <f>IF(AND(K344=0,P344=0),0,(H344-M344)*tab!$G$125+(I344-N344)*tab!$H$125+(J344-O344)*tab!$I$125)</f>
        <v>0</v>
      </c>
      <c r="Y344" s="1230">
        <f t="shared" si="152"/>
        <v>0</v>
      </c>
      <c r="Z344" s="3"/>
      <c r="AA344" s="26"/>
    </row>
    <row r="345" spans="2:27" ht="12" customHeight="1" x14ac:dyDescent="0.2">
      <c r="B345" s="21"/>
      <c r="C345" s="51"/>
      <c r="D345" s="1">
        <v>22</v>
      </c>
      <c r="E345" s="1238">
        <f t="shared" si="144"/>
        <v>0</v>
      </c>
      <c r="F345" s="669">
        <f t="shared" si="144"/>
        <v>0</v>
      </c>
      <c r="G345" s="47"/>
      <c r="H345" s="48">
        <f t="shared" si="145"/>
        <v>0</v>
      </c>
      <c r="I345" s="48">
        <f t="shared" si="145"/>
        <v>0</v>
      </c>
      <c r="J345" s="48">
        <f t="shared" si="145"/>
        <v>0</v>
      </c>
      <c r="K345" s="1187">
        <f t="shared" si="154"/>
        <v>0</v>
      </c>
      <c r="L345" s="46"/>
      <c r="M345" s="48">
        <f t="shared" si="146"/>
        <v>0</v>
      </c>
      <c r="N345" s="48">
        <f t="shared" si="146"/>
        <v>0</v>
      </c>
      <c r="O345" s="48">
        <f t="shared" si="146"/>
        <v>0</v>
      </c>
      <c r="P345" s="1187">
        <f t="shared" si="151"/>
        <v>0</v>
      </c>
      <c r="Q345" s="46"/>
      <c r="R345" s="628" t="str">
        <f t="shared" si="147"/>
        <v>ja</v>
      </c>
      <c r="S345" s="1230">
        <f>IF(R345="nee",0,(K345-P345)*(tab!$C$24*tab!$D$10+tab!$D$52))</f>
        <v>0</v>
      </c>
      <c r="T345" s="1230" t="str">
        <f>IF(AND(K345=0,P345=0),"",(H345-M345)*tab!$E$60+(I345-N345)*tab!$F$60+(J345-O345)*tab!$G$60)</f>
        <v/>
      </c>
      <c r="U345" s="1230">
        <f t="shared" si="153"/>
        <v>0</v>
      </c>
      <c r="V345" s="628" t="str">
        <f t="shared" si="149"/>
        <v>ja</v>
      </c>
      <c r="W345" s="1230">
        <f>IF(V345="nee",0,(K345-P345)*(tab!$C$125))</f>
        <v>0</v>
      </c>
      <c r="X345" s="1230">
        <f>IF(AND(K345=0,P345=0),0,(H345-M345)*tab!$G$125+(I345-N345)*tab!$H$125+(J345-O345)*tab!$I$125)</f>
        <v>0</v>
      </c>
      <c r="Y345" s="1230">
        <f t="shared" si="152"/>
        <v>0</v>
      </c>
      <c r="Z345" s="3"/>
      <c r="AA345" s="26"/>
    </row>
    <row r="346" spans="2:27" ht="12" customHeight="1" x14ac:dyDescent="0.2">
      <c r="B346" s="21"/>
      <c r="C346" s="51"/>
      <c r="D346" s="1">
        <v>23</v>
      </c>
      <c r="E346" s="1238">
        <f t="shared" si="144"/>
        <v>0</v>
      </c>
      <c r="F346" s="669">
        <f t="shared" si="144"/>
        <v>0</v>
      </c>
      <c r="G346" s="47"/>
      <c r="H346" s="48">
        <f t="shared" si="145"/>
        <v>0</v>
      </c>
      <c r="I346" s="48">
        <f t="shared" si="145"/>
        <v>0</v>
      </c>
      <c r="J346" s="48">
        <f t="shared" si="145"/>
        <v>0</v>
      </c>
      <c r="K346" s="1187">
        <f t="shared" si="154"/>
        <v>0</v>
      </c>
      <c r="L346" s="46"/>
      <c r="M346" s="48">
        <f t="shared" si="146"/>
        <v>0</v>
      </c>
      <c r="N346" s="48">
        <f t="shared" si="146"/>
        <v>0</v>
      </c>
      <c r="O346" s="48">
        <f t="shared" si="146"/>
        <v>0</v>
      </c>
      <c r="P346" s="1187">
        <f t="shared" si="151"/>
        <v>0</v>
      </c>
      <c r="Q346" s="46"/>
      <c r="R346" s="628" t="str">
        <f t="shared" si="147"/>
        <v>ja</v>
      </c>
      <c r="S346" s="1230">
        <f>IF(R346="nee",0,(K346-P346)*(tab!$C$24*tab!$D$10+tab!$D$52))</f>
        <v>0</v>
      </c>
      <c r="T346" s="1230" t="str">
        <f>IF(AND(K346=0,P346=0),"",(H346-M346)*tab!$E$60+(I346-N346)*tab!$F$60+(J346-O346)*tab!$G$60)</f>
        <v/>
      </c>
      <c r="U346" s="1230">
        <f t="shared" si="153"/>
        <v>0</v>
      </c>
      <c r="V346" s="628" t="str">
        <f t="shared" si="149"/>
        <v>ja</v>
      </c>
      <c r="W346" s="1230">
        <f>IF(V346="nee",0,(K346-P346)*(tab!$C$125))</f>
        <v>0</v>
      </c>
      <c r="X346" s="1230">
        <f>IF(AND(K346=0,P346=0),0,(H346-M346)*tab!$G$125+(I346-N346)*tab!$H$125+(J346-O346)*tab!$I$125)</f>
        <v>0</v>
      </c>
      <c r="Y346" s="1230">
        <f t="shared" si="152"/>
        <v>0</v>
      </c>
      <c r="Z346" s="3"/>
      <c r="AA346" s="26"/>
    </row>
    <row r="347" spans="2:27" ht="12" customHeight="1" x14ac:dyDescent="0.2">
      <c r="B347" s="21"/>
      <c r="C347" s="51"/>
      <c r="D347" s="1">
        <v>24</v>
      </c>
      <c r="E347" s="1238">
        <f t="shared" si="144"/>
        <v>0</v>
      </c>
      <c r="F347" s="669">
        <f t="shared" si="144"/>
        <v>0</v>
      </c>
      <c r="G347" s="47"/>
      <c r="H347" s="48">
        <f t="shared" si="145"/>
        <v>0</v>
      </c>
      <c r="I347" s="48">
        <f t="shared" si="145"/>
        <v>0</v>
      </c>
      <c r="J347" s="48">
        <f t="shared" si="145"/>
        <v>0</v>
      </c>
      <c r="K347" s="1187">
        <f t="shared" si="154"/>
        <v>0</v>
      </c>
      <c r="L347" s="46"/>
      <c r="M347" s="48">
        <f t="shared" si="146"/>
        <v>0</v>
      </c>
      <c r="N347" s="48">
        <f t="shared" si="146"/>
        <v>0</v>
      </c>
      <c r="O347" s="48">
        <f t="shared" si="146"/>
        <v>0</v>
      </c>
      <c r="P347" s="1187">
        <f t="shared" si="151"/>
        <v>0</v>
      </c>
      <c r="Q347" s="46"/>
      <c r="R347" s="628" t="str">
        <f t="shared" si="147"/>
        <v>ja</v>
      </c>
      <c r="S347" s="1230">
        <f>IF(R347="nee",0,(K347-P347)*(tab!$C$24*tab!$D$10+tab!$D$52))</f>
        <v>0</v>
      </c>
      <c r="T347" s="1230" t="str">
        <f>IF(AND(K347=0,P347=0),"",(H347-M347)*tab!$E$60+(I347-N347)*tab!$F$60+(J347-O347)*tab!$G$60)</f>
        <v/>
      </c>
      <c r="U347" s="1230">
        <f t="shared" si="153"/>
        <v>0</v>
      </c>
      <c r="V347" s="628" t="str">
        <f t="shared" si="149"/>
        <v>ja</v>
      </c>
      <c r="W347" s="1230">
        <f>IF(V347="nee",0,(K347-P347)*(tab!$C$125))</f>
        <v>0</v>
      </c>
      <c r="X347" s="1230">
        <f>IF(AND(K347=0,P347=0),0,(H347-M347)*tab!$G$125+(I347-N347)*tab!$H$125+(J347-O347)*tab!$I$125)</f>
        <v>0</v>
      </c>
      <c r="Y347" s="1230">
        <f t="shared" si="152"/>
        <v>0</v>
      </c>
      <c r="Z347" s="3"/>
      <c r="AA347" s="26"/>
    </row>
    <row r="348" spans="2:27" ht="12" customHeight="1" x14ac:dyDescent="0.2">
      <c r="B348" s="21"/>
      <c r="C348" s="51"/>
      <c r="D348" s="1">
        <v>25</v>
      </c>
      <c r="E348" s="1238">
        <f t="shared" si="144"/>
        <v>0</v>
      </c>
      <c r="F348" s="669">
        <f t="shared" si="144"/>
        <v>0</v>
      </c>
      <c r="G348" s="47"/>
      <c r="H348" s="48">
        <f t="shared" si="145"/>
        <v>0</v>
      </c>
      <c r="I348" s="48">
        <f t="shared" si="145"/>
        <v>0</v>
      </c>
      <c r="J348" s="48">
        <f t="shared" si="145"/>
        <v>0</v>
      </c>
      <c r="K348" s="1187">
        <f t="shared" si="154"/>
        <v>0</v>
      </c>
      <c r="L348" s="46"/>
      <c r="M348" s="48">
        <f t="shared" si="146"/>
        <v>0</v>
      </c>
      <c r="N348" s="48">
        <f t="shared" si="146"/>
        <v>0</v>
      </c>
      <c r="O348" s="48">
        <f t="shared" si="146"/>
        <v>0</v>
      </c>
      <c r="P348" s="1187">
        <f t="shared" si="151"/>
        <v>0</v>
      </c>
      <c r="Q348" s="46"/>
      <c r="R348" s="628" t="str">
        <f t="shared" si="147"/>
        <v>ja</v>
      </c>
      <c r="S348" s="1230">
        <f>IF(R348="nee",0,(K348-P348)*(tab!$C$24*tab!$D$10+tab!$D$52))</f>
        <v>0</v>
      </c>
      <c r="T348" s="1230" t="str">
        <f>IF(AND(K348=0,P348=0),"",(H348-M348)*tab!$E$60+(I348-N348)*tab!$F$60+(J348-O348)*tab!$G$60)</f>
        <v/>
      </c>
      <c r="U348" s="1230">
        <f t="shared" si="153"/>
        <v>0</v>
      </c>
      <c r="V348" s="628" t="str">
        <f t="shared" si="149"/>
        <v>ja</v>
      </c>
      <c r="W348" s="1230">
        <f>IF(V348="nee",0,(K348-P348)*(tab!$C$125))</f>
        <v>0</v>
      </c>
      <c r="X348" s="1230">
        <f>IF(AND(K348=0,P348=0),0,(H348-M348)*tab!$G$125+(I348-N348)*tab!$H$125+(J348-O348)*tab!$I$125)</f>
        <v>0</v>
      </c>
      <c r="Y348" s="1230">
        <f t="shared" si="152"/>
        <v>0</v>
      </c>
      <c r="Z348" s="3"/>
      <c r="AA348" s="26"/>
    </row>
    <row r="349" spans="2:27" ht="12" customHeight="1" x14ac:dyDescent="0.2">
      <c r="B349" s="21"/>
      <c r="C349" s="51"/>
      <c r="D349" s="1">
        <v>26</v>
      </c>
      <c r="E349" s="1238">
        <f t="shared" si="144"/>
        <v>0</v>
      </c>
      <c r="F349" s="669">
        <f t="shared" si="144"/>
        <v>0</v>
      </c>
      <c r="G349" s="47"/>
      <c r="H349" s="48">
        <f t="shared" si="145"/>
        <v>0</v>
      </c>
      <c r="I349" s="48">
        <f t="shared" si="145"/>
        <v>0</v>
      </c>
      <c r="J349" s="48">
        <f t="shared" si="145"/>
        <v>0</v>
      </c>
      <c r="K349" s="1187">
        <f t="shared" si="154"/>
        <v>0</v>
      </c>
      <c r="L349" s="46"/>
      <c r="M349" s="48">
        <f t="shared" si="146"/>
        <v>0</v>
      </c>
      <c r="N349" s="48">
        <f t="shared" si="146"/>
        <v>0</v>
      </c>
      <c r="O349" s="48">
        <f t="shared" si="146"/>
        <v>0</v>
      </c>
      <c r="P349" s="1187">
        <f t="shared" si="151"/>
        <v>0</v>
      </c>
      <c r="Q349" s="46"/>
      <c r="R349" s="628" t="str">
        <f t="shared" si="147"/>
        <v>ja</v>
      </c>
      <c r="S349" s="1230">
        <f>IF(R349="nee",0,(K349-P349)*(tab!$C$24*tab!$D$10+tab!$D$52))</f>
        <v>0</v>
      </c>
      <c r="T349" s="1230" t="str">
        <f>IF(AND(K349=0,P349=0),"",(H349-M349)*tab!$E$60+(I349-N349)*tab!$F$60+(J349-O349)*tab!$G$60)</f>
        <v/>
      </c>
      <c r="U349" s="1230">
        <f t="shared" si="153"/>
        <v>0</v>
      </c>
      <c r="V349" s="628" t="str">
        <f t="shared" si="149"/>
        <v>ja</v>
      </c>
      <c r="W349" s="1230">
        <f>IF(V349="nee",0,(K349-P349)*(tab!$C$125))</f>
        <v>0</v>
      </c>
      <c r="X349" s="1230">
        <f>IF(AND(K349=0,P349=0),0,(H349-M349)*tab!$G$125+(I349-N349)*tab!$H$125+(J349-O349)*tab!$I$125)</f>
        <v>0</v>
      </c>
      <c r="Y349" s="1230">
        <f t="shared" si="152"/>
        <v>0</v>
      </c>
      <c r="Z349" s="3"/>
      <c r="AA349" s="26"/>
    </row>
    <row r="350" spans="2:27" ht="12" customHeight="1" x14ac:dyDescent="0.2">
      <c r="B350" s="21"/>
      <c r="C350" s="51"/>
      <c r="D350" s="1">
        <v>27</v>
      </c>
      <c r="E350" s="1238">
        <f t="shared" si="144"/>
        <v>0</v>
      </c>
      <c r="F350" s="669">
        <f t="shared" si="144"/>
        <v>0</v>
      </c>
      <c r="G350" s="47"/>
      <c r="H350" s="48">
        <f t="shared" si="145"/>
        <v>0</v>
      </c>
      <c r="I350" s="48">
        <f t="shared" si="145"/>
        <v>0</v>
      </c>
      <c r="J350" s="48">
        <f t="shared" si="145"/>
        <v>0</v>
      </c>
      <c r="K350" s="1187">
        <f t="shared" si="154"/>
        <v>0</v>
      </c>
      <c r="L350" s="46"/>
      <c r="M350" s="48">
        <f t="shared" si="146"/>
        <v>0</v>
      </c>
      <c r="N350" s="48">
        <f t="shared" si="146"/>
        <v>0</v>
      </c>
      <c r="O350" s="48">
        <f t="shared" si="146"/>
        <v>0</v>
      </c>
      <c r="P350" s="1187">
        <f t="shared" si="151"/>
        <v>0</v>
      </c>
      <c r="Q350" s="46"/>
      <c r="R350" s="628" t="str">
        <f t="shared" si="147"/>
        <v>ja</v>
      </c>
      <c r="S350" s="1230">
        <f>IF(R350="nee",0,(K350-P350)*(tab!$C$24*tab!$D$10+tab!$D$52))</f>
        <v>0</v>
      </c>
      <c r="T350" s="1230" t="str">
        <f>IF(AND(K350=0,P350=0),"",(H350-M350)*tab!$E$60+(I350-N350)*tab!$F$60+(J350-O350)*tab!$G$60)</f>
        <v/>
      </c>
      <c r="U350" s="1230">
        <f t="shared" si="153"/>
        <v>0</v>
      </c>
      <c r="V350" s="628" t="str">
        <f t="shared" si="149"/>
        <v>ja</v>
      </c>
      <c r="W350" s="1230">
        <f>IF(V350="nee",0,(K350-P350)*(tab!$C$125))</f>
        <v>0</v>
      </c>
      <c r="X350" s="1230">
        <f>IF(AND(K350=0,P350=0),0,(H350-M350)*tab!$G$125+(I350-N350)*tab!$H$125+(J350-O350)*tab!$I$125)</f>
        <v>0</v>
      </c>
      <c r="Y350" s="1230">
        <f t="shared" si="152"/>
        <v>0</v>
      </c>
      <c r="Z350" s="3"/>
      <c r="AA350" s="26"/>
    </row>
    <row r="351" spans="2:27" ht="12" customHeight="1" x14ac:dyDescent="0.2">
      <c r="B351" s="21"/>
      <c r="C351" s="51"/>
      <c r="D351" s="1">
        <v>28</v>
      </c>
      <c r="E351" s="1238">
        <f t="shared" si="144"/>
        <v>0</v>
      </c>
      <c r="F351" s="669">
        <f t="shared" si="144"/>
        <v>0</v>
      </c>
      <c r="G351" s="47"/>
      <c r="H351" s="48">
        <f t="shared" si="145"/>
        <v>0</v>
      </c>
      <c r="I351" s="48">
        <f t="shared" si="145"/>
        <v>0</v>
      </c>
      <c r="J351" s="48">
        <f t="shared" si="145"/>
        <v>0</v>
      </c>
      <c r="K351" s="1187">
        <f t="shared" si="154"/>
        <v>0</v>
      </c>
      <c r="L351" s="46"/>
      <c r="M351" s="48">
        <f t="shared" si="146"/>
        <v>0</v>
      </c>
      <c r="N351" s="48">
        <f t="shared" si="146"/>
        <v>0</v>
      </c>
      <c r="O351" s="48">
        <f t="shared" si="146"/>
        <v>0</v>
      </c>
      <c r="P351" s="1187">
        <f t="shared" si="151"/>
        <v>0</v>
      </c>
      <c r="Q351" s="46"/>
      <c r="R351" s="628" t="str">
        <f t="shared" si="147"/>
        <v>ja</v>
      </c>
      <c r="S351" s="1230">
        <f>IF(R351="nee",0,(K351-P351)*(tab!$C$24*tab!$D$10+tab!$D$52))</f>
        <v>0</v>
      </c>
      <c r="T351" s="1230" t="str">
        <f>IF(AND(K351=0,P351=0),"",(H351-M351)*tab!$E$60+(I351-N351)*tab!$F$60+(J351-O351)*tab!$G$60)</f>
        <v/>
      </c>
      <c r="U351" s="1230">
        <f t="shared" si="153"/>
        <v>0</v>
      </c>
      <c r="V351" s="628" t="str">
        <f t="shared" si="149"/>
        <v>ja</v>
      </c>
      <c r="W351" s="1230">
        <f>IF(V351="nee",0,(K351-P351)*(tab!$C$125))</f>
        <v>0</v>
      </c>
      <c r="X351" s="1230">
        <f>IF(AND(K351=0,P351=0),0,(H351-M351)*tab!$G$125+(I351-N351)*tab!$H$125+(J351-O351)*tab!$I$125)</f>
        <v>0</v>
      </c>
      <c r="Y351" s="1230">
        <f t="shared" si="152"/>
        <v>0</v>
      </c>
      <c r="Z351" s="3"/>
      <c r="AA351" s="26"/>
    </row>
    <row r="352" spans="2:27" ht="12" customHeight="1" x14ac:dyDescent="0.2">
      <c r="B352" s="21"/>
      <c r="C352" s="51"/>
      <c r="D352" s="1">
        <v>29</v>
      </c>
      <c r="E352" s="1238">
        <f t="shared" si="144"/>
        <v>0</v>
      </c>
      <c r="F352" s="669">
        <f t="shared" si="144"/>
        <v>0</v>
      </c>
      <c r="G352" s="47"/>
      <c r="H352" s="48">
        <f t="shared" si="145"/>
        <v>0</v>
      </c>
      <c r="I352" s="48">
        <f t="shared" si="145"/>
        <v>0</v>
      </c>
      <c r="J352" s="48">
        <f t="shared" si="145"/>
        <v>0</v>
      </c>
      <c r="K352" s="1187">
        <f t="shared" si="154"/>
        <v>0</v>
      </c>
      <c r="L352" s="46"/>
      <c r="M352" s="48">
        <f t="shared" si="146"/>
        <v>0</v>
      </c>
      <c r="N352" s="48">
        <f t="shared" si="146"/>
        <v>0</v>
      </c>
      <c r="O352" s="48">
        <f t="shared" si="146"/>
        <v>0</v>
      </c>
      <c r="P352" s="1187">
        <f t="shared" si="151"/>
        <v>0</v>
      </c>
      <c r="Q352" s="46"/>
      <c r="R352" s="628" t="str">
        <f t="shared" si="147"/>
        <v>ja</v>
      </c>
      <c r="S352" s="1230">
        <f>IF(R352="nee",0,(K352-P352)*(tab!$C$24*tab!$D$10+tab!$D$52))</f>
        <v>0</v>
      </c>
      <c r="T352" s="1230" t="str">
        <f>IF(AND(K352=0,P352=0),"",(H352-M352)*tab!$E$60+(I352-N352)*tab!$F$60+(J352-O352)*tab!$G$60)</f>
        <v/>
      </c>
      <c r="U352" s="1230">
        <f t="shared" si="153"/>
        <v>0</v>
      </c>
      <c r="V352" s="628" t="str">
        <f t="shared" si="149"/>
        <v>ja</v>
      </c>
      <c r="W352" s="1230">
        <f>IF(V352="nee",0,(K352-P352)*(tab!$C$125))</f>
        <v>0</v>
      </c>
      <c r="X352" s="1230">
        <f>IF(AND(K352=0,P352=0),0,(H352-M352)*tab!$G$125+(I352-N352)*tab!$H$125+(J352-O352)*tab!$I$125)</f>
        <v>0</v>
      </c>
      <c r="Y352" s="1230">
        <f t="shared" si="152"/>
        <v>0</v>
      </c>
      <c r="Z352" s="3"/>
      <c r="AA352" s="26"/>
    </row>
    <row r="353" spans="1:168" ht="12" customHeight="1" x14ac:dyDescent="0.2">
      <c r="B353" s="21"/>
      <c r="C353" s="51"/>
      <c r="D353" s="1">
        <v>30</v>
      </c>
      <c r="E353" s="1238">
        <f t="shared" si="144"/>
        <v>0</v>
      </c>
      <c r="F353" s="669">
        <f t="shared" si="144"/>
        <v>0</v>
      </c>
      <c r="G353" s="47"/>
      <c r="H353" s="48">
        <f t="shared" si="145"/>
        <v>0</v>
      </c>
      <c r="I353" s="48">
        <f t="shared" si="145"/>
        <v>0</v>
      </c>
      <c r="J353" s="48">
        <f t="shared" si="145"/>
        <v>0</v>
      </c>
      <c r="K353" s="1187">
        <f t="shared" si="154"/>
        <v>0</v>
      </c>
      <c r="L353" s="46"/>
      <c r="M353" s="48">
        <f t="shared" si="146"/>
        <v>0</v>
      </c>
      <c r="N353" s="48">
        <f t="shared" si="146"/>
        <v>0</v>
      </c>
      <c r="O353" s="48">
        <f t="shared" si="146"/>
        <v>0</v>
      </c>
      <c r="P353" s="1187">
        <f t="shared" si="151"/>
        <v>0</v>
      </c>
      <c r="Q353" s="46"/>
      <c r="R353" s="628" t="str">
        <f t="shared" si="147"/>
        <v>ja</v>
      </c>
      <c r="S353" s="1230">
        <f>IF(R353="nee",0,(K353-P353)*(tab!$C$24*tab!$D$10+tab!$D$52))</f>
        <v>0</v>
      </c>
      <c r="T353" s="1230" t="str">
        <f>IF(AND(K353=0,P353=0),"",(H353-M353)*tab!$E$60+(I353-N353)*tab!$F$60+(J353-O353)*tab!$G$60)</f>
        <v/>
      </c>
      <c r="U353" s="1230">
        <f t="shared" si="153"/>
        <v>0</v>
      </c>
      <c r="V353" s="628" t="str">
        <f t="shared" si="149"/>
        <v>ja</v>
      </c>
      <c r="W353" s="1230">
        <f>IF(V353="nee",0,(K353-P353)*(tab!$C$125))</f>
        <v>0</v>
      </c>
      <c r="X353" s="1230">
        <f>IF(AND(K353=0,P353=0),0,(H353-M353)*tab!$G$125+(I353-N353)*tab!$H$125+(J353-O353)*tab!$I$125)</f>
        <v>0</v>
      </c>
      <c r="Y353" s="1230">
        <f t="shared" si="152"/>
        <v>0</v>
      </c>
      <c r="Z353" s="3"/>
      <c r="AA353" s="26"/>
    </row>
    <row r="354" spans="1:168" ht="12" customHeight="1" x14ac:dyDescent="0.2">
      <c r="B354" s="419"/>
      <c r="C354" s="909"/>
      <c r="D354" s="345"/>
      <c r="E354" s="367"/>
      <c r="F354" s="423"/>
      <c r="G354" s="643"/>
      <c r="H354" s="1228">
        <f>SUM(H324:H353)</f>
        <v>0</v>
      </c>
      <c r="I354" s="1228">
        <f>SUM(I324:I353)</f>
        <v>0</v>
      </c>
      <c r="J354" s="1228">
        <f>SUM(J324:J353)</f>
        <v>0</v>
      </c>
      <c r="K354" s="1228">
        <f>SUM(H354:J354)</f>
        <v>0</v>
      </c>
      <c r="L354" s="644"/>
      <c r="M354" s="1228">
        <f>SUM(M324:M353)</f>
        <v>0</v>
      </c>
      <c r="N354" s="1228">
        <f>SUM(N324:N353)</f>
        <v>0</v>
      </c>
      <c r="O354" s="1228">
        <f>SUM(O324:O353)</f>
        <v>0</v>
      </c>
      <c r="P354" s="1228">
        <f>SUM(M354:O354)</f>
        <v>0</v>
      </c>
      <c r="Q354" s="644"/>
      <c r="R354" s="644"/>
      <c r="S354" s="644"/>
      <c r="T354" s="644"/>
      <c r="U354" s="1229">
        <f t="shared" ref="U354" si="155">SUM(U324:U353)</f>
        <v>0</v>
      </c>
      <c r="V354" s="644"/>
      <c r="W354" s="644"/>
      <c r="X354" s="644"/>
      <c r="Y354" s="1229">
        <f t="shared" ref="Y354" si="156">SUM(Y324:Y353)</f>
        <v>0</v>
      </c>
      <c r="Z354" s="368"/>
      <c r="AA354" s="371"/>
    </row>
    <row r="355" spans="1:168" ht="12" customHeight="1" x14ac:dyDescent="0.2">
      <c r="B355" s="21"/>
      <c r="C355" s="51"/>
      <c r="D355" s="1"/>
      <c r="E355" s="38"/>
      <c r="F355" s="44"/>
      <c r="G355" s="49"/>
      <c r="H355" s="637"/>
      <c r="I355" s="637"/>
      <c r="J355" s="637"/>
      <c r="K355" s="50"/>
      <c r="L355" s="50"/>
      <c r="M355" s="637"/>
      <c r="N355" s="637"/>
      <c r="O355" s="637"/>
      <c r="P355" s="50"/>
      <c r="Q355" s="50"/>
      <c r="R355" s="50"/>
      <c r="S355" s="50"/>
      <c r="T355" s="50"/>
      <c r="U355" s="50"/>
      <c r="V355" s="50"/>
      <c r="W355" s="50"/>
      <c r="X355" s="50"/>
      <c r="Y355" s="50"/>
      <c r="Z355" s="3"/>
      <c r="AA355" s="26"/>
    </row>
    <row r="356" spans="1:168" ht="12" customHeight="1" x14ac:dyDescent="0.2">
      <c r="B356" s="21"/>
      <c r="C356" s="51"/>
      <c r="D356" s="1"/>
      <c r="E356" s="38" t="s">
        <v>145</v>
      </c>
      <c r="F356" s="44"/>
      <c r="G356" s="49"/>
      <c r="H356" s="1126">
        <f>+H284+H319+H354</f>
        <v>1</v>
      </c>
      <c r="I356" s="1126">
        <f>+I284+I319+I354</f>
        <v>1</v>
      </c>
      <c r="J356" s="1126">
        <f>+J284+J319+J354</f>
        <v>1</v>
      </c>
      <c r="K356" s="1126">
        <f>+K284+K319+K354</f>
        <v>3</v>
      </c>
      <c r="L356" s="50"/>
      <c r="M356" s="1126">
        <f>+M284+M319+M354</f>
        <v>0</v>
      </c>
      <c r="N356" s="1126">
        <f>+N284+N319+N354</f>
        <v>0</v>
      </c>
      <c r="O356" s="1126">
        <f>+O284+O319+O354</f>
        <v>0</v>
      </c>
      <c r="P356" s="1126">
        <f>+P284+P319+P354</f>
        <v>0</v>
      </c>
      <c r="Q356" s="50"/>
      <c r="R356" s="50"/>
      <c r="S356" s="50"/>
      <c r="T356" s="50"/>
      <c r="U356" s="50"/>
      <c r="V356" s="50"/>
      <c r="W356" s="50"/>
      <c r="X356" s="50"/>
      <c r="Y356" s="50"/>
      <c r="Z356" s="3"/>
      <c r="AA356" s="26"/>
    </row>
    <row r="357" spans="1:168" ht="12" customHeight="1" x14ac:dyDescent="0.2">
      <c r="B357" s="21"/>
      <c r="C357" s="51"/>
      <c r="D357" s="1"/>
      <c r="E357" s="38"/>
      <c r="F357" s="44"/>
      <c r="G357" s="49"/>
      <c r="H357" s="637"/>
      <c r="I357" s="637"/>
      <c r="J357" s="637"/>
      <c r="K357" s="50"/>
      <c r="L357" s="50"/>
      <c r="M357" s="637"/>
      <c r="N357" s="637"/>
      <c r="O357" s="637"/>
      <c r="P357" s="50"/>
      <c r="Q357" s="50"/>
      <c r="R357" s="50"/>
      <c r="S357" s="50"/>
      <c r="T357" s="50"/>
      <c r="U357" s="50"/>
      <c r="V357" s="50"/>
      <c r="W357" s="50"/>
      <c r="X357" s="50"/>
      <c r="Y357" s="50"/>
      <c r="Z357" s="3"/>
      <c r="AA357" s="26"/>
    </row>
    <row r="358" spans="1:168" ht="12" customHeight="1" x14ac:dyDescent="0.2">
      <c r="B358" s="21"/>
      <c r="C358" s="51"/>
      <c r="D358" s="1"/>
      <c r="E358" s="1" t="s">
        <v>129</v>
      </c>
      <c r="F358" s="46"/>
      <c r="G358" s="479"/>
      <c r="H358" s="883"/>
      <c r="I358" s="883"/>
      <c r="J358" s="883"/>
      <c r="K358" s="884"/>
      <c r="L358" s="884"/>
      <c r="M358" s="883"/>
      <c r="N358" s="883"/>
      <c r="O358" s="883"/>
      <c r="P358" s="884"/>
      <c r="Q358" s="884"/>
      <c r="R358" s="428"/>
      <c r="S358" s="428"/>
      <c r="T358" s="428"/>
      <c r="U358" s="1168">
        <f>+U284</f>
        <v>53014.875593000004</v>
      </c>
      <c r="V358" s="898"/>
      <c r="W358" s="898"/>
      <c r="X358" s="898"/>
      <c r="Y358" s="1243">
        <f>+Y284</f>
        <v>5337.71</v>
      </c>
      <c r="Z358" s="45"/>
      <c r="AA358" s="26"/>
    </row>
    <row r="359" spans="1:168" ht="12" customHeight="1" x14ac:dyDescent="0.2">
      <c r="B359" s="21"/>
      <c r="C359" s="51"/>
      <c r="D359" s="1"/>
      <c r="E359" s="1" t="s">
        <v>133</v>
      </c>
      <c r="F359" s="46"/>
      <c r="G359" s="479"/>
      <c r="H359" s="883"/>
      <c r="I359" s="883"/>
      <c r="J359" s="883"/>
      <c r="K359" s="884"/>
      <c r="L359" s="884"/>
      <c r="M359" s="883"/>
      <c r="N359" s="883"/>
      <c r="O359" s="883"/>
      <c r="P359" s="884"/>
      <c r="Q359" s="884"/>
      <c r="R359" s="428"/>
      <c r="S359" s="428"/>
      <c r="T359" s="428"/>
      <c r="U359" s="1168">
        <f>+U319</f>
        <v>0</v>
      </c>
      <c r="V359" s="898"/>
      <c r="W359" s="898"/>
      <c r="X359" s="898"/>
      <c r="Y359" s="1243">
        <f>+Y319</f>
        <v>0</v>
      </c>
      <c r="Z359" s="45"/>
      <c r="AA359" s="26"/>
    </row>
    <row r="360" spans="1:168" ht="12" customHeight="1" x14ac:dyDescent="0.2">
      <c r="B360" s="21"/>
      <c r="C360" s="51"/>
      <c r="D360" s="1"/>
      <c r="E360" s="1" t="s">
        <v>130</v>
      </c>
      <c r="F360" s="46"/>
      <c r="G360" s="479"/>
      <c r="H360" s="883"/>
      <c r="I360" s="883"/>
      <c r="J360" s="883"/>
      <c r="K360" s="884"/>
      <c r="L360" s="884"/>
      <c r="M360" s="883"/>
      <c r="N360" s="883"/>
      <c r="O360" s="883"/>
      <c r="P360" s="884"/>
      <c r="Q360" s="884"/>
      <c r="R360" s="428"/>
      <c r="S360" s="428"/>
      <c r="T360" s="428"/>
      <c r="U360" s="1168">
        <f t="shared" ref="U360" si="157">+U354</f>
        <v>0</v>
      </c>
      <c r="V360" s="898"/>
      <c r="W360" s="898"/>
      <c r="X360" s="898"/>
      <c r="Y360" s="1243">
        <f>+Y354</f>
        <v>0</v>
      </c>
      <c r="Z360" s="45"/>
      <c r="AA360" s="26"/>
    </row>
    <row r="361" spans="1:168" ht="12" customHeight="1" x14ac:dyDescent="0.2">
      <c r="B361" s="21"/>
      <c r="C361" s="51"/>
      <c r="D361" s="1"/>
      <c r="E361" s="360" t="s">
        <v>134</v>
      </c>
      <c r="F361" s="1240"/>
      <c r="G361" s="885"/>
      <c r="H361" s="886"/>
      <c r="I361" s="886"/>
      <c r="J361" s="886"/>
      <c r="K361" s="887"/>
      <c r="L361" s="887"/>
      <c r="M361" s="886"/>
      <c r="N361" s="886"/>
      <c r="O361" s="886"/>
      <c r="P361" s="887"/>
      <c r="Q361" s="887"/>
      <c r="R361" s="887"/>
      <c r="S361" s="887"/>
      <c r="T361" s="887"/>
      <c r="U361" s="1242">
        <f>SUM(U358:U360)</f>
        <v>53014.875593000004</v>
      </c>
      <c r="V361" s="887"/>
      <c r="W361" s="887"/>
      <c r="X361" s="887"/>
      <c r="Y361" s="1242">
        <f>SUM(Y358:Y360)</f>
        <v>5337.71</v>
      </c>
      <c r="Z361" s="3"/>
      <c r="AA361" s="26"/>
    </row>
    <row r="362" spans="1:168" ht="12" customHeight="1" x14ac:dyDescent="0.2">
      <c r="B362" s="21"/>
      <c r="C362" s="51"/>
      <c r="D362" s="1"/>
      <c r="E362" s="38"/>
      <c r="F362" s="44"/>
      <c r="G362" s="49"/>
      <c r="H362" s="637"/>
      <c r="I362" s="637"/>
      <c r="J362" s="637"/>
      <c r="K362" s="50"/>
      <c r="L362" s="50"/>
      <c r="M362" s="637"/>
      <c r="N362" s="637"/>
      <c r="O362" s="637"/>
      <c r="P362" s="50"/>
      <c r="Q362" s="50"/>
      <c r="R362" s="50"/>
      <c r="S362" s="50"/>
      <c r="T362" s="50"/>
      <c r="U362" s="50"/>
      <c r="V362" s="50"/>
      <c r="W362" s="50"/>
      <c r="X362" s="50"/>
      <c r="Y362" s="50"/>
      <c r="Z362" s="3"/>
      <c r="AA362" s="26"/>
    </row>
    <row r="363" spans="1:168" ht="12" customHeight="1" x14ac:dyDescent="0.2">
      <c r="B363" s="21"/>
      <c r="C363" s="23"/>
      <c r="D363" s="88"/>
      <c r="E363" s="437"/>
      <c r="F363" s="1241"/>
      <c r="G363" s="640"/>
      <c r="H363" s="641"/>
      <c r="I363" s="641"/>
      <c r="J363" s="641"/>
      <c r="K363" s="642"/>
      <c r="L363" s="642"/>
      <c r="M363" s="641"/>
      <c r="N363" s="641"/>
      <c r="O363" s="641"/>
      <c r="P363" s="642"/>
      <c r="Q363" s="642"/>
      <c r="R363" s="642"/>
      <c r="S363" s="642"/>
      <c r="T363" s="642"/>
      <c r="U363" s="642"/>
      <c r="V363" s="642"/>
      <c r="W363" s="642"/>
      <c r="X363" s="642"/>
      <c r="Y363" s="642"/>
      <c r="Z363" s="23"/>
      <c r="AA363" s="26"/>
    </row>
    <row r="364" spans="1:168" ht="12" customHeight="1" x14ac:dyDescent="0.25">
      <c r="B364" s="60"/>
      <c r="C364" s="61"/>
      <c r="D364" s="92"/>
      <c r="E364" s="92"/>
      <c r="F364" s="62"/>
      <c r="G364" s="61"/>
      <c r="H364" s="62"/>
      <c r="I364" s="62"/>
      <c r="J364" s="62"/>
      <c r="K364" s="62"/>
      <c r="L364" s="62"/>
      <c r="M364" s="62"/>
      <c r="N364" s="62"/>
      <c r="O364" s="62"/>
      <c r="P364" s="62"/>
      <c r="Q364" s="62"/>
      <c r="R364" s="62"/>
      <c r="S364" s="62"/>
      <c r="T364" s="62"/>
      <c r="U364" s="62"/>
      <c r="V364" s="62"/>
      <c r="W364" s="62"/>
      <c r="X364" s="62"/>
      <c r="Y364" s="62"/>
      <c r="Z364" s="63"/>
      <c r="AA364" s="64"/>
    </row>
    <row r="365" spans="1:168" ht="12" customHeight="1" x14ac:dyDescent="0.2">
      <c r="A365" s="14"/>
      <c r="B365" s="10"/>
      <c r="C365" s="11"/>
      <c r="D365" s="86"/>
      <c r="E365" s="86"/>
      <c r="F365" s="12"/>
      <c r="G365" s="11"/>
      <c r="H365" s="12"/>
      <c r="I365" s="12"/>
      <c r="J365" s="12"/>
      <c r="K365" s="12"/>
      <c r="L365" s="12"/>
      <c r="M365" s="12"/>
      <c r="N365" s="12"/>
      <c r="O365" s="12"/>
      <c r="P365" s="12"/>
      <c r="Q365" s="12"/>
      <c r="R365" s="12"/>
      <c r="S365" s="12"/>
      <c r="T365" s="12"/>
      <c r="U365" s="12"/>
      <c r="V365" s="12"/>
      <c r="W365" s="12"/>
      <c r="X365" s="12"/>
      <c r="Y365" s="12"/>
      <c r="Z365" s="11"/>
      <c r="AA365" s="13"/>
    </row>
    <row r="366" spans="1:168" ht="12" customHeight="1" x14ac:dyDescent="0.2">
      <c r="A366" s="14"/>
      <c r="B366" s="15"/>
      <c r="C366" s="16"/>
      <c r="D366" s="87"/>
      <c r="E366" s="87"/>
      <c r="F366" s="17"/>
      <c r="G366" s="16"/>
      <c r="H366" s="17"/>
      <c r="I366" s="17"/>
      <c r="J366" s="17"/>
      <c r="K366" s="17"/>
      <c r="L366" s="17"/>
      <c r="M366" s="17"/>
      <c r="N366" s="17"/>
      <c r="O366" s="17"/>
      <c r="P366" s="17"/>
      <c r="Q366" s="17"/>
      <c r="R366" s="17"/>
      <c r="S366" s="17"/>
      <c r="T366" s="17"/>
      <c r="U366" s="17"/>
      <c r="V366" s="17"/>
      <c r="W366" s="17"/>
      <c r="X366" s="17"/>
      <c r="Y366" s="17"/>
      <c r="Z366" s="16"/>
      <c r="AA366" s="18"/>
    </row>
    <row r="367" spans="1:168" ht="18.75" x14ac:dyDescent="0.3">
      <c r="A367" s="14"/>
      <c r="B367" s="250"/>
      <c r="C367" s="634" t="s">
        <v>643</v>
      </c>
      <c r="D367" s="1277"/>
      <c r="E367" s="1236"/>
      <c r="F367" s="834"/>
      <c r="G367" s="379"/>
      <c r="H367" s="834"/>
      <c r="I367" s="834"/>
      <c r="J367" s="836"/>
      <c r="K367" s="834"/>
      <c r="L367" s="834"/>
      <c r="M367" s="834"/>
      <c r="N367" s="834"/>
      <c r="O367" s="1339" t="str">
        <f>tab!$G$2</f>
        <v>2018/19</v>
      </c>
      <c r="P367" s="834"/>
      <c r="Q367" s="834"/>
      <c r="R367" s="834"/>
      <c r="S367" s="834"/>
      <c r="T367" s="834"/>
      <c r="U367" s="834"/>
      <c r="V367" s="834"/>
      <c r="W367" s="834"/>
      <c r="X367" s="834"/>
      <c r="Y367" s="834"/>
      <c r="Z367" s="379"/>
      <c r="AA367" s="259"/>
    </row>
    <row r="368" spans="1:168" ht="12" customHeight="1" x14ac:dyDescent="0.25">
      <c r="B368" s="889"/>
      <c r="C368" s="327" t="str">
        <f>C5</f>
        <v>De speciale school</v>
      </c>
      <c r="D368" s="1277"/>
      <c r="E368" s="1237"/>
      <c r="F368" s="891"/>
      <c r="G368" s="890"/>
      <c r="H368" s="891"/>
      <c r="I368" s="891"/>
      <c r="J368" s="892"/>
      <c r="K368" s="891"/>
      <c r="L368" s="891"/>
      <c r="M368" s="891"/>
      <c r="N368" s="891"/>
      <c r="O368" s="892"/>
      <c r="P368" s="891"/>
      <c r="Q368" s="891"/>
      <c r="R368" s="891"/>
      <c r="S368" s="891"/>
      <c r="T368" s="891"/>
      <c r="U368" s="891"/>
      <c r="V368" s="891"/>
      <c r="W368" s="891"/>
      <c r="X368" s="891"/>
      <c r="Y368" s="891"/>
      <c r="Z368" s="890"/>
      <c r="AA368" s="893"/>
      <c r="AF368" s="51"/>
      <c r="AG368" s="51"/>
      <c r="AH368" s="51"/>
      <c r="AI368" s="51"/>
      <c r="AJ368" s="51"/>
      <c r="AK368" s="51"/>
      <c r="AL368" s="51"/>
      <c r="AM368" s="51"/>
      <c r="AN368" s="51"/>
      <c r="AO368" s="51"/>
      <c r="AP368" s="51"/>
      <c r="AQ368" s="51"/>
      <c r="AR368" s="51"/>
      <c r="AS368" s="51"/>
      <c r="AT368" s="51"/>
      <c r="AU368" s="51"/>
      <c r="AV368" s="51"/>
      <c r="BD368" s="51"/>
      <c r="BE368" s="51"/>
      <c r="BF368" s="51"/>
      <c r="BG368" s="51"/>
      <c r="BH368" s="51"/>
      <c r="BI368" s="51"/>
      <c r="BJ368" s="51"/>
      <c r="BK368" s="51"/>
      <c r="BL368" s="51"/>
      <c r="BM368" s="51"/>
      <c r="BN368" s="51"/>
      <c r="BO368" s="51"/>
      <c r="BP368" s="51"/>
      <c r="BQ368" s="51"/>
      <c r="BR368" s="51"/>
      <c r="BS368" s="51"/>
      <c r="BT368" s="51"/>
      <c r="CB368" s="51"/>
      <c r="CC368" s="51"/>
      <c r="CD368" s="51"/>
      <c r="CE368" s="51"/>
      <c r="CF368" s="51"/>
      <c r="CG368" s="51"/>
      <c r="CH368" s="51"/>
      <c r="CI368" s="51"/>
      <c r="CJ368" s="51"/>
      <c r="CK368" s="51"/>
      <c r="CL368" s="51"/>
      <c r="CM368" s="51"/>
      <c r="CN368" s="51"/>
      <c r="CO368" s="51"/>
      <c r="CP368" s="51"/>
      <c r="CQ368" s="51"/>
      <c r="CR368" s="51"/>
      <c r="CZ368" s="51"/>
      <c r="DA368" s="51"/>
      <c r="DB368" s="51"/>
      <c r="DC368" s="51"/>
      <c r="DD368" s="51"/>
      <c r="DE368" s="51"/>
      <c r="DF368" s="51"/>
      <c r="DG368" s="51"/>
      <c r="DH368" s="51"/>
      <c r="DI368" s="51"/>
      <c r="DJ368" s="51"/>
      <c r="DK368" s="51"/>
      <c r="DL368" s="51"/>
      <c r="DM368" s="51"/>
      <c r="DN368" s="51"/>
      <c r="DO368" s="51"/>
      <c r="DP368" s="51"/>
      <c r="DX368" s="51"/>
      <c r="DY368" s="51"/>
      <c r="DZ368" s="51"/>
      <c r="EA368" s="51"/>
      <c r="EB368" s="51"/>
      <c r="EC368" s="51"/>
      <c r="ED368" s="51"/>
      <c r="EE368" s="51"/>
      <c r="EF368" s="51"/>
      <c r="EG368" s="51"/>
      <c r="EH368" s="51"/>
      <c r="EI368" s="51"/>
      <c r="EJ368" s="51"/>
      <c r="EK368" s="51"/>
      <c r="EL368" s="51"/>
      <c r="EM368" s="51"/>
      <c r="EN368" s="51"/>
      <c r="EV368" s="51"/>
      <c r="EW368" s="51"/>
      <c r="EX368" s="51"/>
      <c r="EY368" s="51"/>
      <c r="EZ368" s="51"/>
      <c r="FA368" s="51"/>
      <c r="FB368" s="51"/>
      <c r="FC368" s="51"/>
      <c r="FD368" s="51"/>
      <c r="FE368" s="51"/>
      <c r="FF368" s="51"/>
      <c r="FG368" s="51"/>
      <c r="FH368" s="51"/>
      <c r="FI368" s="51"/>
      <c r="FJ368" s="51"/>
      <c r="FK368" s="51"/>
      <c r="FL368" s="51"/>
    </row>
    <row r="369" spans="1:168" ht="12" customHeight="1" x14ac:dyDescent="0.25">
      <c r="B369" s="21"/>
      <c r="C369" s="23"/>
      <c r="D369" s="636"/>
      <c r="E369" s="88"/>
      <c r="F369" s="24"/>
      <c r="G369" s="23"/>
      <c r="H369" s="24"/>
      <c r="I369" s="24"/>
      <c r="J369" s="25"/>
      <c r="K369" s="24"/>
      <c r="L369" s="24"/>
      <c r="M369" s="24"/>
      <c r="N369" s="24"/>
      <c r="O369" s="25"/>
      <c r="P369" s="24"/>
      <c r="Q369" s="24"/>
      <c r="R369" s="24"/>
      <c r="S369" s="24"/>
      <c r="T369" s="24"/>
      <c r="U369" s="24"/>
      <c r="V369" s="24"/>
      <c r="W369" s="24"/>
      <c r="X369" s="24"/>
      <c r="Y369" s="24"/>
      <c r="Z369" s="23"/>
      <c r="AA369" s="26"/>
      <c r="AF369" s="51"/>
      <c r="AG369" s="51"/>
      <c r="AH369" s="51"/>
      <c r="AI369" s="51"/>
      <c r="AJ369" s="51"/>
      <c r="AK369" s="51"/>
      <c r="AL369" s="51"/>
      <c r="AM369" s="51"/>
      <c r="AN369" s="51"/>
      <c r="AO369" s="51"/>
      <c r="AP369" s="51"/>
      <c r="AQ369" s="51"/>
      <c r="AR369" s="51"/>
      <c r="AS369" s="51"/>
      <c r="AT369" s="51"/>
      <c r="AU369" s="51"/>
      <c r="AV369" s="51"/>
      <c r="BD369" s="51"/>
      <c r="BE369" s="51"/>
      <c r="BF369" s="51"/>
      <c r="BG369" s="51"/>
      <c r="BH369" s="51"/>
      <c r="BI369" s="51"/>
      <c r="BJ369" s="51"/>
      <c r="BK369" s="51"/>
      <c r="BL369" s="51"/>
      <c r="BM369" s="51"/>
      <c r="BN369" s="51"/>
      <c r="BO369" s="51"/>
      <c r="BP369" s="51"/>
      <c r="BQ369" s="51"/>
      <c r="BR369" s="51"/>
      <c r="BS369" s="51"/>
      <c r="BT369" s="51"/>
      <c r="CB369" s="51"/>
      <c r="CC369" s="51"/>
      <c r="CD369" s="51"/>
      <c r="CE369" s="51"/>
      <c r="CF369" s="51"/>
      <c r="CG369" s="51"/>
      <c r="CH369" s="51"/>
      <c r="CI369" s="51"/>
      <c r="CJ369" s="51"/>
      <c r="CK369" s="51"/>
      <c r="CL369" s="51"/>
      <c r="CM369" s="51"/>
      <c r="CN369" s="51"/>
      <c r="CO369" s="51"/>
      <c r="CP369" s="51"/>
      <c r="CQ369" s="51"/>
      <c r="CR369" s="51"/>
      <c r="CZ369" s="51"/>
      <c r="DA369" s="51"/>
      <c r="DB369" s="51"/>
      <c r="DC369" s="51"/>
      <c r="DD369" s="51"/>
      <c r="DE369" s="51"/>
      <c r="DF369" s="51"/>
      <c r="DG369" s="51"/>
      <c r="DH369" s="51"/>
      <c r="DI369" s="51"/>
      <c r="DJ369" s="51"/>
      <c r="DK369" s="51"/>
      <c r="DL369" s="51"/>
      <c r="DM369" s="51"/>
      <c r="DN369" s="51"/>
      <c r="DO369" s="51"/>
      <c r="DP369" s="51"/>
      <c r="DX369" s="51"/>
      <c r="DY369" s="51"/>
      <c r="DZ369" s="51"/>
      <c r="EA369" s="51"/>
      <c r="EB369" s="51"/>
      <c r="EC369" s="51"/>
      <c r="ED369" s="51"/>
      <c r="EE369" s="51"/>
      <c r="EF369" s="51"/>
      <c r="EG369" s="51"/>
      <c r="EH369" s="51"/>
      <c r="EI369" s="51"/>
      <c r="EJ369" s="51"/>
      <c r="EK369" s="51"/>
      <c r="EL369" s="51"/>
      <c r="EM369" s="51"/>
      <c r="EN369" s="51"/>
      <c r="EV369" s="51"/>
      <c r="EW369" s="51"/>
      <c r="EX369" s="51"/>
      <c r="EY369" s="51"/>
      <c r="EZ369" s="51"/>
      <c r="FA369" s="51"/>
      <c r="FB369" s="51"/>
      <c r="FC369" s="51"/>
      <c r="FD369" s="51"/>
      <c r="FE369" s="51"/>
      <c r="FF369" s="51"/>
      <c r="FG369" s="51"/>
      <c r="FH369" s="51"/>
      <c r="FI369" s="51"/>
      <c r="FJ369" s="51"/>
      <c r="FK369" s="51"/>
      <c r="FL369" s="51"/>
    </row>
    <row r="370" spans="1:168" ht="12" customHeight="1" x14ac:dyDescent="0.25">
      <c r="B370" s="21"/>
      <c r="C370" s="23"/>
      <c r="D370" s="636"/>
      <c r="E370" s="88"/>
      <c r="F370" s="24"/>
      <c r="G370" s="23"/>
      <c r="H370" s="802"/>
      <c r="I370" s="24"/>
      <c r="J370" s="25"/>
      <c r="K370" s="24"/>
      <c r="L370" s="24"/>
      <c r="M370" s="24"/>
      <c r="N370" s="24"/>
      <c r="O370" s="25"/>
      <c r="P370" s="24"/>
      <c r="Q370" s="24"/>
      <c r="R370" s="24"/>
      <c r="S370" s="24"/>
      <c r="T370" s="24"/>
      <c r="U370" s="24"/>
      <c r="V370" s="24"/>
      <c r="W370" s="24"/>
      <c r="X370" s="24"/>
      <c r="Y370" s="24"/>
      <c r="Z370" s="23"/>
      <c r="AA370" s="26"/>
      <c r="AF370" s="51"/>
      <c r="AG370" s="51"/>
      <c r="AH370" s="51"/>
      <c r="AI370" s="51"/>
      <c r="AJ370" s="51"/>
      <c r="AK370" s="51"/>
      <c r="AL370" s="51"/>
      <c r="AM370" s="51"/>
      <c r="AN370" s="51"/>
      <c r="AO370" s="51"/>
      <c r="AP370" s="51"/>
      <c r="AQ370" s="51"/>
      <c r="AR370" s="51"/>
      <c r="AS370" s="51"/>
      <c r="AT370" s="51"/>
      <c r="AU370" s="51"/>
      <c r="AV370" s="51"/>
      <c r="BD370" s="51"/>
      <c r="BE370" s="51"/>
      <c r="BF370" s="51"/>
      <c r="BG370" s="51"/>
      <c r="BH370" s="51"/>
      <c r="BI370" s="51"/>
      <c r="BJ370" s="51"/>
      <c r="BK370" s="51"/>
      <c r="BL370" s="51"/>
      <c r="BM370" s="51"/>
      <c r="BN370" s="51"/>
      <c r="BO370" s="51"/>
      <c r="BP370" s="51"/>
      <c r="BQ370" s="51"/>
      <c r="BR370" s="51"/>
      <c r="BS370" s="51"/>
      <c r="BT370" s="51"/>
      <c r="CB370" s="51"/>
      <c r="CC370" s="51"/>
      <c r="CD370" s="51"/>
      <c r="CE370" s="51"/>
      <c r="CF370" s="51"/>
      <c r="CG370" s="51"/>
      <c r="CH370" s="51"/>
      <c r="CI370" s="51"/>
      <c r="CJ370" s="51"/>
      <c r="CK370" s="51"/>
      <c r="CL370" s="51"/>
      <c r="CM370" s="51"/>
      <c r="CN370" s="51"/>
      <c r="CO370" s="51"/>
      <c r="CP370" s="51"/>
      <c r="CQ370" s="51"/>
      <c r="CR370" s="51"/>
      <c r="CZ370" s="51"/>
      <c r="DA370" s="51"/>
      <c r="DB370" s="51"/>
      <c r="DC370" s="51"/>
      <c r="DD370" s="51"/>
      <c r="DE370" s="51"/>
      <c r="DF370" s="51"/>
      <c r="DG370" s="51"/>
      <c r="DH370" s="51"/>
      <c r="DI370" s="51"/>
      <c r="DJ370" s="51"/>
      <c r="DK370" s="51"/>
      <c r="DL370" s="51"/>
      <c r="DM370" s="51"/>
      <c r="DN370" s="51"/>
      <c r="DO370" s="51"/>
      <c r="DP370" s="51"/>
      <c r="DX370" s="51"/>
      <c r="DY370" s="51"/>
      <c r="DZ370" s="51"/>
      <c r="EA370" s="51"/>
      <c r="EB370" s="51"/>
      <c r="EC370" s="51"/>
      <c r="ED370" s="51"/>
      <c r="EE370" s="51"/>
      <c r="EF370" s="51"/>
      <c r="EG370" s="51"/>
      <c r="EH370" s="51"/>
      <c r="EI370" s="51"/>
      <c r="EJ370" s="51"/>
      <c r="EK370" s="51"/>
      <c r="EL370" s="51"/>
      <c r="EM370" s="51"/>
      <c r="EN370" s="51"/>
      <c r="EV370" s="51"/>
      <c r="EW370" s="51"/>
      <c r="EX370" s="51"/>
      <c r="EY370" s="51"/>
      <c r="EZ370" s="51"/>
      <c r="FA370" s="51"/>
      <c r="FB370" s="51"/>
      <c r="FC370" s="51"/>
      <c r="FD370" s="51"/>
      <c r="FE370" s="51"/>
      <c r="FF370" s="51"/>
      <c r="FG370" s="51"/>
      <c r="FH370" s="51"/>
      <c r="FI370" s="51"/>
      <c r="FJ370" s="51"/>
      <c r="FK370" s="51"/>
      <c r="FL370" s="51"/>
    </row>
    <row r="371" spans="1:168" ht="12" customHeight="1" x14ac:dyDescent="0.2">
      <c r="A371" s="31"/>
      <c r="B371" s="21"/>
      <c r="C371" s="51"/>
      <c r="D371" s="1"/>
      <c r="E371" s="1"/>
      <c r="F371" s="46"/>
      <c r="G371" s="3"/>
      <c r="H371" s="801"/>
      <c r="I371" s="46"/>
      <c r="J371" s="46"/>
      <c r="K371" s="46"/>
      <c r="L371" s="46"/>
      <c r="M371" s="367"/>
      <c r="N371" s="46"/>
      <c r="O371" s="46"/>
      <c r="P371" s="46"/>
      <c r="Q371" s="46"/>
      <c r="R371" s="46"/>
      <c r="S371" s="46"/>
      <c r="T371" s="46"/>
      <c r="U371" s="46"/>
      <c r="V371" s="46"/>
      <c r="W371" s="46"/>
      <c r="X371" s="46"/>
      <c r="Y371" s="46"/>
      <c r="Z371" s="3"/>
      <c r="AA371" s="26"/>
      <c r="AF371" s="51"/>
      <c r="AG371" s="51"/>
      <c r="AH371" s="51"/>
      <c r="AI371" s="51"/>
      <c r="AJ371" s="51"/>
      <c r="AK371" s="51"/>
      <c r="AL371" s="51"/>
      <c r="AM371" s="51"/>
      <c r="AN371" s="51"/>
      <c r="AO371" s="51"/>
      <c r="AP371" s="51"/>
      <c r="AQ371" s="51"/>
      <c r="AR371" s="51"/>
      <c r="AS371" s="51"/>
      <c r="AT371" s="51"/>
      <c r="AU371" s="51"/>
      <c r="AV371" s="51"/>
      <c r="BD371" s="51"/>
      <c r="BE371" s="51"/>
      <c r="BF371" s="51"/>
      <c r="BG371" s="51"/>
      <c r="BH371" s="51"/>
      <c r="BI371" s="51"/>
      <c r="BJ371" s="51"/>
      <c r="BK371" s="51"/>
      <c r="BL371" s="51"/>
      <c r="BM371" s="51"/>
      <c r="BN371" s="51"/>
      <c r="BO371" s="51"/>
      <c r="BP371" s="51"/>
      <c r="BQ371" s="51"/>
      <c r="BR371" s="51"/>
      <c r="BS371" s="51"/>
      <c r="BT371" s="51"/>
      <c r="CB371" s="51"/>
      <c r="CC371" s="51"/>
      <c r="CD371" s="51"/>
      <c r="CE371" s="51"/>
      <c r="CF371" s="51"/>
      <c r="CG371" s="51"/>
      <c r="CH371" s="51"/>
      <c r="CI371" s="51"/>
      <c r="CJ371" s="51"/>
      <c r="CK371" s="51"/>
      <c r="CL371" s="51"/>
      <c r="CM371" s="51"/>
      <c r="CN371" s="51"/>
      <c r="CO371" s="51"/>
      <c r="CP371" s="51"/>
      <c r="CQ371" s="51"/>
      <c r="CR371" s="51"/>
      <c r="CZ371" s="51"/>
      <c r="DA371" s="51"/>
      <c r="DB371" s="51"/>
      <c r="DC371" s="51"/>
      <c r="DD371" s="51"/>
      <c r="DE371" s="51"/>
      <c r="DF371" s="51"/>
      <c r="DG371" s="51"/>
      <c r="DH371" s="51"/>
      <c r="DI371" s="51"/>
      <c r="DJ371" s="51"/>
      <c r="DK371" s="51"/>
      <c r="DL371" s="51"/>
      <c r="DM371" s="51"/>
      <c r="DN371" s="51"/>
      <c r="DO371" s="51"/>
      <c r="DP371" s="51"/>
      <c r="DX371" s="51"/>
      <c r="DY371" s="51"/>
      <c r="DZ371" s="51"/>
      <c r="EA371" s="51"/>
      <c r="EB371" s="51"/>
      <c r="EC371" s="51"/>
      <c r="ED371" s="51"/>
      <c r="EE371" s="51"/>
      <c r="EF371" s="51"/>
      <c r="EG371" s="51"/>
      <c r="EH371" s="51"/>
      <c r="EI371" s="51"/>
      <c r="EJ371" s="51"/>
      <c r="EK371" s="51"/>
      <c r="EL371" s="51"/>
      <c r="EM371" s="51"/>
      <c r="EN371" s="51"/>
      <c r="EV371" s="51"/>
      <c r="EW371" s="51"/>
      <c r="EX371" s="51"/>
      <c r="EY371" s="51"/>
      <c r="EZ371" s="51"/>
      <c r="FA371" s="51"/>
      <c r="FB371" s="51"/>
      <c r="FC371" s="51"/>
      <c r="FD371" s="51"/>
      <c r="FE371" s="51"/>
      <c r="FF371" s="51"/>
      <c r="FG371" s="51"/>
      <c r="FH371" s="51"/>
      <c r="FI371" s="51"/>
      <c r="FJ371" s="51"/>
      <c r="FK371" s="51"/>
      <c r="FL371" s="51"/>
    </row>
    <row r="372" spans="1:168" ht="12" customHeight="1" x14ac:dyDescent="0.2">
      <c r="A372" s="35"/>
      <c r="B372" s="32"/>
      <c r="C372" s="900"/>
      <c r="D372" s="965"/>
      <c r="E372" s="1231" t="s">
        <v>121</v>
      </c>
      <c r="F372" s="1011"/>
      <c r="G372" s="1232"/>
      <c r="H372" s="1233" t="s">
        <v>706</v>
      </c>
      <c r="I372" s="1234"/>
      <c r="J372" s="1276">
        <f>tab!$G$4</f>
        <v>2018</v>
      </c>
      <c r="K372" s="1011"/>
      <c r="L372" s="1011"/>
      <c r="M372" s="1233"/>
      <c r="N372" s="1234"/>
      <c r="O372" s="1235"/>
      <c r="P372" s="1011"/>
      <c r="Q372" s="1011"/>
      <c r="R372" s="1231"/>
      <c r="S372" s="1011"/>
      <c r="T372" s="1011"/>
      <c r="U372" s="1011"/>
      <c r="V372" s="1011"/>
      <c r="W372" s="1011"/>
      <c r="X372" s="1011"/>
      <c r="Y372" s="1011"/>
      <c r="Z372" s="33"/>
      <c r="AA372" s="34"/>
      <c r="AF372" s="51"/>
      <c r="AG372" s="51"/>
      <c r="AH372" s="51"/>
      <c r="AI372" s="51"/>
      <c r="AJ372" s="51"/>
      <c r="AK372" s="51"/>
      <c r="AL372" s="51"/>
      <c r="AM372" s="51"/>
      <c r="AN372" s="51"/>
      <c r="AO372" s="51"/>
      <c r="AP372" s="51"/>
      <c r="AQ372" s="51"/>
      <c r="AR372" s="51"/>
      <c r="AS372" s="51"/>
      <c r="AT372" s="51"/>
      <c r="AU372" s="51"/>
      <c r="AV372" s="51"/>
      <c r="BD372" s="51"/>
      <c r="BE372" s="51"/>
      <c r="BF372" s="51"/>
      <c r="BG372" s="51"/>
      <c r="BH372" s="51"/>
      <c r="BI372" s="51"/>
      <c r="BJ372" s="51"/>
      <c r="BK372" s="51"/>
      <c r="BL372" s="51"/>
      <c r="BM372" s="51"/>
      <c r="BN372" s="51"/>
      <c r="BO372" s="51"/>
      <c r="BP372" s="51"/>
      <c r="BQ372" s="51"/>
      <c r="BR372" s="51"/>
      <c r="BS372" s="51"/>
      <c r="BT372" s="51"/>
      <c r="CB372" s="51"/>
      <c r="CC372" s="51"/>
      <c r="CD372" s="51"/>
      <c r="CE372" s="51"/>
      <c r="CF372" s="51"/>
      <c r="CG372" s="51"/>
      <c r="CH372" s="51"/>
      <c r="CI372" s="51"/>
      <c r="CJ372" s="51"/>
      <c r="CK372" s="51"/>
      <c r="CL372" s="51"/>
      <c r="CM372" s="51"/>
      <c r="CN372" s="51"/>
      <c r="CO372" s="51"/>
      <c r="CP372" s="51"/>
      <c r="CQ372" s="51"/>
      <c r="CR372" s="51"/>
      <c r="CZ372" s="51"/>
      <c r="DA372" s="51"/>
      <c r="DB372" s="51"/>
      <c r="DC372" s="51"/>
      <c r="DD372" s="51"/>
      <c r="DE372" s="51"/>
      <c r="DF372" s="51"/>
      <c r="DG372" s="51"/>
      <c r="DH372" s="51"/>
      <c r="DI372" s="51"/>
      <c r="DJ372" s="51"/>
      <c r="DK372" s="51"/>
      <c r="DL372" s="51"/>
      <c r="DM372" s="51"/>
      <c r="DN372" s="51"/>
      <c r="DO372" s="51"/>
      <c r="DP372" s="51"/>
      <c r="DX372" s="51"/>
      <c r="DY372" s="51"/>
      <c r="DZ372" s="51"/>
      <c r="EA372" s="51"/>
      <c r="EB372" s="51"/>
      <c r="EC372" s="51"/>
      <c r="ED372" s="51"/>
      <c r="EE372" s="51"/>
      <c r="EF372" s="51"/>
      <c r="EG372" s="51"/>
      <c r="EH372" s="51"/>
      <c r="EI372" s="51"/>
      <c r="EJ372" s="51"/>
      <c r="EK372" s="51"/>
      <c r="EL372" s="51"/>
      <c r="EM372" s="51"/>
      <c r="EN372" s="51"/>
      <c r="EV372" s="51"/>
      <c r="EW372" s="51"/>
      <c r="EX372" s="51"/>
      <c r="EY372" s="51"/>
      <c r="EZ372" s="51"/>
      <c r="FA372" s="51"/>
      <c r="FB372" s="51"/>
      <c r="FC372" s="51"/>
      <c r="FD372" s="51"/>
      <c r="FE372" s="51"/>
      <c r="FF372" s="51"/>
      <c r="FG372" s="51"/>
      <c r="FH372" s="51"/>
      <c r="FI372" s="51"/>
      <c r="FJ372" s="51"/>
      <c r="FK372" s="51"/>
      <c r="FL372" s="51"/>
    </row>
    <row r="373" spans="1:168" ht="12" customHeight="1" x14ac:dyDescent="0.2">
      <c r="B373" s="36"/>
      <c r="C373" s="906"/>
      <c r="D373" s="40"/>
      <c r="E373" s="1231" t="s">
        <v>122</v>
      </c>
      <c r="F373" s="1218"/>
      <c r="G373" s="1232"/>
      <c r="H373" s="1231" t="s">
        <v>644</v>
      </c>
      <c r="I373" s="1011"/>
      <c r="J373" s="1011"/>
      <c r="K373" s="1011"/>
      <c r="L373" s="1011"/>
      <c r="M373" s="1231" t="s">
        <v>645</v>
      </c>
      <c r="N373" s="1011"/>
      <c r="O373" s="1011"/>
      <c r="P373" s="1011"/>
      <c r="Q373" s="1011"/>
      <c r="R373" s="1011" t="s">
        <v>703</v>
      </c>
      <c r="S373" s="1011" t="s">
        <v>123</v>
      </c>
      <c r="T373" s="1011"/>
      <c r="U373" s="1011" t="s">
        <v>646</v>
      </c>
      <c r="V373" s="1011" t="s">
        <v>704</v>
      </c>
      <c r="W373" s="1011"/>
      <c r="X373" s="1011"/>
      <c r="Y373" s="1011" t="s">
        <v>647</v>
      </c>
      <c r="Z373" s="39"/>
      <c r="AA373" s="41"/>
      <c r="AF373" s="51"/>
      <c r="AG373" s="51"/>
      <c r="AH373" s="51"/>
      <c r="AI373" s="51"/>
      <c r="AJ373" s="51"/>
      <c r="AK373" s="51"/>
      <c r="AL373" s="51"/>
      <c r="AM373" s="51"/>
      <c r="AN373" s="51"/>
      <c r="AO373" s="51"/>
      <c r="AP373" s="51"/>
      <c r="AQ373" s="51"/>
      <c r="AR373" s="51"/>
      <c r="AS373" s="51"/>
      <c r="AT373" s="51"/>
      <c r="AU373" s="51"/>
      <c r="AV373" s="51"/>
      <c r="BD373" s="51"/>
      <c r="BE373" s="51"/>
      <c r="BF373" s="51"/>
      <c r="BG373" s="51"/>
      <c r="BH373" s="51"/>
      <c r="BI373" s="51"/>
      <c r="BJ373" s="51"/>
      <c r="BK373" s="51"/>
      <c r="BL373" s="51"/>
      <c r="BM373" s="51"/>
      <c r="BN373" s="51"/>
      <c r="BO373" s="51"/>
      <c r="BP373" s="51"/>
      <c r="BQ373" s="51"/>
      <c r="BR373" s="51"/>
      <c r="BS373" s="51"/>
      <c r="BT373" s="51"/>
      <c r="CB373" s="51"/>
      <c r="CC373" s="51"/>
      <c r="CD373" s="51"/>
      <c r="CE373" s="51"/>
      <c r="CF373" s="51"/>
      <c r="CG373" s="51"/>
      <c r="CH373" s="51"/>
      <c r="CI373" s="51"/>
      <c r="CJ373" s="51"/>
      <c r="CK373" s="51"/>
      <c r="CL373" s="51"/>
      <c r="CM373" s="51"/>
      <c r="CN373" s="51"/>
      <c r="CO373" s="51"/>
      <c r="CP373" s="51"/>
      <c r="CQ373" s="51"/>
      <c r="CR373" s="51"/>
      <c r="CZ373" s="51"/>
      <c r="DA373" s="51"/>
      <c r="DB373" s="51"/>
      <c r="DC373" s="51"/>
      <c r="DD373" s="51"/>
      <c r="DE373" s="51"/>
      <c r="DF373" s="51"/>
      <c r="DG373" s="51"/>
      <c r="DH373" s="51"/>
      <c r="DI373" s="51"/>
      <c r="DJ373" s="51"/>
      <c r="DK373" s="51"/>
      <c r="DL373" s="51"/>
      <c r="DM373" s="51"/>
      <c r="DN373" s="51"/>
      <c r="DO373" s="51"/>
      <c r="DP373" s="51"/>
      <c r="DX373" s="51"/>
      <c r="DY373" s="51"/>
      <c r="DZ373" s="51"/>
      <c r="EA373" s="51"/>
      <c r="EB373" s="51"/>
      <c r="EC373" s="51"/>
      <c r="ED373" s="51"/>
      <c r="EE373" s="51"/>
      <c r="EF373" s="51"/>
      <c r="EG373" s="51"/>
      <c r="EH373" s="51"/>
      <c r="EI373" s="51"/>
      <c r="EJ373" s="51"/>
      <c r="EK373" s="51"/>
      <c r="EL373" s="51"/>
      <c r="EM373" s="51"/>
      <c r="EN373" s="51"/>
      <c r="EV373" s="51"/>
      <c r="EW373" s="51"/>
      <c r="EX373" s="51"/>
      <c r="EY373" s="51"/>
      <c r="EZ373" s="51"/>
      <c r="FA373" s="51"/>
      <c r="FB373" s="51"/>
      <c r="FC373" s="51"/>
      <c r="FD373" s="51"/>
      <c r="FE373" s="51"/>
      <c r="FF373" s="51"/>
      <c r="FG373" s="51"/>
      <c r="FH373" s="51"/>
      <c r="FI373" s="51"/>
      <c r="FJ373" s="51"/>
      <c r="FK373" s="51"/>
      <c r="FL373" s="51"/>
    </row>
    <row r="374" spans="1:168" ht="12" customHeight="1" x14ac:dyDescent="0.2">
      <c r="B374" s="419"/>
      <c r="C374" s="909"/>
      <c r="D374" s="345"/>
      <c r="E374" s="991" t="s">
        <v>124</v>
      </c>
      <c r="F374" s="1009" t="s">
        <v>125</v>
      </c>
      <c r="G374" s="992"/>
      <c r="H374" s="1009" t="s">
        <v>29</v>
      </c>
      <c r="I374" s="1009" t="s">
        <v>30</v>
      </c>
      <c r="J374" s="1009" t="s">
        <v>31</v>
      </c>
      <c r="K374" s="1009" t="s">
        <v>126</v>
      </c>
      <c r="L374" s="1009"/>
      <c r="M374" s="1009" t="s">
        <v>29</v>
      </c>
      <c r="N374" s="1009" t="s">
        <v>30</v>
      </c>
      <c r="O374" s="1009" t="s">
        <v>31</v>
      </c>
      <c r="P374" s="991" t="s">
        <v>126</v>
      </c>
      <c r="Q374" s="1009"/>
      <c r="R374" s="1011" t="s">
        <v>576</v>
      </c>
      <c r="S374" s="1009" t="s">
        <v>131</v>
      </c>
      <c r="T374" s="1009" t="s">
        <v>132</v>
      </c>
      <c r="U374" s="1009" t="s">
        <v>626</v>
      </c>
      <c r="V374" s="1011" t="s">
        <v>576</v>
      </c>
      <c r="W374" s="1009" t="s">
        <v>648</v>
      </c>
      <c r="X374" s="1009" t="s">
        <v>132</v>
      </c>
      <c r="Y374" s="1009" t="s">
        <v>626</v>
      </c>
      <c r="Z374" s="368"/>
      <c r="AA374" s="371"/>
      <c r="AF374" s="51"/>
      <c r="AG374" s="51"/>
      <c r="AH374" s="51"/>
      <c r="AI374" s="51"/>
      <c r="AJ374" s="51"/>
      <c r="AK374" s="51"/>
      <c r="AL374" s="51"/>
      <c r="AM374" s="51"/>
      <c r="AN374" s="51"/>
      <c r="AO374" s="51"/>
      <c r="AP374" s="51"/>
      <c r="AQ374" s="51"/>
      <c r="AR374" s="51"/>
      <c r="AS374" s="51"/>
      <c r="AT374" s="51"/>
      <c r="AU374" s="51"/>
      <c r="AV374" s="51"/>
      <c r="BD374" s="51"/>
      <c r="BE374" s="51"/>
      <c r="BF374" s="51"/>
      <c r="BG374" s="51"/>
      <c r="BH374" s="51"/>
      <c r="BI374" s="51"/>
      <c r="BJ374" s="51"/>
      <c r="BK374" s="51"/>
      <c r="BL374" s="51"/>
      <c r="BM374" s="51"/>
      <c r="BN374" s="51"/>
      <c r="BO374" s="51"/>
      <c r="BP374" s="51"/>
      <c r="BQ374" s="51"/>
      <c r="BR374" s="51"/>
      <c r="BS374" s="51"/>
      <c r="BT374" s="51"/>
      <c r="CB374" s="51"/>
      <c r="CC374" s="51"/>
      <c r="CD374" s="51"/>
      <c r="CE374" s="51"/>
      <c r="CF374" s="51"/>
      <c r="CG374" s="51"/>
      <c r="CH374" s="51"/>
      <c r="CI374" s="51"/>
      <c r="CJ374" s="51"/>
      <c r="CK374" s="51"/>
      <c r="CL374" s="51"/>
      <c r="CM374" s="51"/>
      <c r="CN374" s="51"/>
      <c r="CO374" s="51"/>
      <c r="CP374" s="51"/>
      <c r="CQ374" s="51"/>
      <c r="CR374" s="51"/>
      <c r="CZ374" s="51"/>
      <c r="DA374" s="51"/>
      <c r="DB374" s="51"/>
      <c r="DC374" s="51"/>
      <c r="DD374" s="51"/>
      <c r="DE374" s="51"/>
      <c r="DF374" s="51"/>
      <c r="DG374" s="51"/>
      <c r="DH374" s="51"/>
      <c r="DI374" s="51"/>
      <c r="DJ374" s="51"/>
      <c r="DK374" s="51"/>
      <c r="DL374" s="51"/>
      <c r="DM374" s="51"/>
      <c r="DN374" s="51"/>
      <c r="DO374" s="51"/>
      <c r="DP374" s="51"/>
      <c r="DX374" s="51"/>
      <c r="DY374" s="51"/>
      <c r="DZ374" s="51"/>
      <c r="EA374" s="51"/>
      <c r="EB374" s="51"/>
      <c r="EC374" s="51"/>
      <c r="ED374" s="51"/>
      <c r="EE374" s="51"/>
      <c r="EF374" s="51"/>
      <c r="EG374" s="51"/>
      <c r="EH374" s="51"/>
      <c r="EI374" s="51"/>
      <c r="EJ374" s="51"/>
      <c r="EK374" s="51"/>
      <c r="EL374" s="51"/>
      <c r="EM374" s="51"/>
      <c r="EN374" s="51"/>
      <c r="EV374" s="51"/>
      <c r="EW374" s="51"/>
      <c r="EX374" s="51"/>
      <c r="EY374" s="51"/>
      <c r="EZ374" s="51"/>
      <c r="FA374" s="51"/>
      <c r="FB374" s="51"/>
      <c r="FC374" s="51"/>
      <c r="FD374" s="51"/>
      <c r="FE374" s="51"/>
      <c r="FF374" s="51"/>
      <c r="FG374" s="51"/>
      <c r="FH374" s="51"/>
      <c r="FI374" s="51"/>
      <c r="FJ374" s="51"/>
      <c r="FK374" s="51"/>
      <c r="FL374" s="51"/>
    </row>
    <row r="375" spans="1:168" ht="12" customHeight="1" x14ac:dyDescent="0.2">
      <c r="B375" s="21"/>
      <c r="C375" s="51"/>
      <c r="D375" s="1">
        <v>1</v>
      </c>
      <c r="E375" s="1238" t="str">
        <f t="shared" ref="E375:F404" si="158">+E254</f>
        <v>A</v>
      </c>
      <c r="F375" s="669" t="str">
        <f t="shared" si="158"/>
        <v>PO9876</v>
      </c>
      <c r="G375" s="47"/>
      <c r="H375" s="48">
        <f t="shared" ref="H375:J404" si="159">+H254</f>
        <v>1</v>
      </c>
      <c r="I375" s="48">
        <f t="shared" si="159"/>
        <v>1</v>
      </c>
      <c r="J375" s="48">
        <f t="shared" si="159"/>
        <v>1</v>
      </c>
      <c r="K375" s="1187">
        <f>SUM(H375:J375)</f>
        <v>3</v>
      </c>
      <c r="L375" s="46"/>
      <c r="M375" s="48">
        <f t="shared" ref="M375:O404" si="160">+M254</f>
        <v>0</v>
      </c>
      <c r="N375" s="48">
        <f t="shared" si="160"/>
        <v>0</v>
      </c>
      <c r="O375" s="48">
        <f t="shared" si="160"/>
        <v>0</v>
      </c>
      <c r="P375" s="1187">
        <f>SUM(M375:O375)</f>
        <v>0</v>
      </c>
      <c r="Q375" s="46"/>
      <c r="R375" s="628" t="str">
        <f t="shared" ref="R375:R404" si="161">+R254</f>
        <v>ja</v>
      </c>
      <c r="S375" s="1230">
        <f>IF(R375="nee",0,(K375-P375)*(tab!$C$24*tab!$D$10+tab!$D$52))</f>
        <v>11806.964655</v>
      </c>
      <c r="T375" s="1230">
        <f>IF(AND(K375=0,P375=0),"",(H375-M375)*tab!$E$58+(I375-N375)*tab!$F$58+(J375-O375)*tab!$G$58)</f>
        <v>41207.910938000001</v>
      </c>
      <c r="U375" s="1230">
        <f>IF(SUM(S375:T375)&lt;0,0,SUM(S375:T375))</f>
        <v>53014.875593000004</v>
      </c>
      <c r="V375" s="628" t="str">
        <f t="shared" ref="V375:V404" si="162">+V254</f>
        <v>ja</v>
      </c>
      <c r="W375" s="1230">
        <f>IF(V375="nee",0,(K375-P375)*(tab!$C$123))</f>
        <v>1918.29</v>
      </c>
      <c r="X375" s="1230">
        <f>IF(AND(K375=0,P375=0),0,(H375-M375)*tab!$G$123+(I375-N375)*tab!$H$123+(J375-O375)*tab!$I$123)</f>
        <v>3419.42</v>
      </c>
      <c r="Y375" s="1230">
        <f>IF(SUM(W375:X375)&lt;0,0,SUM(W375:X375))</f>
        <v>5337.71</v>
      </c>
      <c r="Z375" s="3"/>
      <c r="AA375" s="26"/>
      <c r="AF375" s="51"/>
      <c r="AG375" s="51"/>
      <c r="AH375" s="51"/>
      <c r="AI375" s="51"/>
      <c r="AJ375" s="51"/>
      <c r="AK375" s="51"/>
      <c r="AL375" s="51"/>
      <c r="AM375" s="51"/>
      <c r="AN375" s="51"/>
      <c r="AO375" s="51"/>
      <c r="AP375" s="51"/>
      <c r="AQ375" s="51"/>
      <c r="AR375" s="51"/>
      <c r="AS375" s="51"/>
      <c r="AT375" s="51"/>
      <c r="AU375" s="51"/>
      <c r="AV375" s="51"/>
      <c r="BD375" s="51"/>
      <c r="BE375" s="51"/>
      <c r="BF375" s="51"/>
      <c r="BG375" s="51"/>
      <c r="BH375" s="51"/>
      <c r="BI375" s="51"/>
      <c r="BJ375" s="51"/>
      <c r="BK375" s="51"/>
      <c r="BL375" s="51"/>
      <c r="BM375" s="51"/>
      <c r="BN375" s="51"/>
      <c r="BO375" s="51"/>
      <c r="BP375" s="51"/>
      <c r="BQ375" s="51"/>
      <c r="BR375" s="51"/>
      <c r="BS375" s="51"/>
      <c r="BT375" s="51"/>
      <c r="CB375" s="51"/>
      <c r="CC375" s="51"/>
      <c r="CD375" s="51"/>
      <c r="CE375" s="51"/>
      <c r="CF375" s="51"/>
      <c r="CG375" s="51"/>
      <c r="CH375" s="51"/>
      <c r="CI375" s="51"/>
      <c r="CJ375" s="51"/>
      <c r="CK375" s="51"/>
      <c r="CL375" s="51"/>
      <c r="CM375" s="51"/>
      <c r="CN375" s="51"/>
      <c r="CO375" s="51"/>
      <c r="CP375" s="51"/>
      <c r="CQ375" s="51"/>
      <c r="CR375" s="51"/>
      <c r="CZ375" s="51"/>
      <c r="DA375" s="51"/>
      <c r="DB375" s="51"/>
      <c r="DC375" s="51"/>
      <c r="DD375" s="51"/>
      <c r="DE375" s="51"/>
      <c r="DF375" s="51"/>
      <c r="DG375" s="51"/>
      <c r="DH375" s="51"/>
      <c r="DI375" s="51"/>
      <c r="DJ375" s="51"/>
      <c r="DK375" s="51"/>
      <c r="DL375" s="51"/>
      <c r="DM375" s="51"/>
      <c r="DN375" s="51"/>
      <c r="DO375" s="51"/>
      <c r="DP375" s="51"/>
      <c r="DX375" s="51"/>
      <c r="DY375" s="51"/>
      <c r="DZ375" s="51"/>
      <c r="EA375" s="51"/>
      <c r="EB375" s="51"/>
      <c r="EC375" s="51"/>
      <c r="ED375" s="51"/>
      <c r="EE375" s="51"/>
      <c r="EF375" s="51"/>
      <c r="EG375" s="51"/>
      <c r="EH375" s="51"/>
      <c r="EI375" s="51"/>
      <c r="EJ375" s="51"/>
      <c r="EK375" s="51"/>
      <c r="EL375" s="51"/>
      <c r="EM375" s="51"/>
      <c r="EN375" s="51"/>
      <c r="EV375" s="51"/>
      <c r="EW375" s="51"/>
      <c r="EX375" s="51"/>
      <c r="EY375" s="51"/>
      <c r="EZ375" s="51"/>
      <c r="FA375" s="51"/>
      <c r="FB375" s="51"/>
      <c r="FC375" s="51"/>
      <c r="FD375" s="51"/>
      <c r="FE375" s="51"/>
      <c r="FF375" s="51"/>
      <c r="FG375" s="51"/>
      <c r="FH375" s="51"/>
      <c r="FI375" s="51"/>
      <c r="FJ375" s="51"/>
      <c r="FK375" s="51"/>
      <c r="FL375" s="51"/>
    </row>
    <row r="376" spans="1:168" ht="12" customHeight="1" x14ac:dyDescent="0.2">
      <c r="B376" s="21"/>
      <c r="C376" s="51"/>
      <c r="D376" s="1">
        <v>2</v>
      </c>
      <c r="E376" s="1238">
        <f t="shared" si="158"/>
        <v>0</v>
      </c>
      <c r="F376" s="669">
        <f t="shared" si="158"/>
        <v>0</v>
      </c>
      <c r="G376" s="47"/>
      <c r="H376" s="48">
        <f t="shared" si="159"/>
        <v>0</v>
      </c>
      <c r="I376" s="48">
        <f t="shared" si="159"/>
        <v>0</v>
      </c>
      <c r="J376" s="48">
        <f t="shared" si="159"/>
        <v>0</v>
      </c>
      <c r="K376" s="1187">
        <f t="shared" ref="K376:K404" si="163">SUM(H376:J376)</f>
        <v>0</v>
      </c>
      <c r="L376" s="46"/>
      <c r="M376" s="48">
        <f t="shared" si="160"/>
        <v>0</v>
      </c>
      <c r="N376" s="48">
        <f t="shared" si="160"/>
        <v>0</v>
      </c>
      <c r="O376" s="48">
        <f t="shared" si="160"/>
        <v>0</v>
      </c>
      <c r="P376" s="1187">
        <f t="shared" ref="P376:P404" si="164">SUM(M376:O376)</f>
        <v>0</v>
      </c>
      <c r="Q376" s="46"/>
      <c r="R376" s="628" t="str">
        <f t="shared" si="161"/>
        <v>ja</v>
      </c>
      <c r="S376" s="1230">
        <f>IF(R376="nee",0,(K376-P376)*(tab!$C$24*tab!$D$10+tab!$D$52))</f>
        <v>0</v>
      </c>
      <c r="T376" s="1230" t="str">
        <f>IF(AND(K376=0,P376=0),"",(H376-M376)*tab!$E$58+(I376-N376)*tab!$F$58+(J376-O376)*tab!$G$58)</f>
        <v/>
      </c>
      <c r="U376" s="1230">
        <f t="shared" ref="U376:U404" si="165">IF(SUM(S376:T376)&lt;0,0,SUM(S376:T376))</f>
        <v>0</v>
      </c>
      <c r="V376" s="628" t="str">
        <f t="shared" si="162"/>
        <v>ja</v>
      </c>
      <c r="W376" s="1230">
        <f>IF(V376="nee",0,(K376-P376)*(tab!$C$123))</f>
        <v>0</v>
      </c>
      <c r="X376" s="1230">
        <f>IF(AND(K376=0,P376=0),0,(H376-M376)*tab!$G$123+(I376-N376)*tab!$H$123+(J376-O376)*tab!$I$123)</f>
        <v>0</v>
      </c>
      <c r="Y376" s="1230">
        <f t="shared" ref="Y376:Y404" si="166">IF(SUM(W376:X376)&lt;0,0,SUM(W376:X376))</f>
        <v>0</v>
      </c>
      <c r="Z376" s="3"/>
      <c r="AA376" s="26"/>
      <c r="AF376" s="51"/>
      <c r="AG376" s="51"/>
      <c r="AH376" s="51"/>
      <c r="AI376" s="51"/>
      <c r="AJ376" s="51"/>
      <c r="AK376" s="51"/>
      <c r="AL376" s="51"/>
      <c r="AM376" s="51"/>
      <c r="AN376" s="51"/>
      <c r="AO376" s="51"/>
      <c r="AP376" s="51"/>
      <c r="AQ376" s="51"/>
      <c r="AR376" s="51"/>
      <c r="AS376" s="51"/>
      <c r="AT376" s="51"/>
      <c r="AU376" s="51"/>
      <c r="AV376" s="51"/>
      <c r="BD376" s="51"/>
      <c r="BE376" s="51"/>
      <c r="BF376" s="51"/>
      <c r="BG376" s="51"/>
      <c r="BH376" s="51"/>
      <c r="BI376" s="51"/>
      <c r="BJ376" s="51"/>
      <c r="BK376" s="51"/>
      <c r="BL376" s="51"/>
      <c r="BM376" s="51"/>
      <c r="BN376" s="51"/>
      <c r="BO376" s="51"/>
      <c r="BP376" s="51"/>
      <c r="BQ376" s="51"/>
      <c r="BR376" s="51"/>
      <c r="BS376" s="51"/>
      <c r="BT376" s="51"/>
      <c r="CB376" s="51"/>
      <c r="CC376" s="51"/>
      <c r="CD376" s="51"/>
      <c r="CE376" s="51"/>
      <c r="CF376" s="51"/>
      <c r="CG376" s="51"/>
      <c r="CH376" s="51"/>
      <c r="CI376" s="51"/>
      <c r="CJ376" s="51"/>
      <c r="CK376" s="51"/>
      <c r="CL376" s="51"/>
      <c r="CM376" s="51"/>
      <c r="CN376" s="51"/>
      <c r="CO376" s="51"/>
      <c r="CP376" s="51"/>
      <c r="CQ376" s="51"/>
      <c r="CR376" s="51"/>
      <c r="CZ376" s="51"/>
      <c r="DA376" s="51"/>
      <c r="DB376" s="51"/>
      <c r="DC376" s="51"/>
      <c r="DD376" s="51"/>
      <c r="DE376" s="51"/>
      <c r="DF376" s="51"/>
      <c r="DG376" s="51"/>
      <c r="DH376" s="51"/>
      <c r="DI376" s="51"/>
      <c r="DJ376" s="51"/>
      <c r="DK376" s="51"/>
      <c r="DL376" s="51"/>
      <c r="DM376" s="51"/>
      <c r="DN376" s="51"/>
      <c r="DO376" s="51"/>
      <c r="DP376" s="51"/>
      <c r="DX376" s="51"/>
      <c r="DY376" s="51"/>
      <c r="DZ376" s="51"/>
      <c r="EA376" s="51"/>
      <c r="EB376" s="51"/>
      <c r="EC376" s="51"/>
      <c r="ED376" s="51"/>
      <c r="EE376" s="51"/>
      <c r="EF376" s="51"/>
      <c r="EG376" s="51"/>
      <c r="EH376" s="51"/>
      <c r="EI376" s="51"/>
      <c r="EJ376" s="51"/>
      <c r="EK376" s="51"/>
      <c r="EL376" s="51"/>
      <c r="EM376" s="51"/>
      <c r="EN376" s="51"/>
      <c r="EV376" s="51"/>
      <c r="EW376" s="51"/>
      <c r="EX376" s="51"/>
      <c r="EY376" s="51"/>
      <c r="EZ376" s="51"/>
      <c r="FA376" s="51"/>
      <c r="FB376" s="51"/>
      <c r="FC376" s="51"/>
      <c r="FD376" s="51"/>
      <c r="FE376" s="51"/>
      <c r="FF376" s="51"/>
      <c r="FG376" s="51"/>
      <c r="FH376" s="51"/>
      <c r="FI376" s="51"/>
      <c r="FJ376" s="51"/>
      <c r="FK376" s="51"/>
      <c r="FL376" s="51"/>
    </row>
    <row r="377" spans="1:168" ht="12" customHeight="1" x14ac:dyDescent="0.2">
      <c r="B377" s="21"/>
      <c r="C377" s="51"/>
      <c r="D377" s="1">
        <v>3</v>
      </c>
      <c r="E377" s="1238">
        <f t="shared" si="158"/>
        <v>0</v>
      </c>
      <c r="F377" s="669">
        <f t="shared" si="158"/>
        <v>0</v>
      </c>
      <c r="G377" s="47"/>
      <c r="H377" s="48">
        <f t="shared" si="159"/>
        <v>0</v>
      </c>
      <c r="I377" s="48">
        <f t="shared" si="159"/>
        <v>0</v>
      </c>
      <c r="J377" s="48">
        <f t="shared" si="159"/>
        <v>0</v>
      </c>
      <c r="K377" s="1187">
        <f t="shared" si="163"/>
        <v>0</v>
      </c>
      <c r="L377" s="46"/>
      <c r="M377" s="48">
        <f t="shared" si="160"/>
        <v>0</v>
      </c>
      <c r="N377" s="48">
        <f t="shared" si="160"/>
        <v>0</v>
      </c>
      <c r="O377" s="48">
        <f t="shared" si="160"/>
        <v>0</v>
      </c>
      <c r="P377" s="1187">
        <f t="shared" si="164"/>
        <v>0</v>
      </c>
      <c r="Q377" s="46"/>
      <c r="R377" s="628" t="str">
        <f t="shared" si="161"/>
        <v>ja</v>
      </c>
      <c r="S377" s="1230">
        <f>IF(R377="nee",0,(K377-P377)*(tab!$C$24*tab!$D$10+tab!$D$52))</f>
        <v>0</v>
      </c>
      <c r="T377" s="1230" t="str">
        <f>IF(AND(K377=0,P377=0),"",(H377-M377)*tab!$E$58+(I377-N377)*tab!$F$58+(J377-O377)*tab!$G$58)</f>
        <v/>
      </c>
      <c r="U377" s="1230">
        <f t="shared" si="165"/>
        <v>0</v>
      </c>
      <c r="V377" s="628" t="str">
        <f t="shared" si="162"/>
        <v>ja</v>
      </c>
      <c r="W377" s="1230">
        <f>IF(V377="nee",0,(K377-P377)*(tab!$C$123))</f>
        <v>0</v>
      </c>
      <c r="X377" s="1230">
        <f>IF(AND(K377=0,P377=0),0,(H377-M377)*tab!$G$123+(I377-N377)*tab!$H$123+(J377-O377)*tab!$I$123)</f>
        <v>0</v>
      </c>
      <c r="Y377" s="1230">
        <f t="shared" si="166"/>
        <v>0</v>
      </c>
      <c r="Z377" s="3"/>
      <c r="AA377" s="26"/>
      <c r="AF377" s="51"/>
      <c r="AG377" s="51"/>
      <c r="AH377" s="51"/>
      <c r="AI377" s="51"/>
      <c r="AJ377" s="51"/>
      <c r="AK377" s="51"/>
      <c r="AL377" s="51"/>
      <c r="AM377" s="51"/>
      <c r="AN377" s="51"/>
      <c r="AO377" s="51"/>
      <c r="AP377" s="51"/>
      <c r="AQ377" s="51"/>
      <c r="AR377" s="51"/>
      <c r="AS377" s="51"/>
      <c r="AT377" s="51"/>
      <c r="AU377" s="51"/>
      <c r="AV377" s="51"/>
      <c r="BD377" s="51"/>
      <c r="BE377" s="51"/>
      <c r="BF377" s="51"/>
      <c r="BG377" s="51"/>
      <c r="BH377" s="51"/>
      <c r="BI377" s="51"/>
      <c r="BJ377" s="51"/>
      <c r="BK377" s="51"/>
      <c r="BL377" s="51"/>
      <c r="BM377" s="51"/>
      <c r="BN377" s="51"/>
      <c r="BO377" s="51"/>
      <c r="BP377" s="51"/>
      <c r="BQ377" s="51"/>
      <c r="BR377" s="51"/>
      <c r="BS377" s="51"/>
      <c r="BT377" s="51"/>
      <c r="CB377" s="51"/>
      <c r="CC377" s="51"/>
      <c r="CD377" s="51"/>
      <c r="CE377" s="51"/>
      <c r="CF377" s="51"/>
      <c r="CG377" s="51"/>
      <c r="CH377" s="51"/>
      <c r="CI377" s="51"/>
      <c r="CJ377" s="51"/>
      <c r="CK377" s="51"/>
      <c r="CL377" s="51"/>
      <c r="CM377" s="51"/>
      <c r="CN377" s="51"/>
      <c r="CO377" s="51"/>
      <c r="CP377" s="51"/>
      <c r="CQ377" s="51"/>
      <c r="CR377" s="51"/>
      <c r="CZ377" s="51"/>
      <c r="DA377" s="51"/>
      <c r="DB377" s="51"/>
      <c r="DC377" s="51"/>
      <c r="DD377" s="51"/>
      <c r="DE377" s="51"/>
      <c r="DF377" s="51"/>
      <c r="DG377" s="51"/>
      <c r="DH377" s="51"/>
      <c r="DI377" s="51"/>
      <c r="DJ377" s="51"/>
      <c r="DK377" s="51"/>
      <c r="DL377" s="51"/>
      <c r="DM377" s="51"/>
      <c r="DN377" s="51"/>
      <c r="DO377" s="51"/>
      <c r="DP377" s="51"/>
      <c r="DX377" s="51"/>
      <c r="DY377" s="51"/>
      <c r="DZ377" s="51"/>
      <c r="EA377" s="51"/>
      <c r="EB377" s="51"/>
      <c r="EC377" s="51"/>
      <c r="ED377" s="51"/>
      <c r="EE377" s="51"/>
      <c r="EF377" s="51"/>
      <c r="EG377" s="51"/>
      <c r="EH377" s="51"/>
      <c r="EI377" s="51"/>
      <c r="EJ377" s="51"/>
      <c r="EK377" s="51"/>
      <c r="EL377" s="51"/>
      <c r="EM377" s="51"/>
      <c r="EN377" s="51"/>
      <c r="EV377" s="51"/>
      <c r="EW377" s="51"/>
      <c r="EX377" s="51"/>
      <c r="EY377" s="51"/>
      <c r="EZ377" s="51"/>
      <c r="FA377" s="51"/>
      <c r="FB377" s="51"/>
      <c r="FC377" s="51"/>
      <c r="FD377" s="51"/>
      <c r="FE377" s="51"/>
      <c r="FF377" s="51"/>
      <c r="FG377" s="51"/>
      <c r="FH377" s="51"/>
      <c r="FI377" s="51"/>
      <c r="FJ377" s="51"/>
      <c r="FK377" s="51"/>
      <c r="FL377" s="51"/>
    </row>
    <row r="378" spans="1:168" ht="12" customHeight="1" x14ac:dyDescent="0.2">
      <c r="B378" s="21"/>
      <c r="C378" s="51"/>
      <c r="D378" s="1">
        <v>4</v>
      </c>
      <c r="E378" s="1238">
        <f t="shared" si="158"/>
        <v>0</v>
      </c>
      <c r="F378" s="669">
        <f t="shared" si="158"/>
        <v>0</v>
      </c>
      <c r="G378" s="47"/>
      <c r="H378" s="48">
        <f t="shared" si="159"/>
        <v>0</v>
      </c>
      <c r="I378" s="48">
        <f t="shared" si="159"/>
        <v>0</v>
      </c>
      <c r="J378" s="48">
        <f t="shared" si="159"/>
        <v>0</v>
      </c>
      <c r="K378" s="1187">
        <f t="shared" si="163"/>
        <v>0</v>
      </c>
      <c r="L378" s="46"/>
      <c r="M378" s="48">
        <f t="shared" si="160"/>
        <v>0</v>
      </c>
      <c r="N378" s="48">
        <f t="shared" si="160"/>
        <v>0</v>
      </c>
      <c r="O378" s="48">
        <f t="shared" si="160"/>
        <v>0</v>
      </c>
      <c r="P378" s="1187">
        <f t="shared" si="164"/>
        <v>0</v>
      </c>
      <c r="Q378" s="46"/>
      <c r="R378" s="628" t="str">
        <f t="shared" si="161"/>
        <v>ja</v>
      </c>
      <c r="S378" s="1230">
        <f>IF(R378="nee",0,(K378-P378)*(tab!$C$24*tab!$D$10+tab!$D$52))</f>
        <v>0</v>
      </c>
      <c r="T378" s="1230" t="str">
        <f>IF(AND(K378=0,P378=0),"",(H378-M378)*tab!$E$58+(I378-N378)*tab!$F$58+(J378-O378)*tab!$G$58)</f>
        <v/>
      </c>
      <c r="U378" s="1230">
        <f t="shared" si="165"/>
        <v>0</v>
      </c>
      <c r="V378" s="628" t="str">
        <f t="shared" si="162"/>
        <v>ja</v>
      </c>
      <c r="W378" s="1230">
        <f>IF(V378="nee",0,(K378-P378)*(tab!$C$123))</f>
        <v>0</v>
      </c>
      <c r="X378" s="1230">
        <f>IF(AND(K378=0,P378=0),0,(H378-M378)*tab!$G$123+(I378-N378)*tab!$H$123+(J378-O378)*tab!$I$123)</f>
        <v>0</v>
      </c>
      <c r="Y378" s="1230">
        <f t="shared" si="166"/>
        <v>0</v>
      </c>
      <c r="Z378" s="3"/>
      <c r="AA378" s="26"/>
      <c r="AF378" s="51"/>
      <c r="AG378" s="51"/>
      <c r="AH378" s="51"/>
      <c r="AI378" s="51"/>
      <c r="AJ378" s="51"/>
      <c r="AK378" s="51"/>
      <c r="AL378" s="51"/>
      <c r="AM378" s="51"/>
      <c r="AN378" s="51"/>
      <c r="AO378" s="51"/>
      <c r="AP378" s="51"/>
      <c r="AQ378" s="51"/>
      <c r="AR378" s="51"/>
      <c r="AS378" s="51"/>
      <c r="AT378" s="51"/>
      <c r="AU378" s="51"/>
      <c r="AV378" s="51"/>
      <c r="BD378" s="51"/>
      <c r="BE378" s="51"/>
      <c r="BF378" s="51"/>
      <c r="BG378" s="51"/>
      <c r="BH378" s="51"/>
      <c r="BI378" s="51"/>
      <c r="BJ378" s="51"/>
      <c r="BK378" s="51"/>
      <c r="BL378" s="51"/>
      <c r="BM378" s="51"/>
      <c r="BN378" s="51"/>
      <c r="BO378" s="51"/>
      <c r="BP378" s="51"/>
      <c r="BQ378" s="51"/>
      <c r="BR378" s="51"/>
      <c r="BS378" s="51"/>
      <c r="BT378" s="51"/>
      <c r="CB378" s="51"/>
      <c r="CC378" s="51"/>
      <c r="CD378" s="51"/>
      <c r="CE378" s="51"/>
      <c r="CF378" s="51"/>
      <c r="CG378" s="51"/>
      <c r="CH378" s="51"/>
      <c r="CI378" s="51"/>
      <c r="CJ378" s="51"/>
      <c r="CK378" s="51"/>
      <c r="CL378" s="51"/>
      <c r="CM378" s="51"/>
      <c r="CN378" s="51"/>
      <c r="CO378" s="51"/>
      <c r="CP378" s="51"/>
      <c r="CQ378" s="51"/>
      <c r="CR378" s="51"/>
      <c r="CZ378" s="51"/>
      <c r="DA378" s="51"/>
      <c r="DB378" s="51"/>
      <c r="DC378" s="51"/>
      <c r="DD378" s="51"/>
      <c r="DE378" s="51"/>
      <c r="DF378" s="51"/>
      <c r="DG378" s="51"/>
      <c r="DH378" s="51"/>
      <c r="DI378" s="51"/>
      <c r="DJ378" s="51"/>
      <c r="DK378" s="51"/>
      <c r="DL378" s="51"/>
      <c r="DM378" s="51"/>
      <c r="DN378" s="51"/>
      <c r="DO378" s="51"/>
      <c r="DP378" s="51"/>
      <c r="DX378" s="51"/>
      <c r="DY378" s="51"/>
      <c r="DZ378" s="51"/>
      <c r="EA378" s="51"/>
      <c r="EB378" s="51"/>
      <c r="EC378" s="51"/>
      <c r="ED378" s="51"/>
      <c r="EE378" s="51"/>
      <c r="EF378" s="51"/>
      <c r="EG378" s="51"/>
      <c r="EH378" s="51"/>
      <c r="EI378" s="51"/>
      <c r="EJ378" s="51"/>
      <c r="EK378" s="51"/>
      <c r="EL378" s="51"/>
      <c r="EM378" s="51"/>
      <c r="EN378" s="51"/>
      <c r="EV378" s="51"/>
      <c r="EW378" s="51"/>
      <c r="EX378" s="51"/>
      <c r="EY378" s="51"/>
      <c r="EZ378" s="51"/>
      <c r="FA378" s="51"/>
      <c r="FB378" s="51"/>
      <c r="FC378" s="51"/>
      <c r="FD378" s="51"/>
      <c r="FE378" s="51"/>
      <c r="FF378" s="51"/>
      <c r="FG378" s="51"/>
      <c r="FH378" s="51"/>
      <c r="FI378" s="51"/>
      <c r="FJ378" s="51"/>
      <c r="FK378" s="51"/>
      <c r="FL378" s="51"/>
    </row>
    <row r="379" spans="1:168" ht="12" customHeight="1" x14ac:dyDescent="0.2">
      <c r="B379" s="21"/>
      <c r="C379" s="51"/>
      <c r="D379" s="1">
        <v>5</v>
      </c>
      <c r="E379" s="1238">
        <f t="shared" si="158"/>
        <v>0</v>
      </c>
      <c r="F379" s="669">
        <f t="shared" si="158"/>
        <v>0</v>
      </c>
      <c r="G379" s="47"/>
      <c r="H379" s="48">
        <f t="shared" si="159"/>
        <v>0</v>
      </c>
      <c r="I379" s="48">
        <f t="shared" si="159"/>
        <v>0</v>
      </c>
      <c r="J379" s="48">
        <f t="shared" si="159"/>
        <v>0</v>
      </c>
      <c r="K379" s="1187">
        <f t="shared" si="163"/>
        <v>0</v>
      </c>
      <c r="L379" s="46"/>
      <c r="M379" s="48">
        <f t="shared" si="160"/>
        <v>0</v>
      </c>
      <c r="N379" s="48">
        <f t="shared" si="160"/>
        <v>0</v>
      </c>
      <c r="O379" s="48">
        <f t="shared" si="160"/>
        <v>0</v>
      </c>
      <c r="P379" s="1187">
        <f t="shared" si="164"/>
        <v>0</v>
      </c>
      <c r="Q379" s="46"/>
      <c r="R379" s="628" t="str">
        <f t="shared" si="161"/>
        <v>ja</v>
      </c>
      <c r="S379" s="1230">
        <f>IF(R379="nee",0,(K379-P379)*(tab!$C$24*tab!$D$10+tab!$D$52))</f>
        <v>0</v>
      </c>
      <c r="T379" s="1230" t="str">
        <f>IF(AND(K379=0,P379=0),"",(H379-M379)*tab!$E$58+(I379-N379)*tab!$F$58+(J379-O379)*tab!$G$58)</f>
        <v/>
      </c>
      <c r="U379" s="1230">
        <f t="shared" si="165"/>
        <v>0</v>
      </c>
      <c r="V379" s="628" t="str">
        <f t="shared" si="162"/>
        <v>ja</v>
      </c>
      <c r="W379" s="1230">
        <f>IF(V379="nee",0,(K379-P379)*(tab!$C$123))</f>
        <v>0</v>
      </c>
      <c r="X379" s="1230">
        <f>IF(AND(K379=0,P379=0),0,(H379-M379)*tab!$G$123+(I379-N379)*tab!$H$123+(J379-O379)*tab!$I$123)</f>
        <v>0</v>
      </c>
      <c r="Y379" s="1230">
        <f t="shared" si="166"/>
        <v>0</v>
      </c>
      <c r="Z379" s="3"/>
      <c r="AA379" s="26"/>
      <c r="AF379" s="51"/>
      <c r="AG379" s="51"/>
      <c r="AH379" s="51"/>
      <c r="AI379" s="51"/>
      <c r="AJ379" s="51"/>
      <c r="AK379" s="51"/>
      <c r="AL379" s="51"/>
      <c r="AM379" s="51"/>
      <c r="AN379" s="51"/>
      <c r="AO379" s="51"/>
      <c r="AP379" s="51"/>
      <c r="AQ379" s="51"/>
      <c r="AR379" s="51"/>
      <c r="AS379" s="51"/>
      <c r="AT379" s="51"/>
      <c r="AU379" s="51"/>
      <c r="AV379" s="51"/>
      <c r="BD379" s="51"/>
      <c r="BE379" s="51"/>
      <c r="BF379" s="51"/>
      <c r="BG379" s="51"/>
      <c r="BH379" s="51"/>
      <c r="BI379" s="51"/>
      <c r="BJ379" s="51"/>
      <c r="BK379" s="51"/>
      <c r="BL379" s="51"/>
      <c r="BM379" s="51"/>
      <c r="BN379" s="51"/>
      <c r="BO379" s="51"/>
      <c r="BP379" s="51"/>
      <c r="BQ379" s="51"/>
      <c r="BR379" s="51"/>
      <c r="BS379" s="51"/>
      <c r="BT379" s="51"/>
      <c r="CB379" s="51"/>
      <c r="CC379" s="51"/>
      <c r="CD379" s="51"/>
      <c r="CE379" s="51"/>
      <c r="CF379" s="51"/>
      <c r="CG379" s="51"/>
      <c r="CH379" s="51"/>
      <c r="CI379" s="51"/>
      <c r="CJ379" s="51"/>
      <c r="CK379" s="51"/>
      <c r="CL379" s="51"/>
      <c r="CM379" s="51"/>
      <c r="CN379" s="51"/>
      <c r="CO379" s="51"/>
      <c r="CP379" s="51"/>
      <c r="CQ379" s="51"/>
      <c r="CR379" s="51"/>
      <c r="CZ379" s="51"/>
      <c r="DA379" s="51"/>
      <c r="DB379" s="51"/>
      <c r="DC379" s="51"/>
      <c r="DD379" s="51"/>
      <c r="DE379" s="51"/>
      <c r="DF379" s="51"/>
      <c r="DG379" s="51"/>
      <c r="DH379" s="51"/>
      <c r="DI379" s="51"/>
      <c r="DJ379" s="51"/>
      <c r="DK379" s="51"/>
      <c r="DL379" s="51"/>
      <c r="DM379" s="51"/>
      <c r="DN379" s="51"/>
      <c r="DO379" s="51"/>
      <c r="DP379" s="51"/>
      <c r="DX379" s="51"/>
      <c r="DY379" s="51"/>
      <c r="DZ379" s="51"/>
      <c r="EA379" s="51"/>
      <c r="EB379" s="51"/>
      <c r="EC379" s="51"/>
      <c r="ED379" s="51"/>
      <c r="EE379" s="51"/>
      <c r="EF379" s="51"/>
      <c r="EG379" s="51"/>
      <c r="EH379" s="51"/>
      <c r="EI379" s="51"/>
      <c r="EJ379" s="51"/>
      <c r="EK379" s="51"/>
      <c r="EL379" s="51"/>
      <c r="EM379" s="51"/>
      <c r="EN379" s="51"/>
      <c r="EV379" s="51"/>
      <c r="EW379" s="51"/>
      <c r="EX379" s="51"/>
      <c r="EY379" s="51"/>
      <c r="EZ379" s="51"/>
      <c r="FA379" s="51"/>
      <c r="FB379" s="51"/>
      <c r="FC379" s="51"/>
      <c r="FD379" s="51"/>
      <c r="FE379" s="51"/>
      <c r="FF379" s="51"/>
      <c r="FG379" s="51"/>
      <c r="FH379" s="51"/>
      <c r="FI379" s="51"/>
      <c r="FJ379" s="51"/>
      <c r="FK379" s="51"/>
      <c r="FL379" s="51"/>
    </row>
    <row r="380" spans="1:168" ht="12" customHeight="1" x14ac:dyDescent="0.2">
      <c r="B380" s="21"/>
      <c r="C380" s="51"/>
      <c r="D380" s="1">
        <v>6</v>
      </c>
      <c r="E380" s="1238">
        <f t="shared" si="158"/>
        <v>0</v>
      </c>
      <c r="F380" s="669">
        <f t="shared" si="158"/>
        <v>0</v>
      </c>
      <c r="G380" s="47"/>
      <c r="H380" s="48">
        <f t="shared" si="159"/>
        <v>0</v>
      </c>
      <c r="I380" s="48">
        <f t="shared" si="159"/>
        <v>0</v>
      </c>
      <c r="J380" s="48">
        <f t="shared" si="159"/>
        <v>0</v>
      </c>
      <c r="K380" s="1187">
        <f t="shared" si="163"/>
        <v>0</v>
      </c>
      <c r="L380" s="46"/>
      <c r="M380" s="48">
        <f t="shared" si="160"/>
        <v>0</v>
      </c>
      <c r="N380" s="48">
        <f t="shared" si="160"/>
        <v>0</v>
      </c>
      <c r="O380" s="48">
        <f t="shared" si="160"/>
        <v>0</v>
      </c>
      <c r="P380" s="1187">
        <f t="shared" si="164"/>
        <v>0</v>
      </c>
      <c r="Q380" s="46"/>
      <c r="R380" s="628" t="str">
        <f t="shared" si="161"/>
        <v>ja</v>
      </c>
      <c r="S380" s="1230">
        <f>IF(R380="nee",0,(K380-P380)*(tab!$C$24*tab!$D$10+tab!$D$52))</f>
        <v>0</v>
      </c>
      <c r="T380" s="1230" t="str">
        <f>IF(AND(K380=0,P380=0),"",(H380-M380)*tab!$E$58+(I380-N380)*tab!$F$58+(J380-O380)*tab!$G$58)</f>
        <v/>
      </c>
      <c r="U380" s="1230">
        <f t="shared" si="165"/>
        <v>0</v>
      </c>
      <c r="V380" s="628" t="str">
        <f t="shared" si="162"/>
        <v>ja</v>
      </c>
      <c r="W380" s="1230">
        <f>IF(V380="nee",0,(K380-P380)*(tab!$C$123))</f>
        <v>0</v>
      </c>
      <c r="X380" s="1230">
        <f>IF(AND(K380=0,P380=0),0,(H380-M380)*tab!$G$123+(I380-N380)*tab!$H$123+(J380-O380)*tab!$I$123)</f>
        <v>0</v>
      </c>
      <c r="Y380" s="1230">
        <f t="shared" si="166"/>
        <v>0</v>
      </c>
      <c r="Z380" s="3"/>
      <c r="AA380" s="26"/>
      <c r="AF380" s="51"/>
      <c r="AG380" s="51"/>
      <c r="AH380" s="51"/>
      <c r="AI380" s="51"/>
      <c r="AJ380" s="51"/>
      <c r="AK380" s="51"/>
      <c r="AL380" s="51"/>
      <c r="AM380" s="51"/>
      <c r="AN380" s="51"/>
      <c r="AO380" s="51"/>
      <c r="AP380" s="51"/>
      <c r="AQ380" s="51"/>
      <c r="AR380" s="51"/>
      <c r="AS380" s="51"/>
      <c r="AT380" s="51"/>
      <c r="AU380" s="51"/>
      <c r="AV380" s="51"/>
      <c r="BD380" s="51"/>
      <c r="BE380" s="51"/>
      <c r="BF380" s="51"/>
      <c r="BG380" s="51"/>
      <c r="BH380" s="51"/>
      <c r="BI380" s="51"/>
      <c r="BJ380" s="51"/>
      <c r="BK380" s="51"/>
      <c r="BL380" s="51"/>
      <c r="BM380" s="51"/>
      <c r="BN380" s="51"/>
      <c r="BO380" s="51"/>
      <c r="BP380" s="51"/>
      <c r="BQ380" s="51"/>
      <c r="BR380" s="51"/>
      <c r="BS380" s="51"/>
      <c r="BT380" s="51"/>
      <c r="CB380" s="51"/>
      <c r="CC380" s="51"/>
      <c r="CD380" s="51"/>
      <c r="CE380" s="51"/>
      <c r="CF380" s="51"/>
      <c r="CG380" s="51"/>
      <c r="CH380" s="51"/>
      <c r="CI380" s="51"/>
      <c r="CJ380" s="51"/>
      <c r="CK380" s="51"/>
      <c r="CL380" s="51"/>
      <c r="CM380" s="51"/>
      <c r="CN380" s="51"/>
      <c r="CO380" s="51"/>
      <c r="CP380" s="51"/>
      <c r="CQ380" s="51"/>
      <c r="CR380" s="51"/>
      <c r="CZ380" s="51"/>
      <c r="DA380" s="51"/>
      <c r="DB380" s="51"/>
      <c r="DC380" s="51"/>
      <c r="DD380" s="51"/>
      <c r="DE380" s="51"/>
      <c r="DF380" s="51"/>
      <c r="DG380" s="51"/>
      <c r="DH380" s="51"/>
      <c r="DI380" s="51"/>
      <c r="DJ380" s="51"/>
      <c r="DK380" s="51"/>
      <c r="DL380" s="51"/>
      <c r="DM380" s="51"/>
      <c r="DN380" s="51"/>
      <c r="DO380" s="51"/>
      <c r="DP380" s="51"/>
      <c r="DX380" s="51"/>
      <c r="DY380" s="51"/>
      <c r="DZ380" s="51"/>
      <c r="EA380" s="51"/>
      <c r="EB380" s="51"/>
      <c r="EC380" s="51"/>
      <c r="ED380" s="51"/>
      <c r="EE380" s="51"/>
      <c r="EF380" s="51"/>
      <c r="EG380" s="51"/>
      <c r="EH380" s="51"/>
      <c r="EI380" s="51"/>
      <c r="EJ380" s="51"/>
      <c r="EK380" s="51"/>
      <c r="EL380" s="51"/>
      <c r="EM380" s="51"/>
      <c r="EN380" s="51"/>
      <c r="EV380" s="51"/>
      <c r="EW380" s="51"/>
      <c r="EX380" s="51"/>
      <c r="EY380" s="51"/>
      <c r="EZ380" s="51"/>
      <c r="FA380" s="51"/>
      <c r="FB380" s="51"/>
      <c r="FC380" s="51"/>
      <c r="FD380" s="51"/>
      <c r="FE380" s="51"/>
      <c r="FF380" s="51"/>
      <c r="FG380" s="51"/>
      <c r="FH380" s="51"/>
      <c r="FI380" s="51"/>
      <c r="FJ380" s="51"/>
      <c r="FK380" s="51"/>
      <c r="FL380" s="51"/>
    </row>
    <row r="381" spans="1:168" ht="12" customHeight="1" x14ac:dyDescent="0.2">
      <c r="B381" s="21"/>
      <c r="C381" s="51"/>
      <c r="D381" s="1">
        <v>7</v>
      </c>
      <c r="E381" s="1238">
        <f t="shared" si="158"/>
        <v>0</v>
      </c>
      <c r="F381" s="669">
        <f t="shared" si="158"/>
        <v>0</v>
      </c>
      <c r="G381" s="47"/>
      <c r="H381" s="48">
        <f t="shared" si="159"/>
        <v>0</v>
      </c>
      <c r="I381" s="48">
        <f t="shared" si="159"/>
        <v>0</v>
      </c>
      <c r="J381" s="48">
        <f t="shared" si="159"/>
        <v>0</v>
      </c>
      <c r="K381" s="1187">
        <f t="shared" si="163"/>
        <v>0</v>
      </c>
      <c r="L381" s="46"/>
      <c r="M381" s="48">
        <f t="shared" si="160"/>
        <v>0</v>
      </c>
      <c r="N381" s="48">
        <f t="shared" si="160"/>
        <v>0</v>
      </c>
      <c r="O381" s="48">
        <f t="shared" si="160"/>
        <v>0</v>
      </c>
      <c r="P381" s="1187">
        <f t="shared" si="164"/>
        <v>0</v>
      </c>
      <c r="Q381" s="46"/>
      <c r="R381" s="628" t="str">
        <f t="shared" si="161"/>
        <v>ja</v>
      </c>
      <c r="S381" s="1230">
        <f>IF(R381="nee",0,(K381-P381)*(tab!$C$24*tab!$D$10+tab!$D$52))</f>
        <v>0</v>
      </c>
      <c r="T381" s="1230" t="str">
        <f>IF(AND(K381=0,P381=0),"",(H381-M381)*tab!$E$58+(I381-N381)*tab!$F$58+(J381-O381)*tab!$G$58)</f>
        <v/>
      </c>
      <c r="U381" s="1230">
        <f t="shared" si="165"/>
        <v>0</v>
      </c>
      <c r="V381" s="628" t="str">
        <f t="shared" si="162"/>
        <v>ja</v>
      </c>
      <c r="W381" s="1230">
        <f>IF(V381="nee",0,(K381-P381)*(tab!$C$123))</f>
        <v>0</v>
      </c>
      <c r="X381" s="1230">
        <f>IF(AND(K381=0,P381=0),0,(H381-M381)*tab!$G$123+(I381-N381)*tab!$H$123+(J381-O381)*tab!$I$123)</f>
        <v>0</v>
      </c>
      <c r="Y381" s="1230">
        <f t="shared" si="166"/>
        <v>0</v>
      </c>
      <c r="Z381" s="3"/>
      <c r="AA381" s="26"/>
      <c r="AF381" s="51"/>
      <c r="AG381" s="51"/>
      <c r="AH381" s="51"/>
      <c r="AI381" s="51"/>
      <c r="AJ381" s="51"/>
      <c r="AK381" s="51"/>
      <c r="AL381" s="51"/>
      <c r="AM381" s="51"/>
      <c r="AN381" s="51"/>
      <c r="AO381" s="51"/>
      <c r="AP381" s="51"/>
      <c r="AQ381" s="51"/>
      <c r="AR381" s="51"/>
      <c r="AS381" s="51"/>
      <c r="AT381" s="51"/>
      <c r="AU381" s="51"/>
      <c r="AV381" s="51"/>
      <c r="BD381" s="51"/>
      <c r="BE381" s="51"/>
      <c r="BF381" s="51"/>
      <c r="BG381" s="51"/>
      <c r="BH381" s="51"/>
      <c r="BI381" s="51"/>
      <c r="BJ381" s="51"/>
      <c r="BK381" s="51"/>
      <c r="BL381" s="51"/>
      <c r="BM381" s="51"/>
      <c r="BN381" s="51"/>
      <c r="BO381" s="51"/>
      <c r="BP381" s="51"/>
      <c r="BQ381" s="51"/>
      <c r="BR381" s="51"/>
      <c r="BS381" s="51"/>
      <c r="BT381" s="51"/>
      <c r="CB381" s="51"/>
      <c r="CC381" s="51"/>
      <c r="CD381" s="51"/>
      <c r="CE381" s="51"/>
      <c r="CF381" s="51"/>
      <c r="CG381" s="51"/>
      <c r="CH381" s="51"/>
      <c r="CI381" s="51"/>
      <c r="CJ381" s="51"/>
      <c r="CK381" s="51"/>
      <c r="CL381" s="51"/>
      <c r="CM381" s="51"/>
      <c r="CN381" s="51"/>
      <c r="CO381" s="51"/>
      <c r="CP381" s="51"/>
      <c r="CQ381" s="51"/>
      <c r="CR381" s="51"/>
      <c r="CZ381" s="51"/>
      <c r="DA381" s="51"/>
      <c r="DB381" s="51"/>
      <c r="DC381" s="51"/>
      <c r="DD381" s="51"/>
      <c r="DE381" s="51"/>
      <c r="DF381" s="51"/>
      <c r="DG381" s="51"/>
      <c r="DH381" s="51"/>
      <c r="DI381" s="51"/>
      <c r="DJ381" s="51"/>
      <c r="DK381" s="51"/>
      <c r="DL381" s="51"/>
      <c r="DM381" s="51"/>
      <c r="DN381" s="51"/>
      <c r="DO381" s="51"/>
      <c r="DP381" s="51"/>
      <c r="DX381" s="51"/>
      <c r="DY381" s="51"/>
      <c r="DZ381" s="51"/>
      <c r="EA381" s="51"/>
      <c r="EB381" s="51"/>
      <c r="EC381" s="51"/>
      <c r="ED381" s="51"/>
      <c r="EE381" s="51"/>
      <c r="EF381" s="51"/>
      <c r="EG381" s="51"/>
      <c r="EH381" s="51"/>
      <c r="EI381" s="51"/>
      <c r="EJ381" s="51"/>
      <c r="EK381" s="51"/>
      <c r="EL381" s="51"/>
      <c r="EM381" s="51"/>
      <c r="EN381" s="51"/>
      <c r="EV381" s="51"/>
      <c r="EW381" s="51"/>
      <c r="EX381" s="51"/>
      <c r="EY381" s="51"/>
      <c r="EZ381" s="51"/>
      <c r="FA381" s="51"/>
      <c r="FB381" s="51"/>
      <c r="FC381" s="51"/>
      <c r="FD381" s="51"/>
      <c r="FE381" s="51"/>
      <c r="FF381" s="51"/>
      <c r="FG381" s="51"/>
      <c r="FH381" s="51"/>
      <c r="FI381" s="51"/>
      <c r="FJ381" s="51"/>
      <c r="FK381" s="51"/>
      <c r="FL381" s="51"/>
    </row>
    <row r="382" spans="1:168" ht="12" customHeight="1" x14ac:dyDescent="0.2">
      <c r="B382" s="21"/>
      <c r="C382" s="51"/>
      <c r="D382" s="1">
        <v>8</v>
      </c>
      <c r="E382" s="1238">
        <f t="shared" si="158"/>
        <v>0</v>
      </c>
      <c r="F382" s="669">
        <f t="shared" si="158"/>
        <v>0</v>
      </c>
      <c r="G382" s="47"/>
      <c r="H382" s="48">
        <f t="shared" si="159"/>
        <v>0</v>
      </c>
      <c r="I382" s="48">
        <f t="shared" si="159"/>
        <v>0</v>
      </c>
      <c r="J382" s="48">
        <f t="shared" si="159"/>
        <v>0</v>
      </c>
      <c r="K382" s="1187">
        <f t="shared" si="163"/>
        <v>0</v>
      </c>
      <c r="L382" s="46"/>
      <c r="M382" s="48">
        <f t="shared" si="160"/>
        <v>0</v>
      </c>
      <c r="N382" s="48">
        <f t="shared" si="160"/>
        <v>0</v>
      </c>
      <c r="O382" s="48">
        <f t="shared" si="160"/>
        <v>0</v>
      </c>
      <c r="P382" s="1187">
        <f t="shared" si="164"/>
        <v>0</v>
      </c>
      <c r="Q382" s="46"/>
      <c r="R382" s="628" t="str">
        <f t="shared" si="161"/>
        <v>ja</v>
      </c>
      <c r="S382" s="1230">
        <f>IF(R382="nee",0,(K382-P382)*(tab!$C$24*tab!$D$10+tab!$D$52))</f>
        <v>0</v>
      </c>
      <c r="T382" s="1230" t="str">
        <f>IF(AND(K382=0,P382=0),"",(H382-M382)*tab!$E$58+(I382-N382)*tab!$F$58+(J382-O382)*tab!$G$58)</f>
        <v/>
      </c>
      <c r="U382" s="1230">
        <f t="shared" si="165"/>
        <v>0</v>
      </c>
      <c r="V382" s="628" t="str">
        <f t="shared" si="162"/>
        <v>ja</v>
      </c>
      <c r="W382" s="1230">
        <f>IF(V382="nee",0,(K382-P382)*(tab!$C$123))</f>
        <v>0</v>
      </c>
      <c r="X382" s="1230">
        <f>IF(AND(K382=0,P382=0),0,(H382-M382)*tab!$G$123+(I382-N382)*tab!$H$123+(J382-O382)*tab!$I$123)</f>
        <v>0</v>
      </c>
      <c r="Y382" s="1230">
        <f t="shared" si="166"/>
        <v>0</v>
      </c>
      <c r="Z382" s="3"/>
      <c r="AA382" s="26"/>
      <c r="AF382" s="51"/>
      <c r="AG382" s="51"/>
      <c r="AH382" s="51"/>
      <c r="AI382" s="51"/>
      <c r="AJ382" s="51"/>
      <c r="AK382" s="51"/>
      <c r="AL382" s="51"/>
      <c r="AM382" s="51"/>
      <c r="AN382" s="51"/>
      <c r="AO382" s="51"/>
      <c r="AP382" s="51"/>
      <c r="AQ382" s="51"/>
      <c r="AR382" s="51"/>
      <c r="AS382" s="51"/>
      <c r="AT382" s="51"/>
      <c r="AU382" s="51"/>
      <c r="AV382" s="51"/>
      <c r="BD382" s="51"/>
      <c r="BE382" s="51"/>
      <c r="BF382" s="51"/>
      <c r="BG382" s="51"/>
      <c r="BH382" s="51"/>
      <c r="BI382" s="51"/>
      <c r="BJ382" s="51"/>
      <c r="BK382" s="51"/>
      <c r="BL382" s="51"/>
      <c r="BM382" s="51"/>
      <c r="BN382" s="51"/>
      <c r="BO382" s="51"/>
      <c r="BP382" s="51"/>
      <c r="BQ382" s="51"/>
      <c r="BR382" s="51"/>
      <c r="BS382" s="51"/>
      <c r="BT382" s="51"/>
      <c r="CB382" s="51"/>
      <c r="CC382" s="51"/>
      <c r="CD382" s="51"/>
      <c r="CE382" s="51"/>
      <c r="CF382" s="51"/>
      <c r="CG382" s="51"/>
      <c r="CH382" s="51"/>
      <c r="CI382" s="51"/>
      <c r="CJ382" s="51"/>
      <c r="CK382" s="51"/>
      <c r="CL382" s="51"/>
      <c r="CM382" s="51"/>
      <c r="CN382" s="51"/>
      <c r="CO382" s="51"/>
      <c r="CP382" s="51"/>
      <c r="CQ382" s="51"/>
      <c r="CR382" s="51"/>
      <c r="CZ382" s="51"/>
      <c r="DA382" s="51"/>
      <c r="DB382" s="51"/>
      <c r="DC382" s="51"/>
      <c r="DD382" s="51"/>
      <c r="DE382" s="51"/>
      <c r="DF382" s="51"/>
      <c r="DG382" s="51"/>
      <c r="DH382" s="51"/>
      <c r="DI382" s="51"/>
      <c r="DJ382" s="51"/>
      <c r="DK382" s="51"/>
      <c r="DL382" s="51"/>
      <c r="DM382" s="51"/>
      <c r="DN382" s="51"/>
      <c r="DO382" s="51"/>
      <c r="DP382" s="51"/>
      <c r="DX382" s="51"/>
      <c r="DY382" s="51"/>
      <c r="DZ382" s="51"/>
      <c r="EA382" s="51"/>
      <c r="EB382" s="51"/>
      <c r="EC382" s="51"/>
      <c r="ED382" s="51"/>
      <c r="EE382" s="51"/>
      <c r="EF382" s="51"/>
      <c r="EG382" s="51"/>
      <c r="EH382" s="51"/>
      <c r="EI382" s="51"/>
      <c r="EJ382" s="51"/>
      <c r="EK382" s="51"/>
      <c r="EL382" s="51"/>
      <c r="EM382" s="51"/>
      <c r="EN382" s="51"/>
      <c r="EV382" s="51"/>
      <c r="EW382" s="51"/>
      <c r="EX382" s="51"/>
      <c r="EY382" s="51"/>
      <c r="EZ382" s="51"/>
      <c r="FA382" s="51"/>
      <c r="FB382" s="51"/>
      <c r="FC382" s="51"/>
      <c r="FD382" s="51"/>
      <c r="FE382" s="51"/>
      <c r="FF382" s="51"/>
      <c r="FG382" s="51"/>
      <c r="FH382" s="51"/>
      <c r="FI382" s="51"/>
      <c r="FJ382" s="51"/>
      <c r="FK382" s="51"/>
      <c r="FL382" s="51"/>
    </row>
    <row r="383" spans="1:168" ht="12" customHeight="1" x14ac:dyDescent="0.2">
      <c r="B383" s="21"/>
      <c r="C383" s="51"/>
      <c r="D383" s="1">
        <v>9</v>
      </c>
      <c r="E383" s="1238">
        <f t="shared" si="158"/>
        <v>0</v>
      </c>
      <c r="F383" s="669">
        <f t="shared" si="158"/>
        <v>0</v>
      </c>
      <c r="G383" s="47"/>
      <c r="H383" s="48">
        <f t="shared" si="159"/>
        <v>0</v>
      </c>
      <c r="I383" s="48">
        <f t="shared" si="159"/>
        <v>0</v>
      </c>
      <c r="J383" s="48">
        <f t="shared" si="159"/>
        <v>0</v>
      </c>
      <c r="K383" s="1187">
        <f t="shared" si="163"/>
        <v>0</v>
      </c>
      <c r="L383" s="46"/>
      <c r="M383" s="48">
        <f t="shared" si="160"/>
        <v>0</v>
      </c>
      <c r="N383" s="48">
        <f t="shared" si="160"/>
        <v>0</v>
      </c>
      <c r="O383" s="48">
        <f t="shared" si="160"/>
        <v>0</v>
      </c>
      <c r="P383" s="1187">
        <f t="shared" si="164"/>
        <v>0</v>
      </c>
      <c r="Q383" s="46"/>
      <c r="R383" s="628" t="str">
        <f t="shared" si="161"/>
        <v>ja</v>
      </c>
      <c r="S383" s="1230">
        <f>IF(R383="nee",0,(K383-P383)*(tab!$C$24*tab!$D$10+tab!$D$52))</f>
        <v>0</v>
      </c>
      <c r="T383" s="1230" t="str">
        <f>IF(AND(K383=0,P383=0),"",(H383-M383)*tab!$E$58+(I383-N383)*tab!$F$58+(J383-O383)*tab!$G$58)</f>
        <v/>
      </c>
      <c r="U383" s="1230">
        <f t="shared" si="165"/>
        <v>0</v>
      </c>
      <c r="V383" s="628" t="str">
        <f t="shared" si="162"/>
        <v>ja</v>
      </c>
      <c r="W383" s="1230">
        <f>IF(V383="nee",0,(K383-P383)*(tab!$C$123))</f>
        <v>0</v>
      </c>
      <c r="X383" s="1230">
        <f>IF(AND(K383=0,P383=0),0,(H383-M383)*tab!$G$123+(I383-N383)*tab!$H$123+(J383-O383)*tab!$I$123)</f>
        <v>0</v>
      </c>
      <c r="Y383" s="1230">
        <f t="shared" si="166"/>
        <v>0</v>
      </c>
      <c r="Z383" s="3"/>
      <c r="AA383" s="26"/>
      <c r="AF383" s="51"/>
      <c r="AG383" s="51"/>
      <c r="AH383" s="51"/>
      <c r="AI383" s="51"/>
      <c r="AJ383" s="51"/>
      <c r="AK383" s="51"/>
      <c r="AL383" s="51"/>
      <c r="AM383" s="51"/>
      <c r="AN383" s="51"/>
      <c r="AO383" s="51"/>
      <c r="AP383" s="51"/>
      <c r="AQ383" s="51"/>
      <c r="AR383" s="51"/>
      <c r="AS383" s="51"/>
      <c r="AT383" s="51"/>
      <c r="AU383" s="51"/>
      <c r="AV383" s="51"/>
      <c r="BD383" s="51"/>
      <c r="BE383" s="51"/>
      <c r="BF383" s="51"/>
      <c r="BG383" s="51"/>
      <c r="BH383" s="51"/>
      <c r="BI383" s="51"/>
      <c r="BJ383" s="51"/>
      <c r="BK383" s="51"/>
      <c r="BL383" s="51"/>
      <c r="BM383" s="51"/>
      <c r="BN383" s="51"/>
      <c r="BO383" s="51"/>
      <c r="BP383" s="51"/>
      <c r="BQ383" s="51"/>
      <c r="BR383" s="51"/>
      <c r="BS383" s="51"/>
      <c r="BT383" s="51"/>
      <c r="CB383" s="51"/>
      <c r="CC383" s="51"/>
      <c r="CD383" s="51"/>
      <c r="CE383" s="51"/>
      <c r="CF383" s="51"/>
      <c r="CG383" s="51"/>
      <c r="CH383" s="51"/>
      <c r="CI383" s="51"/>
      <c r="CJ383" s="51"/>
      <c r="CK383" s="51"/>
      <c r="CL383" s="51"/>
      <c r="CM383" s="51"/>
      <c r="CN383" s="51"/>
      <c r="CO383" s="51"/>
      <c r="CP383" s="51"/>
      <c r="CQ383" s="51"/>
      <c r="CR383" s="51"/>
      <c r="CZ383" s="51"/>
      <c r="DA383" s="51"/>
      <c r="DB383" s="51"/>
      <c r="DC383" s="51"/>
      <c r="DD383" s="51"/>
      <c r="DE383" s="51"/>
      <c r="DF383" s="51"/>
      <c r="DG383" s="51"/>
      <c r="DH383" s="51"/>
      <c r="DI383" s="51"/>
      <c r="DJ383" s="51"/>
      <c r="DK383" s="51"/>
      <c r="DL383" s="51"/>
      <c r="DM383" s="51"/>
      <c r="DN383" s="51"/>
      <c r="DO383" s="51"/>
      <c r="DP383" s="51"/>
      <c r="DX383" s="51"/>
      <c r="DY383" s="51"/>
      <c r="DZ383" s="51"/>
      <c r="EA383" s="51"/>
      <c r="EB383" s="51"/>
      <c r="EC383" s="51"/>
      <c r="ED383" s="51"/>
      <c r="EE383" s="51"/>
      <c r="EF383" s="51"/>
      <c r="EG383" s="51"/>
      <c r="EH383" s="51"/>
      <c r="EI383" s="51"/>
      <c r="EJ383" s="51"/>
      <c r="EK383" s="51"/>
      <c r="EL383" s="51"/>
      <c r="EM383" s="51"/>
      <c r="EN383" s="51"/>
      <c r="EV383" s="51"/>
      <c r="EW383" s="51"/>
      <c r="EX383" s="51"/>
      <c r="EY383" s="51"/>
      <c r="EZ383" s="51"/>
      <c r="FA383" s="51"/>
      <c r="FB383" s="51"/>
      <c r="FC383" s="51"/>
      <c r="FD383" s="51"/>
      <c r="FE383" s="51"/>
      <c r="FF383" s="51"/>
      <c r="FG383" s="51"/>
      <c r="FH383" s="51"/>
      <c r="FI383" s="51"/>
      <c r="FJ383" s="51"/>
      <c r="FK383" s="51"/>
      <c r="FL383" s="51"/>
    </row>
    <row r="384" spans="1:168" ht="12" customHeight="1" x14ac:dyDescent="0.2">
      <c r="B384" s="21"/>
      <c r="C384" s="51"/>
      <c r="D384" s="1">
        <v>10</v>
      </c>
      <c r="E384" s="1238">
        <f t="shared" si="158"/>
        <v>0</v>
      </c>
      <c r="F384" s="669">
        <f t="shared" si="158"/>
        <v>0</v>
      </c>
      <c r="G384" s="47"/>
      <c r="H384" s="48">
        <f t="shared" si="159"/>
        <v>0</v>
      </c>
      <c r="I384" s="48">
        <f t="shared" si="159"/>
        <v>0</v>
      </c>
      <c r="J384" s="48">
        <f t="shared" si="159"/>
        <v>0</v>
      </c>
      <c r="K384" s="1187">
        <f t="shared" si="163"/>
        <v>0</v>
      </c>
      <c r="L384" s="46"/>
      <c r="M384" s="48">
        <f t="shared" si="160"/>
        <v>0</v>
      </c>
      <c r="N384" s="48">
        <f t="shared" si="160"/>
        <v>0</v>
      </c>
      <c r="O384" s="48">
        <f t="shared" si="160"/>
        <v>0</v>
      </c>
      <c r="P384" s="1187">
        <f t="shared" si="164"/>
        <v>0</v>
      </c>
      <c r="Q384" s="46"/>
      <c r="R384" s="628" t="str">
        <f t="shared" si="161"/>
        <v>ja</v>
      </c>
      <c r="S384" s="1230">
        <f>IF(R384="nee",0,(K384-P384)*(tab!$C$24*tab!$D$10+tab!$D$52))</f>
        <v>0</v>
      </c>
      <c r="T384" s="1230" t="str">
        <f>IF(AND(K384=0,P384=0),"",(H384-M384)*tab!$E$58+(I384-N384)*tab!$F$58+(J384-O384)*tab!$G$58)</f>
        <v/>
      </c>
      <c r="U384" s="1230">
        <f t="shared" si="165"/>
        <v>0</v>
      </c>
      <c r="V384" s="628" t="str">
        <f t="shared" si="162"/>
        <v>ja</v>
      </c>
      <c r="W384" s="1230">
        <f>IF(V384="nee",0,(K384-P384)*(tab!$C$123))</f>
        <v>0</v>
      </c>
      <c r="X384" s="1230">
        <f>IF(AND(K384=0,P384=0),0,(H384-M384)*tab!$G$123+(I384-N384)*tab!$H$123+(J384-O384)*tab!$I$123)</f>
        <v>0</v>
      </c>
      <c r="Y384" s="1230">
        <f t="shared" si="166"/>
        <v>0</v>
      </c>
      <c r="Z384" s="3"/>
      <c r="AA384" s="26"/>
      <c r="AF384" s="51"/>
      <c r="AG384" s="51"/>
      <c r="AH384" s="51"/>
      <c r="AI384" s="51"/>
      <c r="AJ384" s="51"/>
      <c r="AK384" s="51"/>
      <c r="AL384" s="51"/>
      <c r="AM384" s="51"/>
      <c r="AN384" s="51"/>
      <c r="AO384" s="51"/>
      <c r="AP384" s="51"/>
      <c r="AQ384" s="51"/>
      <c r="AR384" s="51"/>
      <c r="AS384" s="51"/>
      <c r="AT384" s="51"/>
      <c r="AU384" s="51"/>
      <c r="AV384" s="51"/>
      <c r="BD384" s="51"/>
      <c r="BE384" s="51"/>
      <c r="BF384" s="51"/>
      <c r="BG384" s="51"/>
      <c r="BH384" s="51"/>
      <c r="BI384" s="51"/>
      <c r="BJ384" s="51"/>
      <c r="BK384" s="51"/>
      <c r="BL384" s="51"/>
      <c r="BM384" s="51"/>
      <c r="BN384" s="51"/>
      <c r="BO384" s="51"/>
      <c r="BP384" s="51"/>
      <c r="BQ384" s="51"/>
      <c r="BR384" s="51"/>
      <c r="BS384" s="51"/>
      <c r="BT384" s="51"/>
      <c r="CB384" s="51"/>
      <c r="CC384" s="51"/>
      <c r="CD384" s="51"/>
      <c r="CE384" s="51"/>
      <c r="CF384" s="51"/>
      <c r="CG384" s="51"/>
      <c r="CH384" s="51"/>
      <c r="CI384" s="51"/>
      <c r="CJ384" s="51"/>
      <c r="CK384" s="51"/>
      <c r="CL384" s="51"/>
      <c r="CM384" s="51"/>
      <c r="CN384" s="51"/>
      <c r="CO384" s="51"/>
      <c r="CP384" s="51"/>
      <c r="CQ384" s="51"/>
      <c r="CR384" s="51"/>
      <c r="CZ384" s="51"/>
      <c r="DA384" s="51"/>
      <c r="DB384" s="51"/>
      <c r="DC384" s="51"/>
      <c r="DD384" s="51"/>
      <c r="DE384" s="51"/>
      <c r="DF384" s="51"/>
      <c r="DG384" s="51"/>
      <c r="DH384" s="51"/>
      <c r="DI384" s="51"/>
      <c r="DJ384" s="51"/>
      <c r="DK384" s="51"/>
      <c r="DL384" s="51"/>
      <c r="DM384" s="51"/>
      <c r="DN384" s="51"/>
      <c r="DO384" s="51"/>
      <c r="DP384" s="51"/>
      <c r="DX384" s="51"/>
      <c r="DY384" s="51"/>
      <c r="DZ384" s="51"/>
      <c r="EA384" s="51"/>
      <c r="EB384" s="51"/>
      <c r="EC384" s="51"/>
      <c r="ED384" s="51"/>
      <c r="EE384" s="51"/>
      <c r="EF384" s="51"/>
      <c r="EG384" s="51"/>
      <c r="EH384" s="51"/>
      <c r="EI384" s="51"/>
      <c r="EJ384" s="51"/>
      <c r="EK384" s="51"/>
      <c r="EL384" s="51"/>
      <c r="EM384" s="51"/>
      <c r="EN384" s="51"/>
      <c r="EV384" s="51"/>
      <c r="EW384" s="51"/>
      <c r="EX384" s="51"/>
      <c r="EY384" s="51"/>
      <c r="EZ384" s="51"/>
      <c r="FA384" s="51"/>
      <c r="FB384" s="51"/>
      <c r="FC384" s="51"/>
      <c r="FD384" s="51"/>
      <c r="FE384" s="51"/>
      <c r="FF384" s="51"/>
      <c r="FG384" s="51"/>
      <c r="FH384" s="51"/>
      <c r="FI384" s="51"/>
      <c r="FJ384" s="51"/>
      <c r="FK384" s="51"/>
      <c r="FL384" s="51"/>
    </row>
    <row r="385" spans="2:168" ht="12" customHeight="1" x14ac:dyDescent="0.2">
      <c r="B385" s="21"/>
      <c r="C385" s="51"/>
      <c r="D385" s="1">
        <v>11</v>
      </c>
      <c r="E385" s="1238">
        <f t="shared" si="158"/>
        <v>0</v>
      </c>
      <c r="F385" s="669">
        <f t="shared" si="158"/>
        <v>0</v>
      </c>
      <c r="G385" s="47"/>
      <c r="H385" s="48">
        <f t="shared" si="159"/>
        <v>0</v>
      </c>
      <c r="I385" s="48">
        <f t="shared" si="159"/>
        <v>0</v>
      </c>
      <c r="J385" s="48">
        <f t="shared" si="159"/>
        <v>0</v>
      </c>
      <c r="K385" s="1187">
        <f t="shared" si="163"/>
        <v>0</v>
      </c>
      <c r="L385" s="46"/>
      <c r="M385" s="48">
        <f t="shared" si="160"/>
        <v>0</v>
      </c>
      <c r="N385" s="48">
        <f t="shared" si="160"/>
        <v>0</v>
      </c>
      <c r="O385" s="48">
        <f t="shared" si="160"/>
        <v>0</v>
      </c>
      <c r="P385" s="1187">
        <f t="shared" si="164"/>
        <v>0</v>
      </c>
      <c r="Q385" s="46"/>
      <c r="R385" s="628" t="str">
        <f t="shared" si="161"/>
        <v>ja</v>
      </c>
      <c r="S385" s="1230">
        <f>IF(R385="nee",0,(K385-P385)*(tab!$C$24*tab!$D$10+tab!$D$52))</f>
        <v>0</v>
      </c>
      <c r="T385" s="1230" t="str">
        <f>IF(AND(K385=0,P385=0),"",(H385-M385)*tab!$E$58+(I385-N385)*tab!$F$58+(J385-O385)*tab!$G$58)</f>
        <v/>
      </c>
      <c r="U385" s="1230">
        <f t="shared" si="165"/>
        <v>0</v>
      </c>
      <c r="V385" s="628" t="str">
        <f t="shared" si="162"/>
        <v>ja</v>
      </c>
      <c r="W385" s="1230">
        <f>IF(V385="nee",0,(K385-P385)*(tab!$C$123))</f>
        <v>0</v>
      </c>
      <c r="X385" s="1230">
        <f>IF(AND(K385=0,P385=0),0,(H385-M385)*tab!$G$123+(I385-N385)*tab!$H$123+(J385-O385)*tab!$I$123)</f>
        <v>0</v>
      </c>
      <c r="Y385" s="1230">
        <f t="shared" si="166"/>
        <v>0</v>
      </c>
      <c r="Z385" s="3"/>
      <c r="AA385" s="26"/>
      <c r="AF385" s="51"/>
      <c r="AG385" s="51"/>
      <c r="AH385" s="51"/>
      <c r="AI385" s="51"/>
      <c r="AJ385" s="51"/>
      <c r="AK385" s="51"/>
      <c r="AL385" s="51"/>
      <c r="AM385" s="51"/>
      <c r="AN385" s="51"/>
      <c r="AO385" s="51"/>
      <c r="AP385" s="51"/>
      <c r="AQ385" s="51"/>
      <c r="AR385" s="51"/>
      <c r="AS385" s="51"/>
      <c r="AT385" s="51"/>
      <c r="AU385" s="51"/>
      <c r="AV385" s="51"/>
      <c r="BD385" s="51"/>
      <c r="BE385" s="51"/>
      <c r="BF385" s="51"/>
      <c r="BG385" s="51"/>
      <c r="BH385" s="51"/>
      <c r="BI385" s="51"/>
      <c r="BJ385" s="51"/>
      <c r="BK385" s="51"/>
      <c r="BL385" s="51"/>
      <c r="BM385" s="51"/>
      <c r="BN385" s="51"/>
      <c r="BO385" s="51"/>
      <c r="BP385" s="51"/>
      <c r="BQ385" s="51"/>
      <c r="BR385" s="51"/>
      <c r="BS385" s="51"/>
      <c r="BT385" s="51"/>
      <c r="CB385" s="51"/>
      <c r="CC385" s="51"/>
      <c r="CD385" s="51"/>
      <c r="CE385" s="51"/>
      <c r="CF385" s="51"/>
      <c r="CG385" s="51"/>
      <c r="CH385" s="51"/>
      <c r="CI385" s="51"/>
      <c r="CJ385" s="51"/>
      <c r="CK385" s="51"/>
      <c r="CL385" s="51"/>
      <c r="CM385" s="51"/>
      <c r="CN385" s="51"/>
      <c r="CO385" s="51"/>
      <c r="CP385" s="51"/>
      <c r="CQ385" s="51"/>
      <c r="CR385" s="51"/>
      <c r="CZ385" s="51"/>
      <c r="DA385" s="51"/>
      <c r="DB385" s="51"/>
      <c r="DC385" s="51"/>
      <c r="DD385" s="51"/>
      <c r="DE385" s="51"/>
      <c r="DF385" s="51"/>
      <c r="DG385" s="51"/>
      <c r="DH385" s="51"/>
      <c r="DI385" s="51"/>
      <c r="DJ385" s="51"/>
      <c r="DK385" s="51"/>
      <c r="DL385" s="51"/>
      <c r="DM385" s="51"/>
      <c r="DN385" s="51"/>
      <c r="DO385" s="51"/>
      <c r="DP385" s="51"/>
      <c r="DX385" s="51"/>
      <c r="DY385" s="51"/>
      <c r="DZ385" s="51"/>
      <c r="EA385" s="51"/>
      <c r="EB385" s="51"/>
      <c r="EC385" s="51"/>
      <c r="ED385" s="51"/>
      <c r="EE385" s="51"/>
      <c r="EF385" s="51"/>
      <c r="EG385" s="51"/>
      <c r="EH385" s="51"/>
      <c r="EI385" s="51"/>
      <c r="EJ385" s="51"/>
      <c r="EK385" s="51"/>
      <c r="EL385" s="51"/>
      <c r="EM385" s="51"/>
      <c r="EN385" s="51"/>
      <c r="EV385" s="51"/>
      <c r="EW385" s="51"/>
      <c r="EX385" s="51"/>
      <c r="EY385" s="51"/>
      <c r="EZ385" s="51"/>
      <c r="FA385" s="51"/>
      <c r="FB385" s="51"/>
      <c r="FC385" s="51"/>
      <c r="FD385" s="51"/>
      <c r="FE385" s="51"/>
      <c r="FF385" s="51"/>
      <c r="FG385" s="51"/>
      <c r="FH385" s="51"/>
      <c r="FI385" s="51"/>
      <c r="FJ385" s="51"/>
      <c r="FK385" s="51"/>
      <c r="FL385" s="51"/>
    </row>
    <row r="386" spans="2:168" ht="12" customHeight="1" x14ac:dyDescent="0.2">
      <c r="B386" s="21"/>
      <c r="C386" s="51"/>
      <c r="D386" s="1">
        <v>12</v>
      </c>
      <c r="E386" s="1238">
        <f t="shared" si="158"/>
        <v>0</v>
      </c>
      <c r="F386" s="669">
        <f t="shared" si="158"/>
        <v>0</v>
      </c>
      <c r="G386" s="47"/>
      <c r="H386" s="48">
        <f t="shared" si="159"/>
        <v>0</v>
      </c>
      <c r="I386" s="48">
        <f t="shared" si="159"/>
        <v>0</v>
      </c>
      <c r="J386" s="48">
        <f t="shared" si="159"/>
        <v>0</v>
      </c>
      <c r="K386" s="1187">
        <f t="shared" si="163"/>
        <v>0</v>
      </c>
      <c r="L386" s="46"/>
      <c r="M386" s="48">
        <f t="shared" si="160"/>
        <v>0</v>
      </c>
      <c r="N386" s="48">
        <f t="shared" si="160"/>
        <v>0</v>
      </c>
      <c r="O386" s="48">
        <f t="shared" si="160"/>
        <v>0</v>
      </c>
      <c r="P386" s="1187">
        <f t="shared" si="164"/>
        <v>0</v>
      </c>
      <c r="Q386" s="46"/>
      <c r="R386" s="628" t="str">
        <f t="shared" si="161"/>
        <v>ja</v>
      </c>
      <c r="S386" s="1230">
        <f>IF(R386="nee",0,(K386-P386)*(tab!$C$24*tab!$D$10+tab!$D$52))</f>
        <v>0</v>
      </c>
      <c r="T386" s="1230" t="str">
        <f>IF(AND(K386=0,P386=0),"",(H386-M386)*tab!$E$58+(I386-N386)*tab!$F$58+(J386-O386)*tab!$G$58)</f>
        <v/>
      </c>
      <c r="U386" s="1230">
        <f t="shared" si="165"/>
        <v>0</v>
      </c>
      <c r="V386" s="628" t="str">
        <f t="shared" si="162"/>
        <v>ja</v>
      </c>
      <c r="W386" s="1230">
        <f>IF(V386="nee",0,(K386-P386)*(tab!$C$123))</f>
        <v>0</v>
      </c>
      <c r="X386" s="1230">
        <f>IF(AND(K386=0,P386=0),0,(H386-M386)*tab!$G$123+(I386-N386)*tab!$H$123+(J386-O386)*tab!$I$123)</f>
        <v>0</v>
      </c>
      <c r="Y386" s="1230">
        <f t="shared" si="166"/>
        <v>0</v>
      </c>
      <c r="Z386" s="3"/>
      <c r="AA386" s="26"/>
      <c r="AF386" s="51"/>
      <c r="AG386" s="51"/>
      <c r="AH386" s="51"/>
      <c r="AI386" s="51"/>
      <c r="AJ386" s="51"/>
      <c r="AK386" s="51"/>
      <c r="AL386" s="51"/>
      <c r="AM386" s="51"/>
      <c r="AN386" s="51"/>
      <c r="AO386" s="51"/>
      <c r="AP386" s="51"/>
      <c r="AQ386" s="51"/>
      <c r="AR386" s="51"/>
      <c r="AS386" s="51"/>
      <c r="AT386" s="51"/>
      <c r="AU386" s="51"/>
      <c r="AV386" s="51"/>
      <c r="BD386" s="51"/>
      <c r="BE386" s="51"/>
      <c r="BF386" s="51"/>
      <c r="BG386" s="51"/>
      <c r="BH386" s="51"/>
      <c r="BI386" s="51"/>
      <c r="BJ386" s="51"/>
      <c r="BK386" s="51"/>
      <c r="BL386" s="51"/>
      <c r="BM386" s="51"/>
      <c r="BN386" s="51"/>
      <c r="BO386" s="51"/>
      <c r="BP386" s="51"/>
      <c r="BQ386" s="51"/>
      <c r="BR386" s="51"/>
      <c r="BS386" s="51"/>
      <c r="BT386" s="51"/>
      <c r="CB386" s="51"/>
      <c r="CC386" s="51"/>
      <c r="CD386" s="51"/>
      <c r="CE386" s="51"/>
      <c r="CF386" s="51"/>
      <c r="CG386" s="51"/>
      <c r="CH386" s="51"/>
      <c r="CI386" s="51"/>
      <c r="CJ386" s="51"/>
      <c r="CK386" s="51"/>
      <c r="CL386" s="51"/>
      <c r="CM386" s="51"/>
      <c r="CN386" s="51"/>
      <c r="CO386" s="51"/>
      <c r="CP386" s="51"/>
      <c r="CQ386" s="51"/>
      <c r="CR386" s="51"/>
      <c r="CZ386" s="51"/>
      <c r="DA386" s="51"/>
      <c r="DB386" s="51"/>
      <c r="DC386" s="51"/>
      <c r="DD386" s="51"/>
      <c r="DE386" s="51"/>
      <c r="DF386" s="51"/>
      <c r="DG386" s="51"/>
      <c r="DH386" s="51"/>
      <c r="DI386" s="51"/>
      <c r="DJ386" s="51"/>
      <c r="DK386" s="51"/>
      <c r="DL386" s="51"/>
      <c r="DM386" s="51"/>
      <c r="DN386" s="51"/>
      <c r="DO386" s="51"/>
      <c r="DP386" s="51"/>
      <c r="DX386" s="51"/>
      <c r="DY386" s="51"/>
      <c r="DZ386" s="51"/>
      <c r="EA386" s="51"/>
      <c r="EB386" s="51"/>
      <c r="EC386" s="51"/>
      <c r="ED386" s="51"/>
      <c r="EE386" s="51"/>
      <c r="EF386" s="51"/>
      <c r="EG386" s="51"/>
      <c r="EH386" s="51"/>
      <c r="EI386" s="51"/>
      <c r="EJ386" s="51"/>
      <c r="EK386" s="51"/>
      <c r="EL386" s="51"/>
      <c r="EM386" s="51"/>
      <c r="EN386" s="51"/>
      <c r="EV386" s="51"/>
      <c r="EW386" s="51"/>
      <c r="EX386" s="51"/>
      <c r="EY386" s="51"/>
      <c r="EZ386" s="51"/>
      <c r="FA386" s="51"/>
      <c r="FB386" s="51"/>
      <c r="FC386" s="51"/>
      <c r="FD386" s="51"/>
      <c r="FE386" s="51"/>
      <c r="FF386" s="51"/>
      <c r="FG386" s="51"/>
      <c r="FH386" s="51"/>
      <c r="FI386" s="51"/>
      <c r="FJ386" s="51"/>
      <c r="FK386" s="51"/>
      <c r="FL386" s="51"/>
    </row>
    <row r="387" spans="2:168" ht="12" customHeight="1" x14ac:dyDescent="0.2">
      <c r="B387" s="21"/>
      <c r="C387" s="51"/>
      <c r="D387" s="1">
        <v>13</v>
      </c>
      <c r="E387" s="1238">
        <f t="shared" si="158"/>
        <v>0</v>
      </c>
      <c r="F387" s="669">
        <f t="shared" si="158"/>
        <v>0</v>
      </c>
      <c r="G387" s="47"/>
      <c r="H387" s="48">
        <f t="shared" si="159"/>
        <v>0</v>
      </c>
      <c r="I387" s="48">
        <f t="shared" si="159"/>
        <v>0</v>
      </c>
      <c r="J387" s="48">
        <f t="shared" si="159"/>
        <v>0</v>
      </c>
      <c r="K387" s="1187">
        <f t="shared" si="163"/>
        <v>0</v>
      </c>
      <c r="L387" s="46"/>
      <c r="M387" s="48">
        <f t="shared" si="160"/>
        <v>0</v>
      </c>
      <c r="N387" s="48">
        <f t="shared" si="160"/>
        <v>0</v>
      </c>
      <c r="O387" s="48">
        <f t="shared" si="160"/>
        <v>0</v>
      </c>
      <c r="P387" s="1187">
        <f t="shared" si="164"/>
        <v>0</v>
      </c>
      <c r="Q387" s="46"/>
      <c r="R387" s="628" t="str">
        <f t="shared" si="161"/>
        <v>ja</v>
      </c>
      <c r="S387" s="1230">
        <f>IF(R387="nee",0,(K387-P387)*(tab!$C$24*tab!$D$10+tab!$D$52))</f>
        <v>0</v>
      </c>
      <c r="T387" s="1230" t="str">
        <f>IF(AND(K387=0,P387=0),"",(H387-M387)*tab!$E$58+(I387-N387)*tab!$F$58+(J387-O387)*tab!$G$58)</f>
        <v/>
      </c>
      <c r="U387" s="1230">
        <f t="shared" si="165"/>
        <v>0</v>
      </c>
      <c r="V387" s="628" t="str">
        <f t="shared" si="162"/>
        <v>ja</v>
      </c>
      <c r="W387" s="1230">
        <f>IF(V387="nee",0,(K387-P387)*(tab!$C$123))</f>
        <v>0</v>
      </c>
      <c r="X387" s="1230">
        <f>IF(AND(K387=0,P387=0),0,(H387-M387)*tab!$G$123+(I387-N387)*tab!$H$123+(J387-O387)*tab!$I$123)</f>
        <v>0</v>
      </c>
      <c r="Y387" s="1230">
        <f t="shared" si="166"/>
        <v>0</v>
      </c>
      <c r="Z387" s="3"/>
      <c r="AA387" s="26"/>
      <c r="AF387" s="51"/>
      <c r="AG387" s="51"/>
      <c r="AH387" s="51"/>
      <c r="AI387" s="51"/>
      <c r="AJ387" s="51"/>
      <c r="AK387" s="51"/>
      <c r="AL387" s="51"/>
      <c r="AM387" s="51"/>
      <c r="AN387" s="51"/>
      <c r="AO387" s="51"/>
      <c r="AP387" s="51"/>
      <c r="AQ387" s="51"/>
      <c r="AR387" s="51"/>
      <c r="AS387" s="51"/>
      <c r="AT387" s="51"/>
      <c r="AU387" s="51"/>
      <c r="AV387" s="51"/>
      <c r="BD387" s="51"/>
      <c r="BE387" s="51"/>
      <c r="BF387" s="51"/>
      <c r="BG387" s="51"/>
      <c r="BH387" s="51"/>
      <c r="BI387" s="51"/>
      <c r="BJ387" s="51"/>
      <c r="BK387" s="51"/>
      <c r="BL387" s="51"/>
      <c r="BM387" s="51"/>
      <c r="BN387" s="51"/>
      <c r="BO387" s="51"/>
      <c r="BP387" s="51"/>
      <c r="BQ387" s="51"/>
      <c r="BR387" s="51"/>
      <c r="BS387" s="51"/>
      <c r="BT387" s="51"/>
      <c r="CB387" s="51"/>
      <c r="CC387" s="51"/>
      <c r="CD387" s="51"/>
      <c r="CE387" s="51"/>
      <c r="CF387" s="51"/>
      <c r="CG387" s="51"/>
      <c r="CH387" s="51"/>
      <c r="CI387" s="51"/>
      <c r="CJ387" s="51"/>
      <c r="CK387" s="51"/>
      <c r="CL387" s="51"/>
      <c r="CM387" s="51"/>
      <c r="CN387" s="51"/>
      <c r="CO387" s="51"/>
      <c r="CP387" s="51"/>
      <c r="CQ387" s="51"/>
      <c r="CR387" s="51"/>
      <c r="CZ387" s="51"/>
      <c r="DA387" s="51"/>
      <c r="DB387" s="51"/>
      <c r="DC387" s="51"/>
      <c r="DD387" s="51"/>
      <c r="DE387" s="51"/>
      <c r="DF387" s="51"/>
      <c r="DG387" s="51"/>
      <c r="DH387" s="51"/>
      <c r="DI387" s="51"/>
      <c r="DJ387" s="51"/>
      <c r="DK387" s="51"/>
      <c r="DL387" s="51"/>
      <c r="DM387" s="51"/>
      <c r="DN387" s="51"/>
      <c r="DO387" s="51"/>
      <c r="DP387" s="51"/>
      <c r="DX387" s="51"/>
      <c r="DY387" s="51"/>
      <c r="DZ387" s="51"/>
      <c r="EA387" s="51"/>
      <c r="EB387" s="51"/>
      <c r="EC387" s="51"/>
      <c r="ED387" s="51"/>
      <c r="EE387" s="51"/>
      <c r="EF387" s="51"/>
      <c r="EG387" s="51"/>
      <c r="EH387" s="51"/>
      <c r="EI387" s="51"/>
      <c r="EJ387" s="51"/>
      <c r="EK387" s="51"/>
      <c r="EL387" s="51"/>
      <c r="EM387" s="51"/>
      <c r="EN387" s="51"/>
      <c r="EV387" s="51"/>
      <c r="EW387" s="51"/>
      <c r="EX387" s="51"/>
      <c r="EY387" s="51"/>
      <c r="EZ387" s="51"/>
      <c r="FA387" s="51"/>
      <c r="FB387" s="51"/>
      <c r="FC387" s="51"/>
      <c r="FD387" s="51"/>
      <c r="FE387" s="51"/>
      <c r="FF387" s="51"/>
      <c r="FG387" s="51"/>
      <c r="FH387" s="51"/>
      <c r="FI387" s="51"/>
      <c r="FJ387" s="51"/>
      <c r="FK387" s="51"/>
      <c r="FL387" s="51"/>
    </row>
    <row r="388" spans="2:168" ht="12" customHeight="1" x14ac:dyDescent="0.2">
      <c r="B388" s="21"/>
      <c r="C388" s="51"/>
      <c r="D388" s="1">
        <v>14</v>
      </c>
      <c r="E388" s="1238">
        <f t="shared" si="158"/>
        <v>0</v>
      </c>
      <c r="F388" s="669">
        <f t="shared" si="158"/>
        <v>0</v>
      </c>
      <c r="G388" s="47"/>
      <c r="H388" s="48">
        <f t="shared" si="159"/>
        <v>0</v>
      </c>
      <c r="I388" s="48">
        <f t="shared" si="159"/>
        <v>0</v>
      </c>
      <c r="J388" s="48">
        <f t="shared" si="159"/>
        <v>0</v>
      </c>
      <c r="K388" s="1187">
        <f t="shared" si="163"/>
        <v>0</v>
      </c>
      <c r="L388" s="46"/>
      <c r="M388" s="48">
        <f t="shared" si="160"/>
        <v>0</v>
      </c>
      <c r="N388" s="48">
        <f t="shared" si="160"/>
        <v>0</v>
      </c>
      <c r="O388" s="48">
        <f t="shared" si="160"/>
        <v>0</v>
      </c>
      <c r="P388" s="1187">
        <f t="shared" si="164"/>
        <v>0</v>
      </c>
      <c r="Q388" s="46"/>
      <c r="R388" s="628" t="str">
        <f t="shared" si="161"/>
        <v>ja</v>
      </c>
      <c r="S388" s="1230">
        <f>IF(R388="nee",0,(K388-P388)*(tab!$C$24*tab!$D$10+tab!$D$52))</f>
        <v>0</v>
      </c>
      <c r="T388" s="1230" t="str">
        <f>IF(AND(K388=0,P388=0),"",(H388-M388)*tab!$E$58+(I388-N388)*tab!$F$58+(J388-O388)*tab!$G$58)</f>
        <v/>
      </c>
      <c r="U388" s="1230">
        <f t="shared" si="165"/>
        <v>0</v>
      </c>
      <c r="V388" s="628" t="str">
        <f t="shared" si="162"/>
        <v>ja</v>
      </c>
      <c r="W388" s="1230">
        <f>IF(V388="nee",0,(K388-P388)*(tab!$C$123))</f>
        <v>0</v>
      </c>
      <c r="X388" s="1230">
        <f>IF(AND(K388=0,P388=0),0,(H388-M388)*tab!$G$123+(I388-N388)*tab!$H$123+(J388-O388)*tab!$I$123)</f>
        <v>0</v>
      </c>
      <c r="Y388" s="1230">
        <f t="shared" si="166"/>
        <v>0</v>
      </c>
      <c r="Z388" s="3"/>
      <c r="AA388" s="26"/>
      <c r="AF388" s="51"/>
      <c r="AG388" s="51"/>
      <c r="AH388" s="51"/>
      <c r="AI388" s="51"/>
      <c r="AJ388" s="51"/>
      <c r="AK388" s="51"/>
      <c r="AL388" s="51"/>
      <c r="AM388" s="51"/>
      <c r="AN388" s="51"/>
      <c r="AO388" s="51"/>
      <c r="AP388" s="51"/>
      <c r="AQ388" s="51"/>
      <c r="AR388" s="51"/>
      <c r="AS388" s="51"/>
      <c r="AT388" s="51"/>
      <c r="AU388" s="51"/>
      <c r="AV388" s="51"/>
      <c r="BD388" s="51"/>
      <c r="BE388" s="51"/>
      <c r="BF388" s="51"/>
      <c r="BG388" s="51"/>
      <c r="BH388" s="51"/>
      <c r="BI388" s="51"/>
      <c r="BJ388" s="51"/>
      <c r="BK388" s="51"/>
      <c r="BL388" s="51"/>
      <c r="BM388" s="51"/>
      <c r="BN388" s="51"/>
      <c r="BO388" s="51"/>
      <c r="BP388" s="51"/>
      <c r="BQ388" s="51"/>
      <c r="BR388" s="51"/>
      <c r="BS388" s="51"/>
      <c r="BT388" s="51"/>
      <c r="CB388" s="51"/>
      <c r="CC388" s="51"/>
      <c r="CD388" s="51"/>
      <c r="CE388" s="51"/>
      <c r="CF388" s="51"/>
      <c r="CG388" s="51"/>
      <c r="CH388" s="51"/>
      <c r="CI388" s="51"/>
      <c r="CJ388" s="51"/>
      <c r="CK388" s="51"/>
      <c r="CL388" s="51"/>
      <c r="CM388" s="51"/>
      <c r="CN388" s="51"/>
      <c r="CO388" s="51"/>
      <c r="CP388" s="51"/>
      <c r="CQ388" s="51"/>
      <c r="CR388" s="51"/>
      <c r="CZ388" s="51"/>
      <c r="DA388" s="51"/>
      <c r="DB388" s="51"/>
      <c r="DC388" s="51"/>
      <c r="DD388" s="51"/>
      <c r="DE388" s="51"/>
      <c r="DF388" s="51"/>
      <c r="DG388" s="51"/>
      <c r="DH388" s="51"/>
      <c r="DI388" s="51"/>
      <c r="DJ388" s="51"/>
      <c r="DK388" s="51"/>
      <c r="DL388" s="51"/>
      <c r="DM388" s="51"/>
      <c r="DN388" s="51"/>
      <c r="DO388" s="51"/>
      <c r="DP388" s="51"/>
      <c r="DX388" s="51"/>
      <c r="DY388" s="51"/>
      <c r="DZ388" s="51"/>
      <c r="EA388" s="51"/>
      <c r="EB388" s="51"/>
      <c r="EC388" s="51"/>
      <c r="ED388" s="51"/>
      <c r="EE388" s="51"/>
      <c r="EF388" s="51"/>
      <c r="EG388" s="51"/>
      <c r="EH388" s="51"/>
      <c r="EI388" s="51"/>
      <c r="EJ388" s="51"/>
      <c r="EK388" s="51"/>
      <c r="EL388" s="51"/>
      <c r="EM388" s="51"/>
      <c r="EN388" s="51"/>
      <c r="EV388" s="51"/>
      <c r="EW388" s="51"/>
      <c r="EX388" s="51"/>
      <c r="EY388" s="51"/>
      <c r="EZ388" s="51"/>
      <c r="FA388" s="51"/>
      <c r="FB388" s="51"/>
      <c r="FC388" s="51"/>
      <c r="FD388" s="51"/>
      <c r="FE388" s="51"/>
      <c r="FF388" s="51"/>
      <c r="FG388" s="51"/>
      <c r="FH388" s="51"/>
      <c r="FI388" s="51"/>
      <c r="FJ388" s="51"/>
      <c r="FK388" s="51"/>
      <c r="FL388" s="51"/>
    </row>
    <row r="389" spans="2:168" ht="12" customHeight="1" x14ac:dyDescent="0.2">
      <c r="B389" s="21"/>
      <c r="C389" s="51"/>
      <c r="D389" s="1">
        <v>15</v>
      </c>
      <c r="E389" s="1238">
        <f t="shared" si="158"/>
        <v>0</v>
      </c>
      <c r="F389" s="669">
        <f t="shared" si="158"/>
        <v>0</v>
      </c>
      <c r="G389" s="47"/>
      <c r="H389" s="48">
        <f t="shared" si="159"/>
        <v>0</v>
      </c>
      <c r="I389" s="48">
        <f t="shared" si="159"/>
        <v>0</v>
      </c>
      <c r="J389" s="48">
        <f t="shared" si="159"/>
        <v>0</v>
      </c>
      <c r="K389" s="1187">
        <f t="shared" si="163"/>
        <v>0</v>
      </c>
      <c r="L389" s="46"/>
      <c r="M389" s="48">
        <f t="shared" si="160"/>
        <v>0</v>
      </c>
      <c r="N389" s="48">
        <f t="shared" si="160"/>
        <v>0</v>
      </c>
      <c r="O389" s="48">
        <f t="shared" si="160"/>
        <v>0</v>
      </c>
      <c r="P389" s="1187">
        <f t="shared" si="164"/>
        <v>0</v>
      </c>
      <c r="Q389" s="46"/>
      <c r="R389" s="628" t="str">
        <f t="shared" si="161"/>
        <v>ja</v>
      </c>
      <c r="S389" s="1230">
        <f>IF(R389="nee",0,(K389-P389)*(tab!$C$24*tab!$D$10+tab!$D$52))</f>
        <v>0</v>
      </c>
      <c r="T389" s="1230" t="str">
        <f>IF(AND(K389=0,P389=0),"",(H389-M389)*tab!$E$58+(I389-N389)*tab!$F$58+(J389-O389)*tab!$G$58)</f>
        <v/>
      </c>
      <c r="U389" s="1230">
        <f t="shared" si="165"/>
        <v>0</v>
      </c>
      <c r="V389" s="628" t="str">
        <f t="shared" si="162"/>
        <v>ja</v>
      </c>
      <c r="W389" s="1230">
        <f>IF(V389="nee",0,(K389-P389)*(tab!$C$123))</f>
        <v>0</v>
      </c>
      <c r="X389" s="1230">
        <f>IF(AND(K389=0,P389=0),0,(H389-M389)*tab!$G$123+(I389-N389)*tab!$H$123+(J389-O389)*tab!$I$123)</f>
        <v>0</v>
      </c>
      <c r="Y389" s="1230">
        <f t="shared" si="166"/>
        <v>0</v>
      </c>
      <c r="Z389" s="3"/>
      <c r="AA389" s="26"/>
      <c r="AF389" s="51"/>
      <c r="AG389" s="51"/>
      <c r="AH389" s="51"/>
      <c r="AI389" s="51"/>
      <c r="AJ389" s="51"/>
      <c r="AK389" s="51"/>
      <c r="AL389" s="51"/>
      <c r="AM389" s="51"/>
      <c r="AN389" s="51"/>
      <c r="AO389" s="51"/>
      <c r="AP389" s="51"/>
      <c r="AQ389" s="51"/>
      <c r="AR389" s="51"/>
      <c r="AS389" s="51"/>
      <c r="AT389" s="51"/>
      <c r="AU389" s="51"/>
      <c r="AV389" s="51"/>
      <c r="BD389" s="51"/>
      <c r="BE389" s="51"/>
      <c r="BF389" s="51"/>
      <c r="BG389" s="51"/>
      <c r="BH389" s="51"/>
      <c r="BI389" s="51"/>
      <c r="BJ389" s="51"/>
      <c r="BK389" s="51"/>
      <c r="BL389" s="51"/>
      <c r="BM389" s="51"/>
      <c r="BN389" s="51"/>
      <c r="BO389" s="51"/>
      <c r="BP389" s="51"/>
      <c r="BQ389" s="51"/>
      <c r="BR389" s="51"/>
      <c r="BS389" s="51"/>
      <c r="BT389" s="51"/>
      <c r="CB389" s="51"/>
      <c r="CC389" s="51"/>
      <c r="CD389" s="51"/>
      <c r="CE389" s="51"/>
      <c r="CF389" s="51"/>
      <c r="CG389" s="51"/>
      <c r="CH389" s="51"/>
      <c r="CI389" s="51"/>
      <c r="CJ389" s="51"/>
      <c r="CK389" s="51"/>
      <c r="CL389" s="51"/>
      <c r="CM389" s="51"/>
      <c r="CN389" s="51"/>
      <c r="CO389" s="51"/>
      <c r="CP389" s="51"/>
      <c r="CQ389" s="51"/>
      <c r="CR389" s="51"/>
      <c r="CZ389" s="51"/>
      <c r="DA389" s="51"/>
      <c r="DB389" s="51"/>
      <c r="DC389" s="51"/>
      <c r="DD389" s="51"/>
      <c r="DE389" s="51"/>
      <c r="DF389" s="51"/>
      <c r="DG389" s="51"/>
      <c r="DH389" s="51"/>
      <c r="DI389" s="51"/>
      <c r="DJ389" s="51"/>
      <c r="DK389" s="51"/>
      <c r="DL389" s="51"/>
      <c r="DM389" s="51"/>
      <c r="DN389" s="51"/>
      <c r="DO389" s="51"/>
      <c r="DP389" s="51"/>
      <c r="DX389" s="51"/>
      <c r="DY389" s="51"/>
      <c r="DZ389" s="51"/>
      <c r="EA389" s="51"/>
      <c r="EB389" s="51"/>
      <c r="EC389" s="51"/>
      <c r="ED389" s="51"/>
      <c r="EE389" s="51"/>
      <c r="EF389" s="51"/>
      <c r="EG389" s="51"/>
      <c r="EH389" s="51"/>
      <c r="EI389" s="51"/>
      <c r="EJ389" s="51"/>
      <c r="EK389" s="51"/>
      <c r="EL389" s="51"/>
      <c r="EM389" s="51"/>
      <c r="EN389" s="51"/>
      <c r="EV389" s="51"/>
      <c r="EW389" s="51"/>
      <c r="EX389" s="51"/>
      <c r="EY389" s="51"/>
      <c r="EZ389" s="51"/>
      <c r="FA389" s="51"/>
      <c r="FB389" s="51"/>
      <c r="FC389" s="51"/>
      <c r="FD389" s="51"/>
      <c r="FE389" s="51"/>
      <c r="FF389" s="51"/>
      <c r="FG389" s="51"/>
      <c r="FH389" s="51"/>
      <c r="FI389" s="51"/>
      <c r="FJ389" s="51"/>
      <c r="FK389" s="51"/>
      <c r="FL389" s="51"/>
    </row>
    <row r="390" spans="2:168" ht="12" customHeight="1" x14ac:dyDescent="0.2">
      <c r="B390" s="21"/>
      <c r="C390" s="51"/>
      <c r="D390" s="1">
        <v>16</v>
      </c>
      <c r="E390" s="1238">
        <f t="shared" si="158"/>
        <v>0</v>
      </c>
      <c r="F390" s="669">
        <f t="shared" si="158"/>
        <v>0</v>
      </c>
      <c r="G390" s="47"/>
      <c r="H390" s="48">
        <f t="shared" si="159"/>
        <v>0</v>
      </c>
      <c r="I390" s="48">
        <f t="shared" si="159"/>
        <v>0</v>
      </c>
      <c r="J390" s="48">
        <f t="shared" si="159"/>
        <v>0</v>
      </c>
      <c r="K390" s="1187">
        <f t="shared" si="163"/>
        <v>0</v>
      </c>
      <c r="L390" s="46"/>
      <c r="M390" s="48">
        <f t="shared" si="160"/>
        <v>0</v>
      </c>
      <c r="N390" s="48">
        <f t="shared" si="160"/>
        <v>0</v>
      </c>
      <c r="O390" s="48">
        <f t="shared" si="160"/>
        <v>0</v>
      </c>
      <c r="P390" s="1187">
        <f t="shared" si="164"/>
        <v>0</v>
      </c>
      <c r="Q390" s="46"/>
      <c r="R390" s="628" t="str">
        <f t="shared" si="161"/>
        <v>ja</v>
      </c>
      <c r="S390" s="1230">
        <f>IF(R390="nee",0,(K390-P390)*(tab!$C$24*tab!$D$10+tab!$D$52))</f>
        <v>0</v>
      </c>
      <c r="T390" s="1230" t="str">
        <f>IF(AND(K390=0,P390=0),"",(H390-M390)*tab!$E$58+(I390-N390)*tab!$F$58+(J390-O390)*tab!$G$58)</f>
        <v/>
      </c>
      <c r="U390" s="1230">
        <f t="shared" si="165"/>
        <v>0</v>
      </c>
      <c r="V390" s="628" t="str">
        <f t="shared" si="162"/>
        <v>ja</v>
      </c>
      <c r="W390" s="1230">
        <f>IF(V390="nee",0,(K390-P390)*(tab!$C$123))</f>
        <v>0</v>
      </c>
      <c r="X390" s="1230">
        <f>IF(AND(K390=0,P390=0),0,(H390-M390)*tab!$G$123+(I390-N390)*tab!$H$123+(J390-O390)*tab!$I$123)</f>
        <v>0</v>
      </c>
      <c r="Y390" s="1230">
        <f t="shared" si="166"/>
        <v>0</v>
      </c>
      <c r="Z390" s="3"/>
      <c r="AA390" s="26"/>
      <c r="AF390" s="51"/>
      <c r="AG390" s="51"/>
      <c r="AH390" s="51"/>
      <c r="AI390" s="51"/>
      <c r="AJ390" s="51"/>
      <c r="AK390" s="51"/>
      <c r="AL390" s="51"/>
      <c r="AM390" s="51"/>
      <c r="AN390" s="51"/>
      <c r="AO390" s="51"/>
      <c r="AP390" s="51"/>
      <c r="AQ390" s="51"/>
      <c r="AR390" s="51"/>
      <c r="AS390" s="51"/>
      <c r="AT390" s="51"/>
      <c r="AU390" s="51"/>
      <c r="AV390" s="51"/>
      <c r="BD390" s="51"/>
      <c r="BE390" s="51"/>
      <c r="BF390" s="51"/>
      <c r="BG390" s="51"/>
      <c r="BH390" s="51"/>
      <c r="BI390" s="51"/>
      <c r="BJ390" s="51"/>
      <c r="BK390" s="51"/>
      <c r="BL390" s="51"/>
      <c r="BM390" s="51"/>
      <c r="BN390" s="51"/>
      <c r="BO390" s="51"/>
      <c r="BP390" s="51"/>
      <c r="BQ390" s="51"/>
      <c r="BR390" s="51"/>
      <c r="BS390" s="51"/>
      <c r="BT390" s="51"/>
      <c r="CB390" s="51"/>
      <c r="CC390" s="51"/>
      <c r="CD390" s="51"/>
      <c r="CE390" s="51"/>
      <c r="CF390" s="51"/>
      <c r="CG390" s="51"/>
      <c r="CH390" s="51"/>
      <c r="CI390" s="51"/>
      <c r="CJ390" s="51"/>
      <c r="CK390" s="51"/>
      <c r="CL390" s="51"/>
      <c r="CM390" s="51"/>
      <c r="CN390" s="51"/>
      <c r="CO390" s="51"/>
      <c r="CP390" s="51"/>
      <c r="CQ390" s="51"/>
      <c r="CR390" s="51"/>
      <c r="CZ390" s="51"/>
      <c r="DA390" s="51"/>
      <c r="DB390" s="51"/>
      <c r="DC390" s="51"/>
      <c r="DD390" s="51"/>
      <c r="DE390" s="51"/>
      <c r="DF390" s="51"/>
      <c r="DG390" s="51"/>
      <c r="DH390" s="51"/>
      <c r="DI390" s="51"/>
      <c r="DJ390" s="51"/>
      <c r="DK390" s="51"/>
      <c r="DL390" s="51"/>
      <c r="DM390" s="51"/>
      <c r="DN390" s="51"/>
      <c r="DO390" s="51"/>
      <c r="DP390" s="51"/>
      <c r="DX390" s="51"/>
      <c r="DY390" s="51"/>
      <c r="DZ390" s="51"/>
      <c r="EA390" s="51"/>
      <c r="EB390" s="51"/>
      <c r="EC390" s="51"/>
      <c r="ED390" s="51"/>
      <c r="EE390" s="51"/>
      <c r="EF390" s="51"/>
      <c r="EG390" s="51"/>
      <c r="EH390" s="51"/>
      <c r="EI390" s="51"/>
      <c r="EJ390" s="51"/>
      <c r="EK390" s="51"/>
      <c r="EL390" s="51"/>
      <c r="EM390" s="51"/>
      <c r="EN390" s="51"/>
      <c r="EV390" s="51"/>
      <c r="EW390" s="51"/>
      <c r="EX390" s="51"/>
      <c r="EY390" s="51"/>
      <c r="EZ390" s="51"/>
      <c r="FA390" s="51"/>
      <c r="FB390" s="51"/>
      <c r="FC390" s="51"/>
      <c r="FD390" s="51"/>
      <c r="FE390" s="51"/>
      <c r="FF390" s="51"/>
      <c r="FG390" s="51"/>
      <c r="FH390" s="51"/>
      <c r="FI390" s="51"/>
      <c r="FJ390" s="51"/>
      <c r="FK390" s="51"/>
      <c r="FL390" s="51"/>
    </row>
    <row r="391" spans="2:168" ht="12" customHeight="1" x14ac:dyDescent="0.2">
      <c r="B391" s="21"/>
      <c r="C391" s="51"/>
      <c r="D391" s="1">
        <v>17</v>
      </c>
      <c r="E391" s="1238">
        <f t="shared" si="158"/>
        <v>0</v>
      </c>
      <c r="F391" s="669">
        <f t="shared" si="158"/>
        <v>0</v>
      </c>
      <c r="G391" s="47"/>
      <c r="H391" s="48">
        <f t="shared" si="159"/>
        <v>0</v>
      </c>
      <c r="I391" s="48">
        <f t="shared" si="159"/>
        <v>0</v>
      </c>
      <c r="J391" s="48">
        <f t="shared" si="159"/>
        <v>0</v>
      </c>
      <c r="K391" s="1187">
        <f t="shared" si="163"/>
        <v>0</v>
      </c>
      <c r="L391" s="46"/>
      <c r="M391" s="48">
        <f t="shared" si="160"/>
        <v>0</v>
      </c>
      <c r="N391" s="48">
        <f t="shared" si="160"/>
        <v>0</v>
      </c>
      <c r="O391" s="48">
        <f t="shared" si="160"/>
        <v>0</v>
      </c>
      <c r="P391" s="1187">
        <f t="shared" si="164"/>
        <v>0</v>
      </c>
      <c r="Q391" s="46"/>
      <c r="R391" s="628" t="str">
        <f t="shared" si="161"/>
        <v>ja</v>
      </c>
      <c r="S391" s="1230">
        <f>IF(R391="nee",0,(K391-P391)*(tab!$C$24*tab!$D$10+tab!$D$52))</f>
        <v>0</v>
      </c>
      <c r="T391" s="1230" t="str">
        <f>IF(AND(K391=0,P391=0),"",(H391-M391)*tab!$E$58+(I391-N391)*tab!$F$58+(J391-O391)*tab!$G$58)</f>
        <v/>
      </c>
      <c r="U391" s="1230">
        <f t="shared" si="165"/>
        <v>0</v>
      </c>
      <c r="V391" s="628" t="str">
        <f t="shared" si="162"/>
        <v>ja</v>
      </c>
      <c r="W391" s="1230">
        <f>IF(V391="nee",0,(K391-P391)*(tab!$C$123))</f>
        <v>0</v>
      </c>
      <c r="X391" s="1230">
        <f>IF(AND(K391=0,P391=0),0,(H391-M391)*tab!$G$123+(I391-N391)*tab!$H$123+(J391-O391)*tab!$I$123)</f>
        <v>0</v>
      </c>
      <c r="Y391" s="1230">
        <f t="shared" si="166"/>
        <v>0</v>
      </c>
      <c r="Z391" s="3"/>
      <c r="AA391" s="26"/>
      <c r="AF391" s="51"/>
      <c r="AG391" s="51"/>
      <c r="AH391" s="51"/>
      <c r="AI391" s="51"/>
      <c r="AJ391" s="51"/>
      <c r="AK391" s="51"/>
      <c r="AL391" s="51"/>
      <c r="AM391" s="51"/>
      <c r="AN391" s="51"/>
      <c r="AO391" s="51"/>
      <c r="AP391" s="51"/>
      <c r="AQ391" s="51"/>
      <c r="AR391" s="51"/>
      <c r="AS391" s="51"/>
      <c r="AT391" s="51"/>
      <c r="AU391" s="51"/>
      <c r="AV391" s="51"/>
      <c r="BD391" s="51"/>
      <c r="BE391" s="51"/>
      <c r="BF391" s="51"/>
      <c r="BG391" s="51"/>
      <c r="BH391" s="51"/>
      <c r="BI391" s="51"/>
      <c r="BJ391" s="51"/>
      <c r="BK391" s="51"/>
      <c r="BL391" s="51"/>
      <c r="BM391" s="51"/>
      <c r="BN391" s="51"/>
      <c r="BO391" s="51"/>
      <c r="BP391" s="51"/>
      <c r="BQ391" s="51"/>
      <c r="BR391" s="51"/>
      <c r="BS391" s="51"/>
      <c r="BT391" s="51"/>
      <c r="CB391" s="51"/>
      <c r="CC391" s="51"/>
      <c r="CD391" s="51"/>
      <c r="CE391" s="51"/>
      <c r="CF391" s="51"/>
      <c r="CG391" s="51"/>
      <c r="CH391" s="51"/>
      <c r="CI391" s="51"/>
      <c r="CJ391" s="51"/>
      <c r="CK391" s="51"/>
      <c r="CL391" s="51"/>
      <c r="CM391" s="51"/>
      <c r="CN391" s="51"/>
      <c r="CO391" s="51"/>
      <c r="CP391" s="51"/>
      <c r="CQ391" s="51"/>
      <c r="CR391" s="51"/>
      <c r="CZ391" s="51"/>
      <c r="DA391" s="51"/>
      <c r="DB391" s="51"/>
      <c r="DC391" s="51"/>
      <c r="DD391" s="51"/>
      <c r="DE391" s="51"/>
      <c r="DF391" s="51"/>
      <c r="DG391" s="51"/>
      <c r="DH391" s="51"/>
      <c r="DI391" s="51"/>
      <c r="DJ391" s="51"/>
      <c r="DK391" s="51"/>
      <c r="DL391" s="51"/>
      <c r="DM391" s="51"/>
      <c r="DN391" s="51"/>
      <c r="DO391" s="51"/>
      <c r="DP391" s="51"/>
      <c r="DX391" s="51"/>
      <c r="DY391" s="51"/>
      <c r="DZ391" s="51"/>
      <c r="EA391" s="51"/>
      <c r="EB391" s="51"/>
      <c r="EC391" s="51"/>
      <c r="ED391" s="51"/>
      <c r="EE391" s="51"/>
      <c r="EF391" s="51"/>
      <c r="EG391" s="51"/>
      <c r="EH391" s="51"/>
      <c r="EI391" s="51"/>
      <c r="EJ391" s="51"/>
      <c r="EK391" s="51"/>
      <c r="EL391" s="51"/>
      <c r="EM391" s="51"/>
      <c r="EN391" s="51"/>
      <c r="EV391" s="51"/>
      <c r="EW391" s="51"/>
      <c r="EX391" s="51"/>
      <c r="EY391" s="51"/>
      <c r="EZ391" s="51"/>
      <c r="FA391" s="51"/>
      <c r="FB391" s="51"/>
      <c r="FC391" s="51"/>
      <c r="FD391" s="51"/>
      <c r="FE391" s="51"/>
      <c r="FF391" s="51"/>
      <c r="FG391" s="51"/>
      <c r="FH391" s="51"/>
      <c r="FI391" s="51"/>
      <c r="FJ391" s="51"/>
      <c r="FK391" s="51"/>
      <c r="FL391" s="51"/>
    </row>
    <row r="392" spans="2:168" ht="12" customHeight="1" x14ac:dyDescent="0.2">
      <c r="B392" s="21"/>
      <c r="C392" s="51"/>
      <c r="D392" s="1">
        <v>18</v>
      </c>
      <c r="E392" s="1238">
        <f t="shared" si="158"/>
        <v>0</v>
      </c>
      <c r="F392" s="669">
        <f t="shared" si="158"/>
        <v>0</v>
      </c>
      <c r="G392" s="47"/>
      <c r="H392" s="48">
        <f t="shared" si="159"/>
        <v>0</v>
      </c>
      <c r="I392" s="48">
        <f t="shared" si="159"/>
        <v>0</v>
      </c>
      <c r="J392" s="48">
        <f t="shared" si="159"/>
        <v>0</v>
      </c>
      <c r="K392" s="1187">
        <f t="shared" si="163"/>
        <v>0</v>
      </c>
      <c r="L392" s="46"/>
      <c r="M392" s="48">
        <f t="shared" si="160"/>
        <v>0</v>
      </c>
      <c r="N392" s="48">
        <f t="shared" si="160"/>
        <v>0</v>
      </c>
      <c r="O392" s="48">
        <f t="shared" si="160"/>
        <v>0</v>
      </c>
      <c r="P392" s="1187">
        <f t="shared" si="164"/>
        <v>0</v>
      </c>
      <c r="Q392" s="46"/>
      <c r="R392" s="628" t="str">
        <f t="shared" si="161"/>
        <v>ja</v>
      </c>
      <c r="S392" s="1230">
        <f>IF(R392="nee",0,(K392-P392)*(tab!$C$24*tab!$D$10+tab!$D$52))</f>
        <v>0</v>
      </c>
      <c r="T392" s="1230" t="str">
        <f>IF(AND(K392=0,P392=0),"",(H392-M392)*tab!$E$58+(I392-N392)*tab!$F$58+(J392-O392)*tab!$G$58)</f>
        <v/>
      </c>
      <c r="U392" s="1230">
        <f t="shared" si="165"/>
        <v>0</v>
      </c>
      <c r="V392" s="628" t="str">
        <f t="shared" si="162"/>
        <v>ja</v>
      </c>
      <c r="W392" s="1230">
        <f>IF(V392="nee",0,(K392-P392)*(tab!$C$123))</f>
        <v>0</v>
      </c>
      <c r="X392" s="1230">
        <f>IF(AND(K392=0,P392=0),0,(H392-M392)*tab!$G$123+(I392-N392)*tab!$H$123+(J392-O392)*tab!$I$123)</f>
        <v>0</v>
      </c>
      <c r="Y392" s="1230">
        <f t="shared" si="166"/>
        <v>0</v>
      </c>
      <c r="Z392" s="3"/>
      <c r="AA392" s="26"/>
      <c r="AF392" s="51"/>
      <c r="AG392" s="51"/>
      <c r="AH392" s="51"/>
      <c r="AI392" s="51"/>
      <c r="AJ392" s="51"/>
      <c r="AK392" s="51"/>
      <c r="AL392" s="51"/>
      <c r="AM392" s="51"/>
      <c r="AN392" s="51"/>
      <c r="AO392" s="51"/>
      <c r="AP392" s="51"/>
      <c r="AQ392" s="51"/>
      <c r="AR392" s="51"/>
      <c r="AS392" s="51"/>
      <c r="AT392" s="51"/>
      <c r="AU392" s="51"/>
      <c r="AV392" s="51"/>
      <c r="BD392" s="51"/>
      <c r="BE392" s="51"/>
      <c r="BF392" s="51"/>
      <c r="BG392" s="51"/>
      <c r="BH392" s="51"/>
      <c r="BI392" s="51"/>
      <c r="BJ392" s="51"/>
      <c r="BK392" s="51"/>
      <c r="BL392" s="51"/>
      <c r="BM392" s="51"/>
      <c r="BN392" s="51"/>
      <c r="BO392" s="51"/>
      <c r="BP392" s="51"/>
      <c r="BQ392" s="51"/>
      <c r="BR392" s="51"/>
      <c r="BS392" s="51"/>
      <c r="BT392" s="51"/>
      <c r="CB392" s="51"/>
      <c r="CC392" s="51"/>
      <c r="CD392" s="51"/>
      <c r="CE392" s="51"/>
      <c r="CF392" s="51"/>
      <c r="CG392" s="51"/>
      <c r="CH392" s="51"/>
      <c r="CI392" s="51"/>
      <c r="CJ392" s="51"/>
      <c r="CK392" s="51"/>
      <c r="CL392" s="51"/>
      <c r="CM392" s="51"/>
      <c r="CN392" s="51"/>
      <c r="CO392" s="51"/>
      <c r="CP392" s="51"/>
      <c r="CQ392" s="51"/>
      <c r="CR392" s="51"/>
      <c r="CZ392" s="51"/>
      <c r="DA392" s="51"/>
      <c r="DB392" s="51"/>
      <c r="DC392" s="51"/>
      <c r="DD392" s="51"/>
      <c r="DE392" s="51"/>
      <c r="DF392" s="51"/>
      <c r="DG392" s="51"/>
      <c r="DH392" s="51"/>
      <c r="DI392" s="51"/>
      <c r="DJ392" s="51"/>
      <c r="DK392" s="51"/>
      <c r="DL392" s="51"/>
      <c r="DM392" s="51"/>
      <c r="DN392" s="51"/>
      <c r="DO392" s="51"/>
      <c r="DP392" s="51"/>
      <c r="DX392" s="51"/>
      <c r="DY392" s="51"/>
      <c r="DZ392" s="51"/>
      <c r="EA392" s="51"/>
      <c r="EB392" s="51"/>
      <c r="EC392" s="51"/>
      <c r="ED392" s="51"/>
      <c r="EE392" s="51"/>
      <c r="EF392" s="51"/>
      <c r="EG392" s="51"/>
      <c r="EH392" s="51"/>
      <c r="EI392" s="51"/>
      <c r="EJ392" s="51"/>
      <c r="EK392" s="51"/>
      <c r="EL392" s="51"/>
      <c r="EM392" s="51"/>
      <c r="EN392" s="51"/>
      <c r="EV392" s="51"/>
      <c r="EW392" s="51"/>
      <c r="EX392" s="51"/>
      <c r="EY392" s="51"/>
      <c r="EZ392" s="51"/>
      <c r="FA392" s="51"/>
      <c r="FB392" s="51"/>
      <c r="FC392" s="51"/>
      <c r="FD392" s="51"/>
      <c r="FE392" s="51"/>
      <c r="FF392" s="51"/>
      <c r="FG392" s="51"/>
      <c r="FH392" s="51"/>
      <c r="FI392" s="51"/>
      <c r="FJ392" s="51"/>
      <c r="FK392" s="51"/>
      <c r="FL392" s="51"/>
    </row>
    <row r="393" spans="2:168" ht="12" customHeight="1" x14ac:dyDescent="0.2">
      <c r="B393" s="21"/>
      <c r="C393" s="51"/>
      <c r="D393" s="1">
        <v>19</v>
      </c>
      <c r="E393" s="1238">
        <f t="shared" si="158"/>
        <v>0</v>
      </c>
      <c r="F393" s="669">
        <f t="shared" si="158"/>
        <v>0</v>
      </c>
      <c r="G393" s="47"/>
      <c r="H393" s="48">
        <f t="shared" si="159"/>
        <v>0</v>
      </c>
      <c r="I393" s="48">
        <f t="shared" si="159"/>
        <v>0</v>
      </c>
      <c r="J393" s="48">
        <f t="shared" si="159"/>
        <v>0</v>
      </c>
      <c r="K393" s="1187">
        <f t="shared" si="163"/>
        <v>0</v>
      </c>
      <c r="L393" s="46"/>
      <c r="M393" s="48">
        <f t="shared" si="160"/>
        <v>0</v>
      </c>
      <c r="N393" s="48">
        <f t="shared" si="160"/>
        <v>0</v>
      </c>
      <c r="O393" s="48">
        <f t="shared" si="160"/>
        <v>0</v>
      </c>
      <c r="P393" s="1187">
        <f t="shared" si="164"/>
        <v>0</v>
      </c>
      <c r="Q393" s="46"/>
      <c r="R393" s="628" t="str">
        <f t="shared" si="161"/>
        <v>ja</v>
      </c>
      <c r="S393" s="1230">
        <f>IF(R393="nee",0,(K393-P393)*(tab!$C$24*tab!$D$10+tab!$D$52))</f>
        <v>0</v>
      </c>
      <c r="T393" s="1230" t="str">
        <f>IF(AND(K393=0,P393=0),"",(H393-M393)*tab!$E$58+(I393-N393)*tab!$F$58+(J393-O393)*tab!$G$58)</f>
        <v/>
      </c>
      <c r="U393" s="1230">
        <f t="shared" si="165"/>
        <v>0</v>
      </c>
      <c r="V393" s="628" t="str">
        <f t="shared" si="162"/>
        <v>ja</v>
      </c>
      <c r="W393" s="1230">
        <f>IF(V393="nee",0,(K393-P393)*(tab!$C$123))</f>
        <v>0</v>
      </c>
      <c r="X393" s="1230">
        <f>IF(AND(K393=0,P393=0),0,(H393-M393)*tab!$G$123+(I393-N393)*tab!$H$123+(J393-O393)*tab!$I$123)</f>
        <v>0</v>
      </c>
      <c r="Y393" s="1230">
        <f t="shared" si="166"/>
        <v>0</v>
      </c>
      <c r="Z393" s="3"/>
      <c r="AA393" s="26"/>
      <c r="AF393" s="51"/>
      <c r="AG393" s="51"/>
      <c r="AH393" s="51"/>
      <c r="AI393" s="51"/>
      <c r="AJ393" s="51"/>
      <c r="AK393" s="51"/>
      <c r="AL393" s="51"/>
      <c r="AM393" s="51"/>
      <c r="AN393" s="51"/>
      <c r="AO393" s="51"/>
      <c r="AP393" s="51"/>
      <c r="AQ393" s="51"/>
      <c r="AR393" s="51"/>
      <c r="AS393" s="51"/>
      <c r="AT393" s="51"/>
      <c r="AU393" s="51"/>
      <c r="AV393" s="51"/>
      <c r="BD393" s="51"/>
      <c r="BE393" s="51"/>
      <c r="BF393" s="51"/>
      <c r="BG393" s="51"/>
      <c r="BH393" s="51"/>
      <c r="BI393" s="51"/>
      <c r="BJ393" s="51"/>
      <c r="BK393" s="51"/>
      <c r="BL393" s="51"/>
      <c r="BM393" s="51"/>
      <c r="BN393" s="51"/>
      <c r="BO393" s="51"/>
      <c r="BP393" s="51"/>
      <c r="BQ393" s="51"/>
      <c r="BR393" s="51"/>
      <c r="BS393" s="51"/>
      <c r="BT393" s="51"/>
      <c r="CB393" s="51"/>
      <c r="CC393" s="51"/>
      <c r="CD393" s="51"/>
      <c r="CE393" s="51"/>
      <c r="CF393" s="51"/>
      <c r="CG393" s="51"/>
      <c r="CH393" s="51"/>
      <c r="CI393" s="51"/>
      <c r="CJ393" s="51"/>
      <c r="CK393" s="51"/>
      <c r="CL393" s="51"/>
      <c r="CM393" s="51"/>
      <c r="CN393" s="51"/>
      <c r="CO393" s="51"/>
      <c r="CP393" s="51"/>
      <c r="CQ393" s="51"/>
      <c r="CR393" s="51"/>
      <c r="CZ393" s="51"/>
      <c r="DA393" s="51"/>
      <c r="DB393" s="51"/>
      <c r="DC393" s="51"/>
      <c r="DD393" s="51"/>
      <c r="DE393" s="51"/>
      <c r="DF393" s="51"/>
      <c r="DG393" s="51"/>
      <c r="DH393" s="51"/>
      <c r="DI393" s="51"/>
      <c r="DJ393" s="51"/>
      <c r="DK393" s="51"/>
      <c r="DL393" s="51"/>
      <c r="DM393" s="51"/>
      <c r="DN393" s="51"/>
      <c r="DO393" s="51"/>
      <c r="DP393" s="51"/>
      <c r="DX393" s="51"/>
      <c r="DY393" s="51"/>
      <c r="DZ393" s="51"/>
      <c r="EA393" s="51"/>
      <c r="EB393" s="51"/>
      <c r="EC393" s="51"/>
      <c r="ED393" s="51"/>
      <c r="EE393" s="51"/>
      <c r="EF393" s="51"/>
      <c r="EG393" s="51"/>
      <c r="EH393" s="51"/>
      <c r="EI393" s="51"/>
      <c r="EJ393" s="51"/>
      <c r="EK393" s="51"/>
      <c r="EL393" s="51"/>
      <c r="EM393" s="51"/>
      <c r="EN393" s="51"/>
      <c r="EV393" s="51"/>
      <c r="EW393" s="51"/>
      <c r="EX393" s="51"/>
      <c r="EY393" s="51"/>
      <c r="EZ393" s="51"/>
      <c r="FA393" s="51"/>
      <c r="FB393" s="51"/>
      <c r="FC393" s="51"/>
      <c r="FD393" s="51"/>
      <c r="FE393" s="51"/>
      <c r="FF393" s="51"/>
      <c r="FG393" s="51"/>
      <c r="FH393" s="51"/>
      <c r="FI393" s="51"/>
      <c r="FJ393" s="51"/>
      <c r="FK393" s="51"/>
      <c r="FL393" s="51"/>
    </row>
    <row r="394" spans="2:168" ht="12" customHeight="1" x14ac:dyDescent="0.2">
      <c r="B394" s="21"/>
      <c r="C394" s="51"/>
      <c r="D394" s="1">
        <v>20</v>
      </c>
      <c r="E394" s="1238">
        <f t="shared" si="158"/>
        <v>0</v>
      </c>
      <c r="F394" s="669">
        <f t="shared" si="158"/>
        <v>0</v>
      </c>
      <c r="G394" s="47"/>
      <c r="H394" s="48">
        <f t="shared" si="159"/>
        <v>0</v>
      </c>
      <c r="I394" s="48">
        <f t="shared" si="159"/>
        <v>0</v>
      </c>
      <c r="J394" s="48">
        <f t="shared" si="159"/>
        <v>0</v>
      </c>
      <c r="K394" s="1187">
        <f t="shared" si="163"/>
        <v>0</v>
      </c>
      <c r="L394" s="46"/>
      <c r="M394" s="48">
        <f t="shared" si="160"/>
        <v>0</v>
      </c>
      <c r="N394" s="48">
        <f t="shared" si="160"/>
        <v>0</v>
      </c>
      <c r="O394" s="48">
        <f t="shared" si="160"/>
        <v>0</v>
      </c>
      <c r="P394" s="1187">
        <f t="shared" si="164"/>
        <v>0</v>
      </c>
      <c r="Q394" s="46"/>
      <c r="R394" s="628" t="str">
        <f t="shared" si="161"/>
        <v>ja</v>
      </c>
      <c r="S394" s="1230">
        <f>IF(R394="nee",0,(K394-P394)*(tab!$C$24*tab!$D$10+tab!$D$52))</f>
        <v>0</v>
      </c>
      <c r="T394" s="1230" t="str">
        <f>IF(AND(K394=0,P394=0),"",(H394-M394)*tab!$E$58+(I394-N394)*tab!$F$58+(J394-O394)*tab!$G$58)</f>
        <v/>
      </c>
      <c r="U394" s="1230">
        <f t="shared" si="165"/>
        <v>0</v>
      </c>
      <c r="V394" s="628" t="str">
        <f t="shared" si="162"/>
        <v>ja</v>
      </c>
      <c r="W394" s="1230">
        <f>IF(V394="nee",0,(K394-P394)*(tab!$C$123))</f>
        <v>0</v>
      </c>
      <c r="X394" s="1230">
        <f>IF(AND(K394=0,P394=0),0,(H394-M394)*tab!$G$123+(I394-N394)*tab!$H$123+(J394-O394)*tab!$I$123)</f>
        <v>0</v>
      </c>
      <c r="Y394" s="1230">
        <f t="shared" si="166"/>
        <v>0</v>
      </c>
      <c r="Z394" s="3"/>
      <c r="AA394" s="26"/>
      <c r="AF394" s="51"/>
      <c r="AG394" s="51"/>
      <c r="AH394" s="51"/>
      <c r="AI394" s="51"/>
      <c r="AJ394" s="51"/>
      <c r="AK394" s="51"/>
      <c r="AL394" s="51"/>
      <c r="AM394" s="51"/>
      <c r="AN394" s="51"/>
      <c r="AO394" s="51"/>
      <c r="AP394" s="51"/>
      <c r="AQ394" s="51"/>
      <c r="AR394" s="51"/>
      <c r="AS394" s="51"/>
      <c r="AT394" s="51"/>
      <c r="AU394" s="51"/>
      <c r="AV394" s="51"/>
      <c r="BD394" s="51"/>
      <c r="BE394" s="51"/>
      <c r="BF394" s="51"/>
      <c r="BG394" s="51"/>
      <c r="BH394" s="51"/>
      <c r="BI394" s="51"/>
      <c r="BJ394" s="51"/>
      <c r="BK394" s="51"/>
      <c r="BL394" s="51"/>
      <c r="BM394" s="51"/>
      <c r="BN394" s="51"/>
      <c r="BO394" s="51"/>
      <c r="BP394" s="51"/>
      <c r="BQ394" s="51"/>
      <c r="BR394" s="51"/>
      <c r="BS394" s="51"/>
      <c r="BT394" s="51"/>
      <c r="CB394" s="51"/>
      <c r="CC394" s="51"/>
      <c r="CD394" s="51"/>
      <c r="CE394" s="51"/>
      <c r="CF394" s="51"/>
      <c r="CG394" s="51"/>
      <c r="CH394" s="51"/>
      <c r="CI394" s="51"/>
      <c r="CJ394" s="51"/>
      <c r="CK394" s="51"/>
      <c r="CL394" s="51"/>
      <c r="CM394" s="51"/>
      <c r="CN394" s="51"/>
      <c r="CO394" s="51"/>
      <c r="CP394" s="51"/>
      <c r="CQ394" s="51"/>
      <c r="CR394" s="51"/>
      <c r="CZ394" s="51"/>
      <c r="DA394" s="51"/>
      <c r="DB394" s="51"/>
      <c r="DC394" s="51"/>
      <c r="DD394" s="51"/>
      <c r="DE394" s="51"/>
      <c r="DF394" s="51"/>
      <c r="DG394" s="51"/>
      <c r="DH394" s="51"/>
      <c r="DI394" s="51"/>
      <c r="DJ394" s="51"/>
      <c r="DK394" s="51"/>
      <c r="DL394" s="51"/>
      <c r="DM394" s="51"/>
      <c r="DN394" s="51"/>
      <c r="DO394" s="51"/>
      <c r="DP394" s="51"/>
      <c r="DX394" s="51"/>
      <c r="DY394" s="51"/>
      <c r="DZ394" s="51"/>
      <c r="EA394" s="51"/>
      <c r="EB394" s="51"/>
      <c r="EC394" s="51"/>
      <c r="ED394" s="51"/>
      <c r="EE394" s="51"/>
      <c r="EF394" s="51"/>
      <c r="EG394" s="51"/>
      <c r="EH394" s="51"/>
      <c r="EI394" s="51"/>
      <c r="EJ394" s="51"/>
      <c r="EK394" s="51"/>
      <c r="EL394" s="51"/>
      <c r="EM394" s="51"/>
      <c r="EN394" s="51"/>
      <c r="EV394" s="51"/>
      <c r="EW394" s="51"/>
      <c r="EX394" s="51"/>
      <c r="EY394" s="51"/>
      <c r="EZ394" s="51"/>
      <c r="FA394" s="51"/>
      <c r="FB394" s="51"/>
      <c r="FC394" s="51"/>
      <c r="FD394" s="51"/>
      <c r="FE394" s="51"/>
      <c r="FF394" s="51"/>
      <c r="FG394" s="51"/>
      <c r="FH394" s="51"/>
      <c r="FI394" s="51"/>
      <c r="FJ394" s="51"/>
      <c r="FK394" s="51"/>
      <c r="FL394" s="51"/>
    </row>
    <row r="395" spans="2:168" ht="12" customHeight="1" x14ac:dyDescent="0.2">
      <c r="B395" s="21"/>
      <c r="C395" s="51"/>
      <c r="D395" s="1">
        <v>21</v>
      </c>
      <c r="E395" s="1238">
        <f t="shared" si="158"/>
        <v>0</v>
      </c>
      <c r="F395" s="669">
        <f t="shared" si="158"/>
        <v>0</v>
      </c>
      <c r="G395" s="47"/>
      <c r="H395" s="48">
        <f t="shared" si="159"/>
        <v>0</v>
      </c>
      <c r="I395" s="48">
        <f t="shared" si="159"/>
        <v>0</v>
      </c>
      <c r="J395" s="48">
        <f t="shared" si="159"/>
        <v>0</v>
      </c>
      <c r="K395" s="1187">
        <f t="shared" si="163"/>
        <v>0</v>
      </c>
      <c r="L395" s="46"/>
      <c r="M395" s="48">
        <f t="shared" si="160"/>
        <v>0</v>
      </c>
      <c r="N395" s="48">
        <f t="shared" si="160"/>
        <v>0</v>
      </c>
      <c r="O395" s="48">
        <f t="shared" si="160"/>
        <v>0</v>
      </c>
      <c r="P395" s="1187">
        <f t="shared" si="164"/>
        <v>0</v>
      </c>
      <c r="Q395" s="46"/>
      <c r="R395" s="628" t="str">
        <f t="shared" si="161"/>
        <v>ja</v>
      </c>
      <c r="S395" s="1230">
        <f>IF(R395="nee",0,(K395-P395)*(tab!$C$24*tab!$D$10+tab!$D$52))</f>
        <v>0</v>
      </c>
      <c r="T395" s="1230" t="str">
        <f>IF(AND(K395=0,P395=0),"",(H395-M395)*tab!$E$58+(I395-N395)*tab!$F$58+(J395-O395)*tab!$G$58)</f>
        <v/>
      </c>
      <c r="U395" s="1230">
        <f t="shared" si="165"/>
        <v>0</v>
      </c>
      <c r="V395" s="628" t="str">
        <f t="shared" si="162"/>
        <v>ja</v>
      </c>
      <c r="W395" s="1230">
        <f>IF(V395="nee",0,(K395-P395)*(tab!$C$123))</f>
        <v>0</v>
      </c>
      <c r="X395" s="1230">
        <f>IF(AND(K395=0,P395=0),0,(H395-M395)*tab!$G$123+(I395-N395)*tab!$H$123+(J395-O395)*tab!$I$123)</f>
        <v>0</v>
      </c>
      <c r="Y395" s="1230">
        <f t="shared" si="166"/>
        <v>0</v>
      </c>
      <c r="Z395" s="3"/>
      <c r="AA395" s="26"/>
      <c r="AF395" s="51"/>
      <c r="AG395" s="51"/>
      <c r="AH395" s="51"/>
      <c r="AI395" s="51"/>
      <c r="AJ395" s="51"/>
      <c r="AK395" s="51"/>
      <c r="AL395" s="51"/>
      <c r="AM395" s="51"/>
      <c r="AN395" s="51"/>
      <c r="AO395" s="51"/>
      <c r="AP395" s="51"/>
      <c r="AQ395" s="51"/>
      <c r="AR395" s="51"/>
      <c r="AS395" s="51"/>
      <c r="AT395" s="51"/>
      <c r="AU395" s="51"/>
      <c r="AV395" s="51"/>
      <c r="BD395" s="51"/>
      <c r="BE395" s="51"/>
      <c r="BF395" s="51"/>
      <c r="BG395" s="51"/>
      <c r="BH395" s="51"/>
      <c r="BI395" s="51"/>
      <c r="BJ395" s="51"/>
      <c r="BK395" s="51"/>
      <c r="BL395" s="51"/>
      <c r="BM395" s="51"/>
      <c r="BN395" s="51"/>
      <c r="BO395" s="51"/>
      <c r="BP395" s="51"/>
      <c r="BQ395" s="51"/>
      <c r="BR395" s="51"/>
      <c r="BS395" s="51"/>
      <c r="BT395" s="51"/>
      <c r="CB395" s="51"/>
      <c r="CC395" s="51"/>
      <c r="CD395" s="51"/>
      <c r="CE395" s="51"/>
      <c r="CF395" s="51"/>
      <c r="CG395" s="51"/>
      <c r="CH395" s="51"/>
      <c r="CI395" s="51"/>
      <c r="CJ395" s="51"/>
      <c r="CK395" s="51"/>
      <c r="CL395" s="51"/>
      <c r="CM395" s="51"/>
      <c r="CN395" s="51"/>
      <c r="CO395" s="51"/>
      <c r="CP395" s="51"/>
      <c r="CQ395" s="51"/>
      <c r="CR395" s="51"/>
      <c r="CZ395" s="51"/>
      <c r="DA395" s="51"/>
      <c r="DB395" s="51"/>
      <c r="DC395" s="51"/>
      <c r="DD395" s="51"/>
      <c r="DE395" s="51"/>
      <c r="DF395" s="51"/>
      <c r="DG395" s="51"/>
      <c r="DH395" s="51"/>
      <c r="DI395" s="51"/>
      <c r="DJ395" s="51"/>
      <c r="DK395" s="51"/>
      <c r="DL395" s="51"/>
      <c r="DM395" s="51"/>
      <c r="DN395" s="51"/>
      <c r="DO395" s="51"/>
      <c r="DP395" s="51"/>
      <c r="DX395" s="51"/>
      <c r="DY395" s="51"/>
      <c r="DZ395" s="51"/>
      <c r="EA395" s="51"/>
      <c r="EB395" s="51"/>
      <c r="EC395" s="51"/>
      <c r="ED395" s="51"/>
      <c r="EE395" s="51"/>
      <c r="EF395" s="51"/>
      <c r="EG395" s="51"/>
      <c r="EH395" s="51"/>
      <c r="EI395" s="51"/>
      <c r="EJ395" s="51"/>
      <c r="EK395" s="51"/>
      <c r="EL395" s="51"/>
      <c r="EM395" s="51"/>
      <c r="EN395" s="51"/>
      <c r="EV395" s="51"/>
      <c r="EW395" s="51"/>
      <c r="EX395" s="51"/>
      <c r="EY395" s="51"/>
      <c r="EZ395" s="51"/>
      <c r="FA395" s="51"/>
      <c r="FB395" s="51"/>
      <c r="FC395" s="51"/>
      <c r="FD395" s="51"/>
      <c r="FE395" s="51"/>
      <c r="FF395" s="51"/>
      <c r="FG395" s="51"/>
      <c r="FH395" s="51"/>
      <c r="FI395" s="51"/>
      <c r="FJ395" s="51"/>
      <c r="FK395" s="51"/>
      <c r="FL395" s="51"/>
    </row>
    <row r="396" spans="2:168" ht="12" customHeight="1" x14ac:dyDescent="0.2">
      <c r="B396" s="21"/>
      <c r="C396" s="51"/>
      <c r="D396" s="1">
        <v>22</v>
      </c>
      <c r="E396" s="1238">
        <f t="shared" si="158"/>
        <v>0</v>
      </c>
      <c r="F396" s="669">
        <f t="shared" si="158"/>
        <v>0</v>
      </c>
      <c r="G396" s="47"/>
      <c r="H396" s="48">
        <f t="shared" si="159"/>
        <v>0</v>
      </c>
      <c r="I396" s="48">
        <f t="shared" si="159"/>
        <v>0</v>
      </c>
      <c r="J396" s="48">
        <f t="shared" si="159"/>
        <v>0</v>
      </c>
      <c r="K396" s="1187">
        <f t="shared" si="163"/>
        <v>0</v>
      </c>
      <c r="L396" s="46"/>
      <c r="M396" s="48">
        <f t="shared" si="160"/>
        <v>0</v>
      </c>
      <c r="N396" s="48">
        <f t="shared" si="160"/>
        <v>0</v>
      </c>
      <c r="O396" s="48">
        <f t="shared" si="160"/>
        <v>0</v>
      </c>
      <c r="P396" s="1187">
        <f t="shared" si="164"/>
        <v>0</v>
      </c>
      <c r="Q396" s="46"/>
      <c r="R396" s="628" t="str">
        <f t="shared" si="161"/>
        <v>ja</v>
      </c>
      <c r="S396" s="1230">
        <f>IF(R396="nee",0,(K396-P396)*(tab!$C$24*tab!$D$10+tab!$D$52))</f>
        <v>0</v>
      </c>
      <c r="T396" s="1230" t="str">
        <f>IF(AND(K396=0,P396=0),"",(H396-M396)*tab!$E$58+(I396-N396)*tab!$F$58+(J396-O396)*tab!$G$58)</f>
        <v/>
      </c>
      <c r="U396" s="1230">
        <f t="shared" si="165"/>
        <v>0</v>
      </c>
      <c r="V396" s="628" t="str">
        <f t="shared" si="162"/>
        <v>ja</v>
      </c>
      <c r="W396" s="1230">
        <f>IF(V396="nee",0,(K396-P396)*(tab!$C$123))</f>
        <v>0</v>
      </c>
      <c r="X396" s="1230">
        <f>IF(AND(K396=0,P396=0),0,(H396-M396)*tab!$G$123+(I396-N396)*tab!$H$123+(J396-O396)*tab!$I$123)</f>
        <v>0</v>
      </c>
      <c r="Y396" s="1230">
        <f t="shared" si="166"/>
        <v>0</v>
      </c>
      <c r="Z396" s="3"/>
      <c r="AA396" s="26"/>
      <c r="AF396" s="51"/>
      <c r="AG396" s="51"/>
      <c r="AH396" s="51"/>
      <c r="AI396" s="51"/>
      <c r="AJ396" s="51"/>
      <c r="AK396" s="51"/>
      <c r="AL396" s="51"/>
      <c r="AM396" s="51"/>
      <c r="AN396" s="51"/>
      <c r="AO396" s="51"/>
      <c r="AP396" s="51"/>
      <c r="AQ396" s="51"/>
      <c r="AR396" s="51"/>
      <c r="AS396" s="51"/>
      <c r="AT396" s="51"/>
      <c r="AU396" s="51"/>
      <c r="AV396" s="51"/>
      <c r="BD396" s="51"/>
      <c r="BE396" s="51"/>
      <c r="BF396" s="51"/>
      <c r="BG396" s="51"/>
      <c r="BH396" s="51"/>
      <c r="BI396" s="51"/>
      <c r="BJ396" s="51"/>
      <c r="BK396" s="51"/>
      <c r="BL396" s="51"/>
      <c r="BM396" s="51"/>
      <c r="BN396" s="51"/>
      <c r="BO396" s="51"/>
      <c r="BP396" s="51"/>
      <c r="BQ396" s="51"/>
      <c r="BR396" s="51"/>
      <c r="BS396" s="51"/>
      <c r="BT396" s="51"/>
      <c r="CB396" s="51"/>
      <c r="CC396" s="51"/>
      <c r="CD396" s="51"/>
      <c r="CE396" s="51"/>
      <c r="CF396" s="51"/>
      <c r="CG396" s="51"/>
      <c r="CH396" s="51"/>
      <c r="CI396" s="51"/>
      <c r="CJ396" s="51"/>
      <c r="CK396" s="51"/>
      <c r="CL396" s="51"/>
      <c r="CM396" s="51"/>
      <c r="CN396" s="51"/>
      <c r="CO396" s="51"/>
      <c r="CP396" s="51"/>
      <c r="CQ396" s="51"/>
      <c r="CR396" s="51"/>
      <c r="CZ396" s="51"/>
      <c r="DA396" s="51"/>
      <c r="DB396" s="51"/>
      <c r="DC396" s="51"/>
      <c r="DD396" s="51"/>
      <c r="DE396" s="51"/>
      <c r="DF396" s="51"/>
      <c r="DG396" s="51"/>
      <c r="DH396" s="51"/>
      <c r="DI396" s="51"/>
      <c r="DJ396" s="51"/>
      <c r="DK396" s="51"/>
      <c r="DL396" s="51"/>
      <c r="DM396" s="51"/>
      <c r="DN396" s="51"/>
      <c r="DO396" s="51"/>
      <c r="DP396" s="51"/>
      <c r="DX396" s="51"/>
      <c r="DY396" s="51"/>
      <c r="DZ396" s="51"/>
      <c r="EA396" s="51"/>
      <c r="EB396" s="51"/>
      <c r="EC396" s="51"/>
      <c r="ED396" s="51"/>
      <c r="EE396" s="51"/>
      <c r="EF396" s="51"/>
      <c r="EG396" s="51"/>
      <c r="EH396" s="51"/>
      <c r="EI396" s="51"/>
      <c r="EJ396" s="51"/>
      <c r="EK396" s="51"/>
      <c r="EL396" s="51"/>
      <c r="EM396" s="51"/>
      <c r="EN396" s="51"/>
      <c r="EV396" s="51"/>
      <c r="EW396" s="51"/>
      <c r="EX396" s="51"/>
      <c r="EY396" s="51"/>
      <c r="EZ396" s="51"/>
      <c r="FA396" s="51"/>
      <c r="FB396" s="51"/>
      <c r="FC396" s="51"/>
      <c r="FD396" s="51"/>
      <c r="FE396" s="51"/>
      <c r="FF396" s="51"/>
      <c r="FG396" s="51"/>
      <c r="FH396" s="51"/>
      <c r="FI396" s="51"/>
      <c r="FJ396" s="51"/>
      <c r="FK396" s="51"/>
      <c r="FL396" s="51"/>
    </row>
    <row r="397" spans="2:168" ht="12" customHeight="1" x14ac:dyDescent="0.2">
      <c r="B397" s="21"/>
      <c r="C397" s="51"/>
      <c r="D397" s="1">
        <v>23</v>
      </c>
      <c r="E397" s="1238">
        <f t="shared" si="158"/>
        <v>0</v>
      </c>
      <c r="F397" s="669">
        <f t="shared" si="158"/>
        <v>0</v>
      </c>
      <c r="G397" s="47"/>
      <c r="H397" s="48">
        <f t="shared" si="159"/>
        <v>0</v>
      </c>
      <c r="I397" s="48">
        <f t="shared" si="159"/>
        <v>0</v>
      </c>
      <c r="J397" s="48">
        <f t="shared" si="159"/>
        <v>0</v>
      </c>
      <c r="K397" s="1187">
        <f t="shared" si="163"/>
        <v>0</v>
      </c>
      <c r="L397" s="46"/>
      <c r="M397" s="48">
        <f t="shared" si="160"/>
        <v>0</v>
      </c>
      <c r="N397" s="48">
        <f t="shared" si="160"/>
        <v>0</v>
      </c>
      <c r="O397" s="48">
        <f t="shared" si="160"/>
        <v>0</v>
      </c>
      <c r="P397" s="1187">
        <f t="shared" si="164"/>
        <v>0</v>
      </c>
      <c r="Q397" s="46"/>
      <c r="R397" s="628" t="str">
        <f t="shared" si="161"/>
        <v>ja</v>
      </c>
      <c r="S397" s="1230">
        <f>IF(R397="nee",0,(K397-P397)*(tab!$C$24*tab!$D$10+tab!$D$52))</f>
        <v>0</v>
      </c>
      <c r="T397" s="1230" t="str">
        <f>IF(AND(K397=0,P397=0),"",(H397-M397)*tab!$E$58+(I397-N397)*tab!$F$58+(J397-O397)*tab!$G$58)</f>
        <v/>
      </c>
      <c r="U397" s="1230">
        <f t="shared" si="165"/>
        <v>0</v>
      </c>
      <c r="V397" s="628" t="str">
        <f t="shared" si="162"/>
        <v>ja</v>
      </c>
      <c r="W397" s="1230">
        <f>IF(V397="nee",0,(K397-P397)*(tab!$C$123))</f>
        <v>0</v>
      </c>
      <c r="X397" s="1230">
        <f>IF(AND(K397=0,P397=0),0,(H397-M397)*tab!$G$123+(I397-N397)*tab!$H$123+(J397-O397)*tab!$I$123)</f>
        <v>0</v>
      </c>
      <c r="Y397" s="1230">
        <f t="shared" si="166"/>
        <v>0</v>
      </c>
      <c r="Z397" s="3"/>
      <c r="AA397" s="26"/>
      <c r="AF397" s="51"/>
      <c r="AG397" s="51"/>
      <c r="AH397" s="51"/>
      <c r="AI397" s="51"/>
      <c r="AJ397" s="51"/>
      <c r="AK397" s="51"/>
      <c r="AL397" s="51"/>
      <c r="AM397" s="51"/>
      <c r="AN397" s="51"/>
      <c r="AO397" s="51"/>
      <c r="AP397" s="51"/>
      <c r="AQ397" s="51"/>
      <c r="AR397" s="51"/>
      <c r="AS397" s="51"/>
      <c r="AT397" s="51"/>
      <c r="AU397" s="51"/>
      <c r="AV397" s="51"/>
      <c r="BD397" s="51"/>
      <c r="BE397" s="51"/>
      <c r="BF397" s="51"/>
      <c r="BG397" s="51"/>
      <c r="BH397" s="51"/>
      <c r="BI397" s="51"/>
      <c r="BJ397" s="51"/>
      <c r="BK397" s="51"/>
      <c r="BL397" s="51"/>
      <c r="BM397" s="51"/>
      <c r="BN397" s="51"/>
      <c r="BO397" s="51"/>
      <c r="BP397" s="51"/>
      <c r="BQ397" s="51"/>
      <c r="BR397" s="51"/>
      <c r="BS397" s="51"/>
      <c r="BT397" s="51"/>
      <c r="CB397" s="51"/>
      <c r="CC397" s="51"/>
      <c r="CD397" s="51"/>
      <c r="CE397" s="51"/>
      <c r="CF397" s="51"/>
      <c r="CG397" s="51"/>
      <c r="CH397" s="51"/>
      <c r="CI397" s="51"/>
      <c r="CJ397" s="51"/>
      <c r="CK397" s="51"/>
      <c r="CL397" s="51"/>
      <c r="CM397" s="51"/>
      <c r="CN397" s="51"/>
      <c r="CO397" s="51"/>
      <c r="CP397" s="51"/>
      <c r="CQ397" s="51"/>
      <c r="CR397" s="51"/>
      <c r="CZ397" s="51"/>
      <c r="DA397" s="51"/>
      <c r="DB397" s="51"/>
      <c r="DC397" s="51"/>
      <c r="DD397" s="51"/>
      <c r="DE397" s="51"/>
      <c r="DF397" s="51"/>
      <c r="DG397" s="51"/>
      <c r="DH397" s="51"/>
      <c r="DI397" s="51"/>
      <c r="DJ397" s="51"/>
      <c r="DK397" s="51"/>
      <c r="DL397" s="51"/>
      <c r="DM397" s="51"/>
      <c r="DN397" s="51"/>
      <c r="DO397" s="51"/>
      <c r="DP397" s="51"/>
      <c r="DX397" s="51"/>
      <c r="DY397" s="51"/>
      <c r="DZ397" s="51"/>
      <c r="EA397" s="51"/>
      <c r="EB397" s="51"/>
      <c r="EC397" s="51"/>
      <c r="ED397" s="51"/>
      <c r="EE397" s="51"/>
      <c r="EF397" s="51"/>
      <c r="EG397" s="51"/>
      <c r="EH397" s="51"/>
      <c r="EI397" s="51"/>
      <c r="EJ397" s="51"/>
      <c r="EK397" s="51"/>
      <c r="EL397" s="51"/>
      <c r="EM397" s="51"/>
      <c r="EN397" s="51"/>
      <c r="EV397" s="51"/>
      <c r="EW397" s="51"/>
      <c r="EX397" s="51"/>
      <c r="EY397" s="51"/>
      <c r="EZ397" s="51"/>
      <c r="FA397" s="51"/>
      <c r="FB397" s="51"/>
      <c r="FC397" s="51"/>
      <c r="FD397" s="51"/>
      <c r="FE397" s="51"/>
      <c r="FF397" s="51"/>
      <c r="FG397" s="51"/>
      <c r="FH397" s="51"/>
      <c r="FI397" s="51"/>
      <c r="FJ397" s="51"/>
      <c r="FK397" s="51"/>
      <c r="FL397" s="51"/>
    </row>
    <row r="398" spans="2:168" ht="12" customHeight="1" x14ac:dyDescent="0.2">
      <c r="B398" s="21"/>
      <c r="C398" s="51"/>
      <c r="D398" s="1">
        <v>24</v>
      </c>
      <c r="E398" s="1238">
        <f t="shared" si="158"/>
        <v>0</v>
      </c>
      <c r="F398" s="669">
        <f t="shared" si="158"/>
        <v>0</v>
      </c>
      <c r="G398" s="47"/>
      <c r="H398" s="48">
        <f t="shared" si="159"/>
        <v>0</v>
      </c>
      <c r="I398" s="48">
        <f t="shared" si="159"/>
        <v>0</v>
      </c>
      <c r="J398" s="48">
        <f t="shared" si="159"/>
        <v>0</v>
      </c>
      <c r="K398" s="1187">
        <f t="shared" si="163"/>
        <v>0</v>
      </c>
      <c r="L398" s="46"/>
      <c r="M398" s="48">
        <f t="shared" si="160"/>
        <v>0</v>
      </c>
      <c r="N398" s="48">
        <f t="shared" si="160"/>
        <v>0</v>
      </c>
      <c r="O398" s="48">
        <f t="shared" si="160"/>
        <v>0</v>
      </c>
      <c r="P398" s="1187">
        <f t="shared" si="164"/>
        <v>0</v>
      </c>
      <c r="Q398" s="46"/>
      <c r="R398" s="628" t="str">
        <f t="shared" si="161"/>
        <v>ja</v>
      </c>
      <c r="S398" s="1230">
        <f>IF(R398="nee",0,(K398-P398)*(tab!$C$24*tab!$D$10+tab!$D$52))</f>
        <v>0</v>
      </c>
      <c r="T398" s="1230" t="str">
        <f>IF(AND(K398=0,P398=0),"",(H398-M398)*tab!$E$58+(I398-N398)*tab!$F$58+(J398-O398)*tab!$G$58)</f>
        <v/>
      </c>
      <c r="U398" s="1230">
        <f t="shared" si="165"/>
        <v>0</v>
      </c>
      <c r="V398" s="628" t="str">
        <f t="shared" si="162"/>
        <v>ja</v>
      </c>
      <c r="W398" s="1230">
        <f>IF(V398="nee",0,(K398-P398)*(tab!$C$123))</f>
        <v>0</v>
      </c>
      <c r="X398" s="1230">
        <f>IF(AND(K398=0,P398=0),0,(H398-M398)*tab!$G$123+(I398-N398)*tab!$H$123+(J398-O398)*tab!$I$123)</f>
        <v>0</v>
      </c>
      <c r="Y398" s="1230">
        <f t="shared" si="166"/>
        <v>0</v>
      </c>
      <c r="Z398" s="3"/>
      <c r="AA398" s="26"/>
      <c r="AF398" s="51"/>
      <c r="AG398" s="51"/>
      <c r="AH398" s="51"/>
      <c r="AI398" s="51"/>
      <c r="AJ398" s="51"/>
      <c r="AK398" s="51"/>
      <c r="AL398" s="51"/>
      <c r="AM398" s="51"/>
      <c r="AN398" s="51"/>
      <c r="AO398" s="51"/>
      <c r="AP398" s="51"/>
      <c r="AQ398" s="51"/>
      <c r="AR398" s="51"/>
      <c r="AS398" s="51"/>
      <c r="AT398" s="51"/>
      <c r="AU398" s="51"/>
      <c r="AV398" s="51"/>
      <c r="BD398" s="51"/>
      <c r="BE398" s="51"/>
      <c r="BF398" s="51"/>
      <c r="BG398" s="51"/>
      <c r="BH398" s="51"/>
      <c r="BI398" s="51"/>
      <c r="BJ398" s="51"/>
      <c r="BK398" s="51"/>
      <c r="BL398" s="51"/>
      <c r="BM398" s="51"/>
      <c r="BN398" s="51"/>
      <c r="BO398" s="51"/>
      <c r="BP398" s="51"/>
      <c r="BQ398" s="51"/>
      <c r="BR398" s="51"/>
      <c r="BS398" s="51"/>
      <c r="BT398" s="51"/>
      <c r="CB398" s="51"/>
      <c r="CC398" s="51"/>
      <c r="CD398" s="51"/>
      <c r="CE398" s="51"/>
      <c r="CF398" s="51"/>
      <c r="CG398" s="51"/>
      <c r="CH398" s="51"/>
      <c r="CI398" s="51"/>
      <c r="CJ398" s="51"/>
      <c r="CK398" s="51"/>
      <c r="CL398" s="51"/>
      <c r="CM398" s="51"/>
      <c r="CN398" s="51"/>
      <c r="CO398" s="51"/>
      <c r="CP398" s="51"/>
      <c r="CQ398" s="51"/>
      <c r="CR398" s="51"/>
      <c r="CZ398" s="51"/>
      <c r="DA398" s="51"/>
      <c r="DB398" s="51"/>
      <c r="DC398" s="51"/>
      <c r="DD398" s="51"/>
      <c r="DE398" s="51"/>
      <c r="DF398" s="51"/>
      <c r="DG398" s="51"/>
      <c r="DH398" s="51"/>
      <c r="DI398" s="51"/>
      <c r="DJ398" s="51"/>
      <c r="DK398" s="51"/>
      <c r="DL398" s="51"/>
      <c r="DM398" s="51"/>
      <c r="DN398" s="51"/>
      <c r="DO398" s="51"/>
      <c r="DP398" s="51"/>
      <c r="DX398" s="51"/>
      <c r="DY398" s="51"/>
      <c r="DZ398" s="51"/>
      <c r="EA398" s="51"/>
      <c r="EB398" s="51"/>
      <c r="EC398" s="51"/>
      <c r="ED398" s="51"/>
      <c r="EE398" s="51"/>
      <c r="EF398" s="51"/>
      <c r="EG398" s="51"/>
      <c r="EH398" s="51"/>
      <c r="EI398" s="51"/>
      <c r="EJ398" s="51"/>
      <c r="EK398" s="51"/>
      <c r="EL398" s="51"/>
      <c r="EM398" s="51"/>
      <c r="EN398" s="51"/>
      <c r="EV398" s="51"/>
      <c r="EW398" s="51"/>
      <c r="EX398" s="51"/>
      <c r="EY398" s="51"/>
      <c r="EZ398" s="51"/>
      <c r="FA398" s="51"/>
      <c r="FB398" s="51"/>
      <c r="FC398" s="51"/>
      <c r="FD398" s="51"/>
      <c r="FE398" s="51"/>
      <c r="FF398" s="51"/>
      <c r="FG398" s="51"/>
      <c r="FH398" s="51"/>
      <c r="FI398" s="51"/>
      <c r="FJ398" s="51"/>
      <c r="FK398" s="51"/>
      <c r="FL398" s="51"/>
    </row>
    <row r="399" spans="2:168" ht="12" customHeight="1" x14ac:dyDescent="0.2">
      <c r="B399" s="21"/>
      <c r="C399" s="51"/>
      <c r="D399" s="1">
        <v>25</v>
      </c>
      <c r="E399" s="1238">
        <f t="shared" si="158"/>
        <v>0</v>
      </c>
      <c r="F399" s="669">
        <f t="shared" si="158"/>
        <v>0</v>
      </c>
      <c r="G399" s="47"/>
      <c r="H399" s="48">
        <f t="shared" si="159"/>
        <v>0</v>
      </c>
      <c r="I399" s="48">
        <f t="shared" si="159"/>
        <v>0</v>
      </c>
      <c r="J399" s="48">
        <f t="shared" si="159"/>
        <v>0</v>
      </c>
      <c r="K399" s="1187">
        <f t="shared" si="163"/>
        <v>0</v>
      </c>
      <c r="L399" s="46"/>
      <c r="M399" s="48">
        <f t="shared" si="160"/>
        <v>0</v>
      </c>
      <c r="N399" s="48">
        <f t="shared" si="160"/>
        <v>0</v>
      </c>
      <c r="O399" s="48">
        <f t="shared" si="160"/>
        <v>0</v>
      </c>
      <c r="P399" s="1187">
        <f t="shared" si="164"/>
        <v>0</v>
      </c>
      <c r="Q399" s="46"/>
      <c r="R399" s="628" t="str">
        <f t="shared" si="161"/>
        <v>ja</v>
      </c>
      <c r="S399" s="1230">
        <f>IF(R399="nee",0,(K399-P399)*(tab!$C$24*tab!$D$10+tab!$D$52))</f>
        <v>0</v>
      </c>
      <c r="T399" s="1230" t="str">
        <f>IF(AND(K399=0,P399=0),"",(H399-M399)*tab!$E$58+(I399-N399)*tab!$F$58+(J399-O399)*tab!$G$58)</f>
        <v/>
      </c>
      <c r="U399" s="1230">
        <f t="shared" si="165"/>
        <v>0</v>
      </c>
      <c r="V399" s="628" t="str">
        <f t="shared" si="162"/>
        <v>ja</v>
      </c>
      <c r="W399" s="1230">
        <f>IF(V399="nee",0,(K399-P399)*(tab!$C$123))</f>
        <v>0</v>
      </c>
      <c r="X399" s="1230">
        <f>IF(AND(K399=0,P399=0),0,(H399-M399)*tab!$G$123+(I399-N399)*tab!$H$123+(J399-O399)*tab!$I$123)</f>
        <v>0</v>
      </c>
      <c r="Y399" s="1230">
        <f t="shared" si="166"/>
        <v>0</v>
      </c>
      <c r="Z399" s="3"/>
      <c r="AA399" s="26"/>
      <c r="AF399" s="51"/>
      <c r="AG399" s="51"/>
      <c r="AH399" s="51"/>
      <c r="AI399" s="51"/>
      <c r="AJ399" s="51"/>
      <c r="AK399" s="51"/>
      <c r="AL399" s="51"/>
      <c r="AM399" s="51"/>
      <c r="AN399" s="51"/>
      <c r="AO399" s="51"/>
      <c r="AP399" s="51"/>
      <c r="AQ399" s="51"/>
      <c r="AR399" s="51"/>
      <c r="AS399" s="51"/>
      <c r="AT399" s="51"/>
      <c r="AU399" s="51"/>
      <c r="AV399" s="51"/>
      <c r="BD399" s="51"/>
      <c r="BE399" s="51"/>
      <c r="BF399" s="51"/>
      <c r="BG399" s="51"/>
      <c r="BH399" s="51"/>
      <c r="BI399" s="51"/>
      <c r="BJ399" s="51"/>
      <c r="BK399" s="51"/>
      <c r="BL399" s="51"/>
      <c r="BM399" s="51"/>
      <c r="BN399" s="51"/>
      <c r="BO399" s="51"/>
      <c r="BP399" s="51"/>
      <c r="BQ399" s="51"/>
      <c r="BR399" s="51"/>
      <c r="BS399" s="51"/>
      <c r="BT399" s="51"/>
      <c r="CB399" s="51"/>
      <c r="CC399" s="51"/>
      <c r="CD399" s="51"/>
      <c r="CE399" s="51"/>
      <c r="CF399" s="51"/>
      <c r="CG399" s="51"/>
      <c r="CH399" s="51"/>
      <c r="CI399" s="51"/>
      <c r="CJ399" s="51"/>
      <c r="CK399" s="51"/>
      <c r="CL399" s="51"/>
      <c r="CM399" s="51"/>
      <c r="CN399" s="51"/>
      <c r="CO399" s="51"/>
      <c r="CP399" s="51"/>
      <c r="CQ399" s="51"/>
      <c r="CR399" s="51"/>
      <c r="CZ399" s="51"/>
      <c r="DA399" s="51"/>
      <c r="DB399" s="51"/>
      <c r="DC399" s="51"/>
      <c r="DD399" s="51"/>
      <c r="DE399" s="51"/>
      <c r="DF399" s="51"/>
      <c r="DG399" s="51"/>
      <c r="DH399" s="51"/>
      <c r="DI399" s="51"/>
      <c r="DJ399" s="51"/>
      <c r="DK399" s="51"/>
      <c r="DL399" s="51"/>
      <c r="DM399" s="51"/>
      <c r="DN399" s="51"/>
      <c r="DO399" s="51"/>
      <c r="DP399" s="51"/>
      <c r="DX399" s="51"/>
      <c r="DY399" s="51"/>
      <c r="DZ399" s="51"/>
      <c r="EA399" s="51"/>
      <c r="EB399" s="51"/>
      <c r="EC399" s="51"/>
      <c r="ED399" s="51"/>
      <c r="EE399" s="51"/>
      <c r="EF399" s="51"/>
      <c r="EG399" s="51"/>
      <c r="EH399" s="51"/>
      <c r="EI399" s="51"/>
      <c r="EJ399" s="51"/>
      <c r="EK399" s="51"/>
      <c r="EL399" s="51"/>
      <c r="EM399" s="51"/>
      <c r="EN399" s="51"/>
      <c r="EV399" s="51"/>
      <c r="EW399" s="51"/>
      <c r="EX399" s="51"/>
      <c r="EY399" s="51"/>
      <c r="EZ399" s="51"/>
      <c r="FA399" s="51"/>
      <c r="FB399" s="51"/>
      <c r="FC399" s="51"/>
      <c r="FD399" s="51"/>
      <c r="FE399" s="51"/>
      <c r="FF399" s="51"/>
      <c r="FG399" s="51"/>
      <c r="FH399" s="51"/>
      <c r="FI399" s="51"/>
      <c r="FJ399" s="51"/>
      <c r="FK399" s="51"/>
      <c r="FL399" s="51"/>
    </row>
    <row r="400" spans="2:168" ht="12" customHeight="1" x14ac:dyDescent="0.2">
      <c r="B400" s="21"/>
      <c r="C400" s="51"/>
      <c r="D400" s="1">
        <v>26</v>
      </c>
      <c r="E400" s="1238">
        <f t="shared" si="158"/>
        <v>0</v>
      </c>
      <c r="F400" s="669">
        <f t="shared" si="158"/>
        <v>0</v>
      </c>
      <c r="G400" s="47"/>
      <c r="H400" s="48">
        <f t="shared" si="159"/>
        <v>0</v>
      </c>
      <c r="I400" s="48">
        <f t="shared" si="159"/>
        <v>0</v>
      </c>
      <c r="J400" s="48">
        <f t="shared" si="159"/>
        <v>0</v>
      </c>
      <c r="K400" s="1187">
        <f t="shared" si="163"/>
        <v>0</v>
      </c>
      <c r="L400" s="46"/>
      <c r="M400" s="48">
        <f t="shared" si="160"/>
        <v>0</v>
      </c>
      <c r="N400" s="48">
        <f t="shared" si="160"/>
        <v>0</v>
      </c>
      <c r="O400" s="48">
        <f t="shared" si="160"/>
        <v>0</v>
      </c>
      <c r="P400" s="1187">
        <f t="shared" si="164"/>
        <v>0</v>
      </c>
      <c r="Q400" s="46"/>
      <c r="R400" s="628" t="str">
        <f t="shared" si="161"/>
        <v>ja</v>
      </c>
      <c r="S400" s="1230">
        <f>IF(R400="nee",0,(K400-P400)*(tab!$C$24*tab!$D$10+tab!$D$52))</f>
        <v>0</v>
      </c>
      <c r="T400" s="1230" t="str">
        <f>IF(AND(K400=0,P400=0),"",(H400-M400)*tab!$E$58+(I400-N400)*tab!$F$58+(J400-O400)*tab!$G$58)</f>
        <v/>
      </c>
      <c r="U400" s="1230">
        <f t="shared" si="165"/>
        <v>0</v>
      </c>
      <c r="V400" s="628" t="str">
        <f t="shared" si="162"/>
        <v>ja</v>
      </c>
      <c r="W400" s="1230">
        <f>IF(V400="nee",0,(K400-P400)*(tab!$C$123))</f>
        <v>0</v>
      </c>
      <c r="X400" s="1230">
        <f>IF(AND(K400=0,P400=0),0,(H400-M400)*tab!$G$123+(I400-N400)*tab!$H$123+(J400-O400)*tab!$I$123)</f>
        <v>0</v>
      </c>
      <c r="Y400" s="1230">
        <f t="shared" si="166"/>
        <v>0</v>
      </c>
      <c r="Z400" s="3"/>
      <c r="AA400" s="26"/>
      <c r="AF400" s="51"/>
      <c r="AG400" s="51"/>
      <c r="AH400" s="51"/>
      <c r="AI400" s="51"/>
      <c r="AJ400" s="51"/>
      <c r="AK400" s="51"/>
      <c r="AL400" s="51"/>
      <c r="AM400" s="51"/>
      <c r="AN400" s="51"/>
      <c r="AO400" s="51"/>
      <c r="AP400" s="51"/>
      <c r="AQ400" s="51"/>
      <c r="AR400" s="51"/>
      <c r="AS400" s="51"/>
      <c r="AT400" s="51"/>
      <c r="AU400" s="51"/>
      <c r="AV400" s="51"/>
      <c r="BD400" s="51"/>
      <c r="BE400" s="51"/>
      <c r="BF400" s="51"/>
      <c r="BG400" s="51"/>
      <c r="BH400" s="51"/>
      <c r="BI400" s="51"/>
      <c r="BJ400" s="51"/>
      <c r="BK400" s="51"/>
      <c r="BL400" s="51"/>
      <c r="BM400" s="51"/>
      <c r="BN400" s="51"/>
      <c r="BO400" s="51"/>
      <c r="BP400" s="51"/>
      <c r="BQ400" s="51"/>
      <c r="BR400" s="51"/>
      <c r="BS400" s="51"/>
      <c r="BT400" s="51"/>
      <c r="CB400" s="51"/>
      <c r="CC400" s="51"/>
      <c r="CD400" s="51"/>
      <c r="CE400" s="51"/>
      <c r="CF400" s="51"/>
      <c r="CG400" s="51"/>
      <c r="CH400" s="51"/>
      <c r="CI400" s="51"/>
      <c r="CJ400" s="51"/>
      <c r="CK400" s="51"/>
      <c r="CL400" s="51"/>
      <c r="CM400" s="51"/>
      <c r="CN400" s="51"/>
      <c r="CO400" s="51"/>
      <c r="CP400" s="51"/>
      <c r="CQ400" s="51"/>
      <c r="CR400" s="51"/>
      <c r="CZ400" s="51"/>
      <c r="DA400" s="51"/>
      <c r="DB400" s="51"/>
      <c r="DC400" s="51"/>
      <c r="DD400" s="51"/>
      <c r="DE400" s="51"/>
      <c r="DF400" s="51"/>
      <c r="DG400" s="51"/>
      <c r="DH400" s="51"/>
      <c r="DI400" s="51"/>
      <c r="DJ400" s="51"/>
      <c r="DK400" s="51"/>
      <c r="DL400" s="51"/>
      <c r="DM400" s="51"/>
      <c r="DN400" s="51"/>
      <c r="DO400" s="51"/>
      <c r="DP400" s="51"/>
      <c r="DX400" s="51"/>
      <c r="DY400" s="51"/>
      <c r="DZ400" s="51"/>
      <c r="EA400" s="51"/>
      <c r="EB400" s="51"/>
      <c r="EC400" s="51"/>
      <c r="ED400" s="51"/>
      <c r="EE400" s="51"/>
      <c r="EF400" s="51"/>
      <c r="EG400" s="51"/>
      <c r="EH400" s="51"/>
      <c r="EI400" s="51"/>
      <c r="EJ400" s="51"/>
      <c r="EK400" s="51"/>
      <c r="EL400" s="51"/>
      <c r="EM400" s="51"/>
      <c r="EN400" s="51"/>
      <c r="EV400" s="51"/>
      <c r="EW400" s="51"/>
      <c r="EX400" s="51"/>
      <c r="EY400" s="51"/>
      <c r="EZ400" s="51"/>
      <c r="FA400" s="51"/>
      <c r="FB400" s="51"/>
      <c r="FC400" s="51"/>
      <c r="FD400" s="51"/>
      <c r="FE400" s="51"/>
      <c r="FF400" s="51"/>
      <c r="FG400" s="51"/>
      <c r="FH400" s="51"/>
      <c r="FI400" s="51"/>
      <c r="FJ400" s="51"/>
      <c r="FK400" s="51"/>
      <c r="FL400" s="51"/>
    </row>
    <row r="401" spans="2:168" ht="12" customHeight="1" x14ac:dyDescent="0.2">
      <c r="B401" s="21"/>
      <c r="C401" s="51"/>
      <c r="D401" s="1">
        <v>27</v>
      </c>
      <c r="E401" s="1238">
        <f t="shared" si="158"/>
        <v>0</v>
      </c>
      <c r="F401" s="669">
        <f t="shared" si="158"/>
        <v>0</v>
      </c>
      <c r="G401" s="47"/>
      <c r="H401" s="48">
        <f t="shared" si="159"/>
        <v>0</v>
      </c>
      <c r="I401" s="48">
        <f t="shared" si="159"/>
        <v>0</v>
      </c>
      <c r="J401" s="48">
        <f t="shared" si="159"/>
        <v>0</v>
      </c>
      <c r="K401" s="1187">
        <f t="shared" si="163"/>
        <v>0</v>
      </c>
      <c r="L401" s="46"/>
      <c r="M401" s="48">
        <f t="shared" si="160"/>
        <v>0</v>
      </c>
      <c r="N401" s="48">
        <f t="shared" si="160"/>
        <v>0</v>
      </c>
      <c r="O401" s="48">
        <f t="shared" si="160"/>
        <v>0</v>
      </c>
      <c r="P401" s="1187">
        <f t="shared" si="164"/>
        <v>0</v>
      </c>
      <c r="Q401" s="46"/>
      <c r="R401" s="628" t="str">
        <f t="shared" si="161"/>
        <v>ja</v>
      </c>
      <c r="S401" s="1230">
        <f>IF(R401="nee",0,(K401-P401)*(tab!$C$24*tab!$D$10+tab!$D$52))</f>
        <v>0</v>
      </c>
      <c r="T401" s="1230" t="str">
        <f>IF(AND(K401=0,P401=0),"",(H401-M401)*tab!$E$58+(I401-N401)*tab!$F$58+(J401-O401)*tab!$G$58)</f>
        <v/>
      </c>
      <c r="U401" s="1230">
        <f t="shared" si="165"/>
        <v>0</v>
      </c>
      <c r="V401" s="628" t="str">
        <f t="shared" si="162"/>
        <v>ja</v>
      </c>
      <c r="W401" s="1230">
        <f>IF(V401="nee",0,(K401-P401)*(tab!$C$123))</f>
        <v>0</v>
      </c>
      <c r="X401" s="1230">
        <f>IF(AND(K401=0,P401=0),0,(H401-M401)*tab!$G$123+(I401-N401)*tab!$H$123+(J401-O401)*tab!$I$123)</f>
        <v>0</v>
      </c>
      <c r="Y401" s="1230">
        <f t="shared" si="166"/>
        <v>0</v>
      </c>
      <c r="Z401" s="3"/>
      <c r="AA401" s="26"/>
      <c r="AF401" s="51"/>
      <c r="AG401" s="51"/>
      <c r="AH401" s="51"/>
      <c r="AI401" s="51"/>
      <c r="AJ401" s="51"/>
      <c r="AK401" s="51"/>
      <c r="AL401" s="51"/>
      <c r="AM401" s="51"/>
      <c r="AN401" s="51"/>
      <c r="AO401" s="51"/>
      <c r="AP401" s="51"/>
      <c r="AQ401" s="51"/>
      <c r="AR401" s="51"/>
      <c r="AS401" s="51"/>
      <c r="AT401" s="51"/>
      <c r="AU401" s="51"/>
      <c r="AV401" s="51"/>
      <c r="BD401" s="51"/>
      <c r="BE401" s="51"/>
      <c r="BF401" s="51"/>
      <c r="BG401" s="51"/>
      <c r="BH401" s="51"/>
      <c r="BI401" s="51"/>
      <c r="BJ401" s="51"/>
      <c r="BK401" s="51"/>
      <c r="BL401" s="51"/>
      <c r="BM401" s="51"/>
      <c r="BN401" s="51"/>
      <c r="BO401" s="51"/>
      <c r="BP401" s="51"/>
      <c r="BQ401" s="51"/>
      <c r="BR401" s="51"/>
      <c r="BS401" s="51"/>
      <c r="BT401" s="51"/>
      <c r="CB401" s="51"/>
      <c r="CC401" s="51"/>
      <c r="CD401" s="51"/>
      <c r="CE401" s="51"/>
      <c r="CF401" s="51"/>
      <c r="CG401" s="51"/>
      <c r="CH401" s="51"/>
      <c r="CI401" s="51"/>
      <c r="CJ401" s="51"/>
      <c r="CK401" s="51"/>
      <c r="CL401" s="51"/>
      <c r="CM401" s="51"/>
      <c r="CN401" s="51"/>
      <c r="CO401" s="51"/>
      <c r="CP401" s="51"/>
      <c r="CQ401" s="51"/>
      <c r="CR401" s="51"/>
      <c r="CZ401" s="51"/>
      <c r="DA401" s="51"/>
      <c r="DB401" s="51"/>
      <c r="DC401" s="51"/>
      <c r="DD401" s="51"/>
      <c r="DE401" s="51"/>
      <c r="DF401" s="51"/>
      <c r="DG401" s="51"/>
      <c r="DH401" s="51"/>
      <c r="DI401" s="51"/>
      <c r="DJ401" s="51"/>
      <c r="DK401" s="51"/>
      <c r="DL401" s="51"/>
      <c r="DM401" s="51"/>
      <c r="DN401" s="51"/>
      <c r="DO401" s="51"/>
      <c r="DP401" s="51"/>
      <c r="DX401" s="51"/>
      <c r="DY401" s="51"/>
      <c r="DZ401" s="51"/>
      <c r="EA401" s="51"/>
      <c r="EB401" s="51"/>
      <c r="EC401" s="51"/>
      <c r="ED401" s="51"/>
      <c r="EE401" s="51"/>
      <c r="EF401" s="51"/>
      <c r="EG401" s="51"/>
      <c r="EH401" s="51"/>
      <c r="EI401" s="51"/>
      <c r="EJ401" s="51"/>
      <c r="EK401" s="51"/>
      <c r="EL401" s="51"/>
      <c r="EM401" s="51"/>
      <c r="EN401" s="51"/>
      <c r="EV401" s="51"/>
      <c r="EW401" s="51"/>
      <c r="EX401" s="51"/>
      <c r="EY401" s="51"/>
      <c r="EZ401" s="51"/>
      <c r="FA401" s="51"/>
      <c r="FB401" s="51"/>
      <c r="FC401" s="51"/>
      <c r="FD401" s="51"/>
      <c r="FE401" s="51"/>
      <c r="FF401" s="51"/>
      <c r="FG401" s="51"/>
      <c r="FH401" s="51"/>
      <c r="FI401" s="51"/>
      <c r="FJ401" s="51"/>
      <c r="FK401" s="51"/>
      <c r="FL401" s="51"/>
    </row>
    <row r="402" spans="2:168" ht="12" customHeight="1" x14ac:dyDescent="0.2">
      <c r="B402" s="21"/>
      <c r="C402" s="51"/>
      <c r="D402" s="1">
        <v>28</v>
      </c>
      <c r="E402" s="1238">
        <f t="shared" si="158"/>
        <v>0</v>
      </c>
      <c r="F402" s="669">
        <f t="shared" si="158"/>
        <v>0</v>
      </c>
      <c r="G402" s="47"/>
      <c r="H402" s="48">
        <f t="shared" si="159"/>
        <v>0</v>
      </c>
      <c r="I402" s="48">
        <f t="shared" si="159"/>
        <v>0</v>
      </c>
      <c r="J402" s="48">
        <f t="shared" si="159"/>
        <v>0</v>
      </c>
      <c r="K402" s="1187">
        <f t="shared" si="163"/>
        <v>0</v>
      </c>
      <c r="L402" s="46"/>
      <c r="M402" s="48">
        <f t="shared" si="160"/>
        <v>0</v>
      </c>
      <c r="N402" s="48">
        <f t="shared" si="160"/>
        <v>0</v>
      </c>
      <c r="O402" s="48">
        <f t="shared" si="160"/>
        <v>0</v>
      </c>
      <c r="P402" s="1187">
        <f t="shared" si="164"/>
        <v>0</v>
      </c>
      <c r="Q402" s="46"/>
      <c r="R402" s="628" t="str">
        <f t="shared" si="161"/>
        <v>ja</v>
      </c>
      <c r="S402" s="1230">
        <f>IF(R402="nee",0,(K402-P402)*(tab!$C$24*tab!$D$10+tab!$D$52))</f>
        <v>0</v>
      </c>
      <c r="T402" s="1230" t="str">
        <f>IF(AND(K402=0,P402=0),"",(H402-M402)*tab!$E$58+(I402-N402)*tab!$F$58+(J402-O402)*tab!$G$58)</f>
        <v/>
      </c>
      <c r="U402" s="1230">
        <f t="shared" si="165"/>
        <v>0</v>
      </c>
      <c r="V402" s="628" t="str">
        <f t="shared" si="162"/>
        <v>ja</v>
      </c>
      <c r="W402" s="1230">
        <f>IF(V402="nee",0,(K402-P402)*(tab!$C$123))</f>
        <v>0</v>
      </c>
      <c r="X402" s="1230">
        <f>IF(AND(K402=0,P402=0),0,(H402-M402)*tab!$G$123+(I402-N402)*tab!$H$123+(J402-O402)*tab!$I$123)</f>
        <v>0</v>
      </c>
      <c r="Y402" s="1230">
        <f t="shared" si="166"/>
        <v>0</v>
      </c>
      <c r="Z402" s="3"/>
      <c r="AA402" s="26"/>
      <c r="AF402" s="51"/>
      <c r="AG402" s="51"/>
      <c r="AH402" s="51"/>
      <c r="AI402" s="51"/>
      <c r="AJ402" s="51"/>
      <c r="AK402" s="51"/>
      <c r="AL402" s="51"/>
      <c r="AM402" s="51"/>
      <c r="AN402" s="51"/>
      <c r="AO402" s="51"/>
      <c r="AP402" s="51"/>
      <c r="AQ402" s="51"/>
      <c r="AR402" s="51"/>
      <c r="AS402" s="51"/>
      <c r="AT402" s="51"/>
      <c r="AU402" s="51"/>
      <c r="AV402" s="51"/>
      <c r="BD402" s="51"/>
      <c r="BE402" s="51"/>
      <c r="BF402" s="51"/>
      <c r="BG402" s="51"/>
      <c r="BH402" s="51"/>
      <c r="BI402" s="51"/>
      <c r="BJ402" s="51"/>
      <c r="BK402" s="51"/>
      <c r="BL402" s="51"/>
      <c r="BM402" s="51"/>
      <c r="BN402" s="51"/>
      <c r="BO402" s="51"/>
      <c r="BP402" s="51"/>
      <c r="BQ402" s="51"/>
      <c r="BR402" s="51"/>
      <c r="BS402" s="51"/>
      <c r="BT402" s="51"/>
      <c r="CB402" s="51"/>
      <c r="CC402" s="51"/>
      <c r="CD402" s="51"/>
      <c r="CE402" s="51"/>
      <c r="CF402" s="51"/>
      <c r="CG402" s="51"/>
      <c r="CH402" s="51"/>
      <c r="CI402" s="51"/>
      <c r="CJ402" s="51"/>
      <c r="CK402" s="51"/>
      <c r="CL402" s="51"/>
      <c r="CM402" s="51"/>
      <c r="CN402" s="51"/>
      <c r="CO402" s="51"/>
      <c r="CP402" s="51"/>
      <c r="CQ402" s="51"/>
      <c r="CR402" s="51"/>
      <c r="CZ402" s="51"/>
      <c r="DA402" s="51"/>
      <c r="DB402" s="51"/>
      <c r="DC402" s="51"/>
      <c r="DD402" s="51"/>
      <c r="DE402" s="51"/>
      <c r="DF402" s="51"/>
      <c r="DG402" s="51"/>
      <c r="DH402" s="51"/>
      <c r="DI402" s="51"/>
      <c r="DJ402" s="51"/>
      <c r="DK402" s="51"/>
      <c r="DL402" s="51"/>
      <c r="DM402" s="51"/>
      <c r="DN402" s="51"/>
      <c r="DO402" s="51"/>
      <c r="DP402" s="51"/>
      <c r="DX402" s="51"/>
      <c r="DY402" s="51"/>
      <c r="DZ402" s="51"/>
      <c r="EA402" s="51"/>
      <c r="EB402" s="51"/>
      <c r="EC402" s="51"/>
      <c r="ED402" s="51"/>
      <c r="EE402" s="51"/>
      <c r="EF402" s="51"/>
      <c r="EG402" s="51"/>
      <c r="EH402" s="51"/>
      <c r="EI402" s="51"/>
      <c r="EJ402" s="51"/>
      <c r="EK402" s="51"/>
      <c r="EL402" s="51"/>
      <c r="EM402" s="51"/>
      <c r="EN402" s="51"/>
      <c r="EV402" s="51"/>
      <c r="EW402" s="51"/>
      <c r="EX402" s="51"/>
      <c r="EY402" s="51"/>
      <c r="EZ402" s="51"/>
      <c r="FA402" s="51"/>
      <c r="FB402" s="51"/>
      <c r="FC402" s="51"/>
      <c r="FD402" s="51"/>
      <c r="FE402" s="51"/>
      <c r="FF402" s="51"/>
      <c r="FG402" s="51"/>
      <c r="FH402" s="51"/>
      <c r="FI402" s="51"/>
      <c r="FJ402" s="51"/>
      <c r="FK402" s="51"/>
      <c r="FL402" s="51"/>
    </row>
    <row r="403" spans="2:168" ht="12" customHeight="1" x14ac:dyDescent="0.2">
      <c r="B403" s="21"/>
      <c r="C403" s="51"/>
      <c r="D403" s="1">
        <v>29</v>
      </c>
      <c r="E403" s="1238">
        <f t="shared" si="158"/>
        <v>0</v>
      </c>
      <c r="F403" s="669">
        <f t="shared" si="158"/>
        <v>0</v>
      </c>
      <c r="G403" s="47"/>
      <c r="H403" s="48">
        <f t="shared" si="159"/>
        <v>0</v>
      </c>
      <c r="I403" s="48">
        <f t="shared" si="159"/>
        <v>0</v>
      </c>
      <c r="J403" s="48">
        <f t="shared" si="159"/>
        <v>0</v>
      </c>
      <c r="K403" s="1187">
        <f t="shared" si="163"/>
        <v>0</v>
      </c>
      <c r="L403" s="46"/>
      <c r="M403" s="48">
        <f t="shared" si="160"/>
        <v>0</v>
      </c>
      <c r="N403" s="48">
        <f t="shared" si="160"/>
        <v>0</v>
      </c>
      <c r="O403" s="48">
        <f t="shared" si="160"/>
        <v>0</v>
      </c>
      <c r="P403" s="1187">
        <f t="shared" si="164"/>
        <v>0</v>
      </c>
      <c r="Q403" s="46"/>
      <c r="R403" s="628" t="str">
        <f t="shared" si="161"/>
        <v>ja</v>
      </c>
      <c r="S403" s="1230">
        <f>IF(R403="nee",0,(K403-P403)*(tab!$C$24*tab!$D$10+tab!$D$52))</f>
        <v>0</v>
      </c>
      <c r="T403" s="1230" t="str">
        <f>IF(AND(K403=0,P403=0),"",(H403-M403)*tab!$E$58+(I403-N403)*tab!$F$58+(J403-O403)*tab!$G$58)</f>
        <v/>
      </c>
      <c r="U403" s="1230">
        <f t="shared" si="165"/>
        <v>0</v>
      </c>
      <c r="V403" s="628" t="str">
        <f t="shared" si="162"/>
        <v>ja</v>
      </c>
      <c r="W403" s="1230">
        <f>IF(V403="nee",0,(K403-P403)*(tab!$C$123))</f>
        <v>0</v>
      </c>
      <c r="X403" s="1230">
        <f>IF(AND(K403=0,P403=0),0,(H403-M403)*tab!$G$123+(I403-N403)*tab!$H$123+(J403-O403)*tab!$I$123)</f>
        <v>0</v>
      </c>
      <c r="Y403" s="1230">
        <f t="shared" si="166"/>
        <v>0</v>
      </c>
      <c r="Z403" s="3"/>
      <c r="AA403" s="26"/>
      <c r="AF403" s="51"/>
      <c r="AG403" s="51"/>
      <c r="AH403" s="51"/>
      <c r="AI403" s="51"/>
      <c r="AJ403" s="51"/>
      <c r="AK403" s="51"/>
      <c r="AL403" s="51"/>
      <c r="AM403" s="51"/>
      <c r="AN403" s="51"/>
      <c r="AO403" s="51"/>
      <c r="AP403" s="51"/>
      <c r="AQ403" s="51"/>
      <c r="AR403" s="51"/>
      <c r="AS403" s="51"/>
      <c r="AT403" s="51"/>
      <c r="AU403" s="51"/>
      <c r="AV403" s="51"/>
      <c r="BD403" s="51"/>
      <c r="BE403" s="51"/>
      <c r="BF403" s="51"/>
      <c r="BG403" s="51"/>
      <c r="BH403" s="51"/>
      <c r="BI403" s="51"/>
      <c r="BJ403" s="51"/>
      <c r="BK403" s="51"/>
      <c r="BL403" s="51"/>
      <c r="BM403" s="51"/>
      <c r="BN403" s="51"/>
      <c r="BO403" s="51"/>
      <c r="BP403" s="51"/>
      <c r="BQ403" s="51"/>
      <c r="BR403" s="51"/>
      <c r="BS403" s="51"/>
      <c r="BT403" s="51"/>
      <c r="CB403" s="51"/>
      <c r="CC403" s="51"/>
      <c r="CD403" s="51"/>
      <c r="CE403" s="51"/>
      <c r="CF403" s="51"/>
      <c r="CG403" s="51"/>
      <c r="CH403" s="51"/>
      <c r="CI403" s="51"/>
      <c r="CJ403" s="51"/>
      <c r="CK403" s="51"/>
      <c r="CL403" s="51"/>
      <c r="CM403" s="51"/>
      <c r="CN403" s="51"/>
      <c r="CO403" s="51"/>
      <c r="CP403" s="51"/>
      <c r="CQ403" s="51"/>
      <c r="CR403" s="51"/>
      <c r="CZ403" s="51"/>
      <c r="DA403" s="51"/>
      <c r="DB403" s="51"/>
      <c r="DC403" s="51"/>
      <c r="DD403" s="51"/>
      <c r="DE403" s="51"/>
      <c r="DF403" s="51"/>
      <c r="DG403" s="51"/>
      <c r="DH403" s="51"/>
      <c r="DI403" s="51"/>
      <c r="DJ403" s="51"/>
      <c r="DK403" s="51"/>
      <c r="DL403" s="51"/>
      <c r="DM403" s="51"/>
      <c r="DN403" s="51"/>
      <c r="DO403" s="51"/>
      <c r="DP403" s="51"/>
      <c r="DX403" s="51"/>
      <c r="DY403" s="51"/>
      <c r="DZ403" s="51"/>
      <c r="EA403" s="51"/>
      <c r="EB403" s="51"/>
      <c r="EC403" s="51"/>
      <c r="ED403" s="51"/>
      <c r="EE403" s="51"/>
      <c r="EF403" s="51"/>
      <c r="EG403" s="51"/>
      <c r="EH403" s="51"/>
      <c r="EI403" s="51"/>
      <c r="EJ403" s="51"/>
      <c r="EK403" s="51"/>
      <c r="EL403" s="51"/>
      <c r="EM403" s="51"/>
      <c r="EN403" s="51"/>
      <c r="EV403" s="51"/>
      <c r="EW403" s="51"/>
      <c r="EX403" s="51"/>
      <c r="EY403" s="51"/>
      <c r="EZ403" s="51"/>
      <c r="FA403" s="51"/>
      <c r="FB403" s="51"/>
      <c r="FC403" s="51"/>
      <c r="FD403" s="51"/>
      <c r="FE403" s="51"/>
      <c r="FF403" s="51"/>
      <c r="FG403" s="51"/>
      <c r="FH403" s="51"/>
      <c r="FI403" s="51"/>
      <c r="FJ403" s="51"/>
      <c r="FK403" s="51"/>
      <c r="FL403" s="51"/>
    </row>
    <row r="404" spans="2:168" ht="12" customHeight="1" x14ac:dyDescent="0.2">
      <c r="B404" s="21"/>
      <c r="C404" s="51"/>
      <c r="D404" s="1">
        <v>30</v>
      </c>
      <c r="E404" s="1238">
        <f t="shared" si="158"/>
        <v>0</v>
      </c>
      <c r="F404" s="669">
        <f t="shared" si="158"/>
        <v>0</v>
      </c>
      <c r="G404" s="47"/>
      <c r="H404" s="48">
        <f t="shared" si="159"/>
        <v>0</v>
      </c>
      <c r="I404" s="48">
        <f t="shared" si="159"/>
        <v>0</v>
      </c>
      <c r="J404" s="48">
        <f t="shared" si="159"/>
        <v>0</v>
      </c>
      <c r="K404" s="1187">
        <f t="shared" si="163"/>
        <v>0</v>
      </c>
      <c r="L404" s="46"/>
      <c r="M404" s="48">
        <f t="shared" si="160"/>
        <v>0</v>
      </c>
      <c r="N404" s="48">
        <f t="shared" si="160"/>
        <v>0</v>
      </c>
      <c r="O404" s="48">
        <f t="shared" si="160"/>
        <v>0</v>
      </c>
      <c r="P404" s="1187">
        <f t="shared" si="164"/>
        <v>0</v>
      </c>
      <c r="Q404" s="46"/>
      <c r="R404" s="628" t="str">
        <f t="shared" si="161"/>
        <v>ja</v>
      </c>
      <c r="S404" s="1230">
        <f>IF(R404="nee",0,(K404-P404)*(tab!$C$24*tab!$D$10+tab!$D$52))</f>
        <v>0</v>
      </c>
      <c r="T404" s="1230" t="str">
        <f>IF(AND(K404=0,P404=0),"",(H404-M404)*tab!$E$58+(I404-N404)*tab!$F$58+(J404-O404)*tab!$G$58)</f>
        <v/>
      </c>
      <c r="U404" s="1230">
        <f t="shared" si="165"/>
        <v>0</v>
      </c>
      <c r="V404" s="628" t="str">
        <f t="shared" si="162"/>
        <v>ja</v>
      </c>
      <c r="W404" s="1230">
        <f>IF(V404="nee",0,(K404-P404)*(tab!$C$123))</f>
        <v>0</v>
      </c>
      <c r="X404" s="1230">
        <f>IF(AND(K404=0,P404=0),0,(H404-M404)*tab!$G$123+(I404-N404)*tab!$H$123+(J404-O404)*tab!$I$123)</f>
        <v>0</v>
      </c>
      <c r="Y404" s="1230">
        <f t="shared" si="166"/>
        <v>0</v>
      </c>
      <c r="Z404" s="3"/>
      <c r="AA404" s="26"/>
      <c r="AF404" s="51"/>
      <c r="AG404" s="51"/>
      <c r="AH404" s="51"/>
      <c r="AI404" s="51"/>
      <c r="AJ404" s="51"/>
      <c r="AK404" s="51"/>
      <c r="AL404" s="51"/>
      <c r="AM404" s="51"/>
      <c r="AN404" s="51"/>
      <c r="AO404" s="51"/>
      <c r="AP404" s="51"/>
      <c r="AQ404" s="51"/>
      <c r="AR404" s="51"/>
      <c r="AS404" s="51"/>
      <c r="AT404" s="51"/>
      <c r="AU404" s="51"/>
      <c r="AV404" s="51"/>
      <c r="BD404" s="51"/>
      <c r="BE404" s="51"/>
      <c r="BF404" s="51"/>
      <c r="BG404" s="51"/>
      <c r="BH404" s="51"/>
      <c r="BI404" s="51"/>
      <c r="BJ404" s="51"/>
      <c r="BK404" s="51"/>
      <c r="BL404" s="51"/>
      <c r="BM404" s="51"/>
      <c r="BN404" s="51"/>
      <c r="BO404" s="51"/>
      <c r="BP404" s="51"/>
      <c r="BQ404" s="51"/>
      <c r="BR404" s="51"/>
      <c r="BS404" s="51"/>
      <c r="BT404" s="51"/>
      <c r="CB404" s="51"/>
      <c r="CC404" s="51"/>
      <c r="CD404" s="51"/>
      <c r="CE404" s="51"/>
      <c r="CF404" s="51"/>
      <c r="CG404" s="51"/>
      <c r="CH404" s="51"/>
      <c r="CI404" s="51"/>
      <c r="CJ404" s="51"/>
      <c r="CK404" s="51"/>
      <c r="CL404" s="51"/>
      <c r="CM404" s="51"/>
      <c r="CN404" s="51"/>
      <c r="CO404" s="51"/>
      <c r="CP404" s="51"/>
      <c r="CQ404" s="51"/>
      <c r="CR404" s="51"/>
      <c r="CZ404" s="51"/>
      <c r="DA404" s="51"/>
      <c r="DB404" s="51"/>
      <c r="DC404" s="51"/>
      <c r="DD404" s="51"/>
      <c r="DE404" s="51"/>
      <c r="DF404" s="51"/>
      <c r="DG404" s="51"/>
      <c r="DH404" s="51"/>
      <c r="DI404" s="51"/>
      <c r="DJ404" s="51"/>
      <c r="DK404" s="51"/>
      <c r="DL404" s="51"/>
      <c r="DM404" s="51"/>
      <c r="DN404" s="51"/>
      <c r="DO404" s="51"/>
      <c r="DP404" s="51"/>
      <c r="DX404" s="51"/>
      <c r="DY404" s="51"/>
      <c r="DZ404" s="51"/>
      <c r="EA404" s="51"/>
      <c r="EB404" s="51"/>
      <c r="EC404" s="51"/>
      <c r="ED404" s="51"/>
      <c r="EE404" s="51"/>
      <c r="EF404" s="51"/>
      <c r="EG404" s="51"/>
      <c r="EH404" s="51"/>
      <c r="EI404" s="51"/>
      <c r="EJ404" s="51"/>
      <c r="EK404" s="51"/>
      <c r="EL404" s="51"/>
      <c r="EM404" s="51"/>
      <c r="EN404" s="51"/>
      <c r="EV404" s="51"/>
      <c r="EW404" s="51"/>
      <c r="EX404" s="51"/>
      <c r="EY404" s="51"/>
      <c r="EZ404" s="51"/>
      <c r="FA404" s="51"/>
      <c r="FB404" s="51"/>
      <c r="FC404" s="51"/>
      <c r="FD404" s="51"/>
      <c r="FE404" s="51"/>
      <c r="FF404" s="51"/>
      <c r="FG404" s="51"/>
      <c r="FH404" s="51"/>
      <c r="FI404" s="51"/>
      <c r="FJ404" s="51"/>
      <c r="FK404" s="51"/>
      <c r="FL404" s="51"/>
    </row>
    <row r="405" spans="2:168" ht="12" customHeight="1" x14ac:dyDescent="0.2">
      <c r="B405" s="419"/>
      <c r="C405" s="909"/>
      <c r="D405" s="345"/>
      <c r="E405" s="367"/>
      <c r="F405" s="423"/>
      <c r="G405" s="643"/>
      <c r="H405" s="1228">
        <f>SUM(H375:H400)</f>
        <v>1</v>
      </c>
      <c r="I405" s="1228">
        <f>SUM(I375:I400)</f>
        <v>1</v>
      </c>
      <c r="J405" s="1228">
        <f>SUM(J375:J400)</f>
        <v>1</v>
      </c>
      <c r="K405" s="1228">
        <f>SUM(K375:K400)</f>
        <v>3</v>
      </c>
      <c r="L405" s="644"/>
      <c r="M405" s="1228">
        <f>SUM(M375:M400)</f>
        <v>0</v>
      </c>
      <c r="N405" s="1228">
        <f>SUM(N375:N400)</f>
        <v>0</v>
      </c>
      <c r="O405" s="1228">
        <f>SUM(O375:O400)</f>
        <v>0</v>
      </c>
      <c r="P405" s="1228">
        <f>SUM(P375:P400)</f>
        <v>0</v>
      </c>
      <c r="Q405" s="644"/>
      <c r="R405" s="644"/>
      <c r="S405" s="644"/>
      <c r="T405" s="644"/>
      <c r="U405" s="1229">
        <f t="shared" ref="U405" si="167">SUM(U375:U404)</f>
        <v>53014.875593000004</v>
      </c>
      <c r="V405" s="644"/>
      <c r="W405" s="644"/>
      <c r="X405" s="644"/>
      <c r="Y405" s="1229">
        <f t="shared" ref="Y405" si="168">SUM(Y375:Y404)</f>
        <v>5337.71</v>
      </c>
      <c r="Z405" s="368"/>
      <c r="AA405" s="371"/>
      <c r="AF405" s="51"/>
      <c r="AG405" s="51"/>
      <c r="AH405" s="51"/>
      <c r="AI405" s="51"/>
      <c r="AJ405" s="51"/>
      <c r="AK405" s="51"/>
      <c r="AL405" s="51"/>
      <c r="AM405" s="51"/>
      <c r="AN405" s="51"/>
      <c r="AO405" s="51"/>
      <c r="AP405" s="51"/>
      <c r="AQ405" s="51"/>
      <c r="AR405" s="51"/>
      <c r="AS405" s="51"/>
      <c r="AT405" s="51"/>
      <c r="AU405" s="51"/>
      <c r="AV405" s="51"/>
      <c r="BD405" s="51"/>
      <c r="BE405" s="51"/>
      <c r="BF405" s="51"/>
      <c r="BG405" s="51"/>
      <c r="BH405" s="51"/>
      <c r="BI405" s="51"/>
      <c r="BJ405" s="51"/>
      <c r="BK405" s="51"/>
      <c r="BL405" s="51"/>
      <c r="BM405" s="51"/>
      <c r="BN405" s="51"/>
      <c r="BO405" s="51"/>
      <c r="BP405" s="51"/>
      <c r="BQ405" s="51"/>
      <c r="BR405" s="51"/>
      <c r="BS405" s="51"/>
      <c r="BT405" s="51"/>
      <c r="CB405" s="51"/>
      <c r="CC405" s="51"/>
      <c r="CD405" s="51"/>
      <c r="CE405" s="51"/>
      <c r="CF405" s="51"/>
      <c r="CG405" s="51"/>
      <c r="CH405" s="51"/>
      <c r="CI405" s="51"/>
      <c r="CJ405" s="51"/>
      <c r="CK405" s="51"/>
      <c r="CL405" s="51"/>
      <c r="CM405" s="51"/>
      <c r="CN405" s="51"/>
      <c r="CO405" s="51"/>
      <c r="CP405" s="51"/>
      <c r="CQ405" s="51"/>
      <c r="CR405" s="51"/>
      <c r="CZ405" s="51"/>
      <c r="DA405" s="51"/>
      <c r="DB405" s="51"/>
      <c r="DC405" s="51"/>
      <c r="DD405" s="51"/>
      <c r="DE405" s="51"/>
      <c r="DF405" s="51"/>
      <c r="DG405" s="51"/>
      <c r="DH405" s="51"/>
      <c r="DI405" s="51"/>
      <c r="DJ405" s="51"/>
      <c r="DK405" s="51"/>
      <c r="DL405" s="51"/>
      <c r="DM405" s="51"/>
      <c r="DN405" s="51"/>
      <c r="DO405" s="51"/>
      <c r="DP405" s="51"/>
      <c r="DX405" s="51"/>
      <c r="DY405" s="51"/>
      <c r="DZ405" s="51"/>
      <c r="EA405" s="51"/>
      <c r="EB405" s="51"/>
      <c r="EC405" s="51"/>
      <c r="ED405" s="51"/>
      <c r="EE405" s="51"/>
      <c r="EF405" s="51"/>
      <c r="EG405" s="51"/>
      <c r="EH405" s="51"/>
      <c r="EI405" s="51"/>
      <c r="EJ405" s="51"/>
      <c r="EK405" s="51"/>
      <c r="EL405" s="51"/>
      <c r="EM405" s="51"/>
      <c r="EN405" s="51"/>
      <c r="EV405" s="51"/>
      <c r="EW405" s="51"/>
      <c r="EX405" s="51"/>
      <c r="EY405" s="51"/>
      <c r="EZ405" s="51"/>
      <c r="FA405" s="51"/>
      <c r="FB405" s="51"/>
      <c r="FC405" s="51"/>
      <c r="FD405" s="51"/>
      <c r="FE405" s="51"/>
      <c r="FF405" s="51"/>
      <c r="FG405" s="51"/>
      <c r="FH405" s="51"/>
      <c r="FI405" s="51"/>
      <c r="FJ405" s="51"/>
      <c r="FK405" s="51"/>
      <c r="FL405" s="51"/>
    </row>
    <row r="406" spans="2:168" ht="12" customHeight="1" x14ac:dyDescent="0.2">
      <c r="B406" s="21"/>
      <c r="C406" s="51"/>
      <c r="D406" s="1"/>
      <c r="E406" s="38"/>
      <c r="F406" s="46"/>
      <c r="G406" s="3"/>
      <c r="H406" s="46"/>
      <c r="I406" s="46"/>
      <c r="J406" s="46"/>
      <c r="K406" s="46"/>
      <c r="L406" s="46"/>
      <c r="M406" s="46"/>
      <c r="N406" s="46"/>
      <c r="O406" s="46"/>
      <c r="P406" s="46"/>
      <c r="Q406" s="46"/>
      <c r="R406" s="46"/>
      <c r="S406" s="46"/>
      <c r="T406" s="46"/>
      <c r="U406" s="46"/>
      <c r="V406" s="46"/>
      <c r="W406" s="46"/>
      <c r="X406" s="46"/>
      <c r="Y406" s="46"/>
      <c r="Z406" s="3"/>
      <c r="AA406" s="26"/>
      <c r="AF406" s="51"/>
      <c r="AG406" s="51"/>
      <c r="AH406" s="51"/>
      <c r="AI406" s="51"/>
      <c r="AJ406" s="51"/>
      <c r="AK406" s="51"/>
      <c r="AL406" s="51"/>
      <c r="AM406" s="51"/>
      <c r="AN406" s="51"/>
      <c r="AO406" s="51"/>
      <c r="AP406" s="51"/>
      <c r="AQ406" s="51"/>
      <c r="AR406" s="51"/>
      <c r="AS406" s="51"/>
      <c r="AT406" s="51"/>
      <c r="AU406" s="51"/>
      <c r="AV406" s="51"/>
      <c r="BD406" s="51"/>
      <c r="BE406" s="51"/>
      <c r="BF406" s="51"/>
      <c r="BG406" s="51"/>
      <c r="BH406" s="51"/>
      <c r="BI406" s="51"/>
      <c r="BJ406" s="51"/>
      <c r="BK406" s="51"/>
      <c r="BL406" s="51"/>
      <c r="BM406" s="51"/>
      <c r="BN406" s="51"/>
      <c r="BO406" s="51"/>
      <c r="BP406" s="51"/>
      <c r="BQ406" s="51"/>
      <c r="BR406" s="51"/>
      <c r="BS406" s="51"/>
      <c r="BT406" s="51"/>
      <c r="CB406" s="51"/>
      <c r="CC406" s="51"/>
      <c r="CD406" s="51"/>
      <c r="CE406" s="51"/>
      <c r="CF406" s="51"/>
      <c r="CG406" s="51"/>
      <c r="CH406" s="51"/>
      <c r="CI406" s="51"/>
      <c r="CJ406" s="51"/>
      <c r="CK406" s="51"/>
      <c r="CL406" s="51"/>
      <c r="CM406" s="51"/>
      <c r="CN406" s="51"/>
      <c r="CO406" s="51"/>
      <c r="CP406" s="51"/>
      <c r="CQ406" s="51"/>
      <c r="CR406" s="51"/>
      <c r="CZ406" s="51"/>
      <c r="DA406" s="51"/>
      <c r="DB406" s="51"/>
      <c r="DC406" s="51"/>
      <c r="DD406" s="51"/>
      <c r="DE406" s="51"/>
      <c r="DF406" s="51"/>
      <c r="DG406" s="51"/>
      <c r="DH406" s="51"/>
      <c r="DI406" s="51"/>
      <c r="DJ406" s="51"/>
      <c r="DK406" s="51"/>
      <c r="DL406" s="51"/>
      <c r="DM406" s="51"/>
      <c r="DN406" s="51"/>
      <c r="DO406" s="51"/>
      <c r="DP406" s="51"/>
      <c r="DX406" s="51"/>
      <c r="DY406" s="51"/>
      <c r="DZ406" s="51"/>
      <c r="EA406" s="51"/>
      <c r="EB406" s="51"/>
      <c r="EC406" s="51"/>
      <c r="ED406" s="51"/>
      <c r="EE406" s="51"/>
      <c r="EF406" s="51"/>
      <c r="EG406" s="51"/>
      <c r="EH406" s="51"/>
      <c r="EI406" s="51"/>
      <c r="EJ406" s="51"/>
      <c r="EK406" s="51"/>
      <c r="EL406" s="51"/>
      <c r="EM406" s="51"/>
      <c r="EN406" s="51"/>
      <c r="EV406" s="51"/>
      <c r="EW406" s="51"/>
      <c r="EX406" s="51"/>
      <c r="EY406" s="51"/>
      <c r="EZ406" s="51"/>
      <c r="FA406" s="51"/>
      <c r="FB406" s="51"/>
      <c r="FC406" s="51"/>
      <c r="FD406" s="51"/>
      <c r="FE406" s="51"/>
      <c r="FF406" s="51"/>
      <c r="FG406" s="51"/>
      <c r="FH406" s="51"/>
      <c r="FI406" s="51"/>
      <c r="FJ406" s="51"/>
      <c r="FK406" s="51"/>
      <c r="FL406" s="51"/>
    </row>
    <row r="407" spans="2:168" ht="12" customHeight="1" x14ac:dyDescent="0.2">
      <c r="B407" s="250"/>
      <c r="C407" s="249"/>
      <c r="D407" s="965"/>
      <c r="E407" s="1231" t="s">
        <v>127</v>
      </c>
      <c r="F407" s="1011"/>
      <c r="G407" s="1232"/>
      <c r="H407" s="1233" t="s">
        <v>706</v>
      </c>
      <c r="I407" s="1234"/>
      <c r="J407" s="1276">
        <f>tab!$G$4</f>
        <v>2018</v>
      </c>
      <c r="K407" s="1011"/>
      <c r="L407" s="1011"/>
      <c r="M407" s="1233"/>
      <c r="N407" s="1234"/>
      <c r="O407" s="1235"/>
      <c r="P407" s="1011"/>
      <c r="Q407" s="1011"/>
      <c r="R407" s="1231"/>
      <c r="S407" s="1011"/>
      <c r="T407" s="1011"/>
      <c r="U407" s="1011"/>
      <c r="V407" s="1011"/>
      <c r="W407" s="1011"/>
      <c r="X407" s="1011"/>
      <c r="Y407" s="1011"/>
      <c r="Z407" s="7"/>
      <c r="AA407" s="259"/>
      <c r="AF407" s="51"/>
      <c r="AG407" s="51"/>
      <c r="AH407" s="51"/>
      <c r="AI407" s="51"/>
      <c r="AJ407" s="51"/>
      <c r="AK407" s="51"/>
      <c r="AL407" s="51"/>
      <c r="AM407" s="51"/>
      <c r="AN407" s="51"/>
      <c r="AO407" s="51"/>
      <c r="AP407" s="51"/>
      <c r="AQ407" s="51"/>
      <c r="AR407" s="51"/>
      <c r="AS407" s="51"/>
      <c r="AT407" s="51"/>
      <c r="AU407" s="51"/>
      <c r="AV407" s="51"/>
      <c r="BD407" s="51"/>
      <c r="BE407" s="51"/>
      <c r="BF407" s="51"/>
      <c r="BG407" s="51"/>
      <c r="BH407" s="51"/>
      <c r="BI407" s="51"/>
      <c r="BJ407" s="51"/>
      <c r="BK407" s="51"/>
      <c r="BL407" s="51"/>
      <c r="BM407" s="51"/>
      <c r="BN407" s="51"/>
      <c r="BO407" s="51"/>
      <c r="BP407" s="51"/>
      <c r="BQ407" s="51"/>
      <c r="BR407" s="51"/>
      <c r="BS407" s="51"/>
      <c r="BT407" s="51"/>
      <c r="CB407" s="51"/>
      <c r="CC407" s="51"/>
      <c r="CD407" s="51"/>
      <c r="CE407" s="51"/>
      <c r="CF407" s="51"/>
      <c r="CG407" s="51"/>
      <c r="CH407" s="51"/>
      <c r="CI407" s="51"/>
      <c r="CJ407" s="51"/>
      <c r="CK407" s="51"/>
      <c r="CL407" s="51"/>
      <c r="CM407" s="51"/>
      <c r="CN407" s="51"/>
      <c r="CO407" s="51"/>
      <c r="CP407" s="51"/>
      <c r="CQ407" s="51"/>
      <c r="CR407" s="51"/>
      <c r="CZ407" s="51"/>
      <c r="DA407" s="51"/>
      <c r="DB407" s="51"/>
      <c r="DC407" s="51"/>
      <c r="DD407" s="51"/>
      <c r="DE407" s="51"/>
      <c r="DF407" s="51"/>
      <c r="DG407" s="51"/>
      <c r="DH407" s="51"/>
      <c r="DI407" s="51"/>
      <c r="DJ407" s="51"/>
      <c r="DK407" s="51"/>
      <c r="DL407" s="51"/>
      <c r="DM407" s="51"/>
      <c r="DN407" s="51"/>
      <c r="DO407" s="51"/>
      <c r="DP407" s="51"/>
      <c r="DX407" s="51"/>
      <c r="DY407" s="51"/>
      <c r="DZ407" s="51"/>
      <c r="EA407" s="51"/>
      <c r="EB407" s="51"/>
      <c r="EC407" s="51"/>
      <c r="ED407" s="51"/>
      <c r="EE407" s="51"/>
      <c r="EF407" s="51"/>
      <c r="EG407" s="51"/>
      <c r="EH407" s="51"/>
      <c r="EI407" s="51"/>
      <c r="EJ407" s="51"/>
      <c r="EK407" s="51"/>
      <c r="EL407" s="51"/>
      <c r="EM407" s="51"/>
      <c r="EN407" s="51"/>
      <c r="EV407" s="51"/>
      <c r="EW407" s="51"/>
      <c r="EX407" s="51"/>
      <c r="EY407" s="51"/>
      <c r="EZ407" s="51"/>
      <c r="FA407" s="51"/>
      <c r="FB407" s="51"/>
      <c r="FC407" s="51"/>
      <c r="FD407" s="51"/>
      <c r="FE407" s="51"/>
      <c r="FF407" s="51"/>
      <c r="FG407" s="51"/>
      <c r="FH407" s="51"/>
      <c r="FI407" s="51"/>
      <c r="FJ407" s="51"/>
      <c r="FK407" s="51"/>
      <c r="FL407" s="51"/>
    </row>
    <row r="408" spans="2:168" ht="12" customHeight="1" x14ac:dyDescent="0.2">
      <c r="B408" s="21"/>
      <c r="C408" s="51"/>
      <c r="D408" s="40"/>
      <c r="E408" s="1231" t="s">
        <v>122</v>
      </c>
      <c r="F408" s="1218"/>
      <c r="G408" s="1232"/>
      <c r="H408" s="1231" t="s">
        <v>644</v>
      </c>
      <c r="I408" s="1011"/>
      <c r="J408" s="1011"/>
      <c r="K408" s="1011"/>
      <c r="L408" s="1011"/>
      <c r="M408" s="1231" t="s">
        <v>645</v>
      </c>
      <c r="N408" s="1011"/>
      <c r="O408" s="1011"/>
      <c r="P408" s="1011"/>
      <c r="Q408" s="1011"/>
      <c r="R408" s="1011" t="s">
        <v>703</v>
      </c>
      <c r="S408" s="1011" t="s">
        <v>123</v>
      </c>
      <c r="T408" s="1011"/>
      <c r="U408" s="1011" t="s">
        <v>646</v>
      </c>
      <c r="V408" s="1011" t="s">
        <v>704</v>
      </c>
      <c r="W408" s="1011"/>
      <c r="X408" s="1011"/>
      <c r="Y408" s="1011" t="s">
        <v>647</v>
      </c>
      <c r="Z408" s="56"/>
      <c r="AA408" s="18"/>
      <c r="AF408" s="51"/>
      <c r="AG408" s="51"/>
      <c r="AH408" s="51"/>
      <c r="AI408" s="51"/>
      <c r="AJ408" s="51"/>
      <c r="AK408" s="51"/>
      <c r="AL408" s="51"/>
      <c r="AM408" s="51"/>
      <c r="AN408" s="51"/>
      <c r="AO408" s="51"/>
      <c r="AP408" s="51"/>
      <c r="AQ408" s="51"/>
      <c r="AR408" s="51"/>
      <c r="AS408" s="51"/>
      <c r="AT408" s="51"/>
      <c r="AU408" s="51"/>
      <c r="AV408" s="51"/>
      <c r="BD408" s="51"/>
      <c r="BE408" s="51"/>
      <c r="BF408" s="51"/>
      <c r="BG408" s="51"/>
      <c r="BH408" s="51"/>
      <c r="BI408" s="51"/>
      <c r="BJ408" s="51"/>
      <c r="BK408" s="51"/>
      <c r="BL408" s="51"/>
      <c r="BM408" s="51"/>
      <c r="BN408" s="51"/>
      <c r="BO408" s="51"/>
      <c r="BP408" s="51"/>
      <c r="BQ408" s="51"/>
      <c r="BR408" s="51"/>
      <c r="BS408" s="51"/>
      <c r="BT408" s="51"/>
      <c r="CB408" s="51"/>
      <c r="CC408" s="51"/>
      <c r="CD408" s="51"/>
      <c r="CE408" s="51"/>
      <c r="CF408" s="51"/>
      <c r="CG408" s="51"/>
      <c r="CH408" s="51"/>
      <c r="CI408" s="51"/>
      <c r="CJ408" s="51"/>
      <c r="CK408" s="51"/>
      <c r="CL408" s="51"/>
      <c r="CM408" s="51"/>
      <c r="CN408" s="51"/>
      <c r="CO408" s="51"/>
      <c r="CP408" s="51"/>
      <c r="CQ408" s="51"/>
      <c r="CR408" s="51"/>
      <c r="CZ408" s="51"/>
      <c r="DA408" s="51"/>
      <c r="DB408" s="51"/>
      <c r="DC408" s="51"/>
      <c r="DD408" s="51"/>
      <c r="DE408" s="51"/>
      <c r="DF408" s="51"/>
      <c r="DG408" s="51"/>
      <c r="DH408" s="51"/>
      <c r="DI408" s="51"/>
      <c r="DJ408" s="51"/>
      <c r="DK408" s="51"/>
      <c r="DL408" s="51"/>
      <c r="DM408" s="51"/>
      <c r="DN408" s="51"/>
      <c r="DO408" s="51"/>
      <c r="DP408" s="51"/>
      <c r="DX408" s="51"/>
      <c r="DY408" s="51"/>
      <c r="DZ408" s="51"/>
      <c r="EA408" s="51"/>
      <c r="EB408" s="51"/>
      <c r="EC408" s="51"/>
      <c r="ED408" s="51"/>
      <c r="EE408" s="51"/>
      <c r="EF408" s="51"/>
      <c r="EG408" s="51"/>
      <c r="EH408" s="51"/>
      <c r="EI408" s="51"/>
      <c r="EJ408" s="51"/>
      <c r="EK408" s="51"/>
      <c r="EL408" s="51"/>
      <c r="EM408" s="51"/>
      <c r="EN408" s="51"/>
      <c r="EV408" s="51"/>
      <c r="EW408" s="51"/>
      <c r="EX408" s="51"/>
      <c r="EY408" s="51"/>
      <c r="EZ408" s="51"/>
      <c r="FA408" s="51"/>
      <c r="FB408" s="51"/>
      <c r="FC408" s="51"/>
      <c r="FD408" s="51"/>
      <c r="FE408" s="51"/>
      <c r="FF408" s="51"/>
      <c r="FG408" s="51"/>
      <c r="FH408" s="51"/>
      <c r="FI408" s="51"/>
      <c r="FJ408" s="51"/>
      <c r="FK408" s="51"/>
      <c r="FL408" s="51"/>
    </row>
    <row r="409" spans="2:168" ht="12" customHeight="1" x14ac:dyDescent="0.2">
      <c r="B409" s="21"/>
      <c r="C409" s="51"/>
      <c r="D409" s="345"/>
      <c r="E409" s="991" t="s">
        <v>124</v>
      </c>
      <c r="F409" s="1009" t="s">
        <v>125</v>
      </c>
      <c r="G409" s="992"/>
      <c r="H409" s="1009" t="s">
        <v>29</v>
      </c>
      <c r="I409" s="1009" t="s">
        <v>30</v>
      </c>
      <c r="J409" s="1009" t="s">
        <v>31</v>
      </c>
      <c r="K409" s="1009" t="s">
        <v>126</v>
      </c>
      <c r="L409" s="1009"/>
      <c r="M409" s="1009" t="s">
        <v>29</v>
      </c>
      <c r="N409" s="1009" t="s">
        <v>30</v>
      </c>
      <c r="O409" s="1009" t="s">
        <v>31</v>
      </c>
      <c r="P409" s="991" t="s">
        <v>126</v>
      </c>
      <c r="Q409" s="1009"/>
      <c r="R409" s="1011" t="s">
        <v>576</v>
      </c>
      <c r="S409" s="1009" t="s">
        <v>131</v>
      </c>
      <c r="T409" s="1009" t="s">
        <v>132</v>
      </c>
      <c r="U409" s="1009" t="s">
        <v>626</v>
      </c>
      <c r="V409" s="1011" t="s">
        <v>576</v>
      </c>
      <c r="W409" s="1009" t="s">
        <v>648</v>
      </c>
      <c r="X409" s="1009" t="s">
        <v>132</v>
      </c>
      <c r="Y409" s="1009" t="s">
        <v>626</v>
      </c>
      <c r="Z409" s="3"/>
      <c r="AA409" s="26"/>
      <c r="AF409" s="51"/>
      <c r="AG409" s="51"/>
      <c r="AH409" s="51"/>
      <c r="AI409" s="51"/>
      <c r="AJ409" s="51"/>
      <c r="AK409" s="51"/>
      <c r="AL409" s="51"/>
      <c r="AM409" s="51"/>
      <c r="AN409" s="51"/>
      <c r="AO409" s="51"/>
      <c r="AP409" s="51"/>
      <c r="AQ409" s="51"/>
      <c r="AR409" s="51"/>
      <c r="AS409" s="51"/>
      <c r="AT409" s="51"/>
      <c r="AU409" s="51"/>
      <c r="AV409" s="51"/>
      <c r="BD409" s="51"/>
      <c r="BE409" s="51"/>
      <c r="BF409" s="51"/>
      <c r="BG409" s="51"/>
      <c r="BH409" s="51"/>
      <c r="BI409" s="51"/>
      <c r="BJ409" s="51"/>
      <c r="BK409" s="51"/>
      <c r="BL409" s="51"/>
      <c r="BM409" s="51"/>
      <c r="BN409" s="51"/>
      <c r="BO409" s="51"/>
      <c r="BP409" s="51"/>
      <c r="BQ409" s="51"/>
      <c r="BR409" s="51"/>
      <c r="BS409" s="51"/>
      <c r="BT409" s="51"/>
      <c r="CB409" s="51"/>
      <c r="CC409" s="51"/>
      <c r="CD409" s="51"/>
      <c r="CE409" s="51"/>
      <c r="CF409" s="51"/>
      <c r="CG409" s="51"/>
      <c r="CH409" s="51"/>
      <c r="CI409" s="51"/>
      <c r="CJ409" s="51"/>
      <c r="CK409" s="51"/>
      <c r="CL409" s="51"/>
      <c r="CM409" s="51"/>
      <c r="CN409" s="51"/>
      <c r="CO409" s="51"/>
      <c r="CP409" s="51"/>
      <c r="CQ409" s="51"/>
      <c r="CR409" s="51"/>
      <c r="CZ409" s="51"/>
      <c r="DA409" s="51"/>
      <c r="DB409" s="51"/>
      <c r="DC409" s="51"/>
      <c r="DD409" s="51"/>
      <c r="DE409" s="51"/>
      <c r="DF409" s="51"/>
      <c r="DG409" s="51"/>
      <c r="DH409" s="51"/>
      <c r="DI409" s="51"/>
      <c r="DJ409" s="51"/>
      <c r="DK409" s="51"/>
      <c r="DL409" s="51"/>
      <c r="DM409" s="51"/>
      <c r="DN409" s="51"/>
      <c r="DO409" s="51"/>
      <c r="DP409" s="51"/>
      <c r="DX409" s="51"/>
      <c r="DY409" s="51"/>
      <c r="DZ409" s="51"/>
      <c r="EA409" s="51"/>
      <c r="EB409" s="51"/>
      <c r="EC409" s="51"/>
      <c r="ED409" s="51"/>
      <c r="EE409" s="51"/>
      <c r="EF409" s="51"/>
      <c r="EG409" s="51"/>
      <c r="EH409" s="51"/>
      <c r="EI409" s="51"/>
      <c r="EJ409" s="51"/>
      <c r="EK409" s="51"/>
      <c r="EL409" s="51"/>
      <c r="EM409" s="51"/>
      <c r="EN409" s="51"/>
      <c r="EV409" s="51"/>
      <c r="EW409" s="51"/>
      <c r="EX409" s="51"/>
      <c r="EY409" s="51"/>
      <c r="EZ409" s="51"/>
      <c r="FA409" s="51"/>
      <c r="FB409" s="51"/>
      <c r="FC409" s="51"/>
      <c r="FD409" s="51"/>
      <c r="FE409" s="51"/>
      <c r="FF409" s="51"/>
      <c r="FG409" s="51"/>
      <c r="FH409" s="51"/>
      <c r="FI409" s="51"/>
      <c r="FJ409" s="51"/>
      <c r="FK409" s="51"/>
      <c r="FL409" s="51"/>
    </row>
    <row r="410" spans="2:168" ht="12" customHeight="1" x14ac:dyDescent="0.2">
      <c r="B410" s="21"/>
      <c r="C410" s="51"/>
      <c r="D410" s="1">
        <v>1</v>
      </c>
      <c r="E410" s="1238" t="str">
        <f t="shared" ref="E410:F410" si="169">+E375</f>
        <v>A</v>
      </c>
      <c r="F410" s="669" t="str">
        <f t="shared" si="169"/>
        <v>PO9876</v>
      </c>
      <c r="G410" s="47"/>
      <c r="H410" s="48">
        <f t="shared" ref="H410:J439" si="170">+H289</f>
        <v>0</v>
      </c>
      <c r="I410" s="48">
        <f t="shared" si="170"/>
        <v>0</v>
      </c>
      <c r="J410" s="48">
        <f t="shared" si="170"/>
        <v>0</v>
      </c>
      <c r="K410" s="1187">
        <f>SUM(H410:J410)</f>
        <v>0</v>
      </c>
      <c r="L410" s="46"/>
      <c r="M410" s="48">
        <f t="shared" ref="M410:O439" si="171">+M289</f>
        <v>0</v>
      </c>
      <c r="N410" s="48">
        <f t="shared" si="171"/>
        <v>0</v>
      </c>
      <c r="O410" s="48">
        <f t="shared" si="171"/>
        <v>0</v>
      </c>
      <c r="P410" s="1187">
        <f>SUM(M410:O410)</f>
        <v>0</v>
      </c>
      <c r="Q410" s="46"/>
      <c r="R410" s="628" t="str">
        <f t="shared" ref="R410:R439" si="172">+R289</f>
        <v>ja</v>
      </c>
      <c r="S410" s="1230">
        <f>IF(R410="nee",0,(K410-P410)*(tab!$C$24*tab!$D$10+tab!$D$52))</f>
        <v>0</v>
      </c>
      <c r="T410" s="1230" t="str">
        <f>IF(AND(K410=0,P410=0),"",(H410-M410)*tab!$E$59+(I410-N410)*tab!$F$59+(J410-O410)*tab!$G$59)</f>
        <v/>
      </c>
      <c r="U410" s="1230">
        <f t="shared" ref="U410:U411" si="173">IF(SUM(S410:T410)&lt;0,0,SUM(S410:T410))</f>
        <v>0</v>
      </c>
      <c r="V410" s="628" t="str">
        <f t="shared" ref="V410:V439" si="174">+V289</f>
        <v>ja</v>
      </c>
      <c r="W410" s="1230">
        <f>IF(V410="nee",0,(K410-P410)*(tab!$C$124))</f>
        <v>0</v>
      </c>
      <c r="X410" s="1230">
        <f>IF(AND(K410=0,P410=0),0,(H410-M410)*tab!$G$124+(I410-N410)*tab!$H$124+(J410-O410)*tab!$I$124)</f>
        <v>0</v>
      </c>
      <c r="Y410" s="1230">
        <f>IF(SUM(W410:X410)&lt;0,0,SUM(W410:X410))</f>
        <v>0</v>
      </c>
      <c r="Z410" s="3"/>
      <c r="AA410" s="26"/>
      <c r="AF410" s="51"/>
      <c r="AG410" s="51"/>
      <c r="AH410" s="51"/>
      <c r="AI410" s="51"/>
      <c r="AJ410" s="51"/>
      <c r="AK410" s="51"/>
      <c r="AL410" s="51"/>
      <c r="AM410" s="51"/>
      <c r="AN410" s="51"/>
      <c r="AO410" s="51"/>
      <c r="AP410" s="51"/>
      <c r="AQ410" s="51"/>
      <c r="AR410" s="51"/>
      <c r="AS410" s="51"/>
      <c r="AT410" s="51"/>
      <c r="AU410" s="51"/>
      <c r="AV410" s="51"/>
      <c r="BD410" s="51"/>
      <c r="BE410" s="51"/>
      <c r="BF410" s="51"/>
      <c r="BG410" s="51"/>
      <c r="BH410" s="51"/>
      <c r="BI410" s="51"/>
      <c r="BJ410" s="51"/>
      <c r="BK410" s="51"/>
      <c r="BL410" s="51"/>
      <c r="BM410" s="51"/>
      <c r="BN410" s="51"/>
      <c r="BO410" s="51"/>
      <c r="BP410" s="51"/>
      <c r="BQ410" s="51"/>
      <c r="BR410" s="51"/>
      <c r="BS410" s="51"/>
      <c r="BT410" s="51"/>
      <c r="CB410" s="51"/>
      <c r="CC410" s="51"/>
      <c r="CD410" s="51"/>
      <c r="CE410" s="51"/>
      <c r="CF410" s="51"/>
      <c r="CG410" s="51"/>
      <c r="CH410" s="51"/>
      <c r="CI410" s="51"/>
      <c r="CJ410" s="51"/>
      <c r="CK410" s="51"/>
      <c r="CL410" s="51"/>
      <c r="CM410" s="51"/>
      <c r="CN410" s="51"/>
      <c r="CO410" s="51"/>
      <c r="CP410" s="51"/>
      <c r="CQ410" s="51"/>
      <c r="CR410" s="51"/>
      <c r="CZ410" s="51"/>
      <c r="DA410" s="51"/>
      <c r="DB410" s="51"/>
      <c r="DC410" s="51"/>
      <c r="DD410" s="51"/>
      <c r="DE410" s="51"/>
      <c r="DF410" s="51"/>
      <c r="DG410" s="51"/>
      <c r="DH410" s="51"/>
      <c r="DI410" s="51"/>
      <c r="DJ410" s="51"/>
      <c r="DK410" s="51"/>
      <c r="DL410" s="51"/>
      <c r="DM410" s="51"/>
      <c r="DN410" s="51"/>
      <c r="DO410" s="51"/>
      <c r="DP410" s="51"/>
      <c r="DX410" s="51"/>
      <c r="DY410" s="51"/>
      <c r="DZ410" s="51"/>
      <c r="EA410" s="51"/>
      <c r="EB410" s="51"/>
      <c r="EC410" s="51"/>
      <c r="ED410" s="51"/>
      <c r="EE410" s="51"/>
      <c r="EF410" s="51"/>
      <c r="EG410" s="51"/>
      <c r="EH410" s="51"/>
      <c r="EI410" s="51"/>
      <c r="EJ410" s="51"/>
      <c r="EK410" s="51"/>
      <c r="EL410" s="51"/>
      <c r="EM410" s="51"/>
      <c r="EN410" s="51"/>
      <c r="EV410" s="51"/>
      <c r="EW410" s="51"/>
      <c r="EX410" s="51"/>
      <c r="EY410" s="51"/>
      <c r="EZ410" s="51"/>
      <c r="FA410" s="51"/>
      <c r="FB410" s="51"/>
      <c r="FC410" s="51"/>
      <c r="FD410" s="51"/>
      <c r="FE410" s="51"/>
      <c r="FF410" s="51"/>
      <c r="FG410" s="51"/>
      <c r="FH410" s="51"/>
      <c r="FI410" s="51"/>
      <c r="FJ410" s="51"/>
      <c r="FK410" s="51"/>
      <c r="FL410" s="51"/>
    </row>
    <row r="411" spans="2:168" ht="12" customHeight="1" x14ac:dyDescent="0.2">
      <c r="B411" s="21"/>
      <c r="C411" s="51"/>
      <c r="D411" s="1">
        <v>2</v>
      </c>
      <c r="E411" s="1238">
        <f t="shared" ref="E411:F411" si="175">+E376</f>
        <v>0</v>
      </c>
      <c r="F411" s="669">
        <f t="shared" si="175"/>
        <v>0</v>
      </c>
      <c r="G411" s="47"/>
      <c r="H411" s="48">
        <f t="shared" si="170"/>
        <v>0</v>
      </c>
      <c r="I411" s="48">
        <f t="shared" si="170"/>
        <v>0</v>
      </c>
      <c r="J411" s="48">
        <f t="shared" si="170"/>
        <v>0</v>
      </c>
      <c r="K411" s="1187">
        <f t="shared" ref="K411:K439" si="176">SUM(H411:J411)</f>
        <v>0</v>
      </c>
      <c r="L411" s="46"/>
      <c r="M411" s="48">
        <f t="shared" si="171"/>
        <v>0</v>
      </c>
      <c r="N411" s="48">
        <f t="shared" si="171"/>
        <v>0</v>
      </c>
      <c r="O411" s="48">
        <f t="shared" si="171"/>
        <v>0</v>
      </c>
      <c r="P411" s="1187">
        <f t="shared" ref="P411:P439" si="177">SUM(M411:O411)</f>
        <v>0</v>
      </c>
      <c r="Q411" s="46"/>
      <c r="R411" s="628" t="str">
        <f t="shared" si="172"/>
        <v>ja</v>
      </c>
      <c r="S411" s="1230">
        <f>IF(R411="nee",0,(K411-P411)*(tab!$C$24*tab!$D$10+tab!$D$52))</f>
        <v>0</v>
      </c>
      <c r="T411" s="1230" t="str">
        <f>IF(AND(K411=0,P411=0),"",(H411-M411)*tab!$E$59+(I411-N411)*tab!$F$59+(J411-O411)*tab!$G$59)</f>
        <v/>
      </c>
      <c r="U411" s="1230">
        <f t="shared" si="173"/>
        <v>0</v>
      </c>
      <c r="V411" s="628" t="str">
        <f t="shared" si="174"/>
        <v>ja</v>
      </c>
      <c r="W411" s="1230">
        <f>IF(V411="nee",0,(K411-P411)*(tab!$C$124))</f>
        <v>0</v>
      </c>
      <c r="X411" s="1230">
        <f>IF(AND(K411=0,P411=0),0,(H411-M411)*tab!$G$124+(I411-N411)*tab!$H$124+(J411-O411)*tab!$I$124)</f>
        <v>0</v>
      </c>
      <c r="Y411" s="1230">
        <f t="shared" ref="Y411:Y439" si="178">IF(SUM(W411:X411)&lt;0,0,SUM(W411:X411))</f>
        <v>0</v>
      </c>
      <c r="Z411" s="3"/>
      <c r="AA411" s="26"/>
      <c r="AF411" s="51"/>
      <c r="AG411" s="51"/>
      <c r="AH411" s="51"/>
      <c r="AI411" s="51"/>
      <c r="AJ411" s="51"/>
      <c r="AK411" s="51"/>
      <c r="AL411" s="51"/>
      <c r="AM411" s="51"/>
      <c r="AN411" s="51"/>
      <c r="AO411" s="51"/>
      <c r="AP411" s="51"/>
      <c r="AQ411" s="51"/>
      <c r="AR411" s="51"/>
      <c r="AS411" s="51"/>
      <c r="AT411" s="51"/>
      <c r="AU411" s="51"/>
      <c r="AV411" s="51"/>
      <c r="BD411" s="51"/>
      <c r="BE411" s="51"/>
      <c r="BF411" s="51"/>
      <c r="BG411" s="51"/>
      <c r="BH411" s="51"/>
      <c r="BI411" s="51"/>
      <c r="BJ411" s="51"/>
      <c r="BK411" s="51"/>
      <c r="BL411" s="51"/>
      <c r="BM411" s="51"/>
      <c r="BN411" s="51"/>
      <c r="BO411" s="51"/>
      <c r="BP411" s="51"/>
      <c r="BQ411" s="51"/>
      <c r="BR411" s="51"/>
      <c r="BS411" s="51"/>
      <c r="BT411" s="51"/>
      <c r="CB411" s="51"/>
      <c r="CC411" s="51"/>
      <c r="CD411" s="51"/>
      <c r="CE411" s="51"/>
      <c r="CF411" s="51"/>
      <c r="CG411" s="51"/>
      <c r="CH411" s="51"/>
      <c r="CI411" s="51"/>
      <c r="CJ411" s="51"/>
      <c r="CK411" s="51"/>
      <c r="CL411" s="51"/>
      <c r="CM411" s="51"/>
      <c r="CN411" s="51"/>
      <c r="CO411" s="51"/>
      <c r="CP411" s="51"/>
      <c r="CQ411" s="51"/>
      <c r="CR411" s="51"/>
      <c r="CZ411" s="51"/>
      <c r="DA411" s="51"/>
      <c r="DB411" s="51"/>
      <c r="DC411" s="51"/>
      <c r="DD411" s="51"/>
      <c r="DE411" s="51"/>
      <c r="DF411" s="51"/>
      <c r="DG411" s="51"/>
      <c r="DH411" s="51"/>
      <c r="DI411" s="51"/>
      <c r="DJ411" s="51"/>
      <c r="DK411" s="51"/>
      <c r="DL411" s="51"/>
      <c r="DM411" s="51"/>
      <c r="DN411" s="51"/>
      <c r="DO411" s="51"/>
      <c r="DP411" s="51"/>
      <c r="DX411" s="51"/>
      <c r="DY411" s="51"/>
      <c r="DZ411" s="51"/>
      <c r="EA411" s="51"/>
      <c r="EB411" s="51"/>
      <c r="EC411" s="51"/>
      <c r="ED411" s="51"/>
      <c r="EE411" s="51"/>
      <c r="EF411" s="51"/>
      <c r="EG411" s="51"/>
      <c r="EH411" s="51"/>
      <c r="EI411" s="51"/>
      <c r="EJ411" s="51"/>
      <c r="EK411" s="51"/>
      <c r="EL411" s="51"/>
      <c r="EM411" s="51"/>
      <c r="EN411" s="51"/>
      <c r="EV411" s="51"/>
      <c r="EW411" s="51"/>
      <c r="EX411" s="51"/>
      <c r="EY411" s="51"/>
      <c r="EZ411" s="51"/>
      <c r="FA411" s="51"/>
      <c r="FB411" s="51"/>
      <c r="FC411" s="51"/>
      <c r="FD411" s="51"/>
      <c r="FE411" s="51"/>
      <c r="FF411" s="51"/>
      <c r="FG411" s="51"/>
      <c r="FH411" s="51"/>
      <c r="FI411" s="51"/>
      <c r="FJ411" s="51"/>
      <c r="FK411" s="51"/>
      <c r="FL411" s="51"/>
    </row>
    <row r="412" spans="2:168" ht="12" customHeight="1" x14ac:dyDescent="0.2">
      <c r="B412" s="21"/>
      <c r="C412" s="51"/>
      <c r="D412" s="1">
        <v>3</v>
      </c>
      <c r="E412" s="1238">
        <f t="shared" ref="E412:F412" si="179">+E377</f>
        <v>0</v>
      </c>
      <c r="F412" s="669">
        <f t="shared" si="179"/>
        <v>0</v>
      </c>
      <c r="G412" s="47"/>
      <c r="H412" s="48">
        <f t="shared" si="170"/>
        <v>0</v>
      </c>
      <c r="I412" s="48">
        <f t="shared" si="170"/>
        <v>0</v>
      </c>
      <c r="J412" s="48">
        <f t="shared" si="170"/>
        <v>0</v>
      </c>
      <c r="K412" s="1187">
        <f t="shared" si="176"/>
        <v>0</v>
      </c>
      <c r="L412" s="46"/>
      <c r="M412" s="48">
        <f t="shared" si="171"/>
        <v>0</v>
      </c>
      <c r="N412" s="48">
        <f t="shared" si="171"/>
        <v>0</v>
      </c>
      <c r="O412" s="48">
        <f t="shared" si="171"/>
        <v>0</v>
      </c>
      <c r="P412" s="1187">
        <f t="shared" si="177"/>
        <v>0</v>
      </c>
      <c r="Q412" s="46"/>
      <c r="R412" s="628" t="str">
        <f t="shared" si="172"/>
        <v>ja</v>
      </c>
      <c r="S412" s="1230">
        <f>IF(R412="nee",0,(K412-P412)*(tab!$C$24*tab!$D$10+tab!$D$52))</f>
        <v>0</v>
      </c>
      <c r="T412" s="1230" t="str">
        <f>IF(AND(K412=0,P412=0),"",(H412-M412)*tab!$E$59+(I412-N412)*tab!$F$59+(J412-O412)*tab!$G$59)</f>
        <v/>
      </c>
      <c r="U412" s="1230">
        <f>IF(SUM(S412:T412)&lt;0,0,SUM(S412:T412))</f>
        <v>0</v>
      </c>
      <c r="V412" s="628" t="str">
        <f t="shared" si="174"/>
        <v>ja</v>
      </c>
      <c r="W412" s="1230">
        <f>IF(V412="nee",0,(K412-P412)*(tab!$C$124))</f>
        <v>0</v>
      </c>
      <c r="X412" s="1230">
        <f>IF(AND(K412=0,P412=0),0,(H412-M412)*tab!$G$124+(I412-N412)*tab!$H$124+(J412-O412)*tab!$I$124)</f>
        <v>0</v>
      </c>
      <c r="Y412" s="1230">
        <f t="shared" si="178"/>
        <v>0</v>
      </c>
      <c r="Z412" s="3"/>
      <c r="AA412" s="26"/>
      <c r="AF412" s="51"/>
      <c r="AG412" s="51"/>
      <c r="AH412" s="51"/>
      <c r="AI412" s="51"/>
      <c r="AJ412" s="51"/>
      <c r="AK412" s="51"/>
      <c r="AL412" s="51"/>
      <c r="AM412" s="51"/>
      <c r="AN412" s="51"/>
      <c r="AO412" s="51"/>
      <c r="AP412" s="51"/>
      <c r="AQ412" s="51"/>
      <c r="AR412" s="51"/>
      <c r="AS412" s="51"/>
      <c r="AT412" s="51"/>
      <c r="AU412" s="51"/>
      <c r="AV412" s="51"/>
      <c r="BD412" s="51"/>
      <c r="BE412" s="51"/>
      <c r="BF412" s="51"/>
      <c r="BG412" s="51"/>
      <c r="BH412" s="51"/>
      <c r="BI412" s="51"/>
      <c r="BJ412" s="51"/>
      <c r="BK412" s="51"/>
      <c r="BL412" s="51"/>
      <c r="BM412" s="51"/>
      <c r="BN412" s="51"/>
      <c r="BO412" s="51"/>
      <c r="BP412" s="51"/>
      <c r="BQ412" s="51"/>
      <c r="BR412" s="51"/>
      <c r="BS412" s="51"/>
      <c r="BT412" s="51"/>
      <c r="CB412" s="51"/>
      <c r="CC412" s="51"/>
      <c r="CD412" s="51"/>
      <c r="CE412" s="51"/>
      <c r="CF412" s="51"/>
      <c r="CG412" s="51"/>
      <c r="CH412" s="51"/>
      <c r="CI412" s="51"/>
      <c r="CJ412" s="51"/>
      <c r="CK412" s="51"/>
      <c r="CL412" s="51"/>
      <c r="CM412" s="51"/>
      <c r="CN412" s="51"/>
      <c r="CO412" s="51"/>
      <c r="CP412" s="51"/>
      <c r="CQ412" s="51"/>
      <c r="CR412" s="51"/>
      <c r="CZ412" s="51"/>
      <c r="DA412" s="51"/>
      <c r="DB412" s="51"/>
      <c r="DC412" s="51"/>
      <c r="DD412" s="51"/>
      <c r="DE412" s="51"/>
      <c r="DF412" s="51"/>
      <c r="DG412" s="51"/>
      <c r="DH412" s="51"/>
      <c r="DI412" s="51"/>
      <c r="DJ412" s="51"/>
      <c r="DK412" s="51"/>
      <c r="DL412" s="51"/>
      <c r="DM412" s="51"/>
      <c r="DN412" s="51"/>
      <c r="DO412" s="51"/>
      <c r="DP412" s="51"/>
      <c r="DX412" s="51"/>
      <c r="DY412" s="51"/>
      <c r="DZ412" s="51"/>
      <c r="EA412" s="51"/>
      <c r="EB412" s="51"/>
      <c r="EC412" s="51"/>
      <c r="ED412" s="51"/>
      <c r="EE412" s="51"/>
      <c r="EF412" s="51"/>
      <c r="EG412" s="51"/>
      <c r="EH412" s="51"/>
      <c r="EI412" s="51"/>
      <c r="EJ412" s="51"/>
      <c r="EK412" s="51"/>
      <c r="EL412" s="51"/>
      <c r="EM412" s="51"/>
      <c r="EN412" s="51"/>
      <c r="EV412" s="51"/>
      <c r="EW412" s="51"/>
      <c r="EX412" s="51"/>
      <c r="EY412" s="51"/>
      <c r="EZ412" s="51"/>
      <c r="FA412" s="51"/>
      <c r="FB412" s="51"/>
      <c r="FC412" s="51"/>
      <c r="FD412" s="51"/>
      <c r="FE412" s="51"/>
      <c r="FF412" s="51"/>
      <c r="FG412" s="51"/>
      <c r="FH412" s="51"/>
      <c r="FI412" s="51"/>
      <c r="FJ412" s="51"/>
      <c r="FK412" s="51"/>
      <c r="FL412" s="51"/>
    </row>
    <row r="413" spans="2:168" ht="12" customHeight="1" x14ac:dyDescent="0.2">
      <c r="B413" s="21"/>
      <c r="C413" s="51"/>
      <c r="D413" s="1">
        <v>4</v>
      </c>
      <c r="E413" s="1238">
        <f t="shared" ref="E413:F413" si="180">+E378</f>
        <v>0</v>
      </c>
      <c r="F413" s="669">
        <f t="shared" si="180"/>
        <v>0</v>
      </c>
      <c r="G413" s="47"/>
      <c r="H413" s="48">
        <f t="shared" si="170"/>
        <v>0</v>
      </c>
      <c r="I413" s="48">
        <f t="shared" si="170"/>
        <v>0</v>
      </c>
      <c r="J413" s="48">
        <f t="shared" si="170"/>
        <v>0</v>
      </c>
      <c r="K413" s="1187">
        <f t="shared" si="176"/>
        <v>0</v>
      </c>
      <c r="L413" s="46"/>
      <c r="M413" s="48">
        <f t="shared" si="171"/>
        <v>0</v>
      </c>
      <c r="N413" s="48">
        <f t="shared" si="171"/>
        <v>0</v>
      </c>
      <c r="O413" s="48">
        <f t="shared" si="171"/>
        <v>0</v>
      </c>
      <c r="P413" s="1187">
        <f t="shared" si="177"/>
        <v>0</v>
      </c>
      <c r="Q413" s="46"/>
      <c r="R413" s="628" t="str">
        <f t="shared" si="172"/>
        <v>ja</v>
      </c>
      <c r="S413" s="1230">
        <f>IF(R413="nee",0,(K413-P413)*(tab!$C$24*tab!$D$10+tab!$D$52))</f>
        <v>0</v>
      </c>
      <c r="T413" s="1230" t="str">
        <f>IF(AND(K413=0,P413=0),"",(H413-M413)*tab!$E$59+(I413-N413)*tab!$F$59+(J413-O413)*tab!$G$59)</f>
        <v/>
      </c>
      <c r="U413" s="1230">
        <f t="shared" ref="U413:U439" si="181">IF(SUM(S413:T413)&lt;0,0,SUM(S413:T413))</f>
        <v>0</v>
      </c>
      <c r="V413" s="628" t="str">
        <f t="shared" si="174"/>
        <v>ja</v>
      </c>
      <c r="W413" s="1230">
        <f>IF(V413="nee",0,(K413-P413)*(tab!$C$124))</f>
        <v>0</v>
      </c>
      <c r="X413" s="1230">
        <f>IF(AND(K413=0,P413=0),0,(H413-M413)*tab!$G$124+(I413-N413)*tab!$H$124+(J413-O413)*tab!$I$124)</f>
        <v>0</v>
      </c>
      <c r="Y413" s="1230">
        <f t="shared" si="178"/>
        <v>0</v>
      </c>
      <c r="Z413" s="3"/>
      <c r="AA413" s="26"/>
      <c r="AF413" s="51"/>
      <c r="AG413" s="51"/>
      <c r="AH413" s="51"/>
      <c r="AI413" s="51"/>
      <c r="AJ413" s="51"/>
      <c r="AK413" s="51"/>
      <c r="AL413" s="51"/>
      <c r="AM413" s="51"/>
      <c r="AN413" s="51"/>
      <c r="AO413" s="51"/>
      <c r="AP413" s="51"/>
      <c r="AQ413" s="51"/>
      <c r="AR413" s="51"/>
      <c r="AS413" s="51"/>
      <c r="AT413" s="51"/>
      <c r="AU413" s="51"/>
      <c r="AV413" s="51"/>
      <c r="BD413" s="51"/>
      <c r="BE413" s="51"/>
      <c r="BF413" s="51"/>
      <c r="BG413" s="51"/>
      <c r="BH413" s="51"/>
      <c r="BI413" s="51"/>
      <c r="BJ413" s="51"/>
      <c r="BK413" s="51"/>
      <c r="BL413" s="51"/>
      <c r="BM413" s="51"/>
      <c r="BN413" s="51"/>
      <c r="BO413" s="51"/>
      <c r="BP413" s="51"/>
      <c r="BQ413" s="51"/>
      <c r="BR413" s="51"/>
      <c r="BS413" s="51"/>
      <c r="BT413" s="51"/>
      <c r="CB413" s="51"/>
      <c r="CC413" s="51"/>
      <c r="CD413" s="51"/>
      <c r="CE413" s="51"/>
      <c r="CF413" s="51"/>
      <c r="CG413" s="51"/>
      <c r="CH413" s="51"/>
      <c r="CI413" s="51"/>
      <c r="CJ413" s="51"/>
      <c r="CK413" s="51"/>
      <c r="CL413" s="51"/>
      <c r="CM413" s="51"/>
      <c r="CN413" s="51"/>
      <c r="CO413" s="51"/>
      <c r="CP413" s="51"/>
      <c r="CQ413" s="51"/>
      <c r="CR413" s="51"/>
      <c r="CZ413" s="51"/>
      <c r="DA413" s="51"/>
      <c r="DB413" s="51"/>
      <c r="DC413" s="51"/>
      <c r="DD413" s="51"/>
      <c r="DE413" s="51"/>
      <c r="DF413" s="51"/>
      <c r="DG413" s="51"/>
      <c r="DH413" s="51"/>
      <c r="DI413" s="51"/>
      <c r="DJ413" s="51"/>
      <c r="DK413" s="51"/>
      <c r="DL413" s="51"/>
      <c r="DM413" s="51"/>
      <c r="DN413" s="51"/>
      <c r="DO413" s="51"/>
      <c r="DP413" s="51"/>
      <c r="DX413" s="51"/>
      <c r="DY413" s="51"/>
      <c r="DZ413" s="51"/>
      <c r="EA413" s="51"/>
      <c r="EB413" s="51"/>
      <c r="EC413" s="51"/>
      <c r="ED413" s="51"/>
      <c r="EE413" s="51"/>
      <c r="EF413" s="51"/>
      <c r="EG413" s="51"/>
      <c r="EH413" s="51"/>
      <c r="EI413" s="51"/>
      <c r="EJ413" s="51"/>
      <c r="EK413" s="51"/>
      <c r="EL413" s="51"/>
      <c r="EM413" s="51"/>
      <c r="EN413" s="51"/>
      <c r="EV413" s="51"/>
      <c r="EW413" s="51"/>
      <c r="EX413" s="51"/>
      <c r="EY413" s="51"/>
      <c r="EZ413" s="51"/>
      <c r="FA413" s="51"/>
      <c r="FB413" s="51"/>
      <c r="FC413" s="51"/>
      <c r="FD413" s="51"/>
      <c r="FE413" s="51"/>
      <c r="FF413" s="51"/>
      <c r="FG413" s="51"/>
      <c r="FH413" s="51"/>
      <c r="FI413" s="51"/>
      <c r="FJ413" s="51"/>
      <c r="FK413" s="51"/>
      <c r="FL413" s="51"/>
    </row>
    <row r="414" spans="2:168" ht="12" customHeight="1" x14ac:dyDescent="0.2">
      <c r="B414" s="21"/>
      <c r="C414" s="51"/>
      <c r="D414" s="1">
        <v>5</v>
      </c>
      <c r="E414" s="1238">
        <f t="shared" ref="E414:F414" si="182">+E379</f>
        <v>0</v>
      </c>
      <c r="F414" s="669">
        <f t="shared" si="182"/>
        <v>0</v>
      </c>
      <c r="G414" s="47"/>
      <c r="H414" s="48">
        <f t="shared" si="170"/>
        <v>0</v>
      </c>
      <c r="I414" s="48">
        <f t="shared" si="170"/>
        <v>0</v>
      </c>
      <c r="J414" s="48">
        <f t="shared" si="170"/>
        <v>0</v>
      </c>
      <c r="K414" s="1187">
        <f t="shared" si="176"/>
        <v>0</v>
      </c>
      <c r="L414" s="46"/>
      <c r="M414" s="48">
        <f t="shared" si="171"/>
        <v>0</v>
      </c>
      <c r="N414" s="48">
        <f t="shared" si="171"/>
        <v>0</v>
      </c>
      <c r="O414" s="48">
        <f t="shared" si="171"/>
        <v>0</v>
      </c>
      <c r="P414" s="1187">
        <f t="shared" si="177"/>
        <v>0</v>
      </c>
      <c r="Q414" s="46"/>
      <c r="R414" s="628" t="str">
        <f t="shared" si="172"/>
        <v>ja</v>
      </c>
      <c r="S414" s="1230">
        <f>IF(R414="nee",0,(K414-P414)*(tab!$C$24*tab!$D$10+tab!$D$52))</f>
        <v>0</v>
      </c>
      <c r="T414" s="1230" t="str">
        <f>IF(AND(K414=0,P414=0),"",(H414-M414)*tab!$E$59+(I414-N414)*tab!$F$59+(J414-O414)*tab!$G$59)</f>
        <v/>
      </c>
      <c r="U414" s="1230">
        <f t="shared" si="181"/>
        <v>0</v>
      </c>
      <c r="V414" s="628" t="str">
        <f t="shared" si="174"/>
        <v>ja</v>
      </c>
      <c r="W414" s="1230">
        <f>IF(V414="nee",0,(K414-P414)*(tab!$C$124))</f>
        <v>0</v>
      </c>
      <c r="X414" s="1230">
        <f>IF(AND(K414=0,P414=0),0,(H414-M414)*tab!$G$124+(I414-N414)*tab!$H$124+(J414-O414)*tab!$I$124)</f>
        <v>0</v>
      </c>
      <c r="Y414" s="1230">
        <f t="shared" si="178"/>
        <v>0</v>
      </c>
      <c r="Z414" s="3"/>
      <c r="AA414" s="26"/>
      <c r="AF414" s="51"/>
      <c r="AG414" s="51"/>
      <c r="AH414" s="51"/>
      <c r="AI414" s="51"/>
      <c r="AJ414" s="51"/>
      <c r="AK414" s="51"/>
      <c r="AL414" s="51"/>
      <c r="AM414" s="51"/>
      <c r="AN414" s="51"/>
      <c r="AO414" s="51"/>
      <c r="AP414" s="51"/>
      <c r="AQ414" s="51"/>
      <c r="AR414" s="51"/>
      <c r="AS414" s="51"/>
      <c r="AT414" s="51"/>
      <c r="AU414" s="51"/>
      <c r="AV414" s="51"/>
      <c r="BD414" s="51"/>
      <c r="BE414" s="51"/>
      <c r="BF414" s="51"/>
      <c r="BG414" s="51"/>
      <c r="BH414" s="51"/>
      <c r="BI414" s="51"/>
      <c r="BJ414" s="51"/>
      <c r="BK414" s="51"/>
      <c r="BL414" s="51"/>
      <c r="BM414" s="51"/>
      <c r="BN414" s="51"/>
      <c r="BO414" s="51"/>
      <c r="BP414" s="51"/>
      <c r="BQ414" s="51"/>
      <c r="BR414" s="51"/>
      <c r="BS414" s="51"/>
      <c r="BT414" s="51"/>
      <c r="CB414" s="51"/>
      <c r="CC414" s="51"/>
      <c r="CD414" s="51"/>
      <c r="CE414" s="51"/>
      <c r="CF414" s="51"/>
      <c r="CG414" s="51"/>
      <c r="CH414" s="51"/>
      <c r="CI414" s="51"/>
      <c r="CJ414" s="51"/>
      <c r="CK414" s="51"/>
      <c r="CL414" s="51"/>
      <c r="CM414" s="51"/>
      <c r="CN414" s="51"/>
      <c r="CO414" s="51"/>
      <c r="CP414" s="51"/>
      <c r="CQ414" s="51"/>
      <c r="CR414" s="51"/>
      <c r="CZ414" s="51"/>
      <c r="DA414" s="51"/>
      <c r="DB414" s="51"/>
      <c r="DC414" s="51"/>
      <c r="DD414" s="51"/>
      <c r="DE414" s="51"/>
      <c r="DF414" s="51"/>
      <c r="DG414" s="51"/>
      <c r="DH414" s="51"/>
      <c r="DI414" s="51"/>
      <c r="DJ414" s="51"/>
      <c r="DK414" s="51"/>
      <c r="DL414" s="51"/>
      <c r="DM414" s="51"/>
      <c r="DN414" s="51"/>
      <c r="DO414" s="51"/>
      <c r="DP414" s="51"/>
      <c r="DX414" s="51"/>
      <c r="DY414" s="51"/>
      <c r="DZ414" s="51"/>
      <c r="EA414" s="51"/>
      <c r="EB414" s="51"/>
      <c r="EC414" s="51"/>
      <c r="ED414" s="51"/>
      <c r="EE414" s="51"/>
      <c r="EF414" s="51"/>
      <c r="EG414" s="51"/>
      <c r="EH414" s="51"/>
      <c r="EI414" s="51"/>
      <c r="EJ414" s="51"/>
      <c r="EK414" s="51"/>
      <c r="EL414" s="51"/>
      <c r="EM414" s="51"/>
      <c r="EN414" s="51"/>
      <c r="EV414" s="51"/>
      <c r="EW414" s="51"/>
      <c r="EX414" s="51"/>
      <c r="EY414" s="51"/>
      <c r="EZ414" s="51"/>
      <c r="FA414" s="51"/>
      <c r="FB414" s="51"/>
      <c r="FC414" s="51"/>
      <c r="FD414" s="51"/>
      <c r="FE414" s="51"/>
      <c r="FF414" s="51"/>
      <c r="FG414" s="51"/>
      <c r="FH414" s="51"/>
      <c r="FI414" s="51"/>
      <c r="FJ414" s="51"/>
      <c r="FK414" s="51"/>
      <c r="FL414" s="51"/>
    </row>
    <row r="415" spans="2:168" ht="12" customHeight="1" x14ac:dyDescent="0.2">
      <c r="B415" s="21"/>
      <c r="C415" s="51"/>
      <c r="D415" s="1">
        <v>6</v>
      </c>
      <c r="E415" s="1238">
        <f t="shared" ref="E415:F415" si="183">+E380</f>
        <v>0</v>
      </c>
      <c r="F415" s="669">
        <f t="shared" si="183"/>
        <v>0</v>
      </c>
      <c r="G415" s="47"/>
      <c r="H415" s="48">
        <f t="shared" si="170"/>
        <v>0</v>
      </c>
      <c r="I415" s="48">
        <f t="shared" si="170"/>
        <v>0</v>
      </c>
      <c r="J415" s="48">
        <f t="shared" si="170"/>
        <v>0</v>
      </c>
      <c r="K415" s="1187">
        <f t="shared" si="176"/>
        <v>0</v>
      </c>
      <c r="L415" s="46"/>
      <c r="M415" s="48">
        <f t="shared" si="171"/>
        <v>0</v>
      </c>
      <c r="N415" s="48">
        <f t="shared" si="171"/>
        <v>0</v>
      </c>
      <c r="O415" s="48">
        <f t="shared" si="171"/>
        <v>0</v>
      </c>
      <c r="P415" s="1187">
        <f t="shared" si="177"/>
        <v>0</v>
      </c>
      <c r="Q415" s="46"/>
      <c r="R415" s="628" t="str">
        <f t="shared" si="172"/>
        <v>ja</v>
      </c>
      <c r="S415" s="1230">
        <f>IF(R415="nee",0,(K415-P415)*(tab!$C$24*tab!$D$10+tab!$D$52))</f>
        <v>0</v>
      </c>
      <c r="T415" s="1230" t="str">
        <f>IF(AND(K415=0,P415=0),"",(H415-M415)*tab!$E$59+(I415-N415)*tab!$F$59+(J415-O415)*tab!$G$59)</f>
        <v/>
      </c>
      <c r="U415" s="1230">
        <f t="shared" si="181"/>
        <v>0</v>
      </c>
      <c r="V415" s="628" t="str">
        <f t="shared" si="174"/>
        <v>ja</v>
      </c>
      <c r="W415" s="1230">
        <f>IF(V415="nee",0,(K415-P415)*(tab!$C$124))</f>
        <v>0</v>
      </c>
      <c r="X415" s="1230">
        <f>IF(AND(K415=0,P415=0),0,(H415-M415)*tab!$G$124+(I415-N415)*tab!$H$124+(J415-O415)*tab!$I$124)</f>
        <v>0</v>
      </c>
      <c r="Y415" s="1230">
        <f t="shared" si="178"/>
        <v>0</v>
      </c>
      <c r="Z415" s="3"/>
      <c r="AA415" s="26"/>
      <c r="AF415" s="51"/>
      <c r="AG415" s="51"/>
      <c r="AH415" s="51"/>
      <c r="AI415" s="51"/>
      <c r="AJ415" s="51"/>
      <c r="AK415" s="51"/>
      <c r="AL415" s="51"/>
      <c r="AM415" s="51"/>
      <c r="AN415" s="51"/>
      <c r="AO415" s="51"/>
      <c r="AP415" s="51"/>
      <c r="AQ415" s="51"/>
      <c r="AR415" s="51"/>
      <c r="AS415" s="51"/>
      <c r="AT415" s="51"/>
      <c r="AU415" s="51"/>
      <c r="AV415" s="51"/>
      <c r="BD415" s="51"/>
      <c r="BE415" s="51"/>
      <c r="BF415" s="51"/>
      <c r="BG415" s="51"/>
      <c r="BH415" s="51"/>
      <c r="BI415" s="51"/>
      <c r="BJ415" s="51"/>
      <c r="BK415" s="51"/>
      <c r="BL415" s="51"/>
      <c r="BM415" s="51"/>
      <c r="BN415" s="51"/>
      <c r="BO415" s="51"/>
      <c r="BP415" s="51"/>
      <c r="BQ415" s="51"/>
      <c r="BR415" s="51"/>
      <c r="BS415" s="51"/>
      <c r="BT415" s="51"/>
      <c r="CB415" s="51"/>
      <c r="CC415" s="51"/>
      <c r="CD415" s="51"/>
      <c r="CE415" s="51"/>
      <c r="CF415" s="51"/>
      <c r="CG415" s="51"/>
      <c r="CH415" s="51"/>
      <c r="CI415" s="51"/>
      <c r="CJ415" s="51"/>
      <c r="CK415" s="51"/>
      <c r="CL415" s="51"/>
      <c r="CM415" s="51"/>
      <c r="CN415" s="51"/>
      <c r="CO415" s="51"/>
      <c r="CP415" s="51"/>
      <c r="CQ415" s="51"/>
      <c r="CR415" s="51"/>
      <c r="CZ415" s="51"/>
      <c r="DA415" s="51"/>
      <c r="DB415" s="51"/>
      <c r="DC415" s="51"/>
      <c r="DD415" s="51"/>
      <c r="DE415" s="51"/>
      <c r="DF415" s="51"/>
      <c r="DG415" s="51"/>
      <c r="DH415" s="51"/>
      <c r="DI415" s="51"/>
      <c r="DJ415" s="51"/>
      <c r="DK415" s="51"/>
      <c r="DL415" s="51"/>
      <c r="DM415" s="51"/>
      <c r="DN415" s="51"/>
      <c r="DO415" s="51"/>
      <c r="DP415" s="51"/>
      <c r="DX415" s="51"/>
      <c r="DY415" s="51"/>
      <c r="DZ415" s="51"/>
      <c r="EA415" s="51"/>
      <c r="EB415" s="51"/>
      <c r="EC415" s="51"/>
      <c r="ED415" s="51"/>
      <c r="EE415" s="51"/>
      <c r="EF415" s="51"/>
      <c r="EG415" s="51"/>
      <c r="EH415" s="51"/>
      <c r="EI415" s="51"/>
      <c r="EJ415" s="51"/>
      <c r="EK415" s="51"/>
      <c r="EL415" s="51"/>
      <c r="EM415" s="51"/>
      <c r="EN415" s="51"/>
      <c r="EV415" s="51"/>
      <c r="EW415" s="51"/>
      <c r="EX415" s="51"/>
      <c r="EY415" s="51"/>
      <c r="EZ415" s="51"/>
      <c r="FA415" s="51"/>
      <c r="FB415" s="51"/>
      <c r="FC415" s="51"/>
      <c r="FD415" s="51"/>
      <c r="FE415" s="51"/>
      <c r="FF415" s="51"/>
      <c r="FG415" s="51"/>
      <c r="FH415" s="51"/>
      <c r="FI415" s="51"/>
      <c r="FJ415" s="51"/>
      <c r="FK415" s="51"/>
      <c r="FL415" s="51"/>
    </row>
    <row r="416" spans="2:168" ht="12" customHeight="1" x14ac:dyDescent="0.2">
      <c r="B416" s="21"/>
      <c r="C416" s="51"/>
      <c r="D416" s="1">
        <v>7</v>
      </c>
      <c r="E416" s="1238">
        <f t="shared" ref="E416:F416" si="184">+E381</f>
        <v>0</v>
      </c>
      <c r="F416" s="669">
        <f t="shared" si="184"/>
        <v>0</v>
      </c>
      <c r="G416" s="47"/>
      <c r="H416" s="48">
        <f t="shared" si="170"/>
        <v>0</v>
      </c>
      <c r="I416" s="48">
        <f t="shared" si="170"/>
        <v>0</v>
      </c>
      <c r="J416" s="48">
        <f t="shared" si="170"/>
        <v>0</v>
      </c>
      <c r="K416" s="1187">
        <f t="shared" si="176"/>
        <v>0</v>
      </c>
      <c r="L416" s="46"/>
      <c r="M416" s="48">
        <f t="shared" si="171"/>
        <v>0</v>
      </c>
      <c r="N416" s="48">
        <f t="shared" si="171"/>
        <v>0</v>
      </c>
      <c r="O416" s="48">
        <f t="shared" si="171"/>
        <v>0</v>
      </c>
      <c r="P416" s="1187">
        <f t="shared" si="177"/>
        <v>0</v>
      </c>
      <c r="Q416" s="46"/>
      <c r="R416" s="628" t="str">
        <f t="shared" si="172"/>
        <v>ja</v>
      </c>
      <c r="S416" s="1230">
        <f>IF(R416="nee",0,(K416-P416)*(tab!$C$24*tab!$D$10+tab!$D$52))</f>
        <v>0</v>
      </c>
      <c r="T416" s="1230" t="str">
        <f>IF(AND(K416=0,P416=0),"",(H416-M416)*tab!$E$59+(I416-N416)*tab!$F$59+(J416-O416)*tab!$G$59)</f>
        <v/>
      </c>
      <c r="U416" s="1230">
        <f t="shared" si="181"/>
        <v>0</v>
      </c>
      <c r="V416" s="628" t="str">
        <f t="shared" si="174"/>
        <v>ja</v>
      </c>
      <c r="W416" s="1230">
        <f>IF(V416="nee",0,(K416-P416)*(tab!$C$124))</f>
        <v>0</v>
      </c>
      <c r="X416" s="1230">
        <f>IF(AND(K416=0,P416=0),0,(H416-M416)*tab!$G$124+(I416-N416)*tab!$H$124+(J416-O416)*tab!$I$124)</f>
        <v>0</v>
      </c>
      <c r="Y416" s="1230">
        <f t="shared" si="178"/>
        <v>0</v>
      </c>
      <c r="Z416" s="3"/>
      <c r="AA416" s="26"/>
      <c r="AF416" s="51"/>
      <c r="AG416" s="51"/>
      <c r="AH416" s="51"/>
      <c r="AI416" s="51"/>
      <c r="AJ416" s="51"/>
      <c r="AK416" s="51"/>
      <c r="AL416" s="51"/>
      <c r="AM416" s="51"/>
      <c r="AN416" s="51"/>
      <c r="AO416" s="51"/>
      <c r="AP416" s="51"/>
      <c r="AQ416" s="51"/>
      <c r="AR416" s="51"/>
      <c r="AS416" s="51"/>
      <c r="AT416" s="51"/>
      <c r="AU416" s="51"/>
      <c r="AV416" s="51"/>
      <c r="BD416" s="51"/>
      <c r="BE416" s="51"/>
      <c r="BF416" s="51"/>
      <c r="BG416" s="51"/>
      <c r="BH416" s="51"/>
      <c r="BI416" s="51"/>
      <c r="BJ416" s="51"/>
      <c r="BK416" s="51"/>
      <c r="BL416" s="51"/>
      <c r="BM416" s="51"/>
      <c r="BN416" s="51"/>
      <c r="BO416" s="51"/>
      <c r="BP416" s="51"/>
      <c r="BQ416" s="51"/>
      <c r="BR416" s="51"/>
      <c r="BS416" s="51"/>
      <c r="BT416" s="51"/>
      <c r="CB416" s="51"/>
      <c r="CC416" s="51"/>
      <c r="CD416" s="51"/>
      <c r="CE416" s="51"/>
      <c r="CF416" s="51"/>
      <c r="CG416" s="51"/>
      <c r="CH416" s="51"/>
      <c r="CI416" s="51"/>
      <c r="CJ416" s="51"/>
      <c r="CK416" s="51"/>
      <c r="CL416" s="51"/>
      <c r="CM416" s="51"/>
      <c r="CN416" s="51"/>
      <c r="CO416" s="51"/>
      <c r="CP416" s="51"/>
      <c r="CQ416" s="51"/>
      <c r="CR416" s="51"/>
      <c r="CZ416" s="51"/>
      <c r="DA416" s="51"/>
      <c r="DB416" s="51"/>
      <c r="DC416" s="51"/>
      <c r="DD416" s="51"/>
      <c r="DE416" s="51"/>
      <c r="DF416" s="51"/>
      <c r="DG416" s="51"/>
      <c r="DH416" s="51"/>
      <c r="DI416" s="51"/>
      <c r="DJ416" s="51"/>
      <c r="DK416" s="51"/>
      <c r="DL416" s="51"/>
      <c r="DM416" s="51"/>
      <c r="DN416" s="51"/>
      <c r="DO416" s="51"/>
      <c r="DP416" s="51"/>
      <c r="DX416" s="51"/>
      <c r="DY416" s="51"/>
      <c r="DZ416" s="51"/>
      <c r="EA416" s="51"/>
      <c r="EB416" s="51"/>
      <c r="EC416" s="51"/>
      <c r="ED416" s="51"/>
      <c r="EE416" s="51"/>
      <c r="EF416" s="51"/>
      <c r="EG416" s="51"/>
      <c r="EH416" s="51"/>
      <c r="EI416" s="51"/>
      <c r="EJ416" s="51"/>
      <c r="EK416" s="51"/>
      <c r="EL416" s="51"/>
      <c r="EM416" s="51"/>
      <c r="EN416" s="51"/>
      <c r="EV416" s="51"/>
      <c r="EW416" s="51"/>
      <c r="EX416" s="51"/>
      <c r="EY416" s="51"/>
      <c r="EZ416" s="51"/>
      <c r="FA416" s="51"/>
      <c r="FB416" s="51"/>
      <c r="FC416" s="51"/>
      <c r="FD416" s="51"/>
      <c r="FE416" s="51"/>
      <c r="FF416" s="51"/>
      <c r="FG416" s="51"/>
      <c r="FH416" s="51"/>
      <c r="FI416" s="51"/>
      <c r="FJ416" s="51"/>
      <c r="FK416" s="51"/>
      <c r="FL416" s="51"/>
    </row>
    <row r="417" spans="2:168" ht="12" customHeight="1" x14ac:dyDescent="0.2">
      <c r="B417" s="21"/>
      <c r="C417" s="51"/>
      <c r="D417" s="1">
        <v>8</v>
      </c>
      <c r="E417" s="1238">
        <f t="shared" ref="E417:F417" si="185">+E382</f>
        <v>0</v>
      </c>
      <c r="F417" s="669">
        <f t="shared" si="185"/>
        <v>0</v>
      </c>
      <c r="G417" s="47"/>
      <c r="H417" s="48">
        <f t="shared" si="170"/>
        <v>0</v>
      </c>
      <c r="I417" s="48">
        <f t="shared" si="170"/>
        <v>0</v>
      </c>
      <c r="J417" s="48">
        <f t="shared" si="170"/>
        <v>0</v>
      </c>
      <c r="K417" s="1187">
        <f t="shared" si="176"/>
        <v>0</v>
      </c>
      <c r="L417" s="46"/>
      <c r="M417" s="48">
        <f t="shared" si="171"/>
        <v>0</v>
      </c>
      <c r="N417" s="48">
        <f t="shared" si="171"/>
        <v>0</v>
      </c>
      <c r="O417" s="48">
        <f t="shared" si="171"/>
        <v>0</v>
      </c>
      <c r="P417" s="1187">
        <f t="shared" si="177"/>
        <v>0</v>
      </c>
      <c r="Q417" s="46"/>
      <c r="R417" s="628" t="str">
        <f t="shared" si="172"/>
        <v>ja</v>
      </c>
      <c r="S417" s="1230">
        <f>IF(R417="nee",0,(K417-P417)*(tab!$C$24*tab!$D$10+tab!$D$52))</f>
        <v>0</v>
      </c>
      <c r="T417" s="1230" t="str">
        <f>IF(AND(K417=0,P417=0),"",(H417-M417)*tab!$E$59+(I417-N417)*tab!$F$59+(J417-O417)*tab!$G$59)</f>
        <v/>
      </c>
      <c r="U417" s="1230">
        <f t="shared" si="181"/>
        <v>0</v>
      </c>
      <c r="V417" s="628" t="str">
        <f t="shared" si="174"/>
        <v>ja</v>
      </c>
      <c r="W417" s="1230">
        <f>IF(V417="nee",0,(K417-P417)*(tab!$C$124))</f>
        <v>0</v>
      </c>
      <c r="X417" s="1230">
        <f>IF(AND(K417=0,P417=0),0,(H417-M417)*tab!$G$124+(I417-N417)*tab!$H$124+(J417-O417)*tab!$I$124)</f>
        <v>0</v>
      </c>
      <c r="Y417" s="1230">
        <f t="shared" si="178"/>
        <v>0</v>
      </c>
      <c r="Z417" s="3"/>
      <c r="AA417" s="26"/>
      <c r="AF417" s="51"/>
      <c r="AG417" s="51"/>
      <c r="AH417" s="51"/>
      <c r="AI417" s="51"/>
      <c r="AJ417" s="51"/>
      <c r="AK417" s="51"/>
      <c r="AL417" s="51"/>
      <c r="AM417" s="51"/>
      <c r="AN417" s="51"/>
      <c r="AO417" s="51"/>
      <c r="AP417" s="51"/>
      <c r="AQ417" s="51"/>
      <c r="AR417" s="51"/>
      <c r="AS417" s="51"/>
      <c r="AT417" s="51"/>
      <c r="AU417" s="51"/>
      <c r="AV417" s="51"/>
      <c r="BD417" s="51"/>
      <c r="BE417" s="51"/>
      <c r="BF417" s="51"/>
      <c r="BG417" s="51"/>
      <c r="BH417" s="51"/>
      <c r="BI417" s="51"/>
      <c r="BJ417" s="51"/>
      <c r="BK417" s="51"/>
      <c r="BL417" s="51"/>
      <c r="BM417" s="51"/>
      <c r="BN417" s="51"/>
      <c r="BO417" s="51"/>
      <c r="BP417" s="51"/>
      <c r="BQ417" s="51"/>
      <c r="BR417" s="51"/>
      <c r="BS417" s="51"/>
      <c r="BT417" s="51"/>
      <c r="CB417" s="51"/>
      <c r="CC417" s="51"/>
      <c r="CD417" s="51"/>
      <c r="CE417" s="51"/>
      <c r="CF417" s="51"/>
      <c r="CG417" s="51"/>
      <c r="CH417" s="51"/>
      <c r="CI417" s="51"/>
      <c r="CJ417" s="51"/>
      <c r="CK417" s="51"/>
      <c r="CL417" s="51"/>
      <c r="CM417" s="51"/>
      <c r="CN417" s="51"/>
      <c r="CO417" s="51"/>
      <c r="CP417" s="51"/>
      <c r="CQ417" s="51"/>
      <c r="CR417" s="51"/>
      <c r="CZ417" s="51"/>
      <c r="DA417" s="51"/>
      <c r="DB417" s="51"/>
      <c r="DC417" s="51"/>
      <c r="DD417" s="51"/>
      <c r="DE417" s="51"/>
      <c r="DF417" s="51"/>
      <c r="DG417" s="51"/>
      <c r="DH417" s="51"/>
      <c r="DI417" s="51"/>
      <c r="DJ417" s="51"/>
      <c r="DK417" s="51"/>
      <c r="DL417" s="51"/>
      <c r="DM417" s="51"/>
      <c r="DN417" s="51"/>
      <c r="DO417" s="51"/>
      <c r="DP417" s="51"/>
      <c r="DX417" s="51"/>
      <c r="DY417" s="51"/>
      <c r="DZ417" s="51"/>
      <c r="EA417" s="51"/>
      <c r="EB417" s="51"/>
      <c r="EC417" s="51"/>
      <c r="ED417" s="51"/>
      <c r="EE417" s="51"/>
      <c r="EF417" s="51"/>
      <c r="EG417" s="51"/>
      <c r="EH417" s="51"/>
      <c r="EI417" s="51"/>
      <c r="EJ417" s="51"/>
      <c r="EK417" s="51"/>
      <c r="EL417" s="51"/>
      <c r="EM417" s="51"/>
      <c r="EN417" s="51"/>
      <c r="EV417" s="51"/>
      <c r="EW417" s="51"/>
      <c r="EX417" s="51"/>
      <c r="EY417" s="51"/>
      <c r="EZ417" s="51"/>
      <c r="FA417" s="51"/>
      <c r="FB417" s="51"/>
      <c r="FC417" s="51"/>
      <c r="FD417" s="51"/>
      <c r="FE417" s="51"/>
      <c r="FF417" s="51"/>
      <c r="FG417" s="51"/>
      <c r="FH417" s="51"/>
      <c r="FI417" s="51"/>
      <c r="FJ417" s="51"/>
      <c r="FK417" s="51"/>
      <c r="FL417" s="51"/>
    </row>
    <row r="418" spans="2:168" ht="12" customHeight="1" x14ac:dyDescent="0.2">
      <c r="B418" s="21"/>
      <c r="C418" s="51"/>
      <c r="D418" s="1">
        <v>9</v>
      </c>
      <c r="E418" s="1238">
        <f t="shared" ref="E418:F418" si="186">+E383</f>
        <v>0</v>
      </c>
      <c r="F418" s="669">
        <f t="shared" si="186"/>
        <v>0</v>
      </c>
      <c r="G418" s="47"/>
      <c r="H418" s="48">
        <f t="shared" si="170"/>
        <v>0</v>
      </c>
      <c r="I418" s="48">
        <f t="shared" si="170"/>
        <v>0</v>
      </c>
      <c r="J418" s="48">
        <f t="shared" si="170"/>
        <v>0</v>
      </c>
      <c r="K418" s="1187">
        <f t="shared" si="176"/>
        <v>0</v>
      </c>
      <c r="L418" s="46"/>
      <c r="M418" s="48">
        <f t="shared" si="171"/>
        <v>0</v>
      </c>
      <c r="N418" s="48">
        <f t="shared" si="171"/>
        <v>0</v>
      </c>
      <c r="O418" s="48">
        <f t="shared" si="171"/>
        <v>0</v>
      </c>
      <c r="P418" s="1187">
        <f t="shared" si="177"/>
        <v>0</v>
      </c>
      <c r="Q418" s="46"/>
      <c r="R418" s="628" t="str">
        <f t="shared" si="172"/>
        <v>ja</v>
      </c>
      <c r="S418" s="1230">
        <f>IF(R418="nee",0,(K418-P418)*(tab!$C$24*tab!$D$10+tab!$D$52))</f>
        <v>0</v>
      </c>
      <c r="T418" s="1230" t="str">
        <f>IF(AND(K418=0,P418=0),"",(H418-M418)*tab!$E$59+(I418-N418)*tab!$F$59+(J418-O418)*tab!$G$59)</f>
        <v/>
      </c>
      <c r="U418" s="1230">
        <f t="shared" si="181"/>
        <v>0</v>
      </c>
      <c r="V418" s="628" t="str">
        <f t="shared" si="174"/>
        <v>ja</v>
      </c>
      <c r="W418" s="1230">
        <f>IF(V418="nee",0,(K418-P418)*(tab!$C$124))</f>
        <v>0</v>
      </c>
      <c r="X418" s="1230">
        <f>IF(AND(K418=0,P418=0),0,(H418-M418)*tab!$G$124+(I418-N418)*tab!$H$124+(J418-O418)*tab!$I$124)</f>
        <v>0</v>
      </c>
      <c r="Y418" s="1230">
        <f t="shared" si="178"/>
        <v>0</v>
      </c>
      <c r="Z418" s="3"/>
      <c r="AA418" s="26"/>
      <c r="AF418" s="51"/>
      <c r="AG418" s="51"/>
      <c r="AH418" s="51"/>
      <c r="AI418" s="51"/>
      <c r="AJ418" s="51"/>
      <c r="AK418" s="51"/>
      <c r="AL418" s="51"/>
      <c r="AM418" s="51"/>
      <c r="AN418" s="51"/>
      <c r="AO418" s="51"/>
      <c r="AP418" s="51"/>
      <c r="AQ418" s="51"/>
      <c r="AR418" s="51"/>
      <c r="AS418" s="51"/>
      <c r="AT418" s="51"/>
      <c r="AU418" s="51"/>
      <c r="AV418" s="51"/>
      <c r="BD418" s="51"/>
      <c r="BE418" s="51"/>
      <c r="BF418" s="51"/>
      <c r="BG418" s="51"/>
      <c r="BH418" s="51"/>
      <c r="BI418" s="51"/>
      <c r="BJ418" s="51"/>
      <c r="BK418" s="51"/>
      <c r="BL418" s="51"/>
      <c r="BM418" s="51"/>
      <c r="BN418" s="51"/>
      <c r="BO418" s="51"/>
      <c r="BP418" s="51"/>
      <c r="BQ418" s="51"/>
      <c r="BR418" s="51"/>
      <c r="BS418" s="51"/>
      <c r="BT418" s="51"/>
      <c r="CB418" s="51"/>
      <c r="CC418" s="51"/>
      <c r="CD418" s="51"/>
      <c r="CE418" s="51"/>
      <c r="CF418" s="51"/>
      <c r="CG418" s="51"/>
      <c r="CH418" s="51"/>
      <c r="CI418" s="51"/>
      <c r="CJ418" s="51"/>
      <c r="CK418" s="51"/>
      <c r="CL418" s="51"/>
      <c r="CM418" s="51"/>
      <c r="CN418" s="51"/>
      <c r="CO418" s="51"/>
      <c r="CP418" s="51"/>
      <c r="CQ418" s="51"/>
      <c r="CR418" s="51"/>
      <c r="CZ418" s="51"/>
      <c r="DA418" s="51"/>
      <c r="DB418" s="51"/>
      <c r="DC418" s="51"/>
      <c r="DD418" s="51"/>
      <c r="DE418" s="51"/>
      <c r="DF418" s="51"/>
      <c r="DG418" s="51"/>
      <c r="DH418" s="51"/>
      <c r="DI418" s="51"/>
      <c r="DJ418" s="51"/>
      <c r="DK418" s="51"/>
      <c r="DL418" s="51"/>
      <c r="DM418" s="51"/>
      <c r="DN418" s="51"/>
      <c r="DO418" s="51"/>
      <c r="DP418" s="51"/>
      <c r="DX418" s="51"/>
      <c r="DY418" s="51"/>
      <c r="DZ418" s="51"/>
      <c r="EA418" s="51"/>
      <c r="EB418" s="51"/>
      <c r="EC418" s="51"/>
      <c r="ED418" s="51"/>
      <c r="EE418" s="51"/>
      <c r="EF418" s="51"/>
      <c r="EG418" s="51"/>
      <c r="EH418" s="51"/>
      <c r="EI418" s="51"/>
      <c r="EJ418" s="51"/>
      <c r="EK418" s="51"/>
      <c r="EL418" s="51"/>
      <c r="EM418" s="51"/>
      <c r="EN418" s="51"/>
      <c r="EV418" s="51"/>
      <c r="EW418" s="51"/>
      <c r="EX418" s="51"/>
      <c r="EY418" s="51"/>
      <c r="EZ418" s="51"/>
      <c r="FA418" s="51"/>
      <c r="FB418" s="51"/>
      <c r="FC418" s="51"/>
      <c r="FD418" s="51"/>
      <c r="FE418" s="51"/>
      <c r="FF418" s="51"/>
      <c r="FG418" s="51"/>
      <c r="FH418" s="51"/>
      <c r="FI418" s="51"/>
      <c r="FJ418" s="51"/>
      <c r="FK418" s="51"/>
      <c r="FL418" s="51"/>
    </row>
    <row r="419" spans="2:168" ht="12" customHeight="1" x14ac:dyDescent="0.2">
      <c r="B419" s="21"/>
      <c r="C419" s="51"/>
      <c r="D419" s="1">
        <v>10</v>
      </c>
      <c r="E419" s="1238">
        <f t="shared" ref="E419:F419" si="187">+E384</f>
        <v>0</v>
      </c>
      <c r="F419" s="669">
        <f t="shared" si="187"/>
        <v>0</v>
      </c>
      <c r="G419" s="47"/>
      <c r="H419" s="48">
        <f t="shared" si="170"/>
        <v>0</v>
      </c>
      <c r="I419" s="48">
        <f t="shared" si="170"/>
        <v>0</v>
      </c>
      <c r="J419" s="48">
        <f t="shared" si="170"/>
        <v>0</v>
      </c>
      <c r="K419" s="1187">
        <f t="shared" si="176"/>
        <v>0</v>
      </c>
      <c r="L419" s="46"/>
      <c r="M419" s="48">
        <f t="shared" si="171"/>
        <v>0</v>
      </c>
      <c r="N419" s="48">
        <f t="shared" si="171"/>
        <v>0</v>
      </c>
      <c r="O419" s="48">
        <f t="shared" si="171"/>
        <v>0</v>
      </c>
      <c r="P419" s="1187">
        <f t="shared" si="177"/>
        <v>0</v>
      </c>
      <c r="Q419" s="46"/>
      <c r="R419" s="628" t="str">
        <f t="shared" si="172"/>
        <v>ja</v>
      </c>
      <c r="S419" s="1230">
        <f>IF(R419="nee",0,(K419-P419)*(tab!$C$24*tab!$D$10+tab!$D$52))</f>
        <v>0</v>
      </c>
      <c r="T419" s="1230" t="str">
        <f>IF(AND(K419=0,P419=0),"",(H419-M419)*tab!$E$59+(I419-N419)*tab!$F$59+(J419-O419)*tab!$G$59)</f>
        <v/>
      </c>
      <c r="U419" s="1230">
        <f t="shared" si="181"/>
        <v>0</v>
      </c>
      <c r="V419" s="628" t="str">
        <f t="shared" si="174"/>
        <v>ja</v>
      </c>
      <c r="W419" s="1230">
        <f>IF(V419="nee",0,(K419-P419)*(tab!$C$124))</f>
        <v>0</v>
      </c>
      <c r="X419" s="1230">
        <f>IF(AND(K419=0,P419=0),0,(H419-M419)*tab!$G$124+(I419-N419)*tab!$H$124+(J419-O419)*tab!$I$124)</f>
        <v>0</v>
      </c>
      <c r="Y419" s="1230">
        <f t="shared" si="178"/>
        <v>0</v>
      </c>
      <c r="Z419" s="3"/>
      <c r="AA419" s="26"/>
      <c r="AF419" s="51"/>
      <c r="AG419" s="51"/>
      <c r="AH419" s="51"/>
      <c r="AI419" s="51"/>
      <c r="AJ419" s="51"/>
      <c r="AK419" s="51"/>
      <c r="AL419" s="51"/>
      <c r="AM419" s="51"/>
      <c r="AN419" s="51"/>
      <c r="AO419" s="51"/>
      <c r="AP419" s="51"/>
      <c r="AQ419" s="51"/>
      <c r="AR419" s="51"/>
      <c r="AS419" s="51"/>
      <c r="AT419" s="51"/>
      <c r="AU419" s="51"/>
      <c r="AV419" s="51"/>
      <c r="BD419" s="51"/>
      <c r="BE419" s="51"/>
      <c r="BF419" s="51"/>
      <c r="BG419" s="51"/>
      <c r="BH419" s="51"/>
      <c r="BI419" s="51"/>
      <c r="BJ419" s="51"/>
      <c r="BK419" s="51"/>
      <c r="BL419" s="51"/>
      <c r="BM419" s="51"/>
      <c r="BN419" s="51"/>
      <c r="BO419" s="51"/>
      <c r="BP419" s="51"/>
      <c r="BQ419" s="51"/>
      <c r="BR419" s="51"/>
      <c r="BS419" s="51"/>
      <c r="BT419" s="51"/>
      <c r="CB419" s="51"/>
      <c r="CC419" s="51"/>
      <c r="CD419" s="51"/>
      <c r="CE419" s="51"/>
      <c r="CF419" s="51"/>
      <c r="CG419" s="51"/>
      <c r="CH419" s="51"/>
      <c r="CI419" s="51"/>
      <c r="CJ419" s="51"/>
      <c r="CK419" s="51"/>
      <c r="CL419" s="51"/>
      <c r="CM419" s="51"/>
      <c r="CN419" s="51"/>
      <c r="CO419" s="51"/>
      <c r="CP419" s="51"/>
      <c r="CQ419" s="51"/>
      <c r="CR419" s="51"/>
      <c r="CZ419" s="51"/>
      <c r="DA419" s="51"/>
      <c r="DB419" s="51"/>
      <c r="DC419" s="51"/>
      <c r="DD419" s="51"/>
      <c r="DE419" s="51"/>
      <c r="DF419" s="51"/>
      <c r="DG419" s="51"/>
      <c r="DH419" s="51"/>
      <c r="DI419" s="51"/>
      <c r="DJ419" s="51"/>
      <c r="DK419" s="51"/>
      <c r="DL419" s="51"/>
      <c r="DM419" s="51"/>
      <c r="DN419" s="51"/>
      <c r="DO419" s="51"/>
      <c r="DP419" s="51"/>
      <c r="DX419" s="51"/>
      <c r="DY419" s="51"/>
      <c r="DZ419" s="51"/>
      <c r="EA419" s="51"/>
      <c r="EB419" s="51"/>
      <c r="EC419" s="51"/>
      <c r="ED419" s="51"/>
      <c r="EE419" s="51"/>
      <c r="EF419" s="51"/>
      <c r="EG419" s="51"/>
      <c r="EH419" s="51"/>
      <c r="EI419" s="51"/>
      <c r="EJ419" s="51"/>
      <c r="EK419" s="51"/>
      <c r="EL419" s="51"/>
      <c r="EM419" s="51"/>
      <c r="EN419" s="51"/>
      <c r="EV419" s="51"/>
      <c r="EW419" s="51"/>
      <c r="EX419" s="51"/>
      <c r="EY419" s="51"/>
      <c r="EZ419" s="51"/>
      <c r="FA419" s="51"/>
      <c r="FB419" s="51"/>
      <c r="FC419" s="51"/>
      <c r="FD419" s="51"/>
      <c r="FE419" s="51"/>
      <c r="FF419" s="51"/>
      <c r="FG419" s="51"/>
      <c r="FH419" s="51"/>
      <c r="FI419" s="51"/>
      <c r="FJ419" s="51"/>
      <c r="FK419" s="51"/>
      <c r="FL419" s="51"/>
    </row>
    <row r="420" spans="2:168" ht="12" customHeight="1" x14ac:dyDescent="0.2">
      <c r="B420" s="21"/>
      <c r="C420" s="51"/>
      <c r="D420" s="1">
        <v>11</v>
      </c>
      <c r="E420" s="1238">
        <f t="shared" ref="E420:F420" si="188">+E385</f>
        <v>0</v>
      </c>
      <c r="F420" s="669">
        <f t="shared" si="188"/>
        <v>0</v>
      </c>
      <c r="G420" s="47"/>
      <c r="H420" s="48">
        <f t="shared" si="170"/>
        <v>0</v>
      </c>
      <c r="I420" s="48">
        <f t="shared" si="170"/>
        <v>0</v>
      </c>
      <c r="J420" s="48">
        <f t="shared" si="170"/>
        <v>0</v>
      </c>
      <c r="K420" s="1187">
        <f t="shared" si="176"/>
        <v>0</v>
      </c>
      <c r="L420" s="46"/>
      <c r="M420" s="48">
        <f t="shared" si="171"/>
        <v>0</v>
      </c>
      <c r="N420" s="48">
        <f t="shared" si="171"/>
        <v>0</v>
      </c>
      <c r="O420" s="48">
        <f t="shared" si="171"/>
        <v>0</v>
      </c>
      <c r="P420" s="1187">
        <f t="shared" si="177"/>
        <v>0</v>
      </c>
      <c r="Q420" s="46"/>
      <c r="R420" s="628" t="str">
        <f t="shared" si="172"/>
        <v>ja</v>
      </c>
      <c r="S420" s="1230">
        <f>IF(R420="nee",0,(K420-P420)*(tab!$C$24*tab!$D$10+tab!$D$52))</f>
        <v>0</v>
      </c>
      <c r="T420" s="1230" t="str">
        <f>IF(AND(K420=0,P420=0),"",(H420-M420)*tab!$E$59+(I420-N420)*tab!$F$59+(J420-O420)*tab!$G$59)</f>
        <v/>
      </c>
      <c r="U420" s="1230">
        <f t="shared" si="181"/>
        <v>0</v>
      </c>
      <c r="V420" s="628" t="str">
        <f t="shared" si="174"/>
        <v>ja</v>
      </c>
      <c r="W420" s="1230">
        <f>IF(V420="nee",0,(K420-P420)*(tab!$C$124))</f>
        <v>0</v>
      </c>
      <c r="X420" s="1230">
        <f>IF(AND(K420=0,P420=0),0,(H420-M420)*tab!$G$124+(I420-N420)*tab!$H$124+(J420-O420)*tab!$I$124)</f>
        <v>0</v>
      </c>
      <c r="Y420" s="1230">
        <f t="shared" si="178"/>
        <v>0</v>
      </c>
      <c r="Z420" s="3"/>
      <c r="AA420" s="26"/>
      <c r="AF420" s="51"/>
      <c r="AG420" s="51"/>
      <c r="AH420" s="51"/>
      <c r="AI420" s="51"/>
      <c r="AJ420" s="51"/>
      <c r="AK420" s="51"/>
      <c r="AL420" s="51"/>
      <c r="AM420" s="51"/>
      <c r="AN420" s="51"/>
      <c r="AO420" s="51"/>
      <c r="AP420" s="51"/>
      <c r="AQ420" s="51"/>
      <c r="AR420" s="51"/>
      <c r="AS420" s="51"/>
      <c r="AT420" s="51"/>
      <c r="AU420" s="51"/>
      <c r="AV420" s="51"/>
      <c r="BD420" s="51"/>
      <c r="BE420" s="51"/>
      <c r="BF420" s="51"/>
      <c r="BG420" s="51"/>
      <c r="BH420" s="51"/>
      <c r="BI420" s="51"/>
      <c r="BJ420" s="51"/>
      <c r="BK420" s="51"/>
      <c r="BL420" s="51"/>
      <c r="BM420" s="51"/>
      <c r="BN420" s="51"/>
      <c r="BO420" s="51"/>
      <c r="BP420" s="51"/>
      <c r="BQ420" s="51"/>
      <c r="BR420" s="51"/>
      <c r="BS420" s="51"/>
      <c r="BT420" s="51"/>
      <c r="CB420" s="51"/>
      <c r="CC420" s="51"/>
      <c r="CD420" s="51"/>
      <c r="CE420" s="51"/>
      <c r="CF420" s="51"/>
      <c r="CG420" s="51"/>
      <c r="CH420" s="51"/>
      <c r="CI420" s="51"/>
      <c r="CJ420" s="51"/>
      <c r="CK420" s="51"/>
      <c r="CL420" s="51"/>
      <c r="CM420" s="51"/>
      <c r="CN420" s="51"/>
      <c r="CO420" s="51"/>
      <c r="CP420" s="51"/>
      <c r="CQ420" s="51"/>
      <c r="CR420" s="51"/>
      <c r="CZ420" s="51"/>
      <c r="DA420" s="51"/>
      <c r="DB420" s="51"/>
      <c r="DC420" s="51"/>
      <c r="DD420" s="51"/>
      <c r="DE420" s="51"/>
      <c r="DF420" s="51"/>
      <c r="DG420" s="51"/>
      <c r="DH420" s="51"/>
      <c r="DI420" s="51"/>
      <c r="DJ420" s="51"/>
      <c r="DK420" s="51"/>
      <c r="DL420" s="51"/>
      <c r="DM420" s="51"/>
      <c r="DN420" s="51"/>
      <c r="DO420" s="51"/>
      <c r="DP420" s="51"/>
      <c r="DX420" s="51"/>
      <c r="DY420" s="51"/>
      <c r="DZ420" s="51"/>
      <c r="EA420" s="51"/>
      <c r="EB420" s="51"/>
      <c r="EC420" s="51"/>
      <c r="ED420" s="51"/>
      <c r="EE420" s="51"/>
      <c r="EF420" s="51"/>
      <c r="EG420" s="51"/>
      <c r="EH420" s="51"/>
      <c r="EI420" s="51"/>
      <c r="EJ420" s="51"/>
      <c r="EK420" s="51"/>
      <c r="EL420" s="51"/>
      <c r="EM420" s="51"/>
      <c r="EN420" s="51"/>
      <c r="EV420" s="51"/>
      <c r="EW420" s="51"/>
      <c r="EX420" s="51"/>
      <c r="EY420" s="51"/>
      <c r="EZ420" s="51"/>
      <c r="FA420" s="51"/>
      <c r="FB420" s="51"/>
      <c r="FC420" s="51"/>
      <c r="FD420" s="51"/>
      <c r="FE420" s="51"/>
      <c r="FF420" s="51"/>
      <c r="FG420" s="51"/>
      <c r="FH420" s="51"/>
      <c r="FI420" s="51"/>
      <c r="FJ420" s="51"/>
      <c r="FK420" s="51"/>
      <c r="FL420" s="51"/>
    </row>
    <row r="421" spans="2:168" ht="12" customHeight="1" x14ac:dyDescent="0.2">
      <c r="B421" s="21"/>
      <c r="C421" s="51"/>
      <c r="D421" s="1">
        <v>12</v>
      </c>
      <c r="E421" s="1238">
        <f t="shared" ref="E421:F421" si="189">+E386</f>
        <v>0</v>
      </c>
      <c r="F421" s="669">
        <f t="shared" si="189"/>
        <v>0</v>
      </c>
      <c r="G421" s="47"/>
      <c r="H421" s="48">
        <f t="shared" si="170"/>
        <v>0</v>
      </c>
      <c r="I421" s="48">
        <f t="shared" si="170"/>
        <v>0</v>
      </c>
      <c r="J421" s="48">
        <f t="shared" si="170"/>
        <v>0</v>
      </c>
      <c r="K421" s="1187">
        <f t="shared" si="176"/>
        <v>0</v>
      </c>
      <c r="L421" s="46"/>
      <c r="M421" s="48">
        <f t="shared" si="171"/>
        <v>0</v>
      </c>
      <c r="N421" s="48">
        <f t="shared" si="171"/>
        <v>0</v>
      </c>
      <c r="O421" s="48">
        <f t="shared" si="171"/>
        <v>0</v>
      </c>
      <c r="P421" s="1187">
        <f t="shared" si="177"/>
        <v>0</v>
      </c>
      <c r="Q421" s="46"/>
      <c r="R421" s="628" t="str">
        <f t="shared" si="172"/>
        <v>ja</v>
      </c>
      <c r="S421" s="1230">
        <f>IF(R421="nee",0,(K421-P421)*(tab!$C$24*tab!$D$10+tab!$D$52))</f>
        <v>0</v>
      </c>
      <c r="T421" s="1230" t="str">
        <f>IF(AND(K421=0,P421=0),"",(H421-M421)*tab!$E$59+(I421-N421)*tab!$F$59+(J421-O421)*tab!$G$59)</f>
        <v/>
      </c>
      <c r="U421" s="1230">
        <f t="shared" si="181"/>
        <v>0</v>
      </c>
      <c r="V421" s="628" t="str">
        <f t="shared" si="174"/>
        <v>ja</v>
      </c>
      <c r="W421" s="1230">
        <f>IF(V421="nee",0,(K421-P421)*(tab!$C$124))</f>
        <v>0</v>
      </c>
      <c r="X421" s="1230">
        <f>IF(AND(K421=0,P421=0),0,(H421-M421)*tab!$G$124+(I421-N421)*tab!$H$124+(J421-O421)*tab!$I$124)</f>
        <v>0</v>
      </c>
      <c r="Y421" s="1230">
        <f t="shared" si="178"/>
        <v>0</v>
      </c>
      <c r="Z421" s="3"/>
      <c r="AA421" s="26"/>
      <c r="AF421" s="51"/>
      <c r="AG421" s="51"/>
      <c r="AH421" s="51"/>
      <c r="AI421" s="51"/>
      <c r="AJ421" s="51"/>
      <c r="AK421" s="51"/>
      <c r="AL421" s="51"/>
      <c r="AM421" s="51"/>
      <c r="AN421" s="51"/>
      <c r="AO421" s="51"/>
      <c r="AP421" s="51"/>
      <c r="AQ421" s="51"/>
      <c r="AR421" s="51"/>
      <c r="AS421" s="51"/>
      <c r="AT421" s="51"/>
      <c r="AU421" s="51"/>
      <c r="AV421" s="51"/>
      <c r="BD421" s="51"/>
      <c r="BE421" s="51"/>
      <c r="BF421" s="51"/>
      <c r="BG421" s="51"/>
      <c r="BH421" s="51"/>
      <c r="BI421" s="51"/>
      <c r="BJ421" s="51"/>
      <c r="BK421" s="51"/>
      <c r="BL421" s="51"/>
      <c r="BM421" s="51"/>
      <c r="BN421" s="51"/>
      <c r="BO421" s="51"/>
      <c r="BP421" s="51"/>
      <c r="BQ421" s="51"/>
      <c r="BR421" s="51"/>
      <c r="BS421" s="51"/>
      <c r="BT421" s="51"/>
      <c r="CB421" s="51"/>
      <c r="CC421" s="51"/>
      <c r="CD421" s="51"/>
      <c r="CE421" s="51"/>
      <c r="CF421" s="51"/>
      <c r="CG421" s="51"/>
      <c r="CH421" s="51"/>
      <c r="CI421" s="51"/>
      <c r="CJ421" s="51"/>
      <c r="CK421" s="51"/>
      <c r="CL421" s="51"/>
      <c r="CM421" s="51"/>
      <c r="CN421" s="51"/>
      <c r="CO421" s="51"/>
      <c r="CP421" s="51"/>
      <c r="CQ421" s="51"/>
      <c r="CR421" s="51"/>
      <c r="CZ421" s="51"/>
      <c r="DA421" s="51"/>
      <c r="DB421" s="51"/>
      <c r="DC421" s="51"/>
      <c r="DD421" s="51"/>
      <c r="DE421" s="51"/>
      <c r="DF421" s="51"/>
      <c r="DG421" s="51"/>
      <c r="DH421" s="51"/>
      <c r="DI421" s="51"/>
      <c r="DJ421" s="51"/>
      <c r="DK421" s="51"/>
      <c r="DL421" s="51"/>
      <c r="DM421" s="51"/>
      <c r="DN421" s="51"/>
      <c r="DO421" s="51"/>
      <c r="DP421" s="51"/>
      <c r="DX421" s="51"/>
      <c r="DY421" s="51"/>
      <c r="DZ421" s="51"/>
      <c r="EA421" s="51"/>
      <c r="EB421" s="51"/>
      <c r="EC421" s="51"/>
      <c r="ED421" s="51"/>
      <c r="EE421" s="51"/>
      <c r="EF421" s="51"/>
      <c r="EG421" s="51"/>
      <c r="EH421" s="51"/>
      <c r="EI421" s="51"/>
      <c r="EJ421" s="51"/>
      <c r="EK421" s="51"/>
      <c r="EL421" s="51"/>
      <c r="EM421" s="51"/>
      <c r="EN421" s="51"/>
      <c r="EV421" s="51"/>
      <c r="EW421" s="51"/>
      <c r="EX421" s="51"/>
      <c r="EY421" s="51"/>
      <c r="EZ421" s="51"/>
      <c r="FA421" s="51"/>
      <c r="FB421" s="51"/>
      <c r="FC421" s="51"/>
      <c r="FD421" s="51"/>
      <c r="FE421" s="51"/>
      <c r="FF421" s="51"/>
      <c r="FG421" s="51"/>
      <c r="FH421" s="51"/>
      <c r="FI421" s="51"/>
      <c r="FJ421" s="51"/>
      <c r="FK421" s="51"/>
      <c r="FL421" s="51"/>
    </row>
    <row r="422" spans="2:168" ht="12" customHeight="1" x14ac:dyDescent="0.2">
      <c r="B422" s="21"/>
      <c r="C422" s="51"/>
      <c r="D422" s="1">
        <v>13</v>
      </c>
      <c r="E422" s="1238">
        <f t="shared" ref="E422:F422" si="190">+E387</f>
        <v>0</v>
      </c>
      <c r="F422" s="669">
        <f t="shared" si="190"/>
        <v>0</v>
      </c>
      <c r="G422" s="47"/>
      <c r="H422" s="48">
        <f t="shared" si="170"/>
        <v>0</v>
      </c>
      <c r="I422" s="48">
        <f t="shared" si="170"/>
        <v>0</v>
      </c>
      <c r="J422" s="48">
        <f t="shared" si="170"/>
        <v>0</v>
      </c>
      <c r="K422" s="1187">
        <f t="shared" si="176"/>
        <v>0</v>
      </c>
      <c r="L422" s="46"/>
      <c r="M422" s="48">
        <f t="shared" si="171"/>
        <v>0</v>
      </c>
      <c r="N422" s="48">
        <f t="shared" si="171"/>
        <v>0</v>
      </c>
      <c r="O422" s="48">
        <f t="shared" si="171"/>
        <v>0</v>
      </c>
      <c r="P422" s="1187">
        <f t="shared" si="177"/>
        <v>0</v>
      </c>
      <c r="Q422" s="46"/>
      <c r="R422" s="628" t="str">
        <f t="shared" si="172"/>
        <v>ja</v>
      </c>
      <c r="S422" s="1230">
        <f>IF(R422="nee",0,(K422-P422)*(tab!$C$24*tab!$D$10+tab!$D$52))</f>
        <v>0</v>
      </c>
      <c r="T422" s="1230" t="str">
        <f>IF(AND(K422=0,P422=0),"",(H422-M422)*tab!$E$59+(I422-N422)*tab!$F$59+(J422-O422)*tab!$G$59)</f>
        <v/>
      </c>
      <c r="U422" s="1230">
        <f t="shared" si="181"/>
        <v>0</v>
      </c>
      <c r="V422" s="628" t="str">
        <f t="shared" si="174"/>
        <v>ja</v>
      </c>
      <c r="W422" s="1230">
        <f>IF(V422="nee",0,(K422-P422)*(tab!$C$124))</f>
        <v>0</v>
      </c>
      <c r="X422" s="1230">
        <f>IF(AND(K422=0,P422=0),0,(H422-M422)*tab!$G$124+(I422-N422)*tab!$H$124+(J422-O422)*tab!$I$124)</f>
        <v>0</v>
      </c>
      <c r="Y422" s="1230">
        <f t="shared" si="178"/>
        <v>0</v>
      </c>
      <c r="Z422" s="3"/>
      <c r="AA422" s="26"/>
      <c r="AF422" s="51"/>
      <c r="AG422" s="51"/>
      <c r="AH422" s="51"/>
      <c r="AI422" s="51"/>
      <c r="AJ422" s="51"/>
      <c r="AK422" s="51"/>
      <c r="AL422" s="51"/>
      <c r="AM422" s="51"/>
      <c r="AN422" s="51"/>
      <c r="AO422" s="51"/>
      <c r="AP422" s="51"/>
      <c r="AQ422" s="51"/>
      <c r="AR422" s="51"/>
      <c r="AS422" s="51"/>
      <c r="AT422" s="51"/>
      <c r="AU422" s="51"/>
      <c r="AV422" s="51"/>
      <c r="BD422" s="51"/>
      <c r="BE422" s="51"/>
      <c r="BF422" s="51"/>
      <c r="BG422" s="51"/>
      <c r="BH422" s="51"/>
      <c r="BI422" s="51"/>
      <c r="BJ422" s="51"/>
      <c r="BK422" s="51"/>
      <c r="BL422" s="51"/>
      <c r="BM422" s="51"/>
      <c r="BN422" s="51"/>
      <c r="BO422" s="51"/>
      <c r="BP422" s="51"/>
      <c r="BQ422" s="51"/>
      <c r="BR422" s="51"/>
      <c r="BS422" s="51"/>
      <c r="BT422" s="51"/>
      <c r="CB422" s="51"/>
      <c r="CC422" s="51"/>
      <c r="CD422" s="51"/>
      <c r="CE422" s="51"/>
      <c r="CF422" s="51"/>
      <c r="CG422" s="51"/>
      <c r="CH422" s="51"/>
      <c r="CI422" s="51"/>
      <c r="CJ422" s="51"/>
      <c r="CK422" s="51"/>
      <c r="CL422" s="51"/>
      <c r="CM422" s="51"/>
      <c r="CN422" s="51"/>
      <c r="CO422" s="51"/>
      <c r="CP422" s="51"/>
      <c r="CQ422" s="51"/>
      <c r="CR422" s="51"/>
      <c r="CZ422" s="51"/>
      <c r="DA422" s="51"/>
      <c r="DB422" s="51"/>
      <c r="DC422" s="51"/>
      <c r="DD422" s="51"/>
      <c r="DE422" s="51"/>
      <c r="DF422" s="51"/>
      <c r="DG422" s="51"/>
      <c r="DH422" s="51"/>
      <c r="DI422" s="51"/>
      <c r="DJ422" s="51"/>
      <c r="DK422" s="51"/>
      <c r="DL422" s="51"/>
      <c r="DM422" s="51"/>
      <c r="DN422" s="51"/>
      <c r="DO422" s="51"/>
      <c r="DP422" s="51"/>
      <c r="DX422" s="51"/>
      <c r="DY422" s="51"/>
      <c r="DZ422" s="51"/>
      <c r="EA422" s="51"/>
      <c r="EB422" s="51"/>
      <c r="EC422" s="51"/>
      <c r="ED422" s="51"/>
      <c r="EE422" s="51"/>
      <c r="EF422" s="51"/>
      <c r="EG422" s="51"/>
      <c r="EH422" s="51"/>
      <c r="EI422" s="51"/>
      <c r="EJ422" s="51"/>
      <c r="EK422" s="51"/>
      <c r="EL422" s="51"/>
      <c r="EM422" s="51"/>
      <c r="EN422" s="51"/>
      <c r="EV422" s="51"/>
      <c r="EW422" s="51"/>
      <c r="EX422" s="51"/>
      <c r="EY422" s="51"/>
      <c r="EZ422" s="51"/>
      <c r="FA422" s="51"/>
      <c r="FB422" s="51"/>
      <c r="FC422" s="51"/>
      <c r="FD422" s="51"/>
      <c r="FE422" s="51"/>
      <c r="FF422" s="51"/>
      <c r="FG422" s="51"/>
      <c r="FH422" s="51"/>
      <c r="FI422" s="51"/>
      <c r="FJ422" s="51"/>
      <c r="FK422" s="51"/>
      <c r="FL422" s="51"/>
    </row>
    <row r="423" spans="2:168" ht="12" customHeight="1" x14ac:dyDescent="0.2">
      <c r="B423" s="21"/>
      <c r="C423" s="51"/>
      <c r="D423" s="1">
        <v>14</v>
      </c>
      <c r="E423" s="1238">
        <f t="shared" ref="E423:F423" si="191">+E388</f>
        <v>0</v>
      </c>
      <c r="F423" s="669">
        <f t="shared" si="191"/>
        <v>0</v>
      </c>
      <c r="G423" s="47"/>
      <c r="H423" s="48">
        <f t="shared" si="170"/>
        <v>0</v>
      </c>
      <c r="I423" s="48">
        <f t="shared" si="170"/>
        <v>0</v>
      </c>
      <c r="J423" s="48">
        <f t="shared" si="170"/>
        <v>0</v>
      </c>
      <c r="K423" s="1187">
        <f t="shared" si="176"/>
        <v>0</v>
      </c>
      <c r="L423" s="46"/>
      <c r="M423" s="48">
        <f t="shared" si="171"/>
        <v>0</v>
      </c>
      <c r="N423" s="48">
        <f t="shared" si="171"/>
        <v>0</v>
      </c>
      <c r="O423" s="48">
        <f t="shared" si="171"/>
        <v>0</v>
      </c>
      <c r="P423" s="1187">
        <f t="shared" si="177"/>
        <v>0</v>
      </c>
      <c r="Q423" s="46"/>
      <c r="R423" s="628" t="str">
        <f t="shared" si="172"/>
        <v>ja</v>
      </c>
      <c r="S423" s="1230">
        <f>IF(R423="nee",0,(K423-P423)*(tab!$C$24*tab!$D$10+tab!$D$52))</f>
        <v>0</v>
      </c>
      <c r="T423" s="1230" t="str">
        <f>IF(AND(K423=0,P423=0),"",(H423-M423)*tab!$E$59+(I423-N423)*tab!$F$59+(J423-O423)*tab!$G$59)</f>
        <v/>
      </c>
      <c r="U423" s="1230">
        <f t="shared" si="181"/>
        <v>0</v>
      </c>
      <c r="V423" s="628" t="str">
        <f t="shared" si="174"/>
        <v>ja</v>
      </c>
      <c r="W423" s="1230">
        <f>IF(V423="nee",0,(K423-P423)*(tab!$C$124))</f>
        <v>0</v>
      </c>
      <c r="X423" s="1230">
        <f>IF(AND(K423=0,P423=0),0,(H423-M423)*tab!$G$124+(I423-N423)*tab!$H$124+(J423-O423)*tab!$I$124)</f>
        <v>0</v>
      </c>
      <c r="Y423" s="1230">
        <f t="shared" si="178"/>
        <v>0</v>
      </c>
      <c r="Z423" s="3"/>
      <c r="AA423" s="26"/>
      <c r="AF423" s="51"/>
      <c r="AG423" s="51"/>
      <c r="AH423" s="51"/>
      <c r="AI423" s="51"/>
      <c r="AJ423" s="51"/>
      <c r="AK423" s="51"/>
      <c r="AL423" s="51"/>
      <c r="AM423" s="51"/>
      <c r="AN423" s="51"/>
      <c r="AO423" s="51"/>
      <c r="AP423" s="51"/>
      <c r="AQ423" s="51"/>
      <c r="AR423" s="51"/>
      <c r="AS423" s="51"/>
      <c r="AT423" s="51"/>
      <c r="AU423" s="51"/>
      <c r="AV423" s="51"/>
      <c r="BD423" s="51"/>
      <c r="BE423" s="51"/>
      <c r="BF423" s="51"/>
      <c r="BG423" s="51"/>
      <c r="BH423" s="51"/>
      <c r="BI423" s="51"/>
      <c r="BJ423" s="51"/>
      <c r="BK423" s="51"/>
      <c r="BL423" s="51"/>
      <c r="BM423" s="51"/>
      <c r="BN423" s="51"/>
      <c r="BO423" s="51"/>
      <c r="BP423" s="51"/>
      <c r="BQ423" s="51"/>
      <c r="BR423" s="51"/>
      <c r="BS423" s="51"/>
      <c r="BT423" s="51"/>
      <c r="CB423" s="51"/>
      <c r="CC423" s="51"/>
      <c r="CD423" s="51"/>
      <c r="CE423" s="51"/>
      <c r="CF423" s="51"/>
      <c r="CG423" s="51"/>
      <c r="CH423" s="51"/>
      <c r="CI423" s="51"/>
      <c r="CJ423" s="51"/>
      <c r="CK423" s="51"/>
      <c r="CL423" s="51"/>
      <c r="CM423" s="51"/>
      <c r="CN423" s="51"/>
      <c r="CO423" s="51"/>
      <c r="CP423" s="51"/>
      <c r="CQ423" s="51"/>
      <c r="CR423" s="51"/>
      <c r="CZ423" s="51"/>
      <c r="DA423" s="51"/>
      <c r="DB423" s="51"/>
      <c r="DC423" s="51"/>
      <c r="DD423" s="51"/>
      <c r="DE423" s="51"/>
      <c r="DF423" s="51"/>
      <c r="DG423" s="51"/>
      <c r="DH423" s="51"/>
      <c r="DI423" s="51"/>
      <c r="DJ423" s="51"/>
      <c r="DK423" s="51"/>
      <c r="DL423" s="51"/>
      <c r="DM423" s="51"/>
      <c r="DN423" s="51"/>
      <c r="DO423" s="51"/>
      <c r="DP423" s="51"/>
      <c r="DX423" s="51"/>
      <c r="DY423" s="51"/>
      <c r="DZ423" s="51"/>
      <c r="EA423" s="51"/>
      <c r="EB423" s="51"/>
      <c r="EC423" s="51"/>
      <c r="ED423" s="51"/>
      <c r="EE423" s="51"/>
      <c r="EF423" s="51"/>
      <c r="EG423" s="51"/>
      <c r="EH423" s="51"/>
      <c r="EI423" s="51"/>
      <c r="EJ423" s="51"/>
      <c r="EK423" s="51"/>
      <c r="EL423" s="51"/>
      <c r="EM423" s="51"/>
      <c r="EN423" s="51"/>
      <c r="EV423" s="51"/>
      <c r="EW423" s="51"/>
      <c r="EX423" s="51"/>
      <c r="EY423" s="51"/>
      <c r="EZ423" s="51"/>
      <c r="FA423" s="51"/>
      <c r="FB423" s="51"/>
      <c r="FC423" s="51"/>
      <c r="FD423" s="51"/>
      <c r="FE423" s="51"/>
      <c r="FF423" s="51"/>
      <c r="FG423" s="51"/>
      <c r="FH423" s="51"/>
      <c r="FI423" s="51"/>
      <c r="FJ423" s="51"/>
      <c r="FK423" s="51"/>
      <c r="FL423" s="51"/>
    </row>
    <row r="424" spans="2:168" ht="12" customHeight="1" x14ac:dyDescent="0.2">
      <c r="B424" s="21"/>
      <c r="C424" s="51"/>
      <c r="D424" s="1">
        <v>15</v>
      </c>
      <c r="E424" s="1238">
        <f t="shared" ref="E424:F424" si="192">+E389</f>
        <v>0</v>
      </c>
      <c r="F424" s="669">
        <f t="shared" si="192"/>
        <v>0</v>
      </c>
      <c r="G424" s="47"/>
      <c r="H424" s="48">
        <f t="shared" si="170"/>
        <v>0</v>
      </c>
      <c r="I424" s="48">
        <f t="shared" si="170"/>
        <v>0</v>
      </c>
      <c r="J424" s="48">
        <f t="shared" si="170"/>
        <v>0</v>
      </c>
      <c r="K424" s="1187">
        <f t="shared" si="176"/>
        <v>0</v>
      </c>
      <c r="L424" s="46"/>
      <c r="M424" s="48">
        <f t="shared" si="171"/>
        <v>0</v>
      </c>
      <c r="N424" s="48">
        <f t="shared" si="171"/>
        <v>0</v>
      </c>
      <c r="O424" s="48">
        <f t="shared" si="171"/>
        <v>0</v>
      </c>
      <c r="P424" s="1187">
        <f t="shared" si="177"/>
        <v>0</v>
      </c>
      <c r="Q424" s="46"/>
      <c r="R424" s="628" t="str">
        <f t="shared" si="172"/>
        <v>ja</v>
      </c>
      <c r="S424" s="1230">
        <f>IF(R424="nee",0,(K424-P424)*(tab!$C$24*tab!$D$10+tab!$D$52))</f>
        <v>0</v>
      </c>
      <c r="T424" s="1230" t="str">
        <f>IF(AND(K424=0,P424=0),"",(H424-M424)*tab!$E$59+(I424-N424)*tab!$F$59+(J424-O424)*tab!$G$59)</f>
        <v/>
      </c>
      <c r="U424" s="1230">
        <f t="shared" si="181"/>
        <v>0</v>
      </c>
      <c r="V424" s="628" t="str">
        <f t="shared" si="174"/>
        <v>ja</v>
      </c>
      <c r="W424" s="1230">
        <f>IF(V424="nee",0,(K424-P424)*(tab!$C$124))</f>
        <v>0</v>
      </c>
      <c r="X424" s="1230">
        <f>IF(AND(K424=0,P424=0),0,(H424-M424)*tab!$G$124+(I424-N424)*tab!$H$124+(J424-O424)*tab!$I$124)</f>
        <v>0</v>
      </c>
      <c r="Y424" s="1230">
        <f t="shared" si="178"/>
        <v>0</v>
      </c>
      <c r="Z424" s="3"/>
      <c r="AA424" s="26"/>
      <c r="AF424" s="51"/>
      <c r="AG424" s="51"/>
      <c r="AH424" s="51"/>
      <c r="AI424" s="51"/>
      <c r="AJ424" s="51"/>
      <c r="AK424" s="51"/>
      <c r="AL424" s="51"/>
      <c r="AM424" s="51"/>
      <c r="AN424" s="51"/>
      <c r="AO424" s="51"/>
      <c r="AP424" s="51"/>
      <c r="AQ424" s="51"/>
      <c r="AR424" s="51"/>
      <c r="AS424" s="51"/>
      <c r="AT424" s="51"/>
      <c r="AU424" s="51"/>
      <c r="AV424" s="51"/>
      <c r="BD424" s="51"/>
      <c r="BE424" s="51"/>
      <c r="BF424" s="51"/>
      <c r="BG424" s="51"/>
      <c r="BH424" s="51"/>
      <c r="BI424" s="51"/>
      <c r="BJ424" s="51"/>
      <c r="BK424" s="51"/>
      <c r="BL424" s="51"/>
      <c r="BM424" s="51"/>
      <c r="BN424" s="51"/>
      <c r="BO424" s="51"/>
      <c r="BP424" s="51"/>
      <c r="BQ424" s="51"/>
      <c r="BR424" s="51"/>
      <c r="BS424" s="51"/>
      <c r="BT424" s="51"/>
      <c r="CB424" s="51"/>
      <c r="CC424" s="51"/>
      <c r="CD424" s="51"/>
      <c r="CE424" s="51"/>
      <c r="CF424" s="51"/>
      <c r="CG424" s="51"/>
      <c r="CH424" s="51"/>
      <c r="CI424" s="51"/>
      <c r="CJ424" s="51"/>
      <c r="CK424" s="51"/>
      <c r="CL424" s="51"/>
      <c r="CM424" s="51"/>
      <c r="CN424" s="51"/>
      <c r="CO424" s="51"/>
      <c r="CP424" s="51"/>
      <c r="CQ424" s="51"/>
      <c r="CR424" s="51"/>
      <c r="CZ424" s="51"/>
      <c r="DA424" s="51"/>
      <c r="DB424" s="51"/>
      <c r="DC424" s="51"/>
      <c r="DD424" s="51"/>
      <c r="DE424" s="51"/>
      <c r="DF424" s="51"/>
      <c r="DG424" s="51"/>
      <c r="DH424" s="51"/>
      <c r="DI424" s="51"/>
      <c r="DJ424" s="51"/>
      <c r="DK424" s="51"/>
      <c r="DL424" s="51"/>
      <c r="DM424" s="51"/>
      <c r="DN424" s="51"/>
      <c r="DO424" s="51"/>
      <c r="DP424" s="51"/>
      <c r="DX424" s="51"/>
      <c r="DY424" s="51"/>
      <c r="DZ424" s="51"/>
      <c r="EA424" s="51"/>
      <c r="EB424" s="51"/>
      <c r="EC424" s="51"/>
      <c r="ED424" s="51"/>
      <c r="EE424" s="51"/>
      <c r="EF424" s="51"/>
      <c r="EG424" s="51"/>
      <c r="EH424" s="51"/>
      <c r="EI424" s="51"/>
      <c r="EJ424" s="51"/>
      <c r="EK424" s="51"/>
      <c r="EL424" s="51"/>
      <c r="EM424" s="51"/>
      <c r="EN424" s="51"/>
      <c r="EV424" s="51"/>
      <c r="EW424" s="51"/>
      <c r="EX424" s="51"/>
      <c r="EY424" s="51"/>
      <c r="EZ424" s="51"/>
      <c r="FA424" s="51"/>
      <c r="FB424" s="51"/>
      <c r="FC424" s="51"/>
      <c r="FD424" s="51"/>
      <c r="FE424" s="51"/>
      <c r="FF424" s="51"/>
      <c r="FG424" s="51"/>
      <c r="FH424" s="51"/>
      <c r="FI424" s="51"/>
      <c r="FJ424" s="51"/>
      <c r="FK424" s="51"/>
      <c r="FL424" s="51"/>
    </row>
    <row r="425" spans="2:168" ht="12" customHeight="1" x14ac:dyDescent="0.2">
      <c r="B425" s="21"/>
      <c r="C425" s="51"/>
      <c r="D425" s="1">
        <v>16</v>
      </c>
      <c r="E425" s="1238">
        <f t="shared" ref="E425:F425" si="193">+E390</f>
        <v>0</v>
      </c>
      <c r="F425" s="669">
        <f t="shared" si="193"/>
        <v>0</v>
      </c>
      <c r="G425" s="47"/>
      <c r="H425" s="48">
        <f t="shared" si="170"/>
        <v>0</v>
      </c>
      <c r="I425" s="48">
        <f t="shared" si="170"/>
        <v>0</v>
      </c>
      <c r="J425" s="48">
        <f t="shared" si="170"/>
        <v>0</v>
      </c>
      <c r="K425" s="1187">
        <f t="shared" si="176"/>
        <v>0</v>
      </c>
      <c r="L425" s="46"/>
      <c r="M425" s="48">
        <f t="shared" si="171"/>
        <v>0</v>
      </c>
      <c r="N425" s="48">
        <f t="shared" si="171"/>
        <v>0</v>
      </c>
      <c r="O425" s="48">
        <f t="shared" si="171"/>
        <v>0</v>
      </c>
      <c r="P425" s="1187">
        <f t="shared" si="177"/>
        <v>0</v>
      </c>
      <c r="Q425" s="46"/>
      <c r="R425" s="628" t="str">
        <f t="shared" si="172"/>
        <v>ja</v>
      </c>
      <c r="S425" s="1230">
        <f>IF(R425="nee",0,(K425-P425)*(tab!$C$24*tab!$D$10+tab!$D$52))</f>
        <v>0</v>
      </c>
      <c r="T425" s="1230" t="str">
        <f>IF(AND(K425=0,P425=0),"",(H425-M425)*tab!$E$59+(I425-N425)*tab!$F$59+(J425-O425)*tab!$G$59)</f>
        <v/>
      </c>
      <c r="U425" s="1230">
        <f t="shared" si="181"/>
        <v>0</v>
      </c>
      <c r="V425" s="628" t="str">
        <f t="shared" si="174"/>
        <v>ja</v>
      </c>
      <c r="W425" s="1230">
        <f>IF(V425="nee",0,(K425-P425)*(tab!$C$124))</f>
        <v>0</v>
      </c>
      <c r="X425" s="1230">
        <f>IF(AND(K425=0,P425=0),0,(H425-M425)*tab!$G$124+(I425-N425)*tab!$H$124+(J425-O425)*tab!$I$124)</f>
        <v>0</v>
      </c>
      <c r="Y425" s="1230">
        <f t="shared" si="178"/>
        <v>0</v>
      </c>
      <c r="Z425" s="3"/>
      <c r="AA425" s="26"/>
      <c r="AF425" s="51"/>
      <c r="AG425" s="51"/>
      <c r="AH425" s="51"/>
      <c r="AI425" s="51"/>
      <c r="AJ425" s="51"/>
      <c r="AK425" s="51"/>
      <c r="AL425" s="51"/>
      <c r="AM425" s="51"/>
      <c r="AN425" s="51"/>
      <c r="AO425" s="51"/>
      <c r="AP425" s="51"/>
      <c r="AQ425" s="51"/>
      <c r="AR425" s="51"/>
      <c r="AS425" s="51"/>
      <c r="AT425" s="51"/>
      <c r="AU425" s="51"/>
      <c r="AV425" s="51"/>
      <c r="BD425" s="51"/>
      <c r="BE425" s="51"/>
      <c r="BF425" s="51"/>
      <c r="BG425" s="51"/>
      <c r="BH425" s="51"/>
      <c r="BI425" s="51"/>
      <c r="BJ425" s="51"/>
      <c r="BK425" s="51"/>
      <c r="BL425" s="51"/>
      <c r="BM425" s="51"/>
      <c r="BN425" s="51"/>
      <c r="BO425" s="51"/>
      <c r="BP425" s="51"/>
      <c r="BQ425" s="51"/>
      <c r="BR425" s="51"/>
      <c r="BS425" s="51"/>
      <c r="BT425" s="51"/>
      <c r="CB425" s="51"/>
      <c r="CC425" s="51"/>
      <c r="CD425" s="51"/>
      <c r="CE425" s="51"/>
      <c r="CF425" s="51"/>
      <c r="CG425" s="51"/>
      <c r="CH425" s="51"/>
      <c r="CI425" s="51"/>
      <c r="CJ425" s="51"/>
      <c r="CK425" s="51"/>
      <c r="CL425" s="51"/>
      <c r="CM425" s="51"/>
      <c r="CN425" s="51"/>
      <c r="CO425" s="51"/>
      <c r="CP425" s="51"/>
      <c r="CQ425" s="51"/>
      <c r="CR425" s="51"/>
      <c r="CZ425" s="51"/>
      <c r="DA425" s="51"/>
      <c r="DB425" s="51"/>
      <c r="DC425" s="51"/>
      <c r="DD425" s="51"/>
      <c r="DE425" s="51"/>
      <c r="DF425" s="51"/>
      <c r="DG425" s="51"/>
      <c r="DH425" s="51"/>
      <c r="DI425" s="51"/>
      <c r="DJ425" s="51"/>
      <c r="DK425" s="51"/>
      <c r="DL425" s="51"/>
      <c r="DM425" s="51"/>
      <c r="DN425" s="51"/>
      <c r="DO425" s="51"/>
      <c r="DP425" s="51"/>
      <c r="DX425" s="51"/>
      <c r="DY425" s="51"/>
      <c r="DZ425" s="51"/>
      <c r="EA425" s="51"/>
      <c r="EB425" s="51"/>
      <c r="EC425" s="51"/>
      <c r="ED425" s="51"/>
      <c r="EE425" s="51"/>
      <c r="EF425" s="51"/>
      <c r="EG425" s="51"/>
      <c r="EH425" s="51"/>
      <c r="EI425" s="51"/>
      <c r="EJ425" s="51"/>
      <c r="EK425" s="51"/>
      <c r="EL425" s="51"/>
      <c r="EM425" s="51"/>
      <c r="EN425" s="51"/>
      <c r="EV425" s="51"/>
      <c r="EW425" s="51"/>
      <c r="EX425" s="51"/>
      <c r="EY425" s="51"/>
      <c r="EZ425" s="51"/>
      <c r="FA425" s="51"/>
      <c r="FB425" s="51"/>
      <c r="FC425" s="51"/>
      <c r="FD425" s="51"/>
      <c r="FE425" s="51"/>
      <c r="FF425" s="51"/>
      <c r="FG425" s="51"/>
      <c r="FH425" s="51"/>
      <c r="FI425" s="51"/>
      <c r="FJ425" s="51"/>
      <c r="FK425" s="51"/>
      <c r="FL425" s="51"/>
    </row>
    <row r="426" spans="2:168" ht="12" customHeight="1" x14ac:dyDescent="0.2">
      <c r="B426" s="21"/>
      <c r="C426" s="51"/>
      <c r="D426" s="1">
        <v>17</v>
      </c>
      <c r="E426" s="1238">
        <f t="shared" ref="E426:F426" si="194">+E391</f>
        <v>0</v>
      </c>
      <c r="F426" s="669">
        <f t="shared" si="194"/>
        <v>0</v>
      </c>
      <c r="G426" s="47"/>
      <c r="H426" s="48">
        <f t="shared" si="170"/>
        <v>0</v>
      </c>
      <c r="I426" s="48">
        <f t="shared" si="170"/>
        <v>0</v>
      </c>
      <c r="J426" s="48">
        <f t="shared" si="170"/>
        <v>0</v>
      </c>
      <c r="K426" s="1187">
        <f t="shared" si="176"/>
        <v>0</v>
      </c>
      <c r="L426" s="46"/>
      <c r="M426" s="48">
        <f t="shared" si="171"/>
        <v>0</v>
      </c>
      <c r="N426" s="48">
        <f t="shared" si="171"/>
        <v>0</v>
      </c>
      <c r="O426" s="48">
        <f t="shared" si="171"/>
        <v>0</v>
      </c>
      <c r="P426" s="1187">
        <f t="shared" si="177"/>
        <v>0</v>
      </c>
      <c r="Q426" s="46"/>
      <c r="R426" s="628" t="str">
        <f t="shared" si="172"/>
        <v>ja</v>
      </c>
      <c r="S426" s="1230">
        <f>IF(R426="nee",0,(K426-P426)*(tab!$C$24*tab!$D$10+tab!$D$52))</f>
        <v>0</v>
      </c>
      <c r="T426" s="1230" t="str">
        <f>IF(AND(K426=0,P426=0),"",(H426-M426)*tab!$E$59+(I426-N426)*tab!$F$59+(J426-O426)*tab!$G$59)</f>
        <v/>
      </c>
      <c r="U426" s="1230">
        <f t="shared" si="181"/>
        <v>0</v>
      </c>
      <c r="V426" s="628" t="str">
        <f t="shared" si="174"/>
        <v>ja</v>
      </c>
      <c r="W426" s="1230">
        <f>IF(V426="nee",0,(K426-P426)*(tab!$C$124))</f>
        <v>0</v>
      </c>
      <c r="X426" s="1230">
        <f>IF(AND(K426=0,P426=0),0,(H426-M426)*tab!$G$124+(I426-N426)*tab!$H$124+(J426-O426)*tab!$I$124)</f>
        <v>0</v>
      </c>
      <c r="Y426" s="1230">
        <f t="shared" si="178"/>
        <v>0</v>
      </c>
      <c r="Z426" s="3"/>
      <c r="AA426" s="26"/>
      <c r="AF426" s="51"/>
      <c r="AG426" s="51"/>
      <c r="AH426" s="51"/>
      <c r="AI426" s="51"/>
      <c r="AJ426" s="51"/>
      <c r="AK426" s="51"/>
      <c r="AL426" s="51"/>
      <c r="AM426" s="51"/>
      <c r="AN426" s="51"/>
      <c r="AO426" s="51"/>
      <c r="AP426" s="51"/>
      <c r="AQ426" s="51"/>
      <c r="AR426" s="51"/>
      <c r="AS426" s="51"/>
      <c r="AT426" s="51"/>
      <c r="AU426" s="51"/>
      <c r="AV426" s="51"/>
      <c r="BD426" s="51"/>
      <c r="BE426" s="51"/>
      <c r="BF426" s="51"/>
      <c r="BG426" s="51"/>
      <c r="BH426" s="51"/>
      <c r="BI426" s="51"/>
      <c r="BJ426" s="51"/>
      <c r="BK426" s="51"/>
      <c r="BL426" s="51"/>
      <c r="BM426" s="51"/>
      <c r="BN426" s="51"/>
      <c r="BO426" s="51"/>
      <c r="BP426" s="51"/>
      <c r="BQ426" s="51"/>
      <c r="BR426" s="51"/>
      <c r="BS426" s="51"/>
      <c r="BT426" s="51"/>
      <c r="CB426" s="51"/>
      <c r="CC426" s="51"/>
      <c r="CD426" s="51"/>
      <c r="CE426" s="51"/>
      <c r="CF426" s="51"/>
      <c r="CG426" s="51"/>
      <c r="CH426" s="51"/>
      <c r="CI426" s="51"/>
      <c r="CJ426" s="51"/>
      <c r="CK426" s="51"/>
      <c r="CL426" s="51"/>
      <c r="CM426" s="51"/>
      <c r="CN426" s="51"/>
      <c r="CO426" s="51"/>
      <c r="CP426" s="51"/>
      <c r="CQ426" s="51"/>
      <c r="CR426" s="51"/>
      <c r="CZ426" s="51"/>
      <c r="DA426" s="51"/>
      <c r="DB426" s="51"/>
      <c r="DC426" s="51"/>
      <c r="DD426" s="51"/>
      <c r="DE426" s="51"/>
      <c r="DF426" s="51"/>
      <c r="DG426" s="51"/>
      <c r="DH426" s="51"/>
      <c r="DI426" s="51"/>
      <c r="DJ426" s="51"/>
      <c r="DK426" s="51"/>
      <c r="DL426" s="51"/>
      <c r="DM426" s="51"/>
      <c r="DN426" s="51"/>
      <c r="DO426" s="51"/>
      <c r="DP426" s="51"/>
      <c r="DX426" s="51"/>
      <c r="DY426" s="51"/>
      <c r="DZ426" s="51"/>
      <c r="EA426" s="51"/>
      <c r="EB426" s="51"/>
      <c r="EC426" s="51"/>
      <c r="ED426" s="51"/>
      <c r="EE426" s="51"/>
      <c r="EF426" s="51"/>
      <c r="EG426" s="51"/>
      <c r="EH426" s="51"/>
      <c r="EI426" s="51"/>
      <c r="EJ426" s="51"/>
      <c r="EK426" s="51"/>
      <c r="EL426" s="51"/>
      <c r="EM426" s="51"/>
      <c r="EN426" s="51"/>
      <c r="EV426" s="51"/>
      <c r="EW426" s="51"/>
      <c r="EX426" s="51"/>
      <c r="EY426" s="51"/>
      <c r="EZ426" s="51"/>
      <c r="FA426" s="51"/>
      <c r="FB426" s="51"/>
      <c r="FC426" s="51"/>
      <c r="FD426" s="51"/>
      <c r="FE426" s="51"/>
      <c r="FF426" s="51"/>
      <c r="FG426" s="51"/>
      <c r="FH426" s="51"/>
      <c r="FI426" s="51"/>
      <c r="FJ426" s="51"/>
      <c r="FK426" s="51"/>
      <c r="FL426" s="51"/>
    </row>
    <row r="427" spans="2:168" ht="12" customHeight="1" x14ac:dyDescent="0.2">
      <c r="B427" s="21"/>
      <c r="C427" s="51"/>
      <c r="D427" s="1">
        <v>18</v>
      </c>
      <c r="E427" s="1238">
        <f t="shared" ref="E427:F427" si="195">+E392</f>
        <v>0</v>
      </c>
      <c r="F427" s="669">
        <f t="shared" si="195"/>
        <v>0</v>
      </c>
      <c r="G427" s="47"/>
      <c r="H427" s="48">
        <f t="shared" si="170"/>
        <v>0</v>
      </c>
      <c r="I427" s="48">
        <f t="shared" si="170"/>
        <v>0</v>
      </c>
      <c r="J427" s="48">
        <f t="shared" si="170"/>
        <v>0</v>
      </c>
      <c r="K427" s="1187">
        <f t="shared" si="176"/>
        <v>0</v>
      </c>
      <c r="L427" s="46"/>
      <c r="M427" s="48">
        <f t="shared" si="171"/>
        <v>0</v>
      </c>
      <c r="N427" s="48">
        <f t="shared" si="171"/>
        <v>0</v>
      </c>
      <c r="O427" s="48">
        <f t="shared" si="171"/>
        <v>0</v>
      </c>
      <c r="P427" s="1187">
        <f t="shared" si="177"/>
        <v>0</v>
      </c>
      <c r="Q427" s="46"/>
      <c r="R427" s="628" t="str">
        <f t="shared" si="172"/>
        <v>ja</v>
      </c>
      <c r="S427" s="1230">
        <f>IF(R427="nee",0,(K427-P427)*(tab!$C$24*tab!$D$10+tab!$D$52))</f>
        <v>0</v>
      </c>
      <c r="T427" s="1230" t="str">
        <f>IF(AND(K427=0,P427=0),"",(H427-M427)*tab!$E$59+(I427-N427)*tab!$F$59+(J427-O427)*tab!$G$59)</f>
        <v/>
      </c>
      <c r="U427" s="1230">
        <f t="shared" si="181"/>
        <v>0</v>
      </c>
      <c r="V427" s="628" t="str">
        <f t="shared" si="174"/>
        <v>ja</v>
      </c>
      <c r="W427" s="1230">
        <f>IF(V427="nee",0,(K427-P427)*(tab!$C$124))</f>
        <v>0</v>
      </c>
      <c r="X427" s="1230">
        <f>IF(AND(K427=0,P427=0),0,(H427-M427)*tab!$G$124+(I427-N427)*tab!$H$124+(J427-O427)*tab!$I$124)</f>
        <v>0</v>
      </c>
      <c r="Y427" s="1230">
        <f t="shared" si="178"/>
        <v>0</v>
      </c>
      <c r="Z427" s="3"/>
      <c r="AA427" s="26"/>
      <c r="AF427" s="51"/>
      <c r="AG427" s="51"/>
      <c r="AH427" s="51"/>
      <c r="AI427" s="51"/>
      <c r="AJ427" s="51"/>
      <c r="AK427" s="51"/>
      <c r="AL427" s="51"/>
      <c r="AM427" s="51"/>
      <c r="AN427" s="51"/>
      <c r="AO427" s="51"/>
      <c r="AP427" s="51"/>
      <c r="AQ427" s="51"/>
      <c r="AR427" s="51"/>
      <c r="AS427" s="51"/>
      <c r="AT427" s="51"/>
      <c r="AU427" s="51"/>
      <c r="AV427" s="51"/>
      <c r="BD427" s="51"/>
      <c r="BE427" s="51"/>
      <c r="BF427" s="51"/>
      <c r="BG427" s="51"/>
      <c r="BH427" s="51"/>
      <c r="BI427" s="51"/>
      <c r="BJ427" s="51"/>
      <c r="BK427" s="51"/>
      <c r="BL427" s="51"/>
      <c r="BM427" s="51"/>
      <c r="BN427" s="51"/>
      <c r="BO427" s="51"/>
      <c r="BP427" s="51"/>
      <c r="BQ427" s="51"/>
      <c r="BR427" s="51"/>
      <c r="BS427" s="51"/>
      <c r="BT427" s="51"/>
      <c r="CB427" s="51"/>
      <c r="CC427" s="51"/>
      <c r="CD427" s="51"/>
      <c r="CE427" s="51"/>
      <c r="CF427" s="51"/>
      <c r="CG427" s="51"/>
      <c r="CH427" s="51"/>
      <c r="CI427" s="51"/>
      <c r="CJ427" s="51"/>
      <c r="CK427" s="51"/>
      <c r="CL427" s="51"/>
      <c r="CM427" s="51"/>
      <c r="CN427" s="51"/>
      <c r="CO427" s="51"/>
      <c r="CP427" s="51"/>
      <c r="CQ427" s="51"/>
      <c r="CR427" s="51"/>
      <c r="CZ427" s="51"/>
      <c r="DA427" s="51"/>
      <c r="DB427" s="51"/>
      <c r="DC427" s="51"/>
      <c r="DD427" s="51"/>
      <c r="DE427" s="51"/>
      <c r="DF427" s="51"/>
      <c r="DG427" s="51"/>
      <c r="DH427" s="51"/>
      <c r="DI427" s="51"/>
      <c r="DJ427" s="51"/>
      <c r="DK427" s="51"/>
      <c r="DL427" s="51"/>
      <c r="DM427" s="51"/>
      <c r="DN427" s="51"/>
      <c r="DO427" s="51"/>
      <c r="DP427" s="51"/>
      <c r="DX427" s="51"/>
      <c r="DY427" s="51"/>
      <c r="DZ427" s="51"/>
      <c r="EA427" s="51"/>
      <c r="EB427" s="51"/>
      <c r="EC427" s="51"/>
      <c r="ED427" s="51"/>
      <c r="EE427" s="51"/>
      <c r="EF427" s="51"/>
      <c r="EG427" s="51"/>
      <c r="EH427" s="51"/>
      <c r="EI427" s="51"/>
      <c r="EJ427" s="51"/>
      <c r="EK427" s="51"/>
      <c r="EL427" s="51"/>
      <c r="EM427" s="51"/>
      <c r="EN427" s="51"/>
      <c r="EV427" s="51"/>
      <c r="EW427" s="51"/>
      <c r="EX427" s="51"/>
      <c r="EY427" s="51"/>
      <c r="EZ427" s="51"/>
      <c r="FA427" s="51"/>
      <c r="FB427" s="51"/>
      <c r="FC427" s="51"/>
      <c r="FD427" s="51"/>
      <c r="FE427" s="51"/>
      <c r="FF427" s="51"/>
      <c r="FG427" s="51"/>
      <c r="FH427" s="51"/>
      <c r="FI427" s="51"/>
      <c r="FJ427" s="51"/>
      <c r="FK427" s="51"/>
      <c r="FL427" s="51"/>
    </row>
    <row r="428" spans="2:168" ht="12" customHeight="1" x14ac:dyDescent="0.2">
      <c r="B428" s="21"/>
      <c r="C428" s="51"/>
      <c r="D428" s="1">
        <v>19</v>
      </c>
      <c r="E428" s="1238">
        <f t="shared" ref="E428:F428" si="196">+E393</f>
        <v>0</v>
      </c>
      <c r="F428" s="669">
        <f t="shared" si="196"/>
        <v>0</v>
      </c>
      <c r="G428" s="47"/>
      <c r="H428" s="48">
        <f t="shared" si="170"/>
        <v>0</v>
      </c>
      <c r="I428" s="48">
        <f t="shared" si="170"/>
        <v>0</v>
      </c>
      <c r="J428" s="48">
        <f t="shared" si="170"/>
        <v>0</v>
      </c>
      <c r="K428" s="1187">
        <f t="shared" si="176"/>
        <v>0</v>
      </c>
      <c r="L428" s="46"/>
      <c r="M428" s="48">
        <f t="shared" si="171"/>
        <v>0</v>
      </c>
      <c r="N428" s="48">
        <f t="shared" si="171"/>
        <v>0</v>
      </c>
      <c r="O428" s="48">
        <f t="shared" si="171"/>
        <v>0</v>
      </c>
      <c r="P428" s="1187">
        <f t="shared" si="177"/>
        <v>0</v>
      </c>
      <c r="Q428" s="46"/>
      <c r="R428" s="628" t="str">
        <f t="shared" si="172"/>
        <v>ja</v>
      </c>
      <c r="S428" s="1230">
        <f>IF(R428="nee",0,(K428-P428)*(tab!$C$24*tab!$D$10+tab!$D$52))</f>
        <v>0</v>
      </c>
      <c r="T428" s="1230" t="str">
        <f>IF(AND(K428=0,P428=0),"",(H428-M428)*tab!$E$59+(I428-N428)*tab!$F$59+(J428-O428)*tab!$G$59)</f>
        <v/>
      </c>
      <c r="U428" s="1230">
        <f t="shared" si="181"/>
        <v>0</v>
      </c>
      <c r="V428" s="628" t="str">
        <f t="shared" si="174"/>
        <v>ja</v>
      </c>
      <c r="W428" s="1230">
        <f>IF(V428="nee",0,(K428-P428)*(tab!$C$124))</f>
        <v>0</v>
      </c>
      <c r="X428" s="1230">
        <f>IF(AND(K428=0,P428=0),0,(H428-M428)*tab!$G$124+(I428-N428)*tab!$H$124+(J428-O428)*tab!$I$124)</f>
        <v>0</v>
      </c>
      <c r="Y428" s="1230">
        <f t="shared" si="178"/>
        <v>0</v>
      </c>
      <c r="Z428" s="3"/>
      <c r="AA428" s="26"/>
      <c r="AF428" s="51"/>
      <c r="AG428" s="51"/>
      <c r="AH428" s="51"/>
      <c r="AI428" s="51"/>
      <c r="AJ428" s="51"/>
      <c r="AK428" s="51"/>
      <c r="AL428" s="51"/>
      <c r="AM428" s="51"/>
      <c r="AN428" s="51"/>
      <c r="AO428" s="51"/>
      <c r="AP428" s="51"/>
      <c r="AQ428" s="51"/>
      <c r="AR428" s="51"/>
      <c r="AS428" s="51"/>
      <c r="AT428" s="51"/>
      <c r="AU428" s="51"/>
      <c r="AV428" s="51"/>
      <c r="BD428" s="51"/>
      <c r="BE428" s="51"/>
      <c r="BF428" s="51"/>
      <c r="BG428" s="51"/>
      <c r="BH428" s="51"/>
      <c r="BI428" s="51"/>
      <c r="BJ428" s="51"/>
      <c r="BK428" s="51"/>
      <c r="BL428" s="51"/>
      <c r="BM428" s="51"/>
      <c r="BN428" s="51"/>
      <c r="BO428" s="51"/>
      <c r="BP428" s="51"/>
      <c r="BQ428" s="51"/>
      <c r="BR428" s="51"/>
      <c r="BS428" s="51"/>
      <c r="BT428" s="51"/>
      <c r="CB428" s="51"/>
      <c r="CC428" s="51"/>
      <c r="CD428" s="51"/>
      <c r="CE428" s="51"/>
      <c r="CF428" s="51"/>
      <c r="CG428" s="51"/>
      <c r="CH428" s="51"/>
      <c r="CI428" s="51"/>
      <c r="CJ428" s="51"/>
      <c r="CK428" s="51"/>
      <c r="CL428" s="51"/>
      <c r="CM428" s="51"/>
      <c r="CN428" s="51"/>
      <c r="CO428" s="51"/>
      <c r="CP428" s="51"/>
      <c r="CQ428" s="51"/>
      <c r="CR428" s="51"/>
      <c r="CZ428" s="51"/>
      <c r="DA428" s="51"/>
      <c r="DB428" s="51"/>
      <c r="DC428" s="51"/>
      <c r="DD428" s="51"/>
      <c r="DE428" s="51"/>
      <c r="DF428" s="51"/>
      <c r="DG428" s="51"/>
      <c r="DH428" s="51"/>
      <c r="DI428" s="51"/>
      <c r="DJ428" s="51"/>
      <c r="DK428" s="51"/>
      <c r="DL428" s="51"/>
      <c r="DM428" s="51"/>
      <c r="DN428" s="51"/>
      <c r="DO428" s="51"/>
      <c r="DP428" s="51"/>
      <c r="DX428" s="51"/>
      <c r="DY428" s="51"/>
      <c r="DZ428" s="51"/>
      <c r="EA428" s="51"/>
      <c r="EB428" s="51"/>
      <c r="EC428" s="51"/>
      <c r="ED428" s="51"/>
      <c r="EE428" s="51"/>
      <c r="EF428" s="51"/>
      <c r="EG428" s="51"/>
      <c r="EH428" s="51"/>
      <c r="EI428" s="51"/>
      <c r="EJ428" s="51"/>
      <c r="EK428" s="51"/>
      <c r="EL428" s="51"/>
      <c r="EM428" s="51"/>
      <c r="EN428" s="51"/>
      <c r="EV428" s="51"/>
      <c r="EW428" s="51"/>
      <c r="EX428" s="51"/>
      <c r="EY428" s="51"/>
      <c r="EZ428" s="51"/>
      <c r="FA428" s="51"/>
      <c r="FB428" s="51"/>
      <c r="FC428" s="51"/>
      <c r="FD428" s="51"/>
      <c r="FE428" s="51"/>
      <c r="FF428" s="51"/>
      <c r="FG428" s="51"/>
      <c r="FH428" s="51"/>
      <c r="FI428" s="51"/>
      <c r="FJ428" s="51"/>
      <c r="FK428" s="51"/>
      <c r="FL428" s="51"/>
    </row>
    <row r="429" spans="2:168" ht="12" customHeight="1" x14ac:dyDescent="0.2">
      <c r="B429" s="21"/>
      <c r="C429" s="51"/>
      <c r="D429" s="1">
        <v>20</v>
      </c>
      <c r="E429" s="1238">
        <f t="shared" ref="E429:F429" si="197">+E394</f>
        <v>0</v>
      </c>
      <c r="F429" s="669">
        <f t="shared" si="197"/>
        <v>0</v>
      </c>
      <c r="G429" s="47"/>
      <c r="H429" s="48">
        <f t="shared" si="170"/>
        <v>0</v>
      </c>
      <c r="I429" s="48">
        <f t="shared" si="170"/>
        <v>0</v>
      </c>
      <c r="J429" s="48">
        <f t="shared" si="170"/>
        <v>0</v>
      </c>
      <c r="K429" s="1187">
        <f t="shared" si="176"/>
        <v>0</v>
      </c>
      <c r="L429" s="46"/>
      <c r="M429" s="48">
        <f t="shared" si="171"/>
        <v>0</v>
      </c>
      <c r="N429" s="48">
        <f t="shared" si="171"/>
        <v>0</v>
      </c>
      <c r="O429" s="48">
        <f t="shared" si="171"/>
        <v>0</v>
      </c>
      <c r="P429" s="1187">
        <f t="shared" si="177"/>
        <v>0</v>
      </c>
      <c r="Q429" s="46"/>
      <c r="R429" s="628" t="str">
        <f t="shared" si="172"/>
        <v>ja</v>
      </c>
      <c r="S429" s="1230">
        <f>IF(R429="nee",0,(K429-P429)*(tab!$C$24*tab!$D$10+tab!$D$52))</f>
        <v>0</v>
      </c>
      <c r="T429" s="1230" t="str">
        <f>IF(AND(K429=0,P429=0),"",(H429-M429)*tab!$E$59+(I429-N429)*tab!$F$59+(J429-O429)*tab!$G$59)</f>
        <v/>
      </c>
      <c r="U429" s="1230">
        <f t="shared" si="181"/>
        <v>0</v>
      </c>
      <c r="V429" s="628" t="str">
        <f t="shared" si="174"/>
        <v>ja</v>
      </c>
      <c r="W429" s="1230">
        <f>IF(V429="nee",0,(K429-P429)*(tab!$C$124))</f>
        <v>0</v>
      </c>
      <c r="X429" s="1230">
        <f>IF(AND(K429=0,P429=0),0,(H429-M429)*tab!$G$124+(I429-N429)*tab!$H$124+(J429-O429)*tab!$I$124)</f>
        <v>0</v>
      </c>
      <c r="Y429" s="1230">
        <f t="shared" si="178"/>
        <v>0</v>
      </c>
      <c r="Z429" s="3"/>
      <c r="AA429" s="26"/>
      <c r="AF429" s="51"/>
      <c r="AG429" s="51"/>
      <c r="AH429" s="51"/>
      <c r="AI429" s="51"/>
      <c r="AJ429" s="51"/>
      <c r="AK429" s="51"/>
      <c r="AL429" s="51"/>
      <c r="AM429" s="51"/>
      <c r="AN429" s="51"/>
      <c r="AO429" s="51"/>
      <c r="AP429" s="51"/>
      <c r="AQ429" s="51"/>
      <c r="AR429" s="51"/>
      <c r="AS429" s="51"/>
      <c r="AT429" s="51"/>
      <c r="AU429" s="51"/>
      <c r="AV429" s="51"/>
      <c r="BD429" s="51"/>
      <c r="BE429" s="51"/>
      <c r="BF429" s="51"/>
      <c r="BG429" s="51"/>
      <c r="BH429" s="51"/>
      <c r="BI429" s="51"/>
      <c r="BJ429" s="51"/>
      <c r="BK429" s="51"/>
      <c r="BL429" s="51"/>
      <c r="BM429" s="51"/>
      <c r="BN429" s="51"/>
      <c r="BO429" s="51"/>
      <c r="BP429" s="51"/>
      <c r="BQ429" s="51"/>
      <c r="BR429" s="51"/>
      <c r="BS429" s="51"/>
      <c r="BT429" s="51"/>
      <c r="CB429" s="51"/>
      <c r="CC429" s="51"/>
      <c r="CD429" s="51"/>
      <c r="CE429" s="51"/>
      <c r="CF429" s="51"/>
      <c r="CG429" s="51"/>
      <c r="CH429" s="51"/>
      <c r="CI429" s="51"/>
      <c r="CJ429" s="51"/>
      <c r="CK429" s="51"/>
      <c r="CL429" s="51"/>
      <c r="CM429" s="51"/>
      <c r="CN429" s="51"/>
      <c r="CO429" s="51"/>
      <c r="CP429" s="51"/>
      <c r="CQ429" s="51"/>
      <c r="CR429" s="51"/>
      <c r="CZ429" s="51"/>
      <c r="DA429" s="51"/>
      <c r="DB429" s="51"/>
      <c r="DC429" s="51"/>
      <c r="DD429" s="51"/>
      <c r="DE429" s="51"/>
      <c r="DF429" s="51"/>
      <c r="DG429" s="51"/>
      <c r="DH429" s="51"/>
      <c r="DI429" s="51"/>
      <c r="DJ429" s="51"/>
      <c r="DK429" s="51"/>
      <c r="DL429" s="51"/>
      <c r="DM429" s="51"/>
      <c r="DN429" s="51"/>
      <c r="DO429" s="51"/>
      <c r="DP429" s="51"/>
      <c r="DX429" s="51"/>
      <c r="DY429" s="51"/>
      <c r="DZ429" s="51"/>
      <c r="EA429" s="51"/>
      <c r="EB429" s="51"/>
      <c r="EC429" s="51"/>
      <c r="ED429" s="51"/>
      <c r="EE429" s="51"/>
      <c r="EF429" s="51"/>
      <c r="EG429" s="51"/>
      <c r="EH429" s="51"/>
      <c r="EI429" s="51"/>
      <c r="EJ429" s="51"/>
      <c r="EK429" s="51"/>
      <c r="EL429" s="51"/>
      <c r="EM429" s="51"/>
      <c r="EN429" s="51"/>
      <c r="EV429" s="51"/>
      <c r="EW429" s="51"/>
      <c r="EX429" s="51"/>
      <c r="EY429" s="51"/>
      <c r="EZ429" s="51"/>
      <c r="FA429" s="51"/>
      <c r="FB429" s="51"/>
      <c r="FC429" s="51"/>
      <c r="FD429" s="51"/>
      <c r="FE429" s="51"/>
      <c r="FF429" s="51"/>
      <c r="FG429" s="51"/>
      <c r="FH429" s="51"/>
      <c r="FI429" s="51"/>
      <c r="FJ429" s="51"/>
      <c r="FK429" s="51"/>
      <c r="FL429" s="51"/>
    </row>
    <row r="430" spans="2:168" ht="12" customHeight="1" x14ac:dyDescent="0.2">
      <c r="B430" s="21"/>
      <c r="C430" s="51"/>
      <c r="D430" s="1">
        <v>21</v>
      </c>
      <c r="E430" s="1238">
        <f t="shared" ref="E430:F430" si="198">+E395</f>
        <v>0</v>
      </c>
      <c r="F430" s="669">
        <f t="shared" si="198"/>
        <v>0</v>
      </c>
      <c r="G430" s="47"/>
      <c r="H430" s="48">
        <f t="shared" si="170"/>
        <v>0</v>
      </c>
      <c r="I430" s="48">
        <f t="shared" si="170"/>
        <v>0</v>
      </c>
      <c r="J430" s="48">
        <f t="shared" si="170"/>
        <v>0</v>
      </c>
      <c r="K430" s="1187">
        <f t="shared" si="176"/>
        <v>0</v>
      </c>
      <c r="L430" s="46"/>
      <c r="M430" s="48">
        <f t="shared" si="171"/>
        <v>0</v>
      </c>
      <c r="N430" s="48">
        <f t="shared" si="171"/>
        <v>0</v>
      </c>
      <c r="O430" s="48">
        <f t="shared" si="171"/>
        <v>0</v>
      </c>
      <c r="P430" s="1187">
        <f t="shared" si="177"/>
        <v>0</v>
      </c>
      <c r="Q430" s="46"/>
      <c r="R430" s="628" t="str">
        <f t="shared" si="172"/>
        <v>ja</v>
      </c>
      <c r="S430" s="1230">
        <f>IF(R430="nee",0,(K430-P430)*(tab!$C$24*tab!$D$10+tab!$D$52))</f>
        <v>0</v>
      </c>
      <c r="T430" s="1230" t="str">
        <f>IF(AND(K430=0,P430=0),"",(H430-M430)*tab!$E$59+(I430-N430)*tab!$F$59+(J430-O430)*tab!$G$59)</f>
        <v/>
      </c>
      <c r="U430" s="1230">
        <f t="shared" si="181"/>
        <v>0</v>
      </c>
      <c r="V430" s="628" t="str">
        <f t="shared" si="174"/>
        <v>ja</v>
      </c>
      <c r="W430" s="1230">
        <f>IF(V430="nee",0,(K430-P430)*(tab!$C$124))</f>
        <v>0</v>
      </c>
      <c r="X430" s="1230">
        <f>IF(AND(K430=0,P430=0),0,(H430-M430)*tab!$G$124+(I430-N430)*tab!$H$124+(J430-O430)*tab!$I$124)</f>
        <v>0</v>
      </c>
      <c r="Y430" s="1230">
        <f t="shared" si="178"/>
        <v>0</v>
      </c>
      <c r="Z430" s="3"/>
      <c r="AA430" s="26"/>
      <c r="AF430" s="51"/>
      <c r="AG430" s="51"/>
      <c r="AH430" s="51"/>
      <c r="AI430" s="51"/>
      <c r="AJ430" s="51"/>
      <c r="AK430" s="51"/>
      <c r="AL430" s="51"/>
      <c r="AM430" s="51"/>
      <c r="AN430" s="51"/>
      <c r="AO430" s="51"/>
      <c r="AP430" s="51"/>
      <c r="AQ430" s="51"/>
      <c r="AR430" s="51"/>
      <c r="AS430" s="51"/>
      <c r="AT430" s="51"/>
      <c r="AU430" s="51"/>
      <c r="AV430" s="51"/>
      <c r="BD430" s="51"/>
      <c r="BE430" s="51"/>
      <c r="BF430" s="51"/>
      <c r="BG430" s="51"/>
      <c r="BH430" s="51"/>
      <c r="BI430" s="51"/>
      <c r="BJ430" s="51"/>
      <c r="BK430" s="51"/>
      <c r="BL430" s="51"/>
      <c r="BM430" s="51"/>
      <c r="BN430" s="51"/>
      <c r="BO430" s="51"/>
      <c r="BP430" s="51"/>
      <c r="BQ430" s="51"/>
      <c r="BR430" s="51"/>
      <c r="BS430" s="51"/>
      <c r="BT430" s="51"/>
      <c r="CB430" s="51"/>
      <c r="CC430" s="51"/>
      <c r="CD430" s="51"/>
      <c r="CE430" s="51"/>
      <c r="CF430" s="51"/>
      <c r="CG430" s="51"/>
      <c r="CH430" s="51"/>
      <c r="CI430" s="51"/>
      <c r="CJ430" s="51"/>
      <c r="CK430" s="51"/>
      <c r="CL430" s="51"/>
      <c r="CM430" s="51"/>
      <c r="CN430" s="51"/>
      <c r="CO430" s="51"/>
      <c r="CP430" s="51"/>
      <c r="CQ430" s="51"/>
      <c r="CR430" s="51"/>
      <c r="CZ430" s="51"/>
      <c r="DA430" s="51"/>
      <c r="DB430" s="51"/>
      <c r="DC430" s="51"/>
      <c r="DD430" s="51"/>
      <c r="DE430" s="51"/>
      <c r="DF430" s="51"/>
      <c r="DG430" s="51"/>
      <c r="DH430" s="51"/>
      <c r="DI430" s="51"/>
      <c r="DJ430" s="51"/>
      <c r="DK430" s="51"/>
      <c r="DL430" s="51"/>
      <c r="DM430" s="51"/>
      <c r="DN430" s="51"/>
      <c r="DO430" s="51"/>
      <c r="DP430" s="51"/>
      <c r="DX430" s="51"/>
      <c r="DY430" s="51"/>
      <c r="DZ430" s="51"/>
      <c r="EA430" s="51"/>
      <c r="EB430" s="51"/>
      <c r="EC430" s="51"/>
      <c r="ED430" s="51"/>
      <c r="EE430" s="51"/>
      <c r="EF430" s="51"/>
      <c r="EG430" s="51"/>
      <c r="EH430" s="51"/>
      <c r="EI430" s="51"/>
      <c r="EJ430" s="51"/>
      <c r="EK430" s="51"/>
      <c r="EL430" s="51"/>
      <c r="EM430" s="51"/>
      <c r="EN430" s="51"/>
      <c r="EV430" s="51"/>
      <c r="EW430" s="51"/>
      <c r="EX430" s="51"/>
      <c r="EY430" s="51"/>
      <c r="EZ430" s="51"/>
      <c r="FA430" s="51"/>
      <c r="FB430" s="51"/>
      <c r="FC430" s="51"/>
      <c r="FD430" s="51"/>
      <c r="FE430" s="51"/>
      <c r="FF430" s="51"/>
      <c r="FG430" s="51"/>
      <c r="FH430" s="51"/>
      <c r="FI430" s="51"/>
      <c r="FJ430" s="51"/>
      <c r="FK430" s="51"/>
      <c r="FL430" s="51"/>
    </row>
    <row r="431" spans="2:168" ht="12" customHeight="1" x14ac:dyDescent="0.2">
      <c r="B431" s="21"/>
      <c r="C431" s="51"/>
      <c r="D431" s="1">
        <v>22</v>
      </c>
      <c r="E431" s="1238">
        <f t="shared" ref="E431:F431" si="199">+E396</f>
        <v>0</v>
      </c>
      <c r="F431" s="669">
        <f t="shared" si="199"/>
        <v>0</v>
      </c>
      <c r="G431" s="47"/>
      <c r="H431" s="48">
        <f t="shared" si="170"/>
        <v>0</v>
      </c>
      <c r="I431" s="48">
        <f t="shared" si="170"/>
        <v>0</v>
      </c>
      <c r="J431" s="48">
        <f t="shared" si="170"/>
        <v>0</v>
      </c>
      <c r="K431" s="1187">
        <f t="shared" si="176"/>
        <v>0</v>
      </c>
      <c r="L431" s="46"/>
      <c r="M431" s="48">
        <f t="shared" si="171"/>
        <v>0</v>
      </c>
      <c r="N431" s="48">
        <f t="shared" si="171"/>
        <v>0</v>
      </c>
      <c r="O431" s="48">
        <f t="shared" si="171"/>
        <v>0</v>
      </c>
      <c r="P431" s="1187">
        <f t="shared" si="177"/>
        <v>0</v>
      </c>
      <c r="Q431" s="46"/>
      <c r="R431" s="628" t="str">
        <f t="shared" si="172"/>
        <v>ja</v>
      </c>
      <c r="S431" s="1230">
        <f>IF(R431="nee",0,(K431-P431)*(tab!$C$24*tab!$D$10+tab!$D$52))</f>
        <v>0</v>
      </c>
      <c r="T431" s="1230" t="str">
        <f>IF(AND(K431=0,P431=0),"",(H431-M431)*tab!$E$59+(I431-N431)*tab!$F$59+(J431-O431)*tab!$G$59)</f>
        <v/>
      </c>
      <c r="U431" s="1230">
        <f t="shared" si="181"/>
        <v>0</v>
      </c>
      <c r="V431" s="628" t="str">
        <f t="shared" si="174"/>
        <v>ja</v>
      </c>
      <c r="W431" s="1230">
        <f>IF(V431="nee",0,(K431-P431)*(tab!$C$124))</f>
        <v>0</v>
      </c>
      <c r="X431" s="1230">
        <f>IF(AND(K431=0,P431=0),0,(H431-M431)*tab!$G$124+(I431-N431)*tab!$H$124+(J431-O431)*tab!$I$124)</f>
        <v>0</v>
      </c>
      <c r="Y431" s="1230">
        <f t="shared" si="178"/>
        <v>0</v>
      </c>
      <c r="Z431" s="3"/>
      <c r="AA431" s="26"/>
      <c r="AF431" s="51"/>
      <c r="AG431" s="51"/>
      <c r="AH431" s="51"/>
      <c r="AI431" s="51"/>
      <c r="AJ431" s="51"/>
      <c r="AK431" s="51"/>
      <c r="AL431" s="51"/>
      <c r="AM431" s="51"/>
      <c r="AN431" s="51"/>
      <c r="AO431" s="51"/>
      <c r="AP431" s="51"/>
      <c r="AQ431" s="51"/>
      <c r="AR431" s="51"/>
      <c r="AS431" s="51"/>
      <c r="AT431" s="51"/>
      <c r="AU431" s="51"/>
      <c r="AV431" s="51"/>
      <c r="BD431" s="51"/>
      <c r="BE431" s="51"/>
      <c r="BF431" s="51"/>
      <c r="BG431" s="51"/>
      <c r="BH431" s="51"/>
      <c r="BI431" s="51"/>
      <c r="BJ431" s="51"/>
      <c r="BK431" s="51"/>
      <c r="BL431" s="51"/>
      <c r="BM431" s="51"/>
      <c r="BN431" s="51"/>
      <c r="BO431" s="51"/>
      <c r="BP431" s="51"/>
      <c r="BQ431" s="51"/>
      <c r="BR431" s="51"/>
      <c r="BS431" s="51"/>
      <c r="BT431" s="51"/>
      <c r="CB431" s="51"/>
      <c r="CC431" s="51"/>
      <c r="CD431" s="51"/>
      <c r="CE431" s="51"/>
      <c r="CF431" s="51"/>
      <c r="CG431" s="51"/>
      <c r="CH431" s="51"/>
      <c r="CI431" s="51"/>
      <c r="CJ431" s="51"/>
      <c r="CK431" s="51"/>
      <c r="CL431" s="51"/>
      <c r="CM431" s="51"/>
      <c r="CN431" s="51"/>
      <c r="CO431" s="51"/>
      <c r="CP431" s="51"/>
      <c r="CQ431" s="51"/>
      <c r="CR431" s="51"/>
      <c r="CZ431" s="51"/>
      <c r="DA431" s="51"/>
      <c r="DB431" s="51"/>
      <c r="DC431" s="51"/>
      <c r="DD431" s="51"/>
      <c r="DE431" s="51"/>
      <c r="DF431" s="51"/>
      <c r="DG431" s="51"/>
      <c r="DH431" s="51"/>
      <c r="DI431" s="51"/>
      <c r="DJ431" s="51"/>
      <c r="DK431" s="51"/>
      <c r="DL431" s="51"/>
      <c r="DM431" s="51"/>
      <c r="DN431" s="51"/>
      <c r="DO431" s="51"/>
      <c r="DP431" s="51"/>
      <c r="DX431" s="51"/>
      <c r="DY431" s="51"/>
      <c r="DZ431" s="51"/>
      <c r="EA431" s="51"/>
      <c r="EB431" s="51"/>
      <c r="EC431" s="51"/>
      <c r="ED431" s="51"/>
      <c r="EE431" s="51"/>
      <c r="EF431" s="51"/>
      <c r="EG431" s="51"/>
      <c r="EH431" s="51"/>
      <c r="EI431" s="51"/>
      <c r="EJ431" s="51"/>
      <c r="EK431" s="51"/>
      <c r="EL431" s="51"/>
      <c r="EM431" s="51"/>
      <c r="EN431" s="51"/>
      <c r="EV431" s="51"/>
      <c r="EW431" s="51"/>
      <c r="EX431" s="51"/>
      <c r="EY431" s="51"/>
      <c r="EZ431" s="51"/>
      <c r="FA431" s="51"/>
      <c r="FB431" s="51"/>
      <c r="FC431" s="51"/>
      <c r="FD431" s="51"/>
      <c r="FE431" s="51"/>
      <c r="FF431" s="51"/>
      <c r="FG431" s="51"/>
      <c r="FH431" s="51"/>
      <c r="FI431" s="51"/>
      <c r="FJ431" s="51"/>
      <c r="FK431" s="51"/>
      <c r="FL431" s="51"/>
    </row>
    <row r="432" spans="2:168" ht="12" customHeight="1" x14ac:dyDescent="0.2">
      <c r="B432" s="21"/>
      <c r="C432" s="51"/>
      <c r="D432" s="1">
        <v>23</v>
      </c>
      <c r="E432" s="1238">
        <f t="shared" ref="E432:F432" si="200">+E397</f>
        <v>0</v>
      </c>
      <c r="F432" s="669">
        <f t="shared" si="200"/>
        <v>0</v>
      </c>
      <c r="G432" s="47"/>
      <c r="H432" s="48">
        <f t="shared" si="170"/>
        <v>0</v>
      </c>
      <c r="I432" s="48">
        <f t="shared" si="170"/>
        <v>0</v>
      </c>
      <c r="J432" s="48">
        <f t="shared" si="170"/>
        <v>0</v>
      </c>
      <c r="K432" s="1187">
        <f t="shared" si="176"/>
        <v>0</v>
      </c>
      <c r="L432" s="46"/>
      <c r="M432" s="48">
        <f t="shared" si="171"/>
        <v>0</v>
      </c>
      <c r="N432" s="48">
        <f t="shared" si="171"/>
        <v>0</v>
      </c>
      <c r="O432" s="48">
        <f t="shared" si="171"/>
        <v>0</v>
      </c>
      <c r="P432" s="1187">
        <f t="shared" si="177"/>
        <v>0</v>
      </c>
      <c r="Q432" s="46"/>
      <c r="R432" s="628" t="str">
        <f t="shared" si="172"/>
        <v>ja</v>
      </c>
      <c r="S432" s="1230">
        <f>IF(R432="nee",0,(K432-P432)*(tab!$C$24*tab!$D$10+tab!$D$52))</f>
        <v>0</v>
      </c>
      <c r="T432" s="1230" t="str">
        <f>IF(AND(K432=0,P432=0),"",(H432-M432)*tab!$E$59+(I432-N432)*tab!$F$59+(J432-O432)*tab!$G$59)</f>
        <v/>
      </c>
      <c r="U432" s="1230">
        <f t="shared" si="181"/>
        <v>0</v>
      </c>
      <c r="V432" s="628" t="str">
        <f t="shared" si="174"/>
        <v>ja</v>
      </c>
      <c r="W432" s="1230">
        <f>IF(V432="nee",0,(K432-P432)*(tab!$C$124))</f>
        <v>0</v>
      </c>
      <c r="X432" s="1230">
        <f>IF(AND(K432=0,P432=0),0,(H432-M432)*tab!$G$124+(I432-N432)*tab!$H$124+(J432-O432)*tab!$I$124)</f>
        <v>0</v>
      </c>
      <c r="Y432" s="1230">
        <f t="shared" si="178"/>
        <v>0</v>
      </c>
      <c r="Z432" s="3"/>
      <c r="AA432" s="26"/>
      <c r="AF432" s="51"/>
      <c r="AG432" s="51"/>
      <c r="AH432" s="51"/>
      <c r="AI432" s="51"/>
      <c r="AJ432" s="51"/>
      <c r="AK432" s="51"/>
      <c r="AL432" s="51"/>
      <c r="AM432" s="51"/>
      <c r="AN432" s="51"/>
      <c r="AO432" s="51"/>
      <c r="AP432" s="51"/>
      <c r="AQ432" s="51"/>
      <c r="AR432" s="51"/>
      <c r="AS432" s="51"/>
      <c r="AT432" s="51"/>
      <c r="AU432" s="51"/>
      <c r="AV432" s="51"/>
      <c r="BD432" s="51"/>
      <c r="BE432" s="51"/>
      <c r="BF432" s="51"/>
      <c r="BG432" s="51"/>
      <c r="BH432" s="51"/>
      <c r="BI432" s="51"/>
      <c r="BJ432" s="51"/>
      <c r="BK432" s="51"/>
      <c r="BL432" s="51"/>
      <c r="BM432" s="51"/>
      <c r="BN432" s="51"/>
      <c r="BO432" s="51"/>
      <c r="BP432" s="51"/>
      <c r="BQ432" s="51"/>
      <c r="BR432" s="51"/>
      <c r="BS432" s="51"/>
      <c r="BT432" s="51"/>
      <c r="CB432" s="51"/>
      <c r="CC432" s="51"/>
      <c r="CD432" s="51"/>
      <c r="CE432" s="51"/>
      <c r="CF432" s="51"/>
      <c r="CG432" s="51"/>
      <c r="CH432" s="51"/>
      <c r="CI432" s="51"/>
      <c r="CJ432" s="51"/>
      <c r="CK432" s="51"/>
      <c r="CL432" s="51"/>
      <c r="CM432" s="51"/>
      <c r="CN432" s="51"/>
      <c r="CO432" s="51"/>
      <c r="CP432" s="51"/>
      <c r="CQ432" s="51"/>
      <c r="CR432" s="51"/>
      <c r="CZ432" s="51"/>
      <c r="DA432" s="51"/>
      <c r="DB432" s="51"/>
      <c r="DC432" s="51"/>
      <c r="DD432" s="51"/>
      <c r="DE432" s="51"/>
      <c r="DF432" s="51"/>
      <c r="DG432" s="51"/>
      <c r="DH432" s="51"/>
      <c r="DI432" s="51"/>
      <c r="DJ432" s="51"/>
      <c r="DK432" s="51"/>
      <c r="DL432" s="51"/>
      <c r="DM432" s="51"/>
      <c r="DN432" s="51"/>
      <c r="DO432" s="51"/>
      <c r="DP432" s="51"/>
      <c r="DX432" s="51"/>
      <c r="DY432" s="51"/>
      <c r="DZ432" s="51"/>
      <c r="EA432" s="51"/>
      <c r="EB432" s="51"/>
      <c r="EC432" s="51"/>
      <c r="ED432" s="51"/>
      <c r="EE432" s="51"/>
      <c r="EF432" s="51"/>
      <c r="EG432" s="51"/>
      <c r="EH432" s="51"/>
      <c r="EI432" s="51"/>
      <c r="EJ432" s="51"/>
      <c r="EK432" s="51"/>
      <c r="EL432" s="51"/>
      <c r="EM432" s="51"/>
      <c r="EN432" s="51"/>
      <c r="EV432" s="51"/>
      <c r="EW432" s="51"/>
      <c r="EX432" s="51"/>
      <c r="EY432" s="51"/>
      <c r="EZ432" s="51"/>
      <c r="FA432" s="51"/>
      <c r="FB432" s="51"/>
      <c r="FC432" s="51"/>
      <c r="FD432" s="51"/>
      <c r="FE432" s="51"/>
      <c r="FF432" s="51"/>
      <c r="FG432" s="51"/>
      <c r="FH432" s="51"/>
      <c r="FI432" s="51"/>
      <c r="FJ432" s="51"/>
      <c r="FK432" s="51"/>
      <c r="FL432" s="51"/>
    </row>
    <row r="433" spans="2:168" ht="12" customHeight="1" x14ac:dyDescent="0.2">
      <c r="B433" s="21"/>
      <c r="C433" s="51"/>
      <c r="D433" s="1">
        <v>24</v>
      </c>
      <c r="E433" s="1238">
        <f t="shared" ref="E433:F433" si="201">+E398</f>
        <v>0</v>
      </c>
      <c r="F433" s="669">
        <f t="shared" si="201"/>
        <v>0</v>
      </c>
      <c r="G433" s="47"/>
      <c r="H433" s="48">
        <f t="shared" si="170"/>
        <v>0</v>
      </c>
      <c r="I433" s="48">
        <f t="shared" si="170"/>
        <v>0</v>
      </c>
      <c r="J433" s="48">
        <f t="shared" si="170"/>
        <v>0</v>
      </c>
      <c r="K433" s="1187">
        <f t="shared" si="176"/>
        <v>0</v>
      </c>
      <c r="L433" s="46"/>
      <c r="M433" s="48">
        <f t="shared" si="171"/>
        <v>0</v>
      </c>
      <c r="N433" s="48">
        <f t="shared" si="171"/>
        <v>0</v>
      </c>
      <c r="O433" s="48">
        <f t="shared" si="171"/>
        <v>0</v>
      </c>
      <c r="P433" s="1187">
        <f t="shared" si="177"/>
        <v>0</v>
      </c>
      <c r="Q433" s="46"/>
      <c r="R433" s="628" t="str">
        <f t="shared" si="172"/>
        <v>ja</v>
      </c>
      <c r="S433" s="1230">
        <f>IF(R433="nee",0,(K433-P433)*(tab!$C$24*tab!$D$10+tab!$D$52))</f>
        <v>0</v>
      </c>
      <c r="T433" s="1230" t="str">
        <f>IF(AND(K433=0,P433=0),"",(H433-M433)*tab!$E$59+(I433-N433)*tab!$F$59+(J433-O433)*tab!$G$59)</f>
        <v/>
      </c>
      <c r="U433" s="1230">
        <f t="shared" si="181"/>
        <v>0</v>
      </c>
      <c r="V433" s="628" t="str">
        <f t="shared" si="174"/>
        <v>ja</v>
      </c>
      <c r="W433" s="1230">
        <f>IF(V433="nee",0,(K433-P433)*(tab!$C$124))</f>
        <v>0</v>
      </c>
      <c r="X433" s="1230">
        <f>IF(AND(K433=0,P433=0),0,(H433-M433)*tab!$G$124+(I433-N433)*tab!$H$124+(J433-O433)*tab!$I$124)</f>
        <v>0</v>
      </c>
      <c r="Y433" s="1230">
        <f t="shared" si="178"/>
        <v>0</v>
      </c>
      <c r="Z433" s="3"/>
      <c r="AA433" s="26"/>
      <c r="AF433" s="51"/>
      <c r="AG433" s="51"/>
      <c r="AH433" s="51"/>
      <c r="AI433" s="51"/>
      <c r="AJ433" s="51"/>
      <c r="AK433" s="51"/>
      <c r="AL433" s="51"/>
      <c r="AM433" s="51"/>
      <c r="AN433" s="51"/>
      <c r="AO433" s="51"/>
      <c r="AP433" s="51"/>
      <c r="AQ433" s="51"/>
      <c r="AR433" s="51"/>
      <c r="AS433" s="51"/>
      <c r="AT433" s="51"/>
      <c r="AU433" s="51"/>
      <c r="AV433" s="51"/>
      <c r="BD433" s="51"/>
      <c r="BE433" s="51"/>
      <c r="BF433" s="51"/>
      <c r="BG433" s="51"/>
      <c r="BH433" s="51"/>
      <c r="BI433" s="51"/>
      <c r="BJ433" s="51"/>
      <c r="BK433" s="51"/>
      <c r="BL433" s="51"/>
      <c r="BM433" s="51"/>
      <c r="BN433" s="51"/>
      <c r="BO433" s="51"/>
      <c r="BP433" s="51"/>
      <c r="BQ433" s="51"/>
      <c r="BR433" s="51"/>
      <c r="BS433" s="51"/>
      <c r="BT433" s="51"/>
      <c r="CB433" s="51"/>
      <c r="CC433" s="51"/>
      <c r="CD433" s="51"/>
      <c r="CE433" s="51"/>
      <c r="CF433" s="51"/>
      <c r="CG433" s="51"/>
      <c r="CH433" s="51"/>
      <c r="CI433" s="51"/>
      <c r="CJ433" s="51"/>
      <c r="CK433" s="51"/>
      <c r="CL433" s="51"/>
      <c r="CM433" s="51"/>
      <c r="CN433" s="51"/>
      <c r="CO433" s="51"/>
      <c r="CP433" s="51"/>
      <c r="CQ433" s="51"/>
      <c r="CR433" s="51"/>
      <c r="CZ433" s="51"/>
      <c r="DA433" s="51"/>
      <c r="DB433" s="51"/>
      <c r="DC433" s="51"/>
      <c r="DD433" s="51"/>
      <c r="DE433" s="51"/>
      <c r="DF433" s="51"/>
      <c r="DG433" s="51"/>
      <c r="DH433" s="51"/>
      <c r="DI433" s="51"/>
      <c r="DJ433" s="51"/>
      <c r="DK433" s="51"/>
      <c r="DL433" s="51"/>
      <c r="DM433" s="51"/>
      <c r="DN433" s="51"/>
      <c r="DO433" s="51"/>
      <c r="DP433" s="51"/>
      <c r="DX433" s="51"/>
      <c r="DY433" s="51"/>
      <c r="DZ433" s="51"/>
      <c r="EA433" s="51"/>
      <c r="EB433" s="51"/>
      <c r="EC433" s="51"/>
      <c r="ED433" s="51"/>
      <c r="EE433" s="51"/>
      <c r="EF433" s="51"/>
      <c r="EG433" s="51"/>
      <c r="EH433" s="51"/>
      <c r="EI433" s="51"/>
      <c r="EJ433" s="51"/>
      <c r="EK433" s="51"/>
      <c r="EL433" s="51"/>
      <c r="EM433" s="51"/>
      <c r="EN433" s="51"/>
      <c r="EV433" s="51"/>
      <c r="EW433" s="51"/>
      <c r="EX433" s="51"/>
      <c r="EY433" s="51"/>
      <c r="EZ433" s="51"/>
      <c r="FA433" s="51"/>
      <c r="FB433" s="51"/>
      <c r="FC433" s="51"/>
      <c r="FD433" s="51"/>
      <c r="FE433" s="51"/>
      <c r="FF433" s="51"/>
      <c r="FG433" s="51"/>
      <c r="FH433" s="51"/>
      <c r="FI433" s="51"/>
      <c r="FJ433" s="51"/>
      <c r="FK433" s="51"/>
      <c r="FL433" s="51"/>
    </row>
    <row r="434" spans="2:168" ht="12" customHeight="1" x14ac:dyDescent="0.2">
      <c r="B434" s="21"/>
      <c r="C434" s="51"/>
      <c r="D434" s="1">
        <v>25</v>
      </c>
      <c r="E434" s="1238">
        <f t="shared" ref="E434:F434" si="202">+E399</f>
        <v>0</v>
      </c>
      <c r="F434" s="669">
        <f t="shared" si="202"/>
        <v>0</v>
      </c>
      <c r="G434" s="47"/>
      <c r="H434" s="48">
        <f t="shared" si="170"/>
        <v>0</v>
      </c>
      <c r="I434" s="48">
        <f t="shared" si="170"/>
        <v>0</v>
      </c>
      <c r="J434" s="48">
        <f t="shared" si="170"/>
        <v>0</v>
      </c>
      <c r="K434" s="1187">
        <f t="shared" si="176"/>
        <v>0</v>
      </c>
      <c r="L434" s="46"/>
      <c r="M434" s="48">
        <f t="shared" si="171"/>
        <v>0</v>
      </c>
      <c r="N434" s="48">
        <f t="shared" si="171"/>
        <v>0</v>
      </c>
      <c r="O434" s="48">
        <f t="shared" si="171"/>
        <v>0</v>
      </c>
      <c r="P434" s="1187">
        <f t="shared" si="177"/>
        <v>0</v>
      </c>
      <c r="Q434" s="46"/>
      <c r="R434" s="628" t="str">
        <f t="shared" si="172"/>
        <v>ja</v>
      </c>
      <c r="S434" s="1230">
        <f>IF(R434="nee",0,(K434-P434)*(tab!$C$24*tab!$D$10+tab!$D$52))</f>
        <v>0</v>
      </c>
      <c r="T434" s="1230" t="str">
        <f>IF(AND(K434=0,P434=0),"",(H434-M434)*tab!$E$59+(I434-N434)*tab!$F$59+(J434-O434)*tab!$G$59)</f>
        <v/>
      </c>
      <c r="U434" s="1230">
        <f t="shared" si="181"/>
        <v>0</v>
      </c>
      <c r="V434" s="628" t="str">
        <f t="shared" si="174"/>
        <v>ja</v>
      </c>
      <c r="W434" s="1230">
        <f>IF(V434="nee",0,(K434-P434)*(tab!$C$124))</f>
        <v>0</v>
      </c>
      <c r="X434" s="1230">
        <f>IF(AND(K434=0,P434=0),0,(H434-M434)*tab!$G$124+(I434-N434)*tab!$H$124+(J434-O434)*tab!$I$124)</f>
        <v>0</v>
      </c>
      <c r="Y434" s="1230">
        <f t="shared" si="178"/>
        <v>0</v>
      </c>
      <c r="Z434" s="3"/>
      <c r="AA434" s="26"/>
      <c r="AF434" s="51"/>
      <c r="AG434" s="51"/>
      <c r="AH434" s="51"/>
      <c r="AI434" s="51"/>
      <c r="AJ434" s="51"/>
      <c r="AK434" s="51"/>
      <c r="AL434" s="51"/>
      <c r="AM434" s="51"/>
      <c r="AN434" s="51"/>
      <c r="AO434" s="51"/>
      <c r="AP434" s="51"/>
      <c r="AQ434" s="51"/>
      <c r="AR434" s="51"/>
      <c r="AS434" s="51"/>
      <c r="AT434" s="51"/>
      <c r="AU434" s="51"/>
      <c r="AV434" s="51"/>
      <c r="BD434" s="51"/>
      <c r="BE434" s="51"/>
      <c r="BF434" s="51"/>
      <c r="BG434" s="51"/>
      <c r="BH434" s="51"/>
      <c r="BI434" s="51"/>
      <c r="BJ434" s="51"/>
      <c r="BK434" s="51"/>
      <c r="BL434" s="51"/>
      <c r="BM434" s="51"/>
      <c r="BN434" s="51"/>
      <c r="BO434" s="51"/>
      <c r="BP434" s="51"/>
      <c r="BQ434" s="51"/>
      <c r="BR434" s="51"/>
      <c r="BS434" s="51"/>
      <c r="BT434" s="51"/>
      <c r="CB434" s="51"/>
      <c r="CC434" s="51"/>
      <c r="CD434" s="51"/>
      <c r="CE434" s="51"/>
      <c r="CF434" s="51"/>
      <c r="CG434" s="51"/>
      <c r="CH434" s="51"/>
      <c r="CI434" s="51"/>
      <c r="CJ434" s="51"/>
      <c r="CK434" s="51"/>
      <c r="CL434" s="51"/>
      <c r="CM434" s="51"/>
      <c r="CN434" s="51"/>
      <c r="CO434" s="51"/>
      <c r="CP434" s="51"/>
      <c r="CQ434" s="51"/>
      <c r="CR434" s="51"/>
      <c r="CZ434" s="51"/>
      <c r="DA434" s="51"/>
      <c r="DB434" s="51"/>
      <c r="DC434" s="51"/>
      <c r="DD434" s="51"/>
      <c r="DE434" s="51"/>
      <c r="DF434" s="51"/>
      <c r="DG434" s="51"/>
      <c r="DH434" s="51"/>
      <c r="DI434" s="51"/>
      <c r="DJ434" s="51"/>
      <c r="DK434" s="51"/>
      <c r="DL434" s="51"/>
      <c r="DM434" s="51"/>
      <c r="DN434" s="51"/>
      <c r="DO434" s="51"/>
      <c r="DP434" s="51"/>
      <c r="DX434" s="51"/>
      <c r="DY434" s="51"/>
      <c r="DZ434" s="51"/>
      <c r="EA434" s="51"/>
      <c r="EB434" s="51"/>
      <c r="EC434" s="51"/>
      <c r="ED434" s="51"/>
      <c r="EE434" s="51"/>
      <c r="EF434" s="51"/>
      <c r="EG434" s="51"/>
      <c r="EH434" s="51"/>
      <c r="EI434" s="51"/>
      <c r="EJ434" s="51"/>
      <c r="EK434" s="51"/>
      <c r="EL434" s="51"/>
      <c r="EM434" s="51"/>
      <c r="EN434" s="51"/>
      <c r="EV434" s="51"/>
      <c r="EW434" s="51"/>
      <c r="EX434" s="51"/>
      <c r="EY434" s="51"/>
      <c r="EZ434" s="51"/>
      <c r="FA434" s="51"/>
      <c r="FB434" s="51"/>
      <c r="FC434" s="51"/>
      <c r="FD434" s="51"/>
      <c r="FE434" s="51"/>
      <c r="FF434" s="51"/>
      <c r="FG434" s="51"/>
      <c r="FH434" s="51"/>
      <c r="FI434" s="51"/>
      <c r="FJ434" s="51"/>
      <c r="FK434" s="51"/>
      <c r="FL434" s="51"/>
    </row>
    <row r="435" spans="2:168" ht="12" customHeight="1" x14ac:dyDescent="0.2">
      <c r="B435" s="21"/>
      <c r="C435" s="51"/>
      <c r="D435" s="1">
        <v>26</v>
      </c>
      <c r="E435" s="1238">
        <f t="shared" ref="E435:F435" si="203">+E400</f>
        <v>0</v>
      </c>
      <c r="F435" s="669">
        <f t="shared" si="203"/>
        <v>0</v>
      </c>
      <c r="G435" s="47"/>
      <c r="H435" s="48">
        <f t="shared" si="170"/>
        <v>0</v>
      </c>
      <c r="I435" s="48">
        <f t="shared" si="170"/>
        <v>0</v>
      </c>
      <c r="J435" s="48">
        <f t="shared" si="170"/>
        <v>0</v>
      </c>
      <c r="K435" s="1187">
        <f t="shared" si="176"/>
        <v>0</v>
      </c>
      <c r="L435" s="46"/>
      <c r="M435" s="48">
        <f t="shared" si="171"/>
        <v>0</v>
      </c>
      <c r="N435" s="48">
        <f t="shared" si="171"/>
        <v>0</v>
      </c>
      <c r="O435" s="48">
        <f t="shared" si="171"/>
        <v>0</v>
      </c>
      <c r="P435" s="1187">
        <f t="shared" si="177"/>
        <v>0</v>
      </c>
      <c r="Q435" s="46"/>
      <c r="R435" s="628" t="str">
        <f t="shared" si="172"/>
        <v>ja</v>
      </c>
      <c r="S435" s="1230">
        <f>IF(R435="nee",0,(K435-P435)*(tab!$C$24*tab!$D$10+tab!$D$52))</f>
        <v>0</v>
      </c>
      <c r="T435" s="1230" t="str">
        <f>IF(AND(K435=0,P435=0),"",(H435-M435)*tab!$E$59+(I435-N435)*tab!$F$59+(J435-O435)*tab!$G$59)</f>
        <v/>
      </c>
      <c r="U435" s="1230">
        <f t="shared" si="181"/>
        <v>0</v>
      </c>
      <c r="V435" s="628" t="str">
        <f t="shared" si="174"/>
        <v>ja</v>
      </c>
      <c r="W435" s="1230">
        <f>IF(V435="nee",0,(K435-P435)*(tab!$C$124))</f>
        <v>0</v>
      </c>
      <c r="X435" s="1230">
        <f>IF(AND(K435=0,P435=0),0,(H435-M435)*tab!$G$124+(I435-N435)*tab!$H$124+(J435-O435)*tab!$I$124)</f>
        <v>0</v>
      </c>
      <c r="Y435" s="1230">
        <f t="shared" si="178"/>
        <v>0</v>
      </c>
      <c r="Z435" s="3"/>
      <c r="AA435" s="26"/>
      <c r="AF435" s="51"/>
      <c r="AG435" s="51"/>
      <c r="AH435" s="51"/>
      <c r="AI435" s="51"/>
      <c r="AJ435" s="51"/>
      <c r="AK435" s="51"/>
      <c r="AL435" s="51"/>
      <c r="AM435" s="51"/>
      <c r="AN435" s="51"/>
      <c r="AO435" s="51"/>
      <c r="AP435" s="51"/>
      <c r="AQ435" s="51"/>
      <c r="AR435" s="51"/>
      <c r="AS435" s="51"/>
      <c r="AT435" s="51"/>
      <c r="AU435" s="51"/>
      <c r="AV435" s="51"/>
      <c r="BD435" s="51"/>
      <c r="BE435" s="51"/>
      <c r="BF435" s="51"/>
      <c r="BG435" s="51"/>
      <c r="BH435" s="51"/>
      <c r="BI435" s="51"/>
      <c r="BJ435" s="51"/>
      <c r="BK435" s="51"/>
      <c r="BL435" s="51"/>
      <c r="BM435" s="51"/>
      <c r="BN435" s="51"/>
      <c r="BO435" s="51"/>
      <c r="BP435" s="51"/>
      <c r="BQ435" s="51"/>
      <c r="BR435" s="51"/>
      <c r="BS435" s="51"/>
      <c r="BT435" s="51"/>
      <c r="CB435" s="51"/>
      <c r="CC435" s="51"/>
      <c r="CD435" s="51"/>
      <c r="CE435" s="51"/>
      <c r="CF435" s="51"/>
      <c r="CG435" s="51"/>
      <c r="CH435" s="51"/>
      <c r="CI435" s="51"/>
      <c r="CJ435" s="51"/>
      <c r="CK435" s="51"/>
      <c r="CL435" s="51"/>
      <c r="CM435" s="51"/>
      <c r="CN435" s="51"/>
      <c r="CO435" s="51"/>
      <c r="CP435" s="51"/>
      <c r="CQ435" s="51"/>
      <c r="CR435" s="51"/>
      <c r="CZ435" s="51"/>
      <c r="DA435" s="51"/>
      <c r="DB435" s="51"/>
      <c r="DC435" s="51"/>
      <c r="DD435" s="51"/>
      <c r="DE435" s="51"/>
      <c r="DF435" s="51"/>
      <c r="DG435" s="51"/>
      <c r="DH435" s="51"/>
      <c r="DI435" s="51"/>
      <c r="DJ435" s="51"/>
      <c r="DK435" s="51"/>
      <c r="DL435" s="51"/>
      <c r="DM435" s="51"/>
      <c r="DN435" s="51"/>
      <c r="DO435" s="51"/>
      <c r="DP435" s="51"/>
      <c r="DX435" s="51"/>
      <c r="DY435" s="51"/>
      <c r="DZ435" s="51"/>
      <c r="EA435" s="51"/>
      <c r="EB435" s="51"/>
      <c r="EC435" s="51"/>
      <c r="ED435" s="51"/>
      <c r="EE435" s="51"/>
      <c r="EF435" s="51"/>
      <c r="EG435" s="51"/>
      <c r="EH435" s="51"/>
      <c r="EI435" s="51"/>
      <c r="EJ435" s="51"/>
      <c r="EK435" s="51"/>
      <c r="EL435" s="51"/>
      <c r="EM435" s="51"/>
      <c r="EN435" s="51"/>
      <c r="EV435" s="51"/>
      <c r="EW435" s="51"/>
      <c r="EX435" s="51"/>
      <c r="EY435" s="51"/>
      <c r="EZ435" s="51"/>
      <c r="FA435" s="51"/>
      <c r="FB435" s="51"/>
      <c r="FC435" s="51"/>
      <c r="FD435" s="51"/>
      <c r="FE435" s="51"/>
      <c r="FF435" s="51"/>
      <c r="FG435" s="51"/>
      <c r="FH435" s="51"/>
      <c r="FI435" s="51"/>
      <c r="FJ435" s="51"/>
      <c r="FK435" s="51"/>
      <c r="FL435" s="51"/>
    </row>
    <row r="436" spans="2:168" ht="12" customHeight="1" x14ac:dyDescent="0.2">
      <c r="B436" s="21"/>
      <c r="C436" s="51"/>
      <c r="D436" s="1">
        <v>27</v>
      </c>
      <c r="E436" s="1238">
        <f t="shared" ref="E436:F436" si="204">+E401</f>
        <v>0</v>
      </c>
      <c r="F436" s="669">
        <f t="shared" si="204"/>
        <v>0</v>
      </c>
      <c r="G436" s="47"/>
      <c r="H436" s="48">
        <f t="shared" si="170"/>
        <v>0</v>
      </c>
      <c r="I436" s="48">
        <f t="shared" si="170"/>
        <v>0</v>
      </c>
      <c r="J436" s="48">
        <f t="shared" si="170"/>
        <v>0</v>
      </c>
      <c r="K436" s="1187">
        <f t="shared" si="176"/>
        <v>0</v>
      </c>
      <c r="L436" s="46"/>
      <c r="M436" s="48">
        <f t="shared" si="171"/>
        <v>0</v>
      </c>
      <c r="N436" s="48">
        <f t="shared" si="171"/>
        <v>0</v>
      </c>
      <c r="O436" s="48">
        <f t="shared" si="171"/>
        <v>0</v>
      </c>
      <c r="P436" s="1187">
        <f t="shared" si="177"/>
        <v>0</v>
      </c>
      <c r="Q436" s="46"/>
      <c r="R436" s="628" t="str">
        <f t="shared" si="172"/>
        <v>ja</v>
      </c>
      <c r="S436" s="1230">
        <f>IF(R436="nee",0,(K436-P436)*(tab!$C$24*tab!$D$10+tab!$D$52))</f>
        <v>0</v>
      </c>
      <c r="T436" s="1230" t="str">
        <f>IF(AND(K436=0,P436=0),"",(H436-M436)*tab!$E$59+(I436-N436)*tab!$F$59+(J436-O436)*tab!$G$59)</f>
        <v/>
      </c>
      <c r="U436" s="1230">
        <f t="shared" si="181"/>
        <v>0</v>
      </c>
      <c r="V436" s="628" t="str">
        <f t="shared" si="174"/>
        <v>ja</v>
      </c>
      <c r="W436" s="1230">
        <f>IF(V436="nee",0,(K436-P436)*(tab!$C$124))</f>
        <v>0</v>
      </c>
      <c r="X436" s="1230">
        <f>IF(AND(K436=0,P436=0),0,(H436-M436)*tab!$G$124+(I436-N436)*tab!$H$124+(J436-O436)*tab!$I$124)</f>
        <v>0</v>
      </c>
      <c r="Y436" s="1230">
        <f t="shared" si="178"/>
        <v>0</v>
      </c>
      <c r="Z436" s="3"/>
      <c r="AA436" s="26"/>
      <c r="AF436" s="51"/>
      <c r="AG436" s="51"/>
      <c r="AH436" s="51"/>
      <c r="AI436" s="51"/>
      <c r="AJ436" s="51"/>
      <c r="AK436" s="51"/>
      <c r="AL436" s="51"/>
      <c r="AM436" s="51"/>
      <c r="AN436" s="51"/>
      <c r="AO436" s="51"/>
      <c r="AP436" s="51"/>
      <c r="AQ436" s="51"/>
      <c r="AR436" s="51"/>
      <c r="AS436" s="51"/>
      <c r="AT436" s="51"/>
      <c r="AU436" s="51"/>
      <c r="AV436" s="51"/>
      <c r="BD436" s="51"/>
      <c r="BE436" s="51"/>
      <c r="BF436" s="51"/>
      <c r="BG436" s="51"/>
      <c r="BH436" s="51"/>
      <c r="BI436" s="51"/>
      <c r="BJ436" s="51"/>
      <c r="BK436" s="51"/>
      <c r="BL436" s="51"/>
      <c r="BM436" s="51"/>
      <c r="BN436" s="51"/>
      <c r="BO436" s="51"/>
      <c r="BP436" s="51"/>
      <c r="BQ436" s="51"/>
      <c r="BR436" s="51"/>
      <c r="BS436" s="51"/>
      <c r="BT436" s="51"/>
      <c r="CB436" s="51"/>
      <c r="CC436" s="51"/>
      <c r="CD436" s="51"/>
      <c r="CE436" s="51"/>
      <c r="CF436" s="51"/>
      <c r="CG436" s="51"/>
      <c r="CH436" s="51"/>
      <c r="CI436" s="51"/>
      <c r="CJ436" s="51"/>
      <c r="CK436" s="51"/>
      <c r="CL436" s="51"/>
      <c r="CM436" s="51"/>
      <c r="CN436" s="51"/>
      <c r="CO436" s="51"/>
      <c r="CP436" s="51"/>
      <c r="CQ436" s="51"/>
      <c r="CR436" s="51"/>
      <c r="CZ436" s="51"/>
      <c r="DA436" s="51"/>
      <c r="DB436" s="51"/>
      <c r="DC436" s="51"/>
      <c r="DD436" s="51"/>
      <c r="DE436" s="51"/>
      <c r="DF436" s="51"/>
      <c r="DG436" s="51"/>
      <c r="DH436" s="51"/>
      <c r="DI436" s="51"/>
      <c r="DJ436" s="51"/>
      <c r="DK436" s="51"/>
      <c r="DL436" s="51"/>
      <c r="DM436" s="51"/>
      <c r="DN436" s="51"/>
      <c r="DO436" s="51"/>
      <c r="DP436" s="51"/>
      <c r="DX436" s="51"/>
      <c r="DY436" s="51"/>
      <c r="DZ436" s="51"/>
      <c r="EA436" s="51"/>
      <c r="EB436" s="51"/>
      <c r="EC436" s="51"/>
      <c r="ED436" s="51"/>
      <c r="EE436" s="51"/>
      <c r="EF436" s="51"/>
      <c r="EG436" s="51"/>
      <c r="EH436" s="51"/>
      <c r="EI436" s="51"/>
      <c r="EJ436" s="51"/>
      <c r="EK436" s="51"/>
      <c r="EL436" s="51"/>
      <c r="EM436" s="51"/>
      <c r="EN436" s="51"/>
      <c r="EV436" s="51"/>
      <c r="EW436" s="51"/>
      <c r="EX436" s="51"/>
      <c r="EY436" s="51"/>
      <c r="EZ436" s="51"/>
      <c r="FA436" s="51"/>
      <c r="FB436" s="51"/>
      <c r="FC436" s="51"/>
      <c r="FD436" s="51"/>
      <c r="FE436" s="51"/>
      <c r="FF436" s="51"/>
      <c r="FG436" s="51"/>
      <c r="FH436" s="51"/>
      <c r="FI436" s="51"/>
      <c r="FJ436" s="51"/>
      <c r="FK436" s="51"/>
      <c r="FL436" s="51"/>
    </row>
    <row r="437" spans="2:168" ht="12" customHeight="1" x14ac:dyDescent="0.2">
      <c r="B437" s="21"/>
      <c r="C437" s="51"/>
      <c r="D437" s="1">
        <v>28</v>
      </c>
      <c r="E437" s="1238">
        <f t="shared" ref="E437:F437" si="205">+E402</f>
        <v>0</v>
      </c>
      <c r="F437" s="669">
        <f t="shared" si="205"/>
        <v>0</v>
      </c>
      <c r="G437" s="47"/>
      <c r="H437" s="48">
        <f t="shared" si="170"/>
        <v>0</v>
      </c>
      <c r="I437" s="48">
        <f t="shared" si="170"/>
        <v>0</v>
      </c>
      <c r="J437" s="48">
        <f t="shared" si="170"/>
        <v>0</v>
      </c>
      <c r="K437" s="1187">
        <f t="shared" si="176"/>
        <v>0</v>
      </c>
      <c r="L437" s="46"/>
      <c r="M437" s="48">
        <f t="shared" si="171"/>
        <v>0</v>
      </c>
      <c r="N437" s="48">
        <f t="shared" si="171"/>
        <v>0</v>
      </c>
      <c r="O437" s="48">
        <f t="shared" si="171"/>
        <v>0</v>
      </c>
      <c r="P437" s="1187">
        <f t="shared" si="177"/>
        <v>0</v>
      </c>
      <c r="Q437" s="46"/>
      <c r="R437" s="628" t="str">
        <f t="shared" si="172"/>
        <v>ja</v>
      </c>
      <c r="S437" s="1230">
        <f>IF(R437="nee",0,(K437-P437)*(tab!$C$24*tab!$D$10+tab!$D$52))</f>
        <v>0</v>
      </c>
      <c r="T437" s="1230" t="str">
        <f>IF(AND(K437=0,P437=0),"",(H437-M437)*tab!$E$59+(I437-N437)*tab!$F$59+(J437-O437)*tab!$G$59)</f>
        <v/>
      </c>
      <c r="U437" s="1230">
        <f t="shared" si="181"/>
        <v>0</v>
      </c>
      <c r="V437" s="628" t="str">
        <f t="shared" si="174"/>
        <v>ja</v>
      </c>
      <c r="W437" s="1230">
        <f>IF(V437="nee",0,(K437-P437)*(tab!$C$124))</f>
        <v>0</v>
      </c>
      <c r="X437" s="1230">
        <f>IF(AND(K437=0,P437=0),0,(H437-M437)*tab!$G$124+(I437-N437)*tab!$H$124+(J437-O437)*tab!$I$124)</f>
        <v>0</v>
      </c>
      <c r="Y437" s="1230">
        <f t="shared" si="178"/>
        <v>0</v>
      </c>
      <c r="Z437" s="3"/>
      <c r="AA437" s="26"/>
      <c r="AF437" s="51"/>
      <c r="AG437" s="51"/>
      <c r="AH437" s="51"/>
      <c r="AI437" s="51"/>
      <c r="AJ437" s="51"/>
      <c r="AK437" s="51"/>
      <c r="AL437" s="51"/>
      <c r="AM437" s="51"/>
      <c r="AN437" s="51"/>
      <c r="AO437" s="51"/>
      <c r="AP437" s="51"/>
      <c r="AQ437" s="51"/>
      <c r="AR437" s="51"/>
      <c r="AS437" s="51"/>
      <c r="AT437" s="51"/>
      <c r="AU437" s="51"/>
      <c r="AV437" s="51"/>
      <c r="BD437" s="51"/>
      <c r="BE437" s="51"/>
      <c r="BF437" s="51"/>
      <c r="BG437" s="51"/>
      <c r="BH437" s="51"/>
      <c r="BI437" s="51"/>
      <c r="BJ437" s="51"/>
      <c r="BK437" s="51"/>
      <c r="BL437" s="51"/>
      <c r="BM437" s="51"/>
      <c r="BN437" s="51"/>
      <c r="BO437" s="51"/>
      <c r="BP437" s="51"/>
      <c r="BQ437" s="51"/>
      <c r="BR437" s="51"/>
      <c r="BS437" s="51"/>
      <c r="BT437" s="51"/>
      <c r="CB437" s="51"/>
      <c r="CC437" s="51"/>
      <c r="CD437" s="51"/>
      <c r="CE437" s="51"/>
      <c r="CF437" s="51"/>
      <c r="CG437" s="51"/>
      <c r="CH437" s="51"/>
      <c r="CI437" s="51"/>
      <c r="CJ437" s="51"/>
      <c r="CK437" s="51"/>
      <c r="CL437" s="51"/>
      <c r="CM437" s="51"/>
      <c r="CN437" s="51"/>
      <c r="CO437" s="51"/>
      <c r="CP437" s="51"/>
      <c r="CQ437" s="51"/>
      <c r="CR437" s="51"/>
      <c r="CZ437" s="51"/>
      <c r="DA437" s="51"/>
      <c r="DB437" s="51"/>
      <c r="DC437" s="51"/>
      <c r="DD437" s="51"/>
      <c r="DE437" s="51"/>
      <c r="DF437" s="51"/>
      <c r="DG437" s="51"/>
      <c r="DH437" s="51"/>
      <c r="DI437" s="51"/>
      <c r="DJ437" s="51"/>
      <c r="DK437" s="51"/>
      <c r="DL437" s="51"/>
      <c r="DM437" s="51"/>
      <c r="DN437" s="51"/>
      <c r="DO437" s="51"/>
      <c r="DP437" s="51"/>
      <c r="DX437" s="51"/>
      <c r="DY437" s="51"/>
      <c r="DZ437" s="51"/>
      <c r="EA437" s="51"/>
      <c r="EB437" s="51"/>
      <c r="EC437" s="51"/>
      <c r="ED437" s="51"/>
      <c r="EE437" s="51"/>
      <c r="EF437" s="51"/>
      <c r="EG437" s="51"/>
      <c r="EH437" s="51"/>
      <c r="EI437" s="51"/>
      <c r="EJ437" s="51"/>
      <c r="EK437" s="51"/>
      <c r="EL437" s="51"/>
      <c r="EM437" s="51"/>
      <c r="EN437" s="51"/>
      <c r="EV437" s="51"/>
      <c r="EW437" s="51"/>
      <c r="EX437" s="51"/>
      <c r="EY437" s="51"/>
      <c r="EZ437" s="51"/>
      <c r="FA437" s="51"/>
      <c r="FB437" s="51"/>
      <c r="FC437" s="51"/>
      <c r="FD437" s="51"/>
      <c r="FE437" s="51"/>
      <c r="FF437" s="51"/>
      <c r="FG437" s="51"/>
      <c r="FH437" s="51"/>
      <c r="FI437" s="51"/>
      <c r="FJ437" s="51"/>
      <c r="FK437" s="51"/>
      <c r="FL437" s="51"/>
    </row>
    <row r="438" spans="2:168" ht="12" customHeight="1" x14ac:dyDescent="0.2">
      <c r="B438" s="21"/>
      <c r="C438" s="51"/>
      <c r="D438" s="1">
        <v>29</v>
      </c>
      <c r="E438" s="1238">
        <f t="shared" ref="E438:F438" si="206">+E403</f>
        <v>0</v>
      </c>
      <c r="F438" s="669">
        <f t="shared" si="206"/>
        <v>0</v>
      </c>
      <c r="G438" s="47"/>
      <c r="H438" s="48">
        <f t="shared" si="170"/>
        <v>0</v>
      </c>
      <c r="I438" s="48">
        <f t="shared" si="170"/>
        <v>0</v>
      </c>
      <c r="J438" s="48">
        <f t="shared" si="170"/>
        <v>0</v>
      </c>
      <c r="K438" s="1187">
        <f t="shared" si="176"/>
        <v>0</v>
      </c>
      <c r="L438" s="46"/>
      <c r="M438" s="48">
        <f t="shared" si="171"/>
        <v>0</v>
      </c>
      <c r="N438" s="48">
        <f t="shared" si="171"/>
        <v>0</v>
      </c>
      <c r="O438" s="48">
        <f t="shared" si="171"/>
        <v>0</v>
      </c>
      <c r="P438" s="1187">
        <f t="shared" si="177"/>
        <v>0</v>
      </c>
      <c r="Q438" s="46"/>
      <c r="R438" s="628" t="str">
        <f t="shared" si="172"/>
        <v>ja</v>
      </c>
      <c r="S438" s="1230">
        <f>IF(R438="nee",0,(K438-P438)*(tab!$C$24*tab!$D$10+tab!$D$52))</f>
        <v>0</v>
      </c>
      <c r="T438" s="1230" t="str">
        <f>IF(AND(K438=0,P438=0),"",(H438-M438)*tab!$E$59+(I438-N438)*tab!$F$59+(J438-O438)*tab!$G$59)</f>
        <v/>
      </c>
      <c r="U438" s="1230">
        <f t="shared" si="181"/>
        <v>0</v>
      </c>
      <c r="V438" s="628" t="str">
        <f t="shared" si="174"/>
        <v>ja</v>
      </c>
      <c r="W438" s="1230">
        <f>IF(V438="nee",0,(K438-P438)*(tab!$C$124))</f>
        <v>0</v>
      </c>
      <c r="X438" s="1230">
        <f>IF(AND(K438=0,P438=0),0,(H438-M438)*tab!$G$124+(I438-N438)*tab!$H$124+(J438-O438)*tab!$I$124)</f>
        <v>0</v>
      </c>
      <c r="Y438" s="1230">
        <f t="shared" si="178"/>
        <v>0</v>
      </c>
      <c r="Z438" s="3"/>
      <c r="AA438" s="26"/>
      <c r="AF438" s="51"/>
      <c r="AG438" s="51"/>
      <c r="AH438" s="51"/>
      <c r="AI438" s="51"/>
      <c r="AJ438" s="51"/>
      <c r="AK438" s="51"/>
      <c r="AL438" s="51"/>
      <c r="AM438" s="51"/>
      <c r="AN438" s="51"/>
      <c r="AO438" s="51"/>
      <c r="AP438" s="51"/>
      <c r="AQ438" s="51"/>
      <c r="AR438" s="51"/>
      <c r="AS438" s="51"/>
      <c r="AT438" s="51"/>
      <c r="AU438" s="51"/>
      <c r="AV438" s="51"/>
      <c r="BD438" s="51"/>
      <c r="BE438" s="51"/>
      <c r="BF438" s="51"/>
      <c r="BG438" s="51"/>
      <c r="BH438" s="51"/>
      <c r="BI438" s="51"/>
      <c r="BJ438" s="51"/>
      <c r="BK438" s="51"/>
      <c r="BL438" s="51"/>
      <c r="BM438" s="51"/>
      <c r="BN438" s="51"/>
      <c r="BO438" s="51"/>
      <c r="BP438" s="51"/>
      <c r="BQ438" s="51"/>
      <c r="BR438" s="51"/>
      <c r="BS438" s="51"/>
      <c r="BT438" s="51"/>
      <c r="CB438" s="51"/>
      <c r="CC438" s="51"/>
      <c r="CD438" s="51"/>
      <c r="CE438" s="51"/>
      <c r="CF438" s="51"/>
      <c r="CG438" s="51"/>
      <c r="CH438" s="51"/>
      <c r="CI438" s="51"/>
      <c r="CJ438" s="51"/>
      <c r="CK438" s="51"/>
      <c r="CL438" s="51"/>
      <c r="CM438" s="51"/>
      <c r="CN438" s="51"/>
      <c r="CO438" s="51"/>
      <c r="CP438" s="51"/>
      <c r="CQ438" s="51"/>
      <c r="CR438" s="51"/>
      <c r="CZ438" s="51"/>
      <c r="DA438" s="51"/>
      <c r="DB438" s="51"/>
      <c r="DC438" s="51"/>
      <c r="DD438" s="51"/>
      <c r="DE438" s="51"/>
      <c r="DF438" s="51"/>
      <c r="DG438" s="51"/>
      <c r="DH438" s="51"/>
      <c r="DI438" s="51"/>
      <c r="DJ438" s="51"/>
      <c r="DK438" s="51"/>
      <c r="DL438" s="51"/>
      <c r="DM438" s="51"/>
      <c r="DN438" s="51"/>
      <c r="DO438" s="51"/>
      <c r="DP438" s="51"/>
      <c r="DX438" s="51"/>
      <c r="DY438" s="51"/>
      <c r="DZ438" s="51"/>
      <c r="EA438" s="51"/>
      <c r="EB438" s="51"/>
      <c r="EC438" s="51"/>
      <c r="ED438" s="51"/>
      <c r="EE438" s="51"/>
      <c r="EF438" s="51"/>
      <c r="EG438" s="51"/>
      <c r="EH438" s="51"/>
      <c r="EI438" s="51"/>
      <c r="EJ438" s="51"/>
      <c r="EK438" s="51"/>
      <c r="EL438" s="51"/>
      <c r="EM438" s="51"/>
      <c r="EN438" s="51"/>
      <c r="EV438" s="51"/>
      <c r="EW438" s="51"/>
      <c r="EX438" s="51"/>
      <c r="EY438" s="51"/>
      <c r="EZ438" s="51"/>
      <c r="FA438" s="51"/>
      <c r="FB438" s="51"/>
      <c r="FC438" s="51"/>
      <c r="FD438" s="51"/>
      <c r="FE438" s="51"/>
      <c r="FF438" s="51"/>
      <c r="FG438" s="51"/>
      <c r="FH438" s="51"/>
      <c r="FI438" s="51"/>
      <c r="FJ438" s="51"/>
      <c r="FK438" s="51"/>
      <c r="FL438" s="51"/>
    </row>
    <row r="439" spans="2:168" ht="12" customHeight="1" x14ac:dyDescent="0.2">
      <c r="B439" s="21"/>
      <c r="C439" s="51"/>
      <c r="D439" s="1">
        <v>30</v>
      </c>
      <c r="E439" s="1238">
        <f t="shared" ref="E439:F439" si="207">+E404</f>
        <v>0</v>
      </c>
      <c r="F439" s="669">
        <f t="shared" si="207"/>
        <v>0</v>
      </c>
      <c r="G439" s="47"/>
      <c r="H439" s="48">
        <f t="shared" si="170"/>
        <v>0</v>
      </c>
      <c r="I439" s="48">
        <f t="shared" si="170"/>
        <v>0</v>
      </c>
      <c r="J439" s="48">
        <f t="shared" si="170"/>
        <v>0</v>
      </c>
      <c r="K439" s="1187">
        <f t="shared" si="176"/>
        <v>0</v>
      </c>
      <c r="L439" s="46"/>
      <c r="M439" s="48">
        <f t="shared" si="171"/>
        <v>0</v>
      </c>
      <c r="N439" s="48">
        <f t="shared" si="171"/>
        <v>0</v>
      </c>
      <c r="O439" s="48">
        <f t="shared" si="171"/>
        <v>0</v>
      </c>
      <c r="P439" s="1187">
        <f t="shared" si="177"/>
        <v>0</v>
      </c>
      <c r="Q439" s="46"/>
      <c r="R439" s="628" t="str">
        <f t="shared" si="172"/>
        <v>ja</v>
      </c>
      <c r="S439" s="1230">
        <f>IF(R439="nee",0,(K439-P439)*(tab!$C$24*tab!$D$10+tab!$D$52))</f>
        <v>0</v>
      </c>
      <c r="T439" s="1230" t="str">
        <f>IF(AND(K439=0,P439=0),"",(H439-M439)*tab!$E$59+(I439-N439)*tab!$F$59+(J439-O439)*tab!$G$59)</f>
        <v/>
      </c>
      <c r="U439" s="1230">
        <f t="shared" si="181"/>
        <v>0</v>
      </c>
      <c r="V439" s="628" t="str">
        <f t="shared" si="174"/>
        <v>ja</v>
      </c>
      <c r="W439" s="1230">
        <f>IF(V439="nee",0,(K439-P439)*(tab!$C$124))</f>
        <v>0</v>
      </c>
      <c r="X439" s="1230">
        <f>IF(AND(K439=0,P439=0),0,(H439-M439)*tab!$G$124+(I439-N439)*tab!$H$124+(J439-O439)*tab!$I$124)</f>
        <v>0</v>
      </c>
      <c r="Y439" s="1230">
        <f t="shared" si="178"/>
        <v>0</v>
      </c>
      <c r="Z439" s="3"/>
      <c r="AA439" s="26"/>
      <c r="AF439" s="51"/>
      <c r="AG439" s="51"/>
      <c r="AH439" s="51"/>
      <c r="AI439" s="51"/>
      <c r="AJ439" s="51"/>
      <c r="AK439" s="51"/>
      <c r="AL439" s="51"/>
      <c r="AM439" s="51"/>
      <c r="AN439" s="51"/>
      <c r="AO439" s="51"/>
      <c r="AP439" s="51"/>
      <c r="AQ439" s="51"/>
      <c r="AR439" s="51"/>
      <c r="AS439" s="51"/>
      <c r="AT439" s="51"/>
      <c r="AU439" s="51"/>
      <c r="AV439" s="51"/>
      <c r="BD439" s="51"/>
      <c r="BE439" s="51"/>
      <c r="BF439" s="51"/>
      <c r="BG439" s="51"/>
      <c r="BH439" s="51"/>
      <c r="BI439" s="51"/>
      <c r="BJ439" s="51"/>
      <c r="BK439" s="51"/>
      <c r="BL439" s="51"/>
      <c r="BM439" s="51"/>
      <c r="BN439" s="51"/>
      <c r="BO439" s="51"/>
      <c r="BP439" s="51"/>
      <c r="BQ439" s="51"/>
      <c r="BR439" s="51"/>
      <c r="BS439" s="51"/>
      <c r="BT439" s="51"/>
      <c r="CB439" s="51"/>
      <c r="CC439" s="51"/>
      <c r="CD439" s="51"/>
      <c r="CE439" s="51"/>
      <c r="CF439" s="51"/>
      <c r="CG439" s="51"/>
      <c r="CH439" s="51"/>
      <c r="CI439" s="51"/>
      <c r="CJ439" s="51"/>
      <c r="CK439" s="51"/>
      <c r="CL439" s="51"/>
      <c r="CM439" s="51"/>
      <c r="CN439" s="51"/>
      <c r="CO439" s="51"/>
      <c r="CP439" s="51"/>
      <c r="CQ439" s="51"/>
      <c r="CR439" s="51"/>
      <c r="CZ439" s="51"/>
      <c r="DA439" s="51"/>
      <c r="DB439" s="51"/>
      <c r="DC439" s="51"/>
      <c r="DD439" s="51"/>
      <c r="DE439" s="51"/>
      <c r="DF439" s="51"/>
      <c r="DG439" s="51"/>
      <c r="DH439" s="51"/>
      <c r="DI439" s="51"/>
      <c r="DJ439" s="51"/>
      <c r="DK439" s="51"/>
      <c r="DL439" s="51"/>
      <c r="DM439" s="51"/>
      <c r="DN439" s="51"/>
      <c r="DO439" s="51"/>
      <c r="DP439" s="51"/>
      <c r="DX439" s="51"/>
      <c r="DY439" s="51"/>
      <c r="DZ439" s="51"/>
      <c r="EA439" s="51"/>
      <c r="EB439" s="51"/>
      <c r="EC439" s="51"/>
      <c r="ED439" s="51"/>
      <c r="EE439" s="51"/>
      <c r="EF439" s="51"/>
      <c r="EG439" s="51"/>
      <c r="EH439" s="51"/>
      <c r="EI439" s="51"/>
      <c r="EJ439" s="51"/>
      <c r="EK439" s="51"/>
      <c r="EL439" s="51"/>
      <c r="EM439" s="51"/>
      <c r="EN439" s="51"/>
      <c r="EV439" s="51"/>
      <c r="EW439" s="51"/>
      <c r="EX439" s="51"/>
      <c r="EY439" s="51"/>
      <c r="EZ439" s="51"/>
      <c r="FA439" s="51"/>
      <c r="FB439" s="51"/>
      <c r="FC439" s="51"/>
      <c r="FD439" s="51"/>
      <c r="FE439" s="51"/>
      <c r="FF439" s="51"/>
      <c r="FG439" s="51"/>
      <c r="FH439" s="51"/>
      <c r="FI439" s="51"/>
      <c r="FJ439" s="51"/>
      <c r="FK439" s="51"/>
      <c r="FL439" s="51"/>
    </row>
    <row r="440" spans="2:168" ht="12" customHeight="1" x14ac:dyDescent="0.2">
      <c r="B440" s="419"/>
      <c r="C440" s="909"/>
      <c r="D440" s="345"/>
      <c r="E440" s="367"/>
      <c r="F440" s="423"/>
      <c r="G440" s="643"/>
      <c r="H440" s="1228">
        <f>SUM(H410:H435)</f>
        <v>0</v>
      </c>
      <c r="I440" s="1228">
        <f>SUM(I410:I435)</f>
        <v>0</v>
      </c>
      <c r="J440" s="1228">
        <f>SUM(J410:J435)</f>
        <v>0</v>
      </c>
      <c r="K440" s="1228">
        <f>SUM(K410:K435)</f>
        <v>0</v>
      </c>
      <c r="L440" s="644"/>
      <c r="M440" s="1228">
        <f>SUM(M410:M435)</f>
        <v>0</v>
      </c>
      <c r="N440" s="1228">
        <f>SUM(N410:N435)</f>
        <v>0</v>
      </c>
      <c r="O440" s="1228">
        <f>SUM(O410:O435)</f>
        <v>0</v>
      </c>
      <c r="P440" s="1228">
        <f>SUM(P410:P435)</f>
        <v>0</v>
      </c>
      <c r="Q440" s="644"/>
      <c r="R440" s="644"/>
      <c r="S440" s="644"/>
      <c r="T440" s="644"/>
      <c r="U440" s="1229">
        <f t="shared" ref="U440" si="208">SUM(U410:U439)</f>
        <v>0</v>
      </c>
      <c r="V440" s="644"/>
      <c r="W440" s="644"/>
      <c r="X440" s="644"/>
      <c r="Y440" s="1229">
        <f t="shared" ref="Y440" si="209">SUM(Y410:Y439)</f>
        <v>0</v>
      </c>
      <c r="Z440" s="368"/>
      <c r="AA440" s="371"/>
      <c r="AF440" s="51"/>
      <c r="AG440" s="51"/>
      <c r="AH440" s="51"/>
      <c r="AI440" s="51"/>
      <c r="AJ440" s="51"/>
      <c r="AK440" s="51"/>
      <c r="AL440" s="51"/>
      <c r="AM440" s="51"/>
      <c r="AN440" s="51"/>
      <c r="AO440" s="51"/>
      <c r="AP440" s="51"/>
      <c r="AQ440" s="51"/>
      <c r="AR440" s="51"/>
      <c r="AS440" s="51"/>
      <c r="AT440" s="51"/>
      <c r="AU440" s="51"/>
      <c r="AV440" s="51"/>
      <c r="BD440" s="51"/>
      <c r="BE440" s="51"/>
      <c r="BF440" s="51"/>
      <c r="BG440" s="51"/>
      <c r="BH440" s="51"/>
      <c r="BI440" s="51"/>
      <c r="BJ440" s="51"/>
      <c r="BK440" s="51"/>
      <c r="BL440" s="51"/>
      <c r="BM440" s="51"/>
      <c r="BN440" s="51"/>
      <c r="BO440" s="51"/>
      <c r="BP440" s="51"/>
      <c r="BQ440" s="51"/>
      <c r="BR440" s="51"/>
      <c r="BS440" s="51"/>
      <c r="BT440" s="51"/>
      <c r="CB440" s="51"/>
      <c r="CC440" s="51"/>
      <c r="CD440" s="51"/>
      <c r="CE440" s="51"/>
      <c r="CF440" s="51"/>
      <c r="CG440" s="51"/>
      <c r="CH440" s="51"/>
      <c r="CI440" s="51"/>
      <c r="CJ440" s="51"/>
      <c r="CK440" s="51"/>
      <c r="CL440" s="51"/>
      <c r="CM440" s="51"/>
      <c r="CN440" s="51"/>
      <c r="CO440" s="51"/>
      <c r="CP440" s="51"/>
      <c r="CQ440" s="51"/>
      <c r="CR440" s="51"/>
      <c r="CZ440" s="51"/>
      <c r="DA440" s="51"/>
      <c r="DB440" s="51"/>
      <c r="DC440" s="51"/>
      <c r="DD440" s="51"/>
      <c r="DE440" s="51"/>
      <c r="DF440" s="51"/>
      <c r="DG440" s="51"/>
      <c r="DH440" s="51"/>
      <c r="DI440" s="51"/>
      <c r="DJ440" s="51"/>
      <c r="DK440" s="51"/>
      <c r="DL440" s="51"/>
      <c r="DM440" s="51"/>
      <c r="DN440" s="51"/>
      <c r="DO440" s="51"/>
      <c r="DP440" s="51"/>
      <c r="DX440" s="51"/>
      <c r="DY440" s="51"/>
      <c r="DZ440" s="51"/>
      <c r="EA440" s="51"/>
      <c r="EB440" s="51"/>
      <c r="EC440" s="51"/>
      <c r="ED440" s="51"/>
      <c r="EE440" s="51"/>
      <c r="EF440" s="51"/>
      <c r="EG440" s="51"/>
      <c r="EH440" s="51"/>
      <c r="EI440" s="51"/>
      <c r="EJ440" s="51"/>
      <c r="EK440" s="51"/>
      <c r="EL440" s="51"/>
      <c r="EM440" s="51"/>
      <c r="EN440" s="51"/>
      <c r="EV440" s="51"/>
      <c r="EW440" s="51"/>
      <c r="EX440" s="51"/>
      <c r="EY440" s="51"/>
      <c r="EZ440" s="51"/>
      <c r="FA440" s="51"/>
      <c r="FB440" s="51"/>
      <c r="FC440" s="51"/>
      <c r="FD440" s="51"/>
      <c r="FE440" s="51"/>
      <c r="FF440" s="51"/>
      <c r="FG440" s="51"/>
      <c r="FH440" s="51"/>
      <c r="FI440" s="51"/>
      <c r="FJ440" s="51"/>
      <c r="FK440" s="51"/>
      <c r="FL440" s="51"/>
    </row>
    <row r="441" spans="2:168" ht="12" customHeight="1" x14ac:dyDescent="0.2">
      <c r="B441" s="21"/>
      <c r="C441" s="51"/>
      <c r="D441" s="1"/>
      <c r="E441" s="38"/>
      <c r="F441" s="44"/>
      <c r="G441" s="49"/>
      <c r="H441" s="637"/>
      <c r="I441" s="637"/>
      <c r="J441" s="637"/>
      <c r="K441" s="50"/>
      <c r="L441" s="50"/>
      <c r="M441" s="637"/>
      <c r="N441" s="637"/>
      <c r="O441" s="637"/>
      <c r="P441" s="50"/>
      <c r="Q441" s="50"/>
      <c r="R441" s="50"/>
      <c r="S441" s="50"/>
      <c r="T441" s="50"/>
      <c r="U441" s="50"/>
      <c r="V441" s="50"/>
      <c r="W441" s="50"/>
      <c r="X441" s="50"/>
      <c r="Y441" s="50"/>
      <c r="Z441" s="3"/>
      <c r="AA441" s="26"/>
      <c r="AF441" s="51"/>
      <c r="AG441" s="51"/>
      <c r="AH441" s="51"/>
      <c r="AI441" s="51"/>
      <c r="AJ441" s="51"/>
      <c r="AK441" s="51"/>
      <c r="AL441" s="51"/>
      <c r="AM441" s="51"/>
      <c r="AN441" s="51"/>
      <c r="AO441" s="51"/>
      <c r="AP441" s="51"/>
      <c r="AQ441" s="51"/>
      <c r="AR441" s="51"/>
      <c r="AS441" s="51"/>
      <c r="AT441" s="51"/>
      <c r="AU441" s="51"/>
      <c r="AV441" s="51"/>
      <c r="BD441" s="51"/>
      <c r="BE441" s="51"/>
      <c r="BF441" s="51"/>
      <c r="BG441" s="51"/>
      <c r="BH441" s="51"/>
      <c r="BI441" s="51"/>
      <c r="BJ441" s="51"/>
      <c r="BK441" s="51"/>
      <c r="BL441" s="51"/>
      <c r="BM441" s="51"/>
      <c r="BN441" s="51"/>
      <c r="BO441" s="51"/>
      <c r="BP441" s="51"/>
      <c r="BQ441" s="51"/>
      <c r="BR441" s="51"/>
      <c r="BS441" s="51"/>
      <c r="BT441" s="51"/>
      <c r="CB441" s="51"/>
      <c r="CC441" s="51"/>
      <c r="CD441" s="51"/>
      <c r="CE441" s="51"/>
      <c r="CF441" s="51"/>
      <c r="CG441" s="51"/>
      <c r="CH441" s="51"/>
      <c r="CI441" s="51"/>
      <c r="CJ441" s="51"/>
      <c r="CK441" s="51"/>
      <c r="CL441" s="51"/>
      <c r="CM441" s="51"/>
      <c r="CN441" s="51"/>
      <c r="CO441" s="51"/>
      <c r="CP441" s="51"/>
      <c r="CQ441" s="51"/>
      <c r="CR441" s="51"/>
      <c r="CZ441" s="51"/>
      <c r="DA441" s="51"/>
      <c r="DB441" s="51"/>
      <c r="DC441" s="51"/>
      <c r="DD441" s="51"/>
      <c r="DE441" s="51"/>
      <c r="DF441" s="51"/>
      <c r="DG441" s="51"/>
      <c r="DH441" s="51"/>
      <c r="DI441" s="51"/>
      <c r="DJ441" s="51"/>
      <c r="DK441" s="51"/>
      <c r="DL441" s="51"/>
      <c r="DM441" s="51"/>
      <c r="DN441" s="51"/>
      <c r="DO441" s="51"/>
      <c r="DP441" s="51"/>
      <c r="DX441" s="51"/>
      <c r="DY441" s="51"/>
      <c r="DZ441" s="51"/>
      <c r="EA441" s="51"/>
      <c r="EB441" s="51"/>
      <c r="EC441" s="51"/>
      <c r="ED441" s="51"/>
      <c r="EE441" s="51"/>
      <c r="EF441" s="51"/>
      <c r="EG441" s="51"/>
      <c r="EH441" s="51"/>
      <c r="EI441" s="51"/>
      <c r="EJ441" s="51"/>
      <c r="EK441" s="51"/>
      <c r="EL441" s="51"/>
      <c r="EM441" s="51"/>
      <c r="EN441" s="51"/>
      <c r="EV441" s="51"/>
      <c r="EW441" s="51"/>
      <c r="EX441" s="51"/>
      <c r="EY441" s="51"/>
      <c r="EZ441" s="51"/>
      <c r="FA441" s="51"/>
      <c r="FB441" s="51"/>
      <c r="FC441" s="51"/>
      <c r="FD441" s="51"/>
      <c r="FE441" s="51"/>
      <c r="FF441" s="51"/>
      <c r="FG441" s="51"/>
      <c r="FH441" s="51"/>
      <c r="FI441" s="51"/>
      <c r="FJ441" s="51"/>
      <c r="FK441" s="51"/>
      <c r="FL441" s="51"/>
    </row>
    <row r="442" spans="2:168" ht="12" customHeight="1" x14ac:dyDescent="0.2">
      <c r="B442" s="250"/>
      <c r="C442" s="249"/>
      <c r="D442" s="965"/>
      <c r="E442" s="1231" t="s">
        <v>128</v>
      </c>
      <c r="F442" s="1011"/>
      <c r="G442" s="1232"/>
      <c r="H442" s="1233" t="s">
        <v>706</v>
      </c>
      <c r="I442" s="1234"/>
      <c r="J442" s="1276">
        <f>tab!$G$4</f>
        <v>2018</v>
      </c>
      <c r="K442" s="1011"/>
      <c r="L442" s="1011"/>
      <c r="M442" s="1233"/>
      <c r="N442" s="1234"/>
      <c r="O442" s="1235"/>
      <c r="P442" s="1011"/>
      <c r="Q442" s="1011"/>
      <c r="R442" s="1231"/>
      <c r="S442" s="1011"/>
      <c r="T442" s="1011"/>
      <c r="U442" s="1011"/>
      <c r="V442" s="1011"/>
      <c r="W442" s="1011"/>
      <c r="X442" s="1011"/>
      <c r="Y442" s="1011"/>
      <c r="Z442" s="7"/>
      <c r="AA442" s="259"/>
      <c r="AF442" s="51"/>
      <c r="AG442" s="51"/>
      <c r="AH442" s="51"/>
      <c r="AI442" s="51"/>
      <c r="AJ442" s="51"/>
      <c r="AK442" s="51"/>
      <c r="AL442" s="51"/>
      <c r="AM442" s="51"/>
      <c r="AN442" s="51"/>
      <c r="AO442" s="51"/>
      <c r="AP442" s="51"/>
      <c r="AQ442" s="51"/>
      <c r="AR442" s="51"/>
      <c r="AS442" s="51"/>
      <c r="AT442" s="51"/>
      <c r="AU442" s="51"/>
      <c r="AV442" s="51"/>
      <c r="BD442" s="51"/>
      <c r="BE442" s="51"/>
      <c r="BF442" s="51"/>
      <c r="BG442" s="51"/>
      <c r="BH442" s="51"/>
      <c r="BI442" s="51"/>
      <c r="BJ442" s="51"/>
      <c r="BK442" s="51"/>
      <c r="BL442" s="51"/>
      <c r="BM442" s="51"/>
      <c r="BN442" s="51"/>
      <c r="BO442" s="51"/>
      <c r="BP442" s="51"/>
      <c r="BQ442" s="51"/>
      <c r="BR442" s="51"/>
      <c r="BS442" s="51"/>
      <c r="BT442" s="51"/>
      <c r="CB442" s="51"/>
      <c r="CC442" s="51"/>
      <c r="CD442" s="51"/>
      <c r="CE442" s="51"/>
      <c r="CF442" s="51"/>
      <c r="CG442" s="51"/>
      <c r="CH442" s="51"/>
      <c r="CI442" s="51"/>
      <c r="CJ442" s="51"/>
      <c r="CK442" s="51"/>
      <c r="CL442" s="51"/>
      <c r="CM442" s="51"/>
      <c r="CN442" s="51"/>
      <c r="CO442" s="51"/>
      <c r="CP442" s="51"/>
      <c r="CQ442" s="51"/>
      <c r="CR442" s="51"/>
      <c r="CZ442" s="51"/>
      <c r="DA442" s="51"/>
      <c r="DB442" s="51"/>
      <c r="DC442" s="51"/>
      <c r="DD442" s="51"/>
      <c r="DE442" s="51"/>
      <c r="DF442" s="51"/>
      <c r="DG442" s="51"/>
      <c r="DH442" s="51"/>
      <c r="DI442" s="51"/>
      <c r="DJ442" s="51"/>
      <c r="DK442" s="51"/>
      <c r="DL442" s="51"/>
      <c r="DM442" s="51"/>
      <c r="DN442" s="51"/>
      <c r="DO442" s="51"/>
      <c r="DP442" s="51"/>
      <c r="DX442" s="51"/>
      <c r="DY442" s="51"/>
      <c r="DZ442" s="51"/>
      <c r="EA442" s="51"/>
      <c r="EB442" s="51"/>
      <c r="EC442" s="51"/>
      <c r="ED442" s="51"/>
      <c r="EE442" s="51"/>
      <c r="EF442" s="51"/>
      <c r="EG442" s="51"/>
      <c r="EH442" s="51"/>
      <c r="EI442" s="51"/>
      <c r="EJ442" s="51"/>
      <c r="EK442" s="51"/>
      <c r="EL442" s="51"/>
      <c r="EM442" s="51"/>
      <c r="EN442" s="51"/>
      <c r="EV442" s="51"/>
      <c r="EW442" s="51"/>
      <c r="EX442" s="51"/>
      <c r="EY442" s="51"/>
      <c r="EZ442" s="51"/>
      <c r="FA442" s="51"/>
      <c r="FB442" s="51"/>
      <c r="FC442" s="51"/>
      <c r="FD442" s="51"/>
      <c r="FE442" s="51"/>
      <c r="FF442" s="51"/>
      <c r="FG442" s="51"/>
      <c r="FH442" s="51"/>
      <c r="FI442" s="51"/>
      <c r="FJ442" s="51"/>
      <c r="FK442" s="51"/>
      <c r="FL442" s="51"/>
    </row>
    <row r="443" spans="2:168" ht="12" customHeight="1" x14ac:dyDescent="0.2">
      <c r="B443" s="21"/>
      <c r="C443" s="51"/>
      <c r="D443" s="40"/>
      <c r="E443" s="1231" t="s">
        <v>122</v>
      </c>
      <c r="F443" s="1218"/>
      <c r="G443" s="1232"/>
      <c r="H443" s="1231" t="s">
        <v>644</v>
      </c>
      <c r="I443" s="1011"/>
      <c r="J443" s="1011"/>
      <c r="K443" s="1011"/>
      <c r="L443" s="1011"/>
      <c r="M443" s="1231" t="s">
        <v>645</v>
      </c>
      <c r="N443" s="1011"/>
      <c r="O443" s="1011"/>
      <c r="P443" s="1011"/>
      <c r="Q443" s="1011"/>
      <c r="R443" s="1011" t="s">
        <v>703</v>
      </c>
      <c r="S443" s="1011" t="s">
        <v>123</v>
      </c>
      <c r="T443" s="1011"/>
      <c r="U443" s="1011" t="s">
        <v>646</v>
      </c>
      <c r="V443" s="1011" t="s">
        <v>704</v>
      </c>
      <c r="W443" s="1011"/>
      <c r="X443" s="1011"/>
      <c r="Y443" s="1011" t="s">
        <v>647</v>
      </c>
      <c r="Z443" s="56"/>
      <c r="AA443" s="18"/>
      <c r="AF443" s="51"/>
      <c r="AG443" s="51"/>
      <c r="AH443" s="51"/>
      <c r="AI443" s="51"/>
      <c r="AJ443" s="51"/>
      <c r="AK443" s="51"/>
      <c r="AL443" s="51"/>
      <c r="AM443" s="51"/>
      <c r="AN443" s="51"/>
      <c r="AO443" s="51"/>
      <c r="AP443" s="51"/>
      <c r="AQ443" s="51"/>
      <c r="AR443" s="51"/>
      <c r="AS443" s="51"/>
      <c r="AT443" s="51"/>
      <c r="AU443" s="51"/>
      <c r="AV443" s="51"/>
      <c r="BD443" s="51"/>
      <c r="BE443" s="51"/>
      <c r="BF443" s="51"/>
      <c r="BG443" s="51"/>
      <c r="BH443" s="51"/>
      <c r="BI443" s="51"/>
      <c r="BJ443" s="51"/>
      <c r="BK443" s="51"/>
      <c r="BL443" s="51"/>
      <c r="BM443" s="51"/>
      <c r="BN443" s="51"/>
      <c r="BO443" s="51"/>
      <c r="BP443" s="51"/>
      <c r="BQ443" s="51"/>
      <c r="BR443" s="51"/>
      <c r="BS443" s="51"/>
      <c r="BT443" s="51"/>
      <c r="CB443" s="51"/>
      <c r="CC443" s="51"/>
      <c r="CD443" s="51"/>
      <c r="CE443" s="51"/>
      <c r="CF443" s="51"/>
      <c r="CG443" s="51"/>
      <c r="CH443" s="51"/>
      <c r="CI443" s="51"/>
      <c r="CJ443" s="51"/>
      <c r="CK443" s="51"/>
      <c r="CL443" s="51"/>
      <c r="CM443" s="51"/>
      <c r="CN443" s="51"/>
      <c r="CO443" s="51"/>
      <c r="CP443" s="51"/>
      <c r="CQ443" s="51"/>
      <c r="CR443" s="51"/>
      <c r="CZ443" s="51"/>
      <c r="DA443" s="51"/>
      <c r="DB443" s="51"/>
      <c r="DC443" s="51"/>
      <c r="DD443" s="51"/>
      <c r="DE443" s="51"/>
      <c r="DF443" s="51"/>
      <c r="DG443" s="51"/>
      <c r="DH443" s="51"/>
      <c r="DI443" s="51"/>
      <c r="DJ443" s="51"/>
      <c r="DK443" s="51"/>
      <c r="DL443" s="51"/>
      <c r="DM443" s="51"/>
      <c r="DN443" s="51"/>
      <c r="DO443" s="51"/>
      <c r="DP443" s="51"/>
      <c r="DX443" s="51"/>
      <c r="DY443" s="51"/>
      <c r="DZ443" s="51"/>
      <c r="EA443" s="51"/>
      <c r="EB443" s="51"/>
      <c r="EC443" s="51"/>
      <c r="ED443" s="51"/>
      <c r="EE443" s="51"/>
      <c r="EF443" s="51"/>
      <c r="EG443" s="51"/>
      <c r="EH443" s="51"/>
      <c r="EI443" s="51"/>
      <c r="EJ443" s="51"/>
      <c r="EK443" s="51"/>
      <c r="EL443" s="51"/>
      <c r="EM443" s="51"/>
      <c r="EN443" s="51"/>
      <c r="EV443" s="51"/>
      <c r="EW443" s="51"/>
      <c r="EX443" s="51"/>
      <c r="EY443" s="51"/>
      <c r="EZ443" s="51"/>
      <c r="FA443" s="51"/>
      <c r="FB443" s="51"/>
      <c r="FC443" s="51"/>
      <c r="FD443" s="51"/>
      <c r="FE443" s="51"/>
      <c r="FF443" s="51"/>
      <c r="FG443" s="51"/>
      <c r="FH443" s="51"/>
      <c r="FI443" s="51"/>
      <c r="FJ443" s="51"/>
      <c r="FK443" s="51"/>
      <c r="FL443" s="51"/>
    </row>
    <row r="444" spans="2:168" ht="12" customHeight="1" x14ac:dyDescent="0.2">
      <c r="B444" s="21"/>
      <c r="C444" s="51"/>
      <c r="D444" s="345"/>
      <c r="E444" s="991" t="s">
        <v>124</v>
      </c>
      <c r="F444" s="1009" t="s">
        <v>125</v>
      </c>
      <c r="G444" s="992"/>
      <c r="H444" s="1009" t="s">
        <v>29</v>
      </c>
      <c r="I444" s="1009" t="s">
        <v>30</v>
      </c>
      <c r="J444" s="1009" t="s">
        <v>31</v>
      </c>
      <c r="K444" s="1009" t="s">
        <v>126</v>
      </c>
      <c r="L444" s="1009"/>
      <c r="M444" s="1009" t="s">
        <v>29</v>
      </c>
      <c r="N444" s="1009" t="s">
        <v>30</v>
      </c>
      <c r="O444" s="1009" t="s">
        <v>31</v>
      </c>
      <c r="P444" s="991" t="s">
        <v>126</v>
      </c>
      <c r="Q444" s="1009"/>
      <c r="R444" s="1011" t="s">
        <v>576</v>
      </c>
      <c r="S444" s="1009" t="s">
        <v>131</v>
      </c>
      <c r="T444" s="1009" t="s">
        <v>132</v>
      </c>
      <c r="U444" s="1009" t="s">
        <v>626</v>
      </c>
      <c r="V444" s="1011" t="s">
        <v>576</v>
      </c>
      <c r="W444" s="1009" t="s">
        <v>648</v>
      </c>
      <c r="X444" s="1009" t="s">
        <v>132</v>
      </c>
      <c r="Y444" s="1009" t="s">
        <v>626</v>
      </c>
      <c r="Z444" s="3"/>
      <c r="AA444" s="26"/>
      <c r="AF444" s="51"/>
      <c r="AG444" s="51"/>
      <c r="AH444" s="51"/>
      <c r="AI444" s="51"/>
      <c r="AJ444" s="51"/>
      <c r="AK444" s="51"/>
      <c r="AL444" s="51"/>
      <c r="AM444" s="51"/>
      <c r="AN444" s="51"/>
      <c r="AO444" s="51"/>
      <c r="AP444" s="51"/>
      <c r="AQ444" s="51"/>
      <c r="AR444" s="51"/>
      <c r="AS444" s="51"/>
      <c r="AT444" s="51"/>
      <c r="AU444" s="51"/>
      <c r="AV444" s="51"/>
      <c r="BD444" s="51"/>
      <c r="BE444" s="51"/>
      <c r="BF444" s="51"/>
      <c r="BG444" s="51"/>
      <c r="BH444" s="51"/>
      <c r="BI444" s="51"/>
      <c r="BJ444" s="51"/>
      <c r="BK444" s="51"/>
      <c r="BL444" s="51"/>
      <c r="BM444" s="51"/>
      <c r="BN444" s="51"/>
      <c r="BO444" s="51"/>
      <c r="BP444" s="51"/>
      <c r="BQ444" s="51"/>
      <c r="BR444" s="51"/>
      <c r="BS444" s="51"/>
      <c r="BT444" s="51"/>
      <c r="CB444" s="51"/>
      <c r="CC444" s="51"/>
      <c r="CD444" s="51"/>
      <c r="CE444" s="51"/>
      <c r="CF444" s="51"/>
      <c r="CG444" s="51"/>
      <c r="CH444" s="51"/>
      <c r="CI444" s="51"/>
      <c r="CJ444" s="51"/>
      <c r="CK444" s="51"/>
      <c r="CL444" s="51"/>
      <c r="CM444" s="51"/>
      <c r="CN444" s="51"/>
      <c r="CO444" s="51"/>
      <c r="CP444" s="51"/>
      <c r="CQ444" s="51"/>
      <c r="CR444" s="51"/>
      <c r="CZ444" s="51"/>
      <c r="DA444" s="51"/>
      <c r="DB444" s="51"/>
      <c r="DC444" s="51"/>
      <c r="DD444" s="51"/>
      <c r="DE444" s="51"/>
      <c r="DF444" s="51"/>
      <c r="DG444" s="51"/>
      <c r="DH444" s="51"/>
      <c r="DI444" s="51"/>
      <c r="DJ444" s="51"/>
      <c r="DK444" s="51"/>
      <c r="DL444" s="51"/>
      <c r="DM444" s="51"/>
      <c r="DN444" s="51"/>
      <c r="DO444" s="51"/>
      <c r="DP444" s="51"/>
      <c r="DX444" s="51"/>
      <c r="DY444" s="51"/>
      <c r="DZ444" s="51"/>
      <c r="EA444" s="51"/>
      <c r="EB444" s="51"/>
      <c r="EC444" s="51"/>
      <c r="ED444" s="51"/>
      <c r="EE444" s="51"/>
      <c r="EF444" s="51"/>
      <c r="EG444" s="51"/>
      <c r="EH444" s="51"/>
      <c r="EI444" s="51"/>
      <c r="EJ444" s="51"/>
      <c r="EK444" s="51"/>
      <c r="EL444" s="51"/>
      <c r="EM444" s="51"/>
      <c r="EN444" s="51"/>
      <c r="EV444" s="51"/>
      <c r="EW444" s="51"/>
      <c r="EX444" s="51"/>
      <c r="EY444" s="51"/>
      <c r="EZ444" s="51"/>
      <c r="FA444" s="51"/>
      <c r="FB444" s="51"/>
      <c r="FC444" s="51"/>
      <c r="FD444" s="51"/>
      <c r="FE444" s="51"/>
      <c r="FF444" s="51"/>
      <c r="FG444" s="51"/>
      <c r="FH444" s="51"/>
      <c r="FI444" s="51"/>
      <c r="FJ444" s="51"/>
      <c r="FK444" s="51"/>
      <c r="FL444" s="51"/>
    </row>
    <row r="445" spans="2:168" ht="12" customHeight="1" x14ac:dyDescent="0.2">
      <c r="B445" s="21"/>
      <c r="C445" s="51"/>
      <c r="D445" s="1">
        <v>1</v>
      </c>
      <c r="E445" s="1238">
        <f t="shared" ref="E445:F474" si="210">+E324</f>
        <v>0</v>
      </c>
      <c r="F445" s="669">
        <f t="shared" si="210"/>
        <v>0</v>
      </c>
      <c r="G445" s="47"/>
      <c r="H445" s="48">
        <f t="shared" ref="H445:J474" si="211">+H324</f>
        <v>0</v>
      </c>
      <c r="I445" s="48">
        <f t="shared" si="211"/>
        <v>0</v>
      </c>
      <c r="J445" s="48">
        <f t="shared" si="211"/>
        <v>0</v>
      </c>
      <c r="K445" s="1187">
        <f>SUM(H445:J445)</f>
        <v>0</v>
      </c>
      <c r="L445" s="46"/>
      <c r="M445" s="48">
        <f t="shared" ref="M445:O474" si="212">+M324</f>
        <v>0</v>
      </c>
      <c r="N445" s="48">
        <f t="shared" si="212"/>
        <v>0</v>
      </c>
      <c r="O445" s="48">
        <f t="shared" si="212"/>
        <v>0</v>
      </c>
      <c r="P445" s="1187">
        <f>SUM(M445:O445)</f>
        <v>0</v>
      </c>
      <c r="Q445" s="46"/>
      <c r="R445" s="628" t="str">
        <f t="shared" ref="R445:R474" si="213">+R324</f>
        <v>ja</v>
      </c>
      <c r="S445" s="1230">
        <f>IF(R445="nee",0,(K445-P445)*(tab!$C$24*tab!$D$10+tab!$D$52))</f>
        <v>0</v>
      </c>
      <c r="T445" s="1230" t="str">
        <f>IF(AND(K445=0,P445=0),"",(H445-M445)*tab!$E$60+(I445-N445)*tab!$F$60+(J445-O445)*tab!$G$60)</f>
        <v/>
      </c>
      <c r="U445" s="1230">
        <f t="shared" ref="U445:U446" si="214">IF(SUM(S445:T445)&lt;0,0,SUM(S445:T445))</f>
        <v>0</v>
      </c>
      <c r="V445" s="628" t="str">
        <f t="shared" ref="V445:V474" si="215">+V324</f>
        <v>ja</v>
      </c>
      <c r="W445" s="1230">
        <f>IF(V445="nee",0,(K445-P445)*(tab!$C$125))</f>
        <v>0</v>
      </c>
      <c r="X445" s="1230">
        <f>IF(AND(K445=0,P445=0),0,(H445-M445)*tab!$G$125+(I445-N445)*tab!$H$125+(J445-O445)*tab!$I$125)</f>
        <v>0</v>
      </c>
      <c r="Y445" s="1230">
        <f>IF(SUM(W445:X445)&lt;0,0,SUM(W445:X445))</f>
        <v>0</v>
      </c>
      <c r="Z445" s="3"/>
      <c r="AA445" s="26"/>
      <c r="AF445" s="51"/>
      <c r="AG445" s="51"/>
      <c r="AH445" s="51"/>
      <c r="AI445" s="51"/>
      <c r="AJ445" s="51"/>
      <c r="AK445" s="51"/>
      <c r="AL445" s="51"/>
      <c r="AM445" s="51"/>
      <c r="AN445" s="51"/>
      <c r="AO445" s="51"/>
      <c r="AP445" s="51"/>
      <c r="AQ445" s="51"/>
      <c r="AR445" s="51"/>
      <c r="AS445" s="51"/>
      <c r="AT445" s="51"/>
      <c r="AU445" s="51"/>
      <c r="AV445" s="51"/>
      <c r="BD445" s="51"/>
      <c r="BE445" s="51"/>
      <c r="BF445" s="51"/>
      <c r="BG445" s="51"/>
      <c r="BH445" s="51"/>
      <c r="BI445" s="51"/>
      <c r="BJ445" s="51"/>
      <c r="BK445" s="51"/>
      <c r="BL445" s="51"/>
      <c r="BM445" s="51"/>
      <c r="BN445" s="51"/>
      <c r="BO445" s="51"/>
      <c r="BP445" s="51"/>
      <c r="BQ445" s="51"/>
      <c r="BR445" s="51"/>
      <c r="BS445" s="51"/>
      <c r="BT445" s="51"/>
      <c r="CB445" s="51"/>
      <c r="CC445" s="51"/>
      <c r="CD445" s="51"/>
      <c r="CE445" s="51"/>
      <c r="CF445" s="51"/>
      <c r="CG445" s="51"/>
      <c r="CH445" s="51"/>
      <c r="CI445" s="51"/>
      <c r="CJ445" s="51"/>
      <c r="CK445" s="51"/>
      <c r="CL445" s="51"/>
      <c r="CM445" s="51"/>
      <c r="CN445" s="51"/>
      <c r="CO445" s="51"/>
      <c r="CP445" s="51"/>
      <c r="CQ445" s="51"/>
      <c r="CR445" s="51"/>
      <c r="CZ445" s="51"/>
      <c r="DA445" s="51"/>
      <c r="DB445" s="51"/>
      <c r="DC445" s="51"/>
      <c r="DD445" s="51"/>
      <c r="DE445" s="51"/>
      <c r="DF445" s="51"/>
      <c r="DG445" s="51"/>
      <c r="DH445" s="51"/>
      <c r="DI445" s="51"/>
      <c r="DJ445" s="51"/>
      <c r="DK445" s="51"/>
      <c r="DL445" s="51"/>
      <c r="DM445" s="51"/>
      <c r="DN445" s="51"/>
      <c r="DO445" s="51"/>
      <c r="DP445" s="51"/>
      <c r="DX445" s="51"/>
      <c r="DY445" s="51"/>
      <c r="DZ445" s="51"/>
      <c r="EA445" s="51"/>
      <c r="EB445" s="51"/>
      <c r="EC445" s="51"/>
      <c r="ED445" s="51"/>
      <c r="EE445" s="51"/>
      <c r="EF445" s="51"/>
      <c r="EG445" s="51"/>
      <c r="EH445" s="51"/>
      <c r="EI445" s="51"/>
      <c r="EJ445" s="51"/>
      <c r="EK445" s="51"/>
      <c r="EL445" s="51"/>
      <c r="EM445" s="51"/>
      <c r="EN445" s="51"/>
      <c r="EV445" s="51"/>
      <c r="EW445" s="51"/>
      <c r="EX445" s="51"/>
      <c r="EY445" s="51"/>
      <c r="EZ445" s="51"/>
      <c r="FA445" s="51"/>
      <c r="FB445" s="51"/>
      <c r="FC445" s="51"/>
      <c r="FD445" s="51"/>
      <c r="FE445" s="51"/>
      <c r="FF445" s="51"/>
      <c r="FG445" s="51"/>
      <c r="FH445" s="51"/>
      <c r="FI445" s="51"/>
      <c r="FJ445" s="51"/>
      <c r="FK445" s="51"/>
      <c r="FL445" s="51"/>
    </row>
    <row r="446" spans="2:168" ht="12" customHeight="1" x14ac:dyDescent="0.2">
      <c r="B446" s="21"/>
      <c r="C446" s="51"/>
      <c r="D446" s="1">
        <v>2</v>
      </c>
      <c r="E446" s="1238">
        <f t="shared" si="210"/>
        <v>0</v>
      </c>
      <c r="F446" s="669">
        <f t="shared" si="210"/>
        <v>0</v>
      </c>
      <c r="G446" s="47"/>
      <c r="H446" s="48">
        <f t="shared" si="211"/>
        <v>0</v>
      </c>
      <c r="I446" s="48">
        <f t="shared" si="211"/>
        <v>0</v>
      </c>
      <c r="J446" s="48">
        <f t="shared" si="211"/>
        <v>0</v>
      </c>
      <c r="K446" s="1187">
        <f t="shared" ref="K446:K456" si="216">SUM(H446:J446)</f>
        <v>0</v>
      </c>
      <c r="L446" s="46"/>
      <c r="M446" s="48">
        <f t="shared" si="212"/>
        <v>0</v>
      </c>
      <c r="N446" s="48">
        <f t="shared" si="212"/>
        <v>0</v>
      </c>
      <c r="O446" s="48">
        <f t="shared" si="212"/>
        <v>0</v>
      </c>
      <c r="P446" s="1187">
        <f t="shared" ref="P446:P474" si="217">SUM(M446:O446)</f>
        <v>0</v>
      </c>
      <c r="Q446" s="46"/>
      <c r="R446" s="628" t="str">
        <f t="shared" si="213"/>
        <v>ja</v>
      </c>
      <c r="S446" s="1230">
        <f>IF(R446="nee",0,(K446-P446)*(tab!$C$24*tab!$D$10+tab!$D$52))</f>
        <v>0</v>
      </c>
      <c r="T446" s="1230" t="str">
        <f>IF(AND(K446=0,P446=0),"",(H446-M446)*tab!$E$60+(I446-N446)*tab!$F$60+(J446-O446)*tab!$G$60)</f>
        <v/>
      </c>
      <c r="U446" s="1230">
        <f t="shared" si="214"/>
        <v>0</v>
      </c>
      <c r="V446" s="628" t="str">
        <f t="shared" si="215"/>
        <v>ja</v>
      </c>
      <c r="W446" s="1230">
        <f>IF(V446="nee",0,(K446-P446)*(tab!$C$125))</f>
        <v>0</v>
      </c>
      <c r="X446" s="1230">
        <f>IF(AND(K446=0,P446=0),0,(H446-M446)*tab!$G$125+(I446-N446)*tab!$H$125+(J446-O446)*tab!$I$125)</f>
        <v>0</v>
      </c>
      <c r="Y446" s="1230">
        <f t="shared" ref="Y446:Y474" si="218">IF(SUM(W446:X446)&lt;0,0,SUM(W446:X446))</f>
        <v>0</v>
      </c>
      <c r="Z446" s="3"/>
      <c r="AA446" s="26"/>
      <c r="AF446" s="51"/>
      <c r="AG446" s="51"/>
      <c r="AH446" s="51"/>
      <c r="AI446" s="51"/>
      <c r="AJ446" s="51"/>
      <c r="AK446" s="51"/>
      <c r="AL446" s="51"/>
      <c r="AM446" s="51"/>
      <c r="AN446" s="51"/>
      <c r="AO446" s="51"/>
      <c r="AP446" s="51"/>
      <c r="AQ446" s="51"/>
      <c r="AR446" s="51"/>
      <c r="AS446" s="51"/>
      <c r="AT446" s="51"/>
      <c r="AU446" s="51"/>
      <c r="AV446" s="51"/>
      <c r="BD446" s="51"/>
      <c r="BE446" s="51"/>
      <c r="BF446" s="51"/>
      <c r="BG446" s="51"/>
      <c r="BH446" s="51"/>
      <c r="BI446" s="51"/>
      <c r="BJ446" s="51"/>
      <c r="BK446" s="51"/>
      <c r="BL446" s="51"/>
      <c r="BM446" s="51"/>
      <c r="BN446" s="51"/>
      <c r="BO446" s="51"/>
      <c r="BP446" s="51"/>
      <c r="BQ446" s="51"/>
      <c r="BR446" s="51"/>
      <c r="BS446" s="51"/>
      <c r="BT446" s="51"/>
      <c r="CB446" s="51"/>
      <c r="CC446" s="51"/>
      <c r="CD446" s="51"/>
      <c r="CE446" s="51"/>
      <c r="CF446" s="51"/>
      <c r="CG446" s="51"/>
      <c r="CH446" s="51"/>
      <c r="CI446" s="51"/>
      <c r="CJ446" s="51"/>
      <c r="CK446" s="51"/>
      <c r="CL446" s="51"/>
      <c r="CM446" s="51"/>
      <c r="CN446" s="51"/>
      <c r="CO446" s="51"/>
      <c r="CP446" s="51"/>
      <c r="CQ446" s="51"/>
      <c r="CR446" s="51"/>
      <c r="CZ446" s="51"/>
      <c r="DA446" s="51"/>
      <c r="DB446" s="51"/>
      <c r="DC446" s="51"/>
      <c r="DD446" s="51"/>
      <c r="DE446" s="51"/>
      <c r="DF446" s="51"/>
      <c r="DG446" s="51"/>
      <c r="DH446" s="51"/>
      <c r="DI446" s="51"/>
      <c r="DJ446" s="51"/>
      <c r="DK446" s="51"/>
      <c r="DL446" s="51"/>
      <c r="DM446" s="51"/>
      <c r="DN446" s="51"/>
      <c r="DO446" s="51"/>
      <c r="DP446" s="51"/>
      <c r="DX446" s="51"/>
      <c r="DY446" s="51"/>
      <c r="DZ446" s="51"/>
      <c r="EA446" s="51"/>
      <c r="EB446" s="51"/>
      <c r="EC446" s="51"/>
      <c r="ED446" s="51"/>
      <c r="EE446" s="51"/>
      <c r="EF446" s="51"/>
      <c r="EG446" s="51"/>
      <c r="EH446" s="51"/>
      <c r="EI446" s="51"/>
      <c r="EJ446" s="51"/>
      <c r="EK446" s="51"/>
      <c r="EL446" s="51"/>
      <c r="EM446" s="51"/>
      <c r="EN446" s="51"/>
      <c r="EV446" s="51"/>
      <c r="EW446" s="51"/>
      <c r="EX446" s="51"/>
      <c r="EY446" s="51"/>
      <c r="EZ446" s="51"/>
      <c r="FA446" s="51"/>
      <c r="FB446" s="51"/>
      <c r="FC446" s="51"/>
      <c r="FD446" s="51"/>
      <c r="FE446" s="51"/>
      <c r="FF446" s="51"/>
      <c r="FG446" s="51"/>
      <c r="FH446" s="51"/>
      <c r="FI446" s="51"/>
      <c r="FJ446" s="51"/>
      <c r="FK446" s="51"/>
      <c r="FL446" s="51"/>
    </row>
    <row r="447" spans="2:168" ht="12" customHeight="1" x14ac:dyDescent="0.2">
      <c r="B447" s="21"/>
      <c r="C447" s="51"/>
      <c r="D447" s="1">
        <v>3</v>
      </c>
      <c r="E447" s="1238">
        <f t="shared" si="210"/>
        <v>0</v>
      </c>
      <c r="F447" s="669">
        <f t="shared" si="210"/>
        <v>0</v>
      </c>
      <c r="G447" s="47"/>
      <c r="H447" s="48">
        <f t="shared" si="211"/>
        <v>0</v>
      </c>
      <c r="I447" s="48">
        <f t="shared" si="211"/>
        <v>0</v>
      </c>
      <c r="J447" s="48">
        <f t="shared" si="211"/>
        <v>0</v>
      </c>
      <c r="K447" s="1187">
        <f t="shared" si="216"/>
        <v>0</v>
      </c>
      <c r="L447" s="46"/>
      <c r="M447" s="48">
        <f t="shared" si="212"/>
        <v>0</v>
      </c>
      <c r="N447" s="48">
        <f t="shared" si="212"/>
        <v>0</v>
      </c>
      <c r="O447" s="48">
        <f t="shared" si="212"/>
        <v>0</v>
      </c>
      <c r="P447" s="1187">
        <f t="shared" si="217"/>
        <v>0</v>
      </c>
      <c r="Q447" s="46"/>
      <c r="R447" s="628" t="str">
        <f t="shared" si="213"/>
        <v>ja</v>
      </c>
      <c r="S447" s="1230">
        <f>IF(R447="nee",0,(K447-P447)*(tab!$C$24*tab!$D$10+tab!$D$52))</f>
        <v>0</v>
      </c>
      <c r="T447" s="1230" t="str">
        <f>IF(AND(K447=0,P447=0),"",(H447-M447)*tab!$E$60+(I447-N447)*tab!$F$60+(J447-O447)*tab!$G$60)</f>
        <v/>
      </c>
      <c r="U447" s="1230">
        <f>IF(SUM(S447:T447)&lt;0,0,SUM(S447:T447))</f>
        <v>0</v>
      </c>
      <c r="V447" s="628" t="str">
        <f t="shared" si="215"/>
        <v>ja</v>
      </c>
      <c r="W447" s="1230">
        <f>IF(V447="nee",0,(K447-P447)*(tab!$C$125))</f>
        <v>0</v>
      </c>
      <c r="X447" s="1230">
        <f>IF(AND(K447=0,P447=0),0,(H447-M447)*tab!$G$125+(I447-N447)*tab!$H$125+(J447-O447)*tab!$I$125)</f>
        <v>0</v>
      </c>
      <c r="Y447" s="1230">
        <f t="shared" si="218"/>
        <v>0</v>
      </c>
      <c r="Z447" s="3"/>
      <c r="AA447" s="26"/>
      <c r="AF447" s="51"/>
      <c r="AG447" s="51"/>
      <c r="AH447" s="51"/>
      <c r="AI447" s="51"/>
      <c r="AJ447" s="51"/>
      <c r="AK447" s="51"/>
      <c r="AL447" s="51"/>
      <c r="AM447" s="51"/>
      <c r="AN447" s="51"/>
      <c r="AO447" s="51"/>
      <c r="AP447" s="51"/>
      <c r="AQ447" s="51"/>
      <c r="AR447" s="51"/>
      <c r="AS447" s="51"/>
      <c r="AT447" s="51"/>
      <c r="AU447" s="51"/>
      <c r="AV447" s="51"/>
      <c r="BD447" s="51"/>
      <c r="BE447" s="51"/>
      <c r="BF447" s="51"/>
      <c r="BG447" s="51"/>
      <c r="BH447" s="51"/>
      <c r="BI447" s="51"/>
      <c r="BJ447" s="51"/>
      <c r="BK447" s="51"/>
      <c r="BL447" s="51"/>
      <c r="BM447" s="51"/>
      <c r="BN447" s="51"/>
      <c r="BO447" s="51"/>
      <c r="BP447" s="51"/>
      <c r="BQ447" s="51"/>
      <c r="BR447" s="51"/>
      <c r="BS447" s="51"/>
      <c r="BT447" s="51"/>
      <c r="CB447" s="51"/>
      <c r="CC447" s="51"/>
      <c r="CD447" s="51"/>
      <c r="CE447" s="51"/>
      <c r="CF447" s="51"/>
      <c r="CG447" s="51"/>
      <c r="CH447" s="51"/>
      <c r="CI447" s="51"/>
      <c r="CJ447" s="51"/>
      <c r="CK447" s="51"/>
      <c r="CL447" s="51"/>
      <c r="CM447" s="51"/>
      <c r="CN447" s="51"/>
      <c r="CO447" s="51"/>
      <c r="CP447" s="51"/>
      <c r="CQ447" s="51"/>
      <c r="CR447" s="51"/>
      <c r="CZ447" s="51"/>
      <c r="DA447" s="51"/>
      <c r="DB447" s="51"/>
      <c r="DC447" s="51"/>
      <c r="DD447" s="51"/>
      <c r="DE447" s="51"/>
      <c r="DF447" s="51"/>
      <c r="DG447" s="51"/>
      <c r="DH447" s="51"/>
      <c r="DI447" s="51"/>
      <c r="DJ447" s="51"/>
      <c r="DK447" s="51"/>
      <c r="DL447" s="51"/>
      <c r="DM447" s="51"/>
      <c r="DN447" s="51"/>
      <c r="DO447" s="51"/>
      <c r="DP447" s="51"/>
      <c r="DX447" s="51"/>
      <c r="DY447" s="51"/>
      <c r="DZ447" s="51"/>
      <c r="EA447" s="51"/>
      <c r="EB447" s="51"/>
      <c r="EC447" s="51"/>
      <c r="ED447" s="51"/>
      <c r="EE447" s="51"/>
      <c r="EF447" s="51"/>
      <c r="EG447" s="51"/>
      <c r="EH447" s="51"/>
      <c r="EI447" s="51"/>
      <c r="EJ447" s="51"/>
      <c r="EK447" s="51"/>
      <c r="EL447" s="51"/>
      <c r="EM447" s="51"/>
      <c r="EN447" s="51"/>
      <c r="EV447" s="51"/>
      <c r="EW447" s="51"/>
      <c r="EX447" s="51"/>
      <c r="EY447" s="51"/>
      <c r="EZ447" s="51"/>
      <c r="FA447" s="51"/>
      <c r="FB447" s="51"/>
      <c r="FC447" s="51"/>
      <c r="FD447" s="51"/>
      <c r="FE447" s="51"/>
      <c r="FF447" s="51"/>
      <c r="FG447" s="51"/>
      <c r="FH447" s="51"/>
      <c r="FI447" s="51"/>
      <c r="FJ447" s="51"/>
      <c r="FK447" s="51"/>
      <c r="FL447" s="51"/>
    </row>
    <row r="448" spans="2:168" ht="12" customHeight="1" x14ac:dyDescent="0.2">
      <c r="B448" s="21"/>
      <c r="C448" s="51"/>
      <c r="D448" s="1">
        <v>4</v>
      </c>
      <c r="E448" s="1238">
        <f t="shared" si="210"/>
        <v>0</v>
      </c>
      <c r="F448" s="669">
        <f t="shared" si="210"/>
        <v>0</v>
      </c>
      <c r="G448" s="47"/>
      <c r="H448" s="48">
        <f t="shared" si="211"/>
        <v>0</v>
      </c>
      <c r="I448" s="48">
        <f t="shared" si="211"/>
        <v>0</v>
      </c>
      <c r="J448" s="48">
        <f t="shared" si="211"/>
        <v>0</v>
      </c>
      <c r="K448" s="1187">
        <f t="shared" si="216"/>
        <v>0</v>
      </c>
      <c r="L448" s="46"/>
      <c r="M448" s="48">
        <f t="shared" si="212"/>
        <v>0</v>
      </c>
      <c r="N448" s="48">
        <f t="shared" si="212"/>
        <v>0</v>
      </c>
      <c r="O448" s="48">
        <f t="shared" si="212"/>
        <v>0</v>
      </c>
      <c r="P448" s="1187">
        <f t="shared" si="217"/>
        <v>0</v>
      </c>
      <c r="Q448" s="46"/>
      <c r="R448" s="628" t="str">
        <f t="shared" si="213"/>
        <v>ja</v>
      </c>
      <c r="S448" s="1230">
        <f>IF(R448="nee",0,(K448-P448)*(tab!$C$24*tab!$D$10+tab!$D$52))</f>
        <v>0</v>
      </c>
      <c r="T448" s="1230" t="str">
        <f>IF(AND(K448=0,P448=0),"",(H448-M448)*tab!$E$60+(I448-N448)*tab!$F$60+(J448-O448)*tab!$G$60)</f>
        <v/>
      </c>
      <c r="U448" s="1230">
        <f t="shared" ref="U448:U474" si="219">IF(SUM(S448:T448)&lt;0,0,SUM(S448:T448))</f>
        <v>0</v>
      </c>
      <c r="V448" s="628" t="str">
        <f t="shared" si="215"/>
        <v>ja</v>
      </c>
      <c r="W448" s="1230">
        <f>IF(V448="nee",0,(K448-P448)*(tab!$C$125))</f>
        <v>0</v>
      </c>
      <c r="X448" s="1230">
        <f>IF(AND(K448=0,P448=0),0,(H448-M448)*tab!$G$125+(I448-N448)*tab!$H$125+(J448-O448)*tab!$I$125)</f>
        <v>0</v>
      </c>
      <c r="Y448" s="1230">
        <f t="shared" si="218"/>
        <v>0</v>
      </c>
      <c r="Z448" s="3"/>
      <c r="AA448" s="26"/>
      <c r="AF448" s="51"/>
      <c r="AG448" s="51"/>
      <c r="AH448" s="51"/>
      <c r="AI448" s="51"/>
      <c r="AJ448" s="51"/>
      <c r="AK448" s="51"/>
      <c r="AL448" s="51"/>
      <c r="AM448" s="51"/>
      <c r="AN448" s="51"/>
      <c r="AO448" s="51"/>
      <c r="AP448" s="51"/>
      <c r="AQ448" s="51"/>
      <c r="AR448" s="51"/>
      <c r="AS448" s="51"/>
      <c r="AT448" s="51"/>
      <c r="AU448" s="51"/>
      <c r="AV448" s="51"/>
      <c r="BD448" s="51"/>
      <c r="BE448" s="51"/>
      <c r="BF448" s="51"/>
      <c r="BG448" s="51"/>
      <c r="BH448" s="51"/>
      <c r="BI448" s="51"/>
      <c r="BJ448" s="51"/>
      <c r="BK448" s="51"/>
      <c r="BL448" s="51"/>
      <c r="BM448" s="51"/>
      <c r="BN448" s="51"/>
      <c r="BO448" s="51"/>
      <c r="BP448" s="51"/>
      <c r="BQ448" s="51"/>
      <c r="BR448" s="51"/>
      <c r="BS448" s="51"/>
      <c r="BT448" s="51"/>
      <c r="CB448" s="51"/>
      <c r="CC448" s="51"/>
      <c r="CD448" s="51"/>
      <c r="CE448" s="51"/>
      <c r="CF448" s="51"/>
      <c r="CG448" s="51"/>
      <c r="CH448" s="51"/>
      <c r="CI448" s="51"/>
      <c r="CJ448" s="51"/>
      <c r="CK448" s="51"/>
      <c r="CL448" s="51"/>
      <c r="CM448" s="51"/>
      <c r="CN448" s="51"/>
      <c r="CO448" s="51"/>
      <c r="CP448" s="51"/>
      <c r="CQ448" s="51"/>
      <c r="CR448" s="51"/>
      <c r="CZ448" s="51"/>
      <c r="DA448" s="51"/>
      <c r="DB448" s="51"/>
      <c r="DC448" s="51"/>
      <c r="DD448" s="51"/>
      <c r="DE448" s="51"/>
      <c r="DF448" s="51"/>
      <c r="DG448" s="51"/>
      <c r="DH448" s="51"/>
      <c r="DI448" s="51"/>
      <c r="DJ448" s="51"/>
      <c r="DK448" s="51"/>
      <c r="DL448" s="51"/>
      <c r="DM448" s="51"/>
      <c r="DN448" s="51"/>
      <c r="DO448" s="51"/>
      <c r="DP448" s="51"/>
      <c r="DX448" s="51"/>
      <c r="DY448" s="51"/>
      <c r="DZ448" s="51"/>
      <c r="EA448" s="51"/>
      <c r="EB448" s="51"/>
      <c r="EC448" s="51"/>
      <c r="ED448" s="51"/>
      <c r="EE448" s="51"/>
      <c r="EF448" s="51"/>
      <c r="EG448" s="51"/>
      <c r="EH448" s="51"/>
      <c r="EI448" s="51"/>
      <c r="EJ448" s="51"/>
      <c r="EK448" s="51"/>
      <c r="EL448" s="51"/>
      <c r="EM448" s="51"/>
      <c r="EN448" s="51"/>
      <c r="EV448" s="51"/>
      <c r="EW448" s="51"/>
      <c r="EX448" s="51"/>
      <c r="EY448" s="51"/>
      <c r="EZ448" s="51"/>
      <c r="FA448" s="51"/>
      <c r="FB448" s="51"/>
      <c r="FC448" s="51"/>
      <c r="FD448" s="51"/>
      <c r="FE448" s="51"/>
      <c r="FF448" s="51"/>
      <c r="FG448" s="51"/>
      <c r="FH448" s="51"/>
      <c r="FI448" s="51"/>
      <c r="FJ448" s="51"/>
      <c r="FK448" s="51"/>
      <c r="FL448" s="51"/>
    </row>
    <row r="449" spans="2:168" ht="12" customHeight="1" x14ac:dyDescent="0.2">
      <c r="B449" s="21"/>
      <c r="C449" s="51"/>
      <c r="D449" s="1">
        <v>5</v>
      </c>
      <c r="E449" s="1238">
        <f t="shared" si="210"/>
        <v>0</v>
      </c>
      <c r="F449" s="669">
        <f t="shared" si="210"/>
        <v>0</v>
      </c>
      <c r="G449" s="47"/>
      <c r="H449" s="48">
        <f t="shared" si="211"/>
        <v>0</v>
      </c>
      <c r="I449" s="48">
        <f t="shared" si="211"/>
        <v>0</v>
      </c>
      <c r="J449" s="48">
        <f t="shared" si="211"/>
        <v>0</v>
      </c>
      <c r="K449" s="1187">
        <f t="shared" si="216"/>
        <v>0</v>
      </c>
      <c r="L449" s="46"/>
      <c r="M449" s="48">
        <f t="shared" si="212"/>
        <v>0</v>
      </c>
      <c r="N449" s="48">
        <f t="shared" si="212"/>
        <v>0</v>
      </c>
      <c r="O449" s="48">
        <f t="shared" si="212"/>
        <v>0</v>
      </c>
      <c r="P449" s="1187">
        <f t="shared" si="217"/>
        <v>0</v>
      </c>
      <c r="Q449" s="46"/>
      <c r="R449" s="628" t="str">
        <f t="shared" si="213"/>
        <v>ja</v>
      </c>
      <c r="S449" s="1230">
        <f>IF(R449="nee",0,(K449-P449)*(tab!$C$24*tab!$D$10+tab!$D$52))</f>
        <v>0</v>
      </c>
      <c r="T449" s="1230" t="str">
        <f>IF(AND(K449=0,P449=0),"",(H449-M449)*tab!$E$60+(I449-N449)*tab!$F$60+(J449-O449)*tab!$G$60)</f>
        <v/>
      </c>
      <c r="U449" s="1230">
        <f t="shared" si="219"/>
        <v>0</v>
      </c>
      <c r="V449" s="628" t="str">
        <f t="shared" si="215"/>
        <v>ja</v>
      </c>
      <c r="W449" s="1230">
        <f>IF(V449="nee",0,(K449-P449)*(tab!$C$125))</f>
        <v>0</v>
      </c>
      <c r="X449" s="1230">
        <f>IF(AND(K449=0,P449=0),0,(H449-M449)*tab!$G$125+(I449-N449)*tab!$H$125+(J449-O449)*tab!$I$125)</f>
        <v>0</v>
      </c>
      <c r="Y449" s="1230">
        <f t="shared" si="218"/>
        <v>0</v>
      </c>
      <c r="Z449" s="3"/>
      <c r="AA449" s="26"/>
      <c r="AF449" s="51"/>
      <c r="AG449" s="51"/>
      <c r="AH449" s="51"/>
      <c r="AI449" s="51"/>
      <c r="AJ449" s="51"/>
      <c r="AK449" s="51"/>
      <c r="AL449" s="51"/>
      <c r="AM449" s="51"/>
      <c r="AN449" s="51"/>
      <c r="AO449" s="51"/>
      <c r="AP449" s="51"/>
      <c r="AQ449" s="51"/>
      <c r="AR449" s="51"/>
      <c r="AS449" s="51"/>
      <c r="AT449" s="51"/>
      <c r="AU449" s="51"/>
      <c r="AV449" s="51"/>
      <c r="BD449" s="51"/>
      <c r="BE449" s="51"/>
      <c r="BF449" s="51"/>
      <c r="BG449" s="51"/>
      <c r="BH449" s="51"/>
      <c r="BI449" s="51"/>
      <c r="BJ449" s="51"/>
      <c r="BK449" s="51"/>
      <c r="BL449" s="51"/>
      <c r="BM449" s="51"/>
      <c r="BN449" s="51"/>
      <c r="BO449" s="51"/>
      <c r="BP449" s="51"/>
      <c r="BQ449" s="51"/>
      <c r="BR449" s="51"/>
      <c r="BS449" s="51"/>
      <c r="BT449" s="51"/>
      <c r="CB449" s="51"/>
      <c r="CC449" s="51"/>
      <c r="CD449" s="51"/>
      <c r="CE449" s="51"/>
      <c r="CF449" s="51"/>
      <c r="CG449" s="51"/>
      <c r="CH449" s="51"/>
      <c r="CI449" s="51"/>
      <c r="CJ449" s="51"/>
      <c r="CK449" s="51"/>
      <c r="CL449" s="51"/>
      <c r="CM449" s="51"/>
      <c r="CN449" s="51"/>
      <c r="CO449" s="51"/>
      <c r="CP449" s="51"/>
      <c r="CQ449" s="51"/>
      <c r="CR449" s="51"/>
      <c r="CZ449" s="51"/>
      <c r="DA449" s="51"/>
      <c r="DB449" s="51"/>
      <c r="DC449" s="51"/>
      <c r="DD449" s="51"/>
      <c r="DE449" s="51"/>
      <c r="DF449" s="51"/>
      <c r="DG449" s="51"/>
      <c r="DH449" s="51"/>
      <c r="DI449" s="51"/>
      <c r="DJ449" s="51"/>
      <c r="DK449" s="51"/>
      <c r="DL449" s="51"/>
      <c r="DM449" s="51"/>
      <c r="DN449" s="51"/>
      <c r="DO449" s="51"/>
      <c r="DP449" s="51"/>
      <c r="DX449" s="51"/>
      <c r="DY449" s="51"/>
      <c r="DZ449" s="51"/>
      <c r="EA449" s="51"/>
      <c r="EB449" s="51"/>
      <c r="EC449" s="51"/>
      <c r="ED449" s="51"/>
      <c r="EE449" s="51"/>
      <c r="EF449" s="51"/>
      <c r="EG449" s="51"/>
      <c r="EH449" s="51"/>
      <c r="EI449" s="51"/>
      <c r="EJ449" s="51"/>
      <c r="EK449" s="51"/>
      <c r="EL449" s="51"/>
      <c r="EM449" s="51"/>
      <c r="EN449" s="51"/>
      <c r="EV449" s="51"/>
      <c r="EW449" s="51"/>
      <c r="EX449" s="51"/>
      <c r="EY449" s="51"/>
      <c r="EZ449" s="51"/>
      <c r="FA449" s="51"/>
      <c r="FB449" s="51"/>
      <c r="FC449" s="51"/>
      <c r="FD449" s="51"/>
      <c r="FE449" s="51"/>
      <c r="FF449" s="51"/>
      <c r="FG449" s="51"/>
      <c r="FH449" s="51"/>
      <c r="FI449" s="51"/>
      <c r="FJ449" s="51"/>
      <c r="FK449" s="51"/>
      <c r="FL449" s="51"/>
    </row>
    <row r="450" spans="2:168" ht="12" customHeight="1" x14ac:dyDescent="0.2">
      <c r="B450" s="21"/>
      <c r="C450" s="51"/>
      <c r="D450" s="1">
        <v>6</v>
      </c>
      <c r="E450" s="1238">
        <f t="shared" si="210"/>
        <v>0</v>
      </c>
      <c r="F450" s="669">
        <f t="shared" si="210"/>
        <v>0</v>
      </c>
      <c r="G450" s="47"/>
      <c r="H450" s="48">
        <f t="shared" si="211"/>
        <v>0</v>
      </c>
      <c r="I450" s="48">
        <f t="shared" si="211"/>
        <v>0</v>
      </c>
      <c r="J450" s="48">
        <f t="shared" si="211"/>
        <v>0</v>
      </c>
      <c r="K450" s="1187">
        <f t="shared" si="216"/>
        <v>0</v>
      </c>
      <c r="L450" s="46"/>
      <c r="M450" s="48">
        <f t="shared" si="212"/>
        <v>0</v>
      </c>
      <c r="N450" s="48">
        <f t="shared" si="212"/>
        <v>0</v>
      </c>
      <c r="O450" s="48">
        <f t="shared" si="212"/>
        <v>0</v>
      </c>
      <c r="P450" s="1187">
        <f t="shared" si="217"/>
        <v>0</v>
      </c>
      <c r="Q450" s="46"/>
      <c r="R450" s="628" t="str">
        <f t="shared" si="213"/>
        <v>ja</v>
      </c>
      <c r="S450" s="1230">
        <f>IF(R450="nee",0,(K450-P450)*(tab!$C$24*tab!$D$10+tab!$D$52))</f>
        <v>0</v>
      </c>
      <c r="T450" s="1230" t="str">
        <f>IF(AND(K450=0,P450=0),"",(H450-M450)*tab!$E$60+(I450-N450)*tab!$F$60+(J450-O450)*tab!$G$60)</f>
        <v/>
      </c>
      <c r="U450" s="1230">
        <f t="shared" si="219"/>
        <v>0</v>
      </c>
      <c r="V450" s="628" t="str">
        <f t="shared" si="215"/>
        <v>ja</v>
      </c>
      <c r="W450" s="1230">
        <f>IF(V450="nee",0,(K450-P450)*(tab!$C$125))</f>
        <v>0</v>
      </c>
      <c r="X450" s="1230">
        <f>IF(AND(K450=0,P450=0),0,(H450-M450)*tab!$G$125+(I450-N450)*tab!$H$125+(J450-O450)*tab!$I$125)</f>
        <v>0</v>
      </c>
      <c r="Y450" s="1230">
        <f t="shared" si="218"/>
        <v>0</v>
      </c>
      <c r="Z450" s="3"/>
      <c r="AA450" s="26"/>
      <c r="AF450" s="51"/>
      <c r="AG450" s="51"/>
      <c r="AH450" s="51"/>
      <c r="AI450" s="51"/>
      <c r="AJ450" s="51"/>
      <c r="AK450" s="51"/>
      <c r="AL450" s="51"/>
      <c r="AM450" s="51"/>
      <c r="AN450" s="51"/>
      <c r="AO450" s="51"/>
      <c r="AP450" s="51"/>
      <c r="AQ450" s="51"/>
      <c r="AR450" s="51"/>
      <c r="AS450" s="51"/>
      <c r="AT450" s="51"/>
      <c r="AU450" s="51"/>
      <c r="AV450" s="51"/>
      <c r="BD450" s="51"/>
      <c r="BE450" s="51"/>
      <c r="BF450" s="51"/>
      <c r="BG450" s="51"/>
      <c r="BH450" s="51"/>
      <c r="BI450" s="51"/>
      <c r="BJ450" s="51"/>
      <c r="BK450" s="51"/>
      <c r="BL450" s="51"/>
      <c r="BM450" s="51"/>
      <c r="BN450" s="51"/>
      <c r="BO450" s="51"/>
      <c r="BP450" s="51"/>
      <c r="BQ450" s="51"/>
      <c r="BR450" s="51"/>
      <c r="BS450" s="51"/>
      <c r="BT450" s="51"/>
      <c r="CB450" s="51"/>
      <c r="CC450" s="51"/>
      <c r="CD450" s="51"/>
      <c r="CE450" s="51"/>
      <c r="CF450" s="51"/>
      <c r="CG450" s="51"/>
      <c r="CH450" s="51"/>
      <c r="CI450" s="51"/>
      <c r="CJ450" s="51"/>
      <c r="CK450" s="51"/>
      <c r="CL450" s="51"/>
      <c r="CM450" s="51"/>
      <c r="CN450" s="51"/>
      <c r="CO450" s="51"/>
      <c r="CP450" s="51"/>
      <c r="CQ450" s="51"/>
      <c r="CR450" s="51"/>
      <c r="CZ450" s="51"/>
      <c r="DA450" s="51"/>
      <c r="DB450" s="51"/>
      <c r="DC450" s="51"/>
      <c r="DD450" s="51"/>
      <c r="DE450" s="51"/>
      <c r="DF450" s="51"/>
      <c r="DG450" s="51"/>
      <c r="DH450" s="51"/>
      <c r="DI450" s="51"/>
      <c r="DJ450" s="51"/>
      <c r="DK450" s="51"/>
      <c r="DL450" s="51"/>
      <c r="DM450" s="51"/>
      <c r="DN450" s="51"/>
      <c r="DO450" s="51"/>
      <c r="DP450" s="51"/>
      <c r="DX450" s="51"/>
      <c r="DY450" s="51"/>
      <c r="DZ450" s="51"/>
      <c r="EA450" s="51"/>
      <c r="EB450" s="51"/>
      <c r="EC450" s="51"/>
      <c r="ED450" s="51"/>
      <c r="EE450" s="51"/>
      <c r="EF450" s="51"/>
      <c r="EG450" s="51"/>
      <c r="EH450" s="51"/>
      <c r="EI450" s="51"/>
      <c r="EJ450" s="51"/>
      <c r="EK450" s="51"/>
      <c r="EL450" s="51"/>
      <c r="EM450" s="51"/>
      <c r="EN450" s="51"/>
      <c r="EV450" s="51"/>
      <c r="EW450" s="51"/>
      <c r="EX450" s="51"/>
      <c r="EY450" s="51"/>
      <c r="EZ450" s="51"/>
      <c r="FA450" s="51"/>
      <c r="FB450" s="51"/>
      <c r="FC450" s="51"/>
      <c r="FD450" s="51"/>
      <c r="FE450" s="51"/>
      <c r="FF450" s="51"/>
      <c r="FG450" s="51"/>
      <c r="FH450" s="51"/>
      <c r="FI450" s="51"/>
      <c r="FJ450" s="51"/>
      <c r="FK450" s="51"/>
      <c r="FL450" s="51"/>
    </row>
    <row r="451" spans="2:168" ht="12" customHeight="1" x14ac:dyDescent="0.2">
      <c r="B451" s="21"/>
      <c r="C451" s="51"/>
      <c r="D451" s="1">
        <v>7</v>
      </c>
      <c r="E451" s="1238">
        <f t="shared" si="210"/>
        <v>0</v>
      </c>
      <c r="F451" s="669">
        <f t="shared" si="210"/>
        <v>0</v>
      </c>
      <c r="G451" s="47"/>
      <c r="H451" s="48">
        <f t="shared" si="211"/>
        <v>0</v>
      </c>
      <c r="I451" s="48">
        <f t="shared" si="211"/>
        <v>0</v>
      </c>
      <c r="J451" s="48">
        <f t="shared" si="211"/>
        <v>0</v>
      </c>
      <c r="K451" s="1187">
        <f t="shared" si="216"/>
        <v>0</v>
      </c>
      <c r="L451" s="46"/>
      <c r="M451" s="48">
        <f t="shared" si="212"/>
        <v>0</v>
      </c>
      <c r="N451" s="48">
        <f t="shared" si="212"/>
        <v>0</v>
      </c>
      <c r="O451" s="48">
        <f t="shared" si="212"/>
        <v>0</v>
      </c>
      <c r="P451" s="1187">
        <f t="shared" si="217"/>
        <v>0</v>
      </c>
      <c r="Q451" s="46"/>
      <c r="R451" s="628" t="str">
        <f t="shared" si="213"/>
        <v>ja</v>
      </c>
      <c r="S451" s="1230">
        <f>IF(R451="nee",0,(K451-P451)*(tab!$C$24*tab!$D$10+tab!$D$52))</f>
        <v>0</v>
      </c>
      <c r="T451" s="1230" t="str">
        <f>IF(AND(K451=0,P451=0),"",(H451-M451)*tab!$E$60+(I451-N451)*tab!$F$60+(J451-O451)*tab!$G$60)</f>
        <v/>
      </c>
      <c r="U451" s="1230">
        <f t="shared" si="219"/>
        <v>0</v>
      </c>
      <c r="V451" s="628" t="str">
        <f t="shared" si="215"/>
        <v>ja</v>
      </c>
      <c r="W451" s="1230">
        <f>IF(V451="nee",0,(K451-P451)*(tab!$C$125))</f>
        <v>0</v>
      </c>
      <c r="X451" s="1230">
        <f>IF(AND(K451=0,P451=0),0,(H451-M451)*tab!$G$125+(I451-N451)*tab!$H$125+(J451-O451)*tab!$I$125)</f>
        <v>0</v>
      </c>
      <c r="Y451" s="1230">
        <f t="shared" si="218"/>
        <v>0</v>
      </c>
      <c r="Z451" s="3"/>
      <c r="AA451" s="26"/>
      <c r="AF451" s="51"/>
      <c r="AG451" s="51"/>
      <c r="AH451" s="51"/>
      <c r="AI451" s="51"/>
      <c r="AJ451" s="51"/>
      <c r="AK451" s="51"/>
      <c r="AL451" s="51"/>
      <c r="AM451" s="51"/>
      <c r="AN451" s="51"/>
      <c r="AO451" s="51"/>
      <c r="AP451" s="51"/>
      <c r="AQ451" s="51"/>
      <c r="AR451" s="51"/>
      <c r="AS451" s="51"/>
      <c r="AT451" s="51"/>
      <c r="AU451" s="51"/>
      <c r="AV451" s="51"/>
      <c r="BD451" s="51"/>
      <c r="BE451" s="51"/>
      <c r="BF451" s="51"/>
      <c r="BG451" s="51"/>
      <c r="BH451" s="51"/>
      <c r="BI451" s="51"/>
      <c r="BJ451" s="51"/>
      <c r="BK451" s="51"/>
      <c r="BL451" s="51"/>
      <c r="BM451" s="51"/>
      <c r="BN451" s="51"/>
      <c r="BO451" s="51"/>
      <c r="BP451" s="51"/>
      <c r="BQ451" s="51"/>
      <c r="BR451" s="51"/>
      <c r="BS451" s="51"/>
      <c r="BT451" s="51"/>
      <c r="CB451" s="51"/>
      <c r="CC451" s="51"/>
      <c r="CD451" s="51"/>
      <c r="CE451" s="51"/>
      <c r="CF451" s="51"/>
      <c r="CG451" s="51"/>
      <c r="CH451" s="51"/>
      <c r="CI451" s="51"/>
      <c r="CJ451" s="51"/>
      <c r="CK451" s="51"/>
      <c r="CL451" s="51"/>
      <c r="CM451" s="51"/>
      <c r="CN451" s="51"/>
      <c r="CO451" s="51"/>
      <c r="CP451" s="51"/>
      <c r="CQ451" s="51"/>
      <c r="CR451" s="51"/>
      <c r="CZ451" s="51"/>
      <c r="DA451" s="51"/>
      <c r="DB451" s="51"/>
      <c r="DC451" s="51"/>
      <c r="DD451" s="51"/>
      <c r="DE451" s="51"/>
      <c r="DF451" s="51"/>
      <c r="DG451" s="51"/>
      <c r="DH451" s="51"/>
      <c r="DI451" s="51"/>
      <c r="DJ451" s="51"/>
      <c r="DK451" s="51"/>
      <c r="DL451" s="51"/>
      <c r="DM451" s="51"/>
      <c r="DN451" s="51"/>
      <c r="DO451" s="51"/>
      <c r="DP451" s="51"/>
      <c r="DX451" s="51"/>
      <c r="DY451" s="51"/>
      <c r="DZ451" s="51"/>
      <c r="EA451" s="51"/>
      <c r="EB451" s="51"/>
      <c r="EC451" s="51"/>
      <c r="ED451" s="51"/>
      <c r="EE451" s="51"/>
      <c r="EF451" s="51"/>
      <c r="EG451" s="51"/>
      <c r="EH451" s="51"/>
      <c r="EI451" s="51"/>
      <c r="EJ451" s="51"/>
      <c r="EK451" s="51"/>
      <c r="EL451" s="51"/>
      <c r="EM451" s="51"/>
      <c r="EN451" s="51"/>
      <c r="EV451" s="51"/>
      <c r="EW451" s="51"/>
      <c r="EX451" s="51"/>
      <c r="EY451" s="51"/>
      <c r="EZ451" s="51"/>
      <c r="FA451" s="51"/>
      <c r="FB451" s="51"/>
      <c r="FC451" s="51"/>
      <c r="FD451" s="51"/>
      <c r="FE451" s="51"/>
      <c r="FF451" s="51"/>
      <c r="FG451" s="51"/>
      <c r="FH451" s="51"/>
      <c r="FI451" s="51"/>
      <c r="FJ451" s="51"/>
      <c r="FK451" s="51"/>
      <c r="FL451" s="51"/>
    </row>
    <row r="452" spans="2:168" ht="12" customHeight="1" x14ac:dyDescent="0.2">
      <c r="B452" s="21"/>
      <c r="C452" s="51"/>
      <c r="D452" s="1">
        <v>8</v>
      </c>
      <c r="E452" s="1238">
        <f t="shared" si="210"/>
        <v>0</v>
      </c>
      <c r="F452" s="669">
        <f t="shared" si="210"/>
        <v>0</v>
      </c>
      <c r="G452" s="47"/>
      <c r="H452" s="48">
        <f t="shared" si="211"/>
        <v>0</v>
      </c>
      <c r="I452" s="48">
        <f t="shared" si="211"/>
        <v>0</v>
      </c>
      <c r="J452" s="48">
        <f t="shared" si="211"/>
        <v>0</v>
      </c>
      <c r="K452" s="1187">
        <f t="shared" si="216"/>
        <v>0</v>
      </c>
      <c r="L452" s="46"/>
      <c r="M452" s="48">
        <f t="shared" si="212"/>
        <v>0</v>
      </c>
      <c r="N452" s="48">
        <f t="shared" si="212"/>
        <v>0</v>
      </c>
      <c r="O452" s="48">
        <f t="shared" si="212"/>
        <v>0</v>
      </c>
      <c r="P452" s="1187">
        <f t="shared" si="217"/>
        <v>0</v>
      </c>
      <c r="Q452" s="46"/>
      <c r="R452" s="628" t="str">
        <f t="shared" si="213"/>
        <v>ja</v>
      </c>
      <c r="S452" s="1230">
        <f>IF(R452="nee",0,(K452-P452)*(tab!$C$24*tab!$D$10+tab!$D$52))</f>
        <v>0</v>
      </c>
      <c r="T452" s="1230" t="str">
        <f>IF(AND(K452=0,P452=0),"",(H452-M452)*tab!$E$60+(I452-N452)*tab!$F$60+(J452-O452)*tab!$G$60)</f>
        <v/>
      </c>
      <c r="U452" s="1230">
        <f t="shared" si="219"/>
        <v>0</v>
      </c>
      <c r="V452" s="628" t="str">
        <f t="shared" si="215"/>
        <v>ja</v>
      </c>
      <c r="W452" s="1230">
        <f>IF(V452="nee",0,(K452-P452)*(tab!$C$125))</f>
        <v>0</v>
      </c>
      <c r="X452" s="1230">
        <f>IF(AND(K452=0,P452=0),0,(H452-M452)*tab!$G$125+(I452-N452)*tab!$H$125+(J452-O452)*tab!$I$125)</f>
        <v>0</v>
      </c>
      <c r="Y452" s="1230">
        <f t="shared" si="218"/>
        <v>0</v>
      </c>
      <c r="Z452" s="3"/>
      <c r="AA452" s="26"/>
      <c r="AF452" s="51"/>
      <c r="AG452" s="51"/>
      <c r="AH452" s="51"/>
      <c r="AI452" s="51"/>
      <c r="AJ452" s="51"/>
      <c r="AK452" s="51"/>
      <c r="AL452" s="51"/>
      <c r="AM452" s="51"/>
      <c r="AN452" s="51"/>
      <c r="AO452" s="51"/>
      <c r="AP452" s="51"/>
      <c r="AQ452" s="51"/>
      <c r="AR452" s="51"/>
      <c r="AS452" s="51"/>
      <c r="AT452" s="51"/>
      <c r="AU452" s="51"/>
      <c r="AV452" s="51"/>
      <c r="BD452" s="51"/>
      <c r="BE452" s="51"/>
      <c r="BF452" s="51"/>
      <c r="BG452" s="51"/>
      <c r="BH452" s="51"/>
      <c r="BI452" s="51"/>
      <c r="BJ452" s="51"/>
      <c r="BK452" s="51"/>
      <c r="BL452" s="51"/>
      <c r="BM452" s="51"/>
      <c r="BN452" s="51"/>
      <c r="BO452" s="51"/>
      <c r="BP452" s="51"/>
      <c r="BQ452" s="51"/>
      <c r="BR452" s="51"/>
      <c r="BS452" s="51"/>
      <c r="BT452" s="51"/>
      <c r="CB452" s="51"/>
      <c r="CC452" s="51"/>
      <c r="CD452" s="51"/>
      <c r="CE452" s="51"/>
      <c r="CF452" s="51"/>
      <c r="CG452" s="51"/>
      <c r="CH452" s="51"/>
      <c r="CI452" s="51"/>
      <c r="CJ452" s="51"/>
      <c r="CK452" s="51"/>
      <c r="CL452" s="51"/>
      <c r="CM452" s="51"/>
      <c r="CN452" s="51"/>
      <c r="CO452" s="51"/>
      <c r="CP452" s="51"/>
      <c r="CQ452" s="51"/>
      <c r="CR452" s="51"/>
      <c r="CZ452" s="51"/>
      <c r="DA452" s="51"/>
      <c r="DB452" s="51"/>
      <c r="DC452" s="51"/>
      <c r="DD452" s="51"/>
      <c r="DE452" s="51"/>
      <c r="DF452" s="51"/>
      <c r="DG452" s="51"/>
      <c r="DH452" s="51"/>
      <c r="DI452" s="51"/>
      <c r="DJ452" s="51"/>
      <c r="DK452" s="51"/>
      <c r="DL452" s="51"/>
      <c r="DM452" s="51"/>
      <c r="DN452" s="51"/>
      <c r="DO452" s="51"/>
      <c r="DP452" s="51"/>
      <c r="DX452" s="51"/>
      <c r="DY452" s="51"/>
      <c r="DZ452" s="51"/>
      <c r="EA452" s="51"/>
      <c r="EB452" s="51"/>
      <c r="EC452" s="51"/>
      <c r="ED452" s="51"/>
      <c r="EE452" s="51"/>
      <c r="EF452" s="51"/>
      <c r="EG452" s="51"/>
      <c r="EH452" s="51"/>
      <c r="EI452" s="51"/>
      <c r="EJ452" s="51"/>
      <c r="EK452" s="51"/>
      <c r="EL452" s="51"/>
      <c r="EM452" s="51"/>
      <c r="EN452" s="51"/>
      <c r="EV452" s="51"/>
      <c r="EW452" s="51"/>
      <c r="EX452" s="51"/>
      <c r="EY452" s="51"/>
      <c r="EZ452" s="51"/>
      <c r="FA452" s="51"/>
      <c r="FB452" s="51"/>
      <c r="FC452" s="51"/>
      <c r="FD452" s="51"/>
      <c r="FE452" s="51"/>
      <c r="FF452" s="51"/>
      <c r="FG452" s="51"/>
      <c r="FH452" s="51"/>
      <c r="FI452" s="51"/>
      <c r="FJ452" s="51"/>
      <c r="FK452" s="51"/>
      <c r="FL452" s="51"/>
    </row>
    <row r="453" spans="2:168" ht="12" customHeight="1" x14ac:dyDescent="0.2">
      <c r="B453" s="21"/>
      <c r="C453" s="51"/>
      <c r="D453" s="1">
        <v>9</v>
      </c>
      <c r="E453" s="1238">
        <f t="shared" si="210"/>
        <v>0</v>
      </c>
      <c r="F453" s="669">
        <f t="shared" si="210"/>
        <v>0</v>
      </c>
      <c r="G453" s="47"/>
      <c r="H453" s="48">
        <f t="shared" si="211"/>
        <v>0</v>
      </c>
      <c r="I453" s="48">
        <f t="shared" si="211"/>
        <v>0</v>
      </c>
      <c r="J453" s="48">
        <f t="shared" si="211"/>
        <v>0</v>
      </c>
      <c r="K453" s="1187">
        <f t="shared" si="216"/>
        <v>0</v>
      </c>
      <c r="L453" s="46"/>
      <c r="M453" s="48">
        <f t="shared" si="212"/>
        <v>0</v>
      </c>
      <c r="N453" s="48">
        <f t="shared" si="212"/>
        <v>0</v>
      </c>
      <c r="O453" s="48">
        <f t="shared" si="212"/>
        <v>0</v>
      </c>
      <c r="P453" s="1187">
        <f t="shared" si="217"/>
        <v>0</v>
      </c>
      <c r="Q453" s="46"/>
      <c r="R453" s="628" t="str">
        <f t="shared" si="213"/>
        <v>ja</v>
      </c>
      <c r="S453" s="1230">
        <f>IF(R453="nee",0,(K453-P453)*(tab!$C$24*tab!$D$10+tab!$D$52))</f>
        <v>0</v>
      </c>
      <c r="T453" s="1230" t="str">
        <f>IF(AND(K453=0,P453=0),"",(H453-M453)*tab!$E$60+(I453-N453)*tab!$F$60+(J453-O453)*tab!$G$60)</f>
        <v/>
      </c>
      <c r="U453" s="1230">
        <f t="shared" si="219"/>
        <v>0</v>
      </c>
      <c r="V453" s="628" t="str">
        <f t="shared" si="215"/>
        <v>ja</v>
      </c>
      <c r="W453" s="1230">
        <f>IF(V453="nee",0,(K453-P453)*(tab!$C$125))</f>
        <v>0</v>
      </c>
      <c r="X453" s="1230">
        <f>IF(AND(K453=0,P453=0),0,(H453-M453)*tab!$G$125+(I453-N453)*tab!$H$125+(J453-O453)*tab!$I$125)</f>
        <v>0</v>
      </c>
      <c r="Y453" s="1230">
        <f t="shared" si="218"/>
        <v>0</v>
      </c>
      <c r="Z453" s="3"/>
      <c r="AA453" s="26"/>
      <c r="AF453" s="51"/>
      <c r="AG453" s="51"/>
      <c r="AH453" s="51"/>
      <c r="AI453" s="51"/>
      <c r="AJ453" s="51"/>
      <c r="AK453" s="51"/>
      <c r="AL453" s="51"/>
      <c r="AM453" s="51"/>
      <c r="AN453" s="51"/>
      <c r="AO453" s="51"/>
      <c r="AP453" s="51"/>
      <c r="AQ453" s="51"/>
      <c r="AR453" s="51"/>
      <c r="AS453" s="51"/>
      <c r="AT453" s="51"/>
      <c r="AU453" s="51"/>
      <c r="AV453" s="51"/>
      <c r="BD453" s="51"/>
      <c r="BE453" s="51"/>
      <c r="BF453" s="51"/>
      <c r="BG453" s="51"/>
      <c r="BH453" s="51"/>
      <c r="BI453" s="51"/>
      <c r="BJ453" s="51"/>
      <c r="BK453" s="51"/>
      <c r="BL453" s="51"/>
      <c r="BM453" s="51"/>
      <c r="BN453" s="51"/>
      <c r="BO453" s="51"/>
      <c r="BP453" s="51"/>
      <c r="BQ453" s="51"/>
      <c r="BR453" s="51"/>
      <c r="BS453" s="51"/>
      <c r="BT453" s="51"/>
      <c r="CB453" s="51"/>
      <c r="CC453" s="51"/>
      <c r="CD453" s="51"/>
      <c r="CE453" s="51"/>
      <c r="CF453" s="51"/>
      <c r="CG453" s="51"/>
      <c r="CH453" s="51"/>
      <c r="CI453" s="51"/>
      <c r="CJ453" s="51"/>
      <c r="CK453" s="51"/>
      <c r="CL453" s="51"/>
      <c r="CM453" s="51"/>
      <c r="CN453" s="51"/>
      <c r="CO453" s="51"/>
      <c r="CP453" s="51"/>
      <c r="CQ453" s="51"/>
      <c r="CR453" s="51"/>
      <c r="CZ453" s="51"/>
      <c r="DA453" s="51"/>
      <c r="DB453" s="51"/>
      <c r="DC453" s="51"/>
      <c r="DD453" s="51"/>
      <c r="DE453" s="51"/>
      <c r="DF453" s="51"/>
      <c r="DG453" s="51"/>
      <c r="DH453" s="51"/>
      <c r="DI453" s="51"/>
      <c r="DJ453" s="51"/>
      <c r="DK453" s="51"/>
      <c r="DL453" s="51"/>
      <c r="DM453" s="51"/>
      <c r="DN453" s="51"/>
      <c r="DO453" s="51"/>
      <c r="DP453" s="51"/>
      <c r="DX453" s="51"/>
      <c r="DY453" s="51"/>
      <c r="DZ453" s="51"/>
      <c r="EA453" s="51"/>
      <c r="EB453" s="51"/>
      <c r="EC453" s="51"/>
      <c r="ED453" s="51"/>
      <c r="EE453" s="51"/>
      <c r="EF453" s="51"/>
      <c r="EG453" s="51"/>
      <c r="EH453" s="51"/>
      <c r="EI453" s="51"/>
      <c r="EJ453" s="51"/>
      <c r="EK453" s="51"/>
      <c r="EL453" s="51"/>
      <c r="EM453" s="51"/>
      <c r="EN453" s="51"/>
      <c r="EV453" s="51"/>
      <c r="EW453" s="51"/>
      <c r="EX453" s="51"/>
      <c r="EY453" s="51"/>
      <c r="EZ453" s="51"/>
      <c r="FA453" s="51"/>
      <c r="FB453" s="51"/>
      <c r="FC453" s="51"/>
      <c r="FD453" s="51"/>
      <c r="FE453" s="51"/>
      <c r="FF453" s="51"/>
      <c r="FG453" s="51"/>
      <c r="FH453" s="51"/>
      <c r="FI453" s="51"/>
      <c r="FJ453" s="51"/>
      <c r="FK453" s="51"/>
      <c r="FL453" s="51"/>
    </row>
    <row r="454" spans="2:168" ht="12" customHeight="1" x14ac:dyDescent="0.2">
      <c r="B454" s="21"/>
      <c r="C454" s="51"/>
      <c r="D454" s="1">
        <v>10</v>
      </c>
      <c r="E454" s="1238">
        <f t="shared" si="210"/>
        <v>0</v>
      </c>
      <c r="F454" s="669">
        <f t="shared" si="210"/>
        <v>0</v>
      </c>
      <c r="G454" s="47"/>
      <c r="H454" s="48">
        <f t="shared" si="211"/>
        <v>0</v>
      </c>
      <c r="I454" s="48">
        <f t="shared" si="211"/>
        <v>0</v>
      </c>
      <c r="J454" s="48">
        <f t="shared" si="211"/>
        <v>0</v>
      </c>
      <c r="K454" s="1187">
        <f t="shared" si="216"/>
        <v>0</v>
      </c>
      <c r="L454" s="46"/>
      <c r="M454" s="48">
        <f t="shared" si="212"/>
        <v>0</v>
      </c>
      <c r="N454" s="48">
        <f t="shared" si="212"/>
        <v>0</v>
      </c>
      <c r="O454" s="48">
        <f t="shared" si="212"/>
        <v>0</v>
      </c>
      <c r="P454" s="1187">
        <f t="shared" si="217"/>
        <v>0</v>
      </c>
      <c r="Q454" s="46"/>
      <c r="R454" s="628" t="str">
        <f t="shared" si="213"/>
        <v>ja</v>
      </c>
      <c r="S454" s="1230">
        <f>IF(R454="nee",0,(K454-P454)*(tab!$C$24*tab!$D$10+tab!$D$52))</f>
        <v>0</v>
      </c>
      <c r="T454" s="1230" t="str">
        <f>IF(AND(K454=0,P454=0),"",(H454-M454)*tab!$E$60+(I454-N454)*tab!$F$60+(J454-O454)*tab!$G$60)</f>
        <v/>
      </c>
      <c r="U454" s="1230">
        <f t="shared" si="219"/>
        <v>0</v>
      </c>
      <c r="V454" s="628" t="str">
        <f t="shared" si="215"/>
        <v>ja</v>
      </c>
      <c r="W454" s="1230">
        <f>IF(V454="nee",0,(K454-P454)*(tab!$C$125))</f>
        <v>0</v>
      </c>
      <c r="X454" s="1230">
        <f>IF(AND(K454=0,P454=0),0,(H454-M454)*tab!$G$125+(I454-N454)*tab!$H$125+(J454-O454)*tab!$I$125)</f>
        <v>0</v>
      </c>
      <c r="Y454" s="1230">
        <f t="shared" si="218"/>
        <v>0</v>
      </c>
      <c r="Z454" s="3"/>
      <c r="AA454" s="26"/>
      <c r="AF454" s="51"/>
      <c r="AG454" s="51"/>
      <c r="AH454" s="51"/>
      <c r="AI454" s="51"/>
      <c r="AJ454" s="51"/>
      <c r="AK454" s="51"/>
      <c r="AL454" s="51"/>
      <c r="AM454" s="51"/>
      <c r="AN454" s="51"/>
      <c r="AO454" s="51"/>
      <c r="AP454" s="51"/>
      <c r="AQ454" s="51"/>
      <c r="AR454" s="51"/>
      <c r="AS454" s="51"/>
      <c r="AT454" s="51"/>
      <c r="AU454" s="51"/>
      <c r="AV454" s="51"/>
      <c r="BD454" s="51"/>
      <c r="BE454" s="51"/>
      <c r="BF454" s="51"/>
      <c r="BG454" s="51"/>
      <c r="BH454" s="51"/>
      <c r="BI454" s="51"/>
      <c r="BJ454" s="51"/>
      <c r="BK454" s="51"/>
      <c r="BL454" s="51"/>
      <c r="BM454" s="51"/>
      <c r="BN454" s="51"/>
      <c r="BO454" s="51"/>
      <c r="BP454" s="51"/>
      <c r="BQ454" s="51"/>
      <c r="BR454" s="51"/>
      <c r="BS454" s="51"/>
      <c r="BT454" s="51"/>
      <c r="CB454" s="51"/>
      <c r="CC454" s="51"/>
      <c r="CD454" s="51"/>
      <c r="CE454" s="51"/>
      <c r="CF454" s="51"/>
      <c r="CG454" s="51"/>
      <c r="CH454" s="51"/>
      <c r="CI454" s="51"/>
      <c r="CJ454" s="51"/>
      <c r="CK454" s="51"/>
      <c r="CL454" s="51"/>
      <c r="CM454" s="51"/>
      <c r="CN454" s="51"/>
      <c r="CO454" s="51"/>
      <c r="CP454" s="51"/>
      <c r="CQ454" s="51"/>
      <c r="CR454" s="51"/>
      <c r="CZ454" s="51"/>
      <c r="DA454" s="51"/>
      <c r="DB454" s="51"/>
      <c r="DC454" s="51"/>
      <c r="DD454" s="51"/>
      <c r="DE454" s="51"/>
      <c r="DF454" s="51"/>
      <c r="DG454" s="51"/>
      <c r="DH454" s="51"/>
      <c r="DI454" s="51"/>
      <c r="DJ454" s="51"/>
      <c r="DK454" s="51"/>
      <c r="DL454" s="51"/>
      <c r="DM454" s="51"/>
      <c r="DN454" s="51"/>
      <c r="DO454" s="51"/>
      <c r="DP454" s="51"/>
      <c r="DX454" s="51"/>
      <c r="DY454" s="51"/>
      <c r="DZ454" s="51"/>
      <c r="EA454" s="51"/>
      <c r="EB454" s="51"/>
      <c r="EC454" s="51"/>
      <c r="ED454" s="51"/>
      <c r="EE454" s="51"/>
      <c r="EF454" s="51"/>
      <c r="EG454" s="51"/>
      <c r="EH454" s="51"/>
      <c r="EI454" s="51"/>
      <c r="EJ454" s="51"/>
      <c r="EK454" s="51"/>
      <c r="EL454" s="51"/>
      <c r="EM454" s="51"/>
      <c r="EN454" s="51"/>
      <c r="EV454" s="51"/>
      <c r="EW454" s="51"/>
      <c r="EX454" s="51"/>
      <c r="EY454" s="51"/>
      <c r="EZ454" s="51"/>
      <c r="FA454" s="51"/>
      <c r="FB454" s="51"/>
      <c r="FC454" s="51"/>
      <c r="FD454" s="51"/>
      <c r="FE454" s="51"/>
      <c r="FF454" s="51"/>
      <c r="FG454" s="51"/>
      <c r="FH454" s="51"/>
      <c r="FI454" s="51"/>
      <c r="FJ454" s="51"/>
      <c r="FK454" s="51"/>
      <c r="FL454" s="51"/>
    </row>
    <row r="455" spans="2:168" ht="12" customHeight="1" x14ac:dyDescent="0.2">
      <c r="B455" s="21"/>
      <c r="C455" s="51"/>
      <c r="D455" s="1">
        <v>11</v>
      </c>
      <c r="E455" s="1238">
        <f t="shared" si="210"/>
        <v>0</v>
      </c>
      <c r="F455" s="669">
        <f t="shared" si="210"/>
        <v>0</v>
      </c>
      <c r="G455" s="47"/>
      <c r="H455" s="48">
        <f t="shared" si="211"/>
        <v>0</v>
      </c>
      <c r="I455" s="48">
        <f t="shared" si="211"/>
        <v>0</v>
      </c>
      <c r="J455" s="48">
        <f t="shared" si="211"/>
        <v>0</v>
      </c>
      <c r="K455" s="1187">
        <f t="shared" si="216"/>
        <v>0</v>
      </c>
      <c r="L455" s="46"/>
      <c r="M455" s="48">
        <f t="shared" si="212"/>
        <v>0</v>
      </c>
      <c r="N455" s="48">
        <f t="shared" si="212"/>
        <v>0</v>
      </c>
      <c r="O455" s="48">
        <f t="shared" si="212"/>
        <v>0</v>
      </c>
      <c r="P455" s="1187">
        <f t="shared" si="217"/>
        <v>0</v>
      </c>
      <c r="Q455" s="46"/>
      <c r="R455" s="628" t="str">
        <f t="shared" si="213"/>
        <v>ja</v>
      </c>
      <c r="S455" s="1230">
        <f>IF(R455="nee",0,(K455-P455)*(tab!$C$24*tab!$D$10+tab!$D$52))</f>
        <v>0</v>
      </c>
      <c r="T455" s="1230" t="str">
        <f>IF(AND(K455=0,P455=0),"",(H455-M455)*tab!$E$60+(I455-N455)*tab!$F$60+(J455-O455)*tab!$G$60)</f>
        <v/>
      </c>
      <c r="U455" s="1230">
        <f t="shared" si="219"/>
        <v>0</v>
      </c>
      <c r="V455" s="628" t="str">
        <f t="shared" si="215"/>
        <v>ja</v>
      </c>
      <c r="W455" s="1230">
        <f>IF(V455="nee",0,(K455-P455)*(tab!$C$125))</f>
        <v>0</v>
      </c>
      <c r="X455" s="1230">
        <f>IF(AND(K455=0,P455=0),0,(H455-M455)*tab!$G$125+(I455-N455)*tab!$H$125+(J455-O455)*tab!$I$125)</f>
        <v>0</v>
      </c>
      <c r="Y455" s="1230">
        <f t="shared" si="218"/>
        <v>0</v>
      </c>
      <c r="Z455" s="3"/>
      <c r="AA455" s="26"/>
      <c r="AF455" s="51"/>
      <c r="AG455" s="51"/>
      <c r="AH455" s="51"/>
      <c r="AI455" s="51"/>
      <c r="AJ455" s="51"/>
      <c r="AK455" s="51"/>
      <c r="AL455" s="51"/>
      <c r="AM455" s="51"/>
      <c r="AN455" s="51"/>
      <c r="AO455" s="51"/>
      <c r="AP455" s="51"/>
      <c r="AQ455" s="51"/>
      <c r="AR455" s="51"/>
      <c r="AS455" s="51"/>
      <c r="AT455" s="51"/>
      <c r="AU455" s="51"/>
      <c r="AV455" s="51"/>
      <c r="BD455" s="51"/>
      <c r="BE455" s="51"/>
      <c r="BF455" s="51"/>
      <c r="BG455" s="51"/>
      <c r="BH455" s="51"/>
      <c r="BI455" s="51"/>
      <c r="BJ455" s="51"/>
      <c r="BK455" s="51"/>
      <c r="BL455" s="51"/>
      <c r="BM455" s="51"/>
      <c r="BN455" s="51"/>
      <c r="BO455" s="51"/>
      <c r="BP455" s="51"/>
      <c r="BQ455" s="51"/>
      <c r="BR455" s="51"/>
      <c r="BS455" s="51"/>
      <c r="BT455" s="51"/>
      <c r="CB455" s="51"/>
      <c r="CC455" s="51"/>
      <c r="CD455" s="51"/>
      <c r="CE455" s="51"/>
      <c r="CF455" s="51"/>
      <c r="CG455" s="51"/>
      <c r="CH455" s="51"/>
      <c r="CI455" s="51"/>
      <c r="CJ455" s="51"/>
      <c r="CK455" s="51"/>
      <c r="CL455" s="51"/>
      <c r="CM455" s="51"/>
      <c r="CN455" s="51"/>
      <c r="CO455" s="51"/>
      <c r="CP455" s="51"/>
      <c r="CQ455" s="51"/>
      <c r="CR455" s="51"/>
      <c r="CZ455" s="51"/>
      <c r="DA455" s="51"/>
      <c r="DB455" s="51"/>
      <c r="DC455" s="51"/>
      <c r="DD455" s="51"/>
      <c r="DE455" s="51"/>
      <c r="DF455" s="51"/>
      <c r="DG455" s="51"/>
      <c r="DH455" s="51"/>
      <c r="DI455" s="51"/>
      <c r="DJ455" s="51"/>
      <c r="DK455" s="51"/>
      <c r="DL455" s="51"/>
      <c r="DM455" s="51"/>
      <c r="DN455" s="51"/>
      <c r="DO455" s="51"/>
      <c r="DP455" s="51"/>
      <c r="DX455" s="51"/>
      <c r="DY455" s="51"/>
      <c r="DZ455" s="51"/>
      <c r="EA455" s="51"/>
      <c r="EB455" s="51"/>
      <c r="EC455" s="51"/>
      <c r="ED455" s="51"/>
      <c r="EE455" s="51"/>
      <c r="EF455" s="51"/>
      <c r="EG455" s="51"/>
      <c r="EH455" s="51"/>
      <c r="EI455" s="51"/>
      <c r="EJ455" s="51"/>
      <c r="EK455" s="51"/>
      <c r="EL455" s="51"/>
      <c r="EM455" s="51"/>
      <c r="EN455" s="51"/>
      <c r="EV455" s="51"/>
      <c r="EW455" s="51"/>
      <c r="EX455" s="51"/>
      <c r="EY455" s="51"/>
      <c r="EZ455" s="51"/>
      <c r="FA455" s="51"/>
      <c r="FB455" s="51"/>
      <c r="FC455" s="51"/>
      <c r="FD455" s="51"/>
      <c r="FE455" s="51"/>
      <c r="FF455" s="51"/>
      <c r="FG455" s="51"/>
      <c r="FH455" s="51"/>
      <c r="FI455" s="51"/>
      <c r="FJ455" s="51"/>
      <c r="FK455" s="51"/>
      <c r="FL455" s="51"/>
    </row>
    <row r="456" spans="2:168" ht="12" customHeight="1" x14ac:dyDescent="0.2">
      <c r="B456" s="21"/>
      <c r="C456" s="51"/>
      <c r="D456" s="1">
        <v>12</v>
      </c>
      <c r="E456" s="1238">
        <f t="shared" si="210"/>
        <v>0</v>
      </c>
      <c r="F456" s="669">
        <f t="shared" si="210"/>
        <v>0</v>
      </c>
      <c r="G456" s="47"/>
      <c r="H456" s="48">
        <f t="shared" si="211"/>
        <v>0</v>
      </c>
      <c r="I456" s="48">
        <f t="shared" si="211"/>
        <v>0</v>
      </c>
      <c r="J456" s="48">
        <f t="shared" si="211"/>
        <v>0</v>
      </c>
      <c r="K456" s="1187">
        <f t="shared" si="216"/>
        <v>0</v>
      </c>
      <c r="L456" s="46"/>
      <c r="M456" s="48">
        <f t="shared" si="212"/>
        <v>0</v>
      </c>
      <c r="N456" s="48">
        <f t="shared" si="212"/>
        <v>0</v>
      </c>
      <c r="O456" s="48">
        <f t="shared" si="212"/>
        <v>0</v>
      </c>
      <c r="P456" s="1187">
        <f t="shared" si="217"/>
        <v>0</v>
      </c>
      <c r="Q456" s="46"/>
      <c r="R456" s="628" t="str">
        <f t="shared" si="213"/>
        <v>ja</v>
      </c>
      <c r="S456" s="1230">
        <f>IF(R456="nee",0,(K456-P456)*(tab!$C$24*tab!$D$10+tab!$D$52))</f>
        <v>0</v>
      </c>
      <c r="T456" s="1230" t="str">
        <f>IF(AND(K456=0,P456=0),"",(H456-M456)*tab!$E$60+(I456-N456)*tab!$F$60+(J456-O456)*tab!$G$60)</f>
        <v/>
      </c>
      <c r="U456" s="1230">
        <f t="shared" si="219"/>
        <v>0</v>
      </c>
      <c r="V456" s="628" t="str">
        <f t="shared" si="215"/>
        <v>ja</v>
      </c>
      <c r="W456" s="1230">
        <f>IF(V456="nee",0,(K456-P456)*(tab!$C$125))</f>
        <v>0</v>
      </c>
      <c r="X456" s="1230">
        <f>IF(AND(K456=0,P456=0),0,(H456-M456)*tab!$G$125+(I456-N456)*tab!$H$125+(J456-O456)*tab!$I$125)</f>
        <v>0</v>
      </c>
      <c r="Y456" s="1230">
        <f t="shared" si="218"/>
        <v>0</v>
      </c>
      <c r="Z456" s="3"/>
      <c r="AA456" s="26"/>
      <c r="AF456" s="51"/>
      <c r="AG456" s="51"/>
      <c r="AH456" s="51"/>
      <c r="AI456" s="51"/>
      <c r="AJ456" s="51"/>
      <c r="AK456" s="51"/>
      <c r="AL456" s="51"/>
      <c r="AM456" s="51"/>
      <c r="AN456" s="51"/>
      <c r="AO456" s="51"/>
      <c r="AP456" s="51"/>
      <c r="AQ456" s="51"/>
      <c r="AR456" s="51"/>
      <c r="AS456" s="51"/>
      <c r="AT456" s="51"/>
      <c r="AU456" s="51"/>
      <c r="AV456" s="51"/>
      <c r="BD456" s="51"/>
      <c r="BE456" s="51"/>
      <c r="BF456" s="51"/>
      <c r="BG456" s="51"/>
      <c r="BH456" s="51"/>
      <c r="BI456" s="51"/>
      <c r="BJ456" s="51"/>
      <c r="BK456" s="51"/>
      <c r="BL456" s="51"/>
      <c r="BM456" s="51"/>
      <c r="BN456" s="51"/>
      <c r="BO456" s="51"/>
      <c r="BP456" s="51"/>
      <c r="BQ456" s="51"/>
      <c r="BR456" s="51"/>
      <c r="BS456" s="51"/>
      <c r="BT456" s="51"/>
      <c r="CB456" s="51"/>
      <c r="CC456" s="51"/>
      <c r="CD456" s="51"/>
      <c r="CE456" s="51"/>
      <c r="CF456" s="51"/>
      <c r="CG456" s="51"/>
      <c r="CH456" s="51"/>
      <c r="CI456" s="51"/>
      <c r="CJ456" s="51"/>
      <c r="CK456" s="51"/>
      <c r="CL456" s="51"/>
      <c r="CM456" s="51"/>
      <c r="CN456" s="51"/>
      <c r="CO456" s="51"/>
      <c r="CP456" s="51"/>
      <c r="CQ456" s="51"/>
      <c r="CR456" s="51"/>
      <c r="CZ456" s="51"/>
      <c r="DA456" s="51"/>
      <c r="DB456" s="51"/>
      <c r="DC456" s="51"/>
      <c r="DD456" s="51"/>
      <c r="DE456" s="51"/>
      <c r="DF456" s="51"/>
      <c r="DG456" s="51"/>
      <c r="DH456" s="51"/>
      <c r="DI456" s="51"/>
      <c r="DJ456" s="51"/>
      <c r="DK456" s="51"/>
      <c r="DL456" s="51"/>
      <c r="DM456" s="51"/>
      <c r="DN456" s="51"/>
      <c r="DO456" s="51"/>
      <c r="DP456" s="51"/>
      <c r="DX456" s="51"/>
      <c r="DY456" s="51"/>
      <c r="DZ456" s="51"/>
      <c r="EA456" s="51"/>
      <c r="EB456" s="51"/>
      <c r="EC456" s="51"/>
      <c r="ED456" s="51"/>
      <c r="EE456" s="51"/>
      <c r="EF456" s="51"/>
      <c r="EG456" s="51"/>
      <c r="EH456" s="51"/>
      <c r="EI456" s="51"/>
      <c r="EJ456" s="51"/>
      <c r="EK456" s="51"/>
      <c r="EL456" s="51"/>
      <c r="EM456" s="51"/>
      <c r="EN456" s="51"/>
      <c r="EV456" s="51"/>
      <c r="EW456" s="51"/>
      <c r="EX456" s="51"/>
      <c r="EY456" s="51"/>
      <c r="EZ456" s="51"/>
      <c r="FA456" s="51"/>
      <c r="FB456" s="51"/>
      <c r="FC456" s="51"/>
      <c r="FD456" s="51"/>
      <c r="FE456" s="51"/>
      <c r="FF456" s="51"/>
      <c r="FG456" s="51"/>
      <c r="FH456" s="51"/>
      <c r="FI456" s="51"/>
      <c r="FJ456" s="51"/>
      <c r="FK456" s="51"/>
      <c r="FL456" s="51"/>
    </row>
    <row r="457" spans="2:168" ht="12" customHeight="1" x14ac:dyDescent="0.2">
      <c r="B457" s="21"/>
      <c r="C457" s="51"/>
      <c r="D457" s="1">
        <v>13</v>
      </c>
      <c r="E457" s="1238">
        <f t="shared" si="210"/>
        <v>0</v>
      </c>
      <c r="F457" s="669">
        <f t="shared" si="210"/>
        <v>0</v>
      </c>
      <c r="G457" s="47"/>
      <c r="H457" s="48">
        <f t="shared" si="211"/>
        <v>0</v>
      </c>
      <c r="I457" s="48">
        <f t="shared" si="211"/>
        <v>0</v>
      </c>
      <c r="J457" s="48">
        <f t="shared" si="211"/>
        <v>0</v>
      </c>
      <c r="K457" s="1187">
        <f t="shared" ref="K457:K474" si="220">SUM(H457:J457)</f>
        <v>0</v>
      </c>
      <c r="L457" s="46"/>
      <c r="M457" s="48">
        <f t="shared" si="212"/>
        <v>0</v>
      </c>
      <c r="N457" s="48">
        <f t="shared" si="212"/>
        <v>0</v>
      </c>
      <c r="O457" s="48">
        <f t="shared" si="212"/>
        <v>0</v>
      </c>
      <c r="P457" s="1187">
        <f t="shared" si="217"/>
        <v>0</v>
      </c>
      <c r="Q457" s="46"/>
      <c r="R457" s="628" t="str">
        <f t="shared" si="213"/>
        <v>ja</v>
      </c>
      <c r="S457" s="1230">
        <f>IF(R457="nee",0,(K457-P457)*(tab!$C$24*tab!$D$10+tab!$D$52))</f>
        <v>0</v>
      </c>
      <c r="T457" s="1230" t="str">
        <f>IF(AND(K457=0,P457=0),"",(H457-M457)*tab!$E$60+(I457-N457)*tab!$F$60+(J457-O457)*tab!$G$60)</f>
        <v/>
      </c>
      <c r="U457" s="1230">
        <f t="shared" si="219"/>
        <v>0</v>
      </c>
      <c r="V457" s="628" t="str">
        <f t="shared" si="215"/>
        <v>ja</v>
      </c>
      <c r="W457" s="1230">
        <f>IF(V457="nee",0,(K457-P457)*(tab!$C$125))</f>
        <v>0</v>
      </c>
      <c r="X457" s="1230">
        <f>IF(AND(K457=0,P457=0),0,(H457-M457)*tab!$G$125+(I457-N457)*tab!$H$125+(J457-O457)*tab!$I$125)</f>
        <v>0</v>
      </c>
      <c r="Y457" s="1230">
        <f t="shared" si="218"/>
        <v>0</v>
      </c>
      <c r="Z457" s="3"/>
      <c r="AA457" s="26"/>
      <c r="AF457" s="51"/>
      <c r="AG457" s="51"/>
      <c r="AH457" s="51"/>
      <c r="AI457" s="51"/>
      <c r="AJ457" s="51"/>
      <c r="AK457" s="51"/>
      <c r="AL457" s="51"/>
      <c r="AM457" s="51"/>
      <c r="AN457" s="51"/>
      <c r="AO457" s="51"/>
      <c r="AP457" s="51"/>
      <c r="AQ457" s="51"/>
      <c r="AR457" s="51"/>
      <c r="AS457" s="51"/>
      <c r="AT457" s="51"/>
      <c r="AU457" s="51"/>
      <c r="AV457" s="51"/>
      <c r="BD457" s="51"/>
      <c r="BE457" s="51"/>
      <c r="BF457" s="51"/>
      <c r="BG457" s="51"/>
      <c r="BH457" s="51"/>
      <c r="BI457" s="51"/>
      <c r="BJ457" s="51"/>
      <c r="BK457" s="51"/>
      <c r="BL457" s="51"/>
      <c r="BM457" s="51"/>
      <c r="BN457" s="51"/>
      <c r="BO457" s="51"/>
      <c r="BP457" s="51"/>
      <c r="BQ457" s="51"/>
      <c r="BR457" s="51"/>
      <c r="BS457" s="51"/>
      <c r="BT457" s="51"/>
      <c r="CB457" s="51"/>
      <c r="CC457" s="51"/>
      <c r="CD457" s="51"/>
      <c r="CE457" s="51"/>
      <c r="CF457" s="51"/>
      <c r="CG457" s="51"/>
      <c r="CH457" s="51"/>
      <c r="CI457" s="51"/>
      <c r="CJ457" s="51"/>
      <c r="CK457" s="51"/>
      <c r="CL457" s="51"/>
      <c r="CM457" s="51"/>
      <c r="CN457" s="51"/>
      <c r="CO457" s="51"/>
      <c r="CP457" s="51"/>
      <c r="CQ457" s="51"/>
      <c r="CR457" s="51"/>
      <c r="CZ457" s="51"/>
      <c r="DA457" s="51"/>
      <c r="DB457" s="51"/>
      <c r="DC457" s="51"/>
      <c r="DD457" s="51"/>
      <c r="DE457" s="51"/>
      <c r="DF457" s="51"/>
      <c r="DG457" s="51"/>
      <c r="DH457" s="51"/>
      <c r="DI457" s="51"/>
      <c r="DJ457" s="51"/>
      <c r="DK457" s="51"/>
      <c r="DL457" s="51"/>
      <c r="DM457" s="51"/>
      <c r="DN457" s="51"/>
      <c r="DO457" s="51"/>
      <c r="DP457" s="51"/>
      <c r="DX457" s="51"/>
      <c r="DY457" s="51"/>
      <c r="DZ457" s="51"/>
      <c r="EA457" s="51"/>
      <c r="EB457" s="51"/>
      <c r="EC457" s="51"/>
      <c r="ED457" s="51"/>
      <c r="EE457" s="51"/>
      <c r="EF457" s="51"/>
      <c r="EG457" s="51"/>
      <c r="EH457" s="51"/>
      <c r="EI457" s="51"/>
      <c r="EJ457" s="51"/>
      <c r="EK457" s="51"/>
      <c r="EL457" s="51"/>
      <c r="EM457" s="51"/>
      <c r="EN457" s="51"/>
      <c r="EV457" s="51"/>
      <c r="EW457" s="51"/>
      <c r="EX457" s="51"/>
      <c r="EY457" s="51"/>
      <c r="EZ457" s="51"/>
      <c r="FA457" s="51"/>
      <c r="FB457" s="51"/>
      <c r="FC457" s="51"/>
      <c r="FD457" s="51"/>
      <c r="FE457" s="51"/>
      <c r="FF457" s="51"/>
      <c r="FG457" s="51"/>
      <c r="FH457" s="51"/>
      <c r="FI457" s="51"/>
      <c r="FJ457" s="51"/>
      <c r="FK457" s="51"/>
      <c r="FL457" s="51"/>
    </row>
    <row r="458" spans="2:168" ht="12" customHeight="1" x14ac:dyDescent="0.2">
      <c r="B458" s="21"/>
      <c r="C458" s="51"/>
      <c r="D458" s="1">
        <v>14</v>
      </c>
      <c r="E458" s="1238">
        <f t="shared" si="210"/>
        <v>0</v>
      </c>
      <c r="F458" s="669">
        <f t="shared" si="210"/>
        <v>0</v>
      </c>
      <c r="G458" s="47"/>
      <c r="H458" s="48">
        <f t="shared" si="211"/>
        <v>0</v>
      </c>
      <c r="I458" s="48">
        <f t="shared" si="211"/>
        <v>0</v>
      </c>
      <c r="J458" s="48">
        <f t="shared" si="211"/>
        <v>0</v>
      </c>
      <c r="K458" s="1187">
        <f t="shared" si="220"/>
        <v>0</v>
      </c>
      <c r="L458" s="46"/>
      <c r="M458" s="48">
        <f t="shared" si="212"/>
        <v>0</v>
      </c>
      <c r="N458" s="48">
        <f t="shared" si="212"/>
        <v>0</v>
      </c>
      <c r="O458" s="48">
        <f t="shared" si="212"/>
        <v>0</v>
      </c>
      <c r="P458" s="1187">
        <f t="shared" si="217"/>
        <v>0</v>
      </c>
      <c r="Q458" s="46"/>
      <c r="R458" s="628" t="str">
        <f t="shared" si="213"/>
        <v>ja</v>
      </c>
      <c r="S458" s="1230">
        <f>IF(R458="nee",0,(K458-P458)*(tab!$C$24*tab!$D$10+tab!$D$52))</f>
        <v>0</v>
      </c>
      <c r="T458" s="1230" t="str">
        <f>IF(AND(K458=0,P458=0),"",(H458-M458)*tab!$E$60+(I458-N458)*tab!$F$60+(J458-O458)*tab!$G$60)</f>
        <v/>
      </c>
      <c r="U458" s="1230">
        <f t="shared" si="219"/>
        <v>0</v>
      </c>
      <c r="V458" s="628" t="str">
        <f t="shared" si="215"/>
        <v>ja</v>
      </c>
      <c r="W458" s="1230">
        <f>IF(V458="nee",0,(K458-P458)*(tab!$C$125))</f>
        <v>0</v>
      </c>
      <c r="X458" s="1230">
        <f>IF(AND(K458=0,P458=0),0,(H458-M458)*tab!$G$125+(I458-N458)*tab!$H$125+(J458-O458)*tab!$I$125)</f>
        <v>0</v>
      </c>
      <c r="Y458" s="1230">
        <f t="shared" si="218"/>
        <v>0</v>
      </c>
      <c r="Z458" s="3"/>
      <c r="AA458" s="26"/>
      <c r="AF458" s="51"/>
      <c r="AG458" s="51"/>
      <c r="AH458" s="51"/>
      <c r="AI458" s="51"/>
      <c r="AJ458" s="51"/>
      <c r="AK458" s="51"/>
      <c r="AL458" s="51"/>
      <c r="AM458" s="51"/>
      <c r="AN458" s="51"/>
      <c r="AO458" s="51"/>
      <c r="AP458" s="51"/>
      <c r="AQ458" s="51"/>
      <c r="AR458" s="51"/>
      <c r="AS458" s="51"/>
      <c r="AT458" s="51"/>
      <c r="AU458" s="51"/>
      <c r="AV458" s="51"/>
      <c r="BD458" s="51"/>
      <c r="BE458" s="51"/>
      <c r="BF458" s="51"/>
      <c r="BG458" s="51"/>
      <c r="BH458" s="51"/>
      <c r="BI458" s="51"/>
      <c r="BJ458" s="51"/>
      <c r="BK458" s="51"/>
      <c r="BL458" s="51"/>
      <c r="BM458" s="51"/>
      <c r="BN458" s="51"/>
      <c r="BO458" s="51"/>
      <c r="BP458" s="51"/>
      <c r="BQ458" s="51"/>
      <c r="BR458" s="51"/>
      <c r="BS458" s="51"/>
      <c r="BT458" s="51"/>
      <c r="CB458" s="51"/>
      <c r="CC458" s="51"/>
      <c r="CD458" s="51"/>
      <c r="CE458" s="51"/>
      <c r="CF458" s="51"/>
      <c r="CG458" s="51"/>
      <c r="CH458" s="51"/>
      <c r="CI458" s="51"/>
      <c r="CJ458" s="51"/>
      <c r="CK458" s="51"/>
      <c r="CL458" s="51"/>
      <c r="CM458" s="51"/>
      <c r="CN458" s="51"/>
      <c r="CO458" s="51"/>
      <c r="CP458" s="51"/>
      <c r="CQ458" s="51"/>
      <c r="CR458" s="51"/>
      <c r="CZ458" s="51"/>
      <c r="DA458" s="51"/>
      <c r="DB458" s="51"/>
      <c r="DC458" s="51"/>
      <c r="DD458" s="51"/>
      <c r="DE458" s="51"/>
      <c r="DF458" s="51"/>
      <c r="DG458" s="51"/>
      <c r="DH458" s="51"/>
      <c r="DI458" s="51"/>
      <c r="DJ458" s="51"/>
      <c r="DK458" s="51"/>
      <c r="DL458" s="51"/>
      <c r="DM458" s="51"/>
      <c r="DN458" s="51"/>
      <c r="DO458" s="51"/>
      <c r="DP458" s="51"/>
      <c r="DX458" s="51"/>
      <c r="DY458" s="51"/>
      <c r="DZ458" s="51"/>
      <c r="EA458" s="51"/>
      <c r="EB458" s="51"/>
      <c r="EC458" s="51"/>
      <c r="ED458" s="51"/>
      <c r="EE458" s="51"/>
      <c r="EF458" s="51"/>
      <c r="EG458" s="51"/>
      <c r="EH458" s="51"/>
      <c r="EI458" s="51"/>
      <c r="EJ458" s="51"/>
      <c r="EK458" s="51"/>
      <c r="EL458" s="51"/>
      <c r="EM458" s="51"/>
      <c r="EN458" s="51"/>
      <c r="EV458" s="51"/>
      <c r="EW458" s="51"/>
      <c r="EX458" s="51"/>
      <c r="EY458" s="51"/>
      <c r="EZ458" s="51"/>
      <c r="FA458" s="51"/>
      <c r="FB458" s="51"/>
      <c r="FC458" s="51"/>
      <c r="FD458" s="51"/>
      <c r="FE458" s="51"/>
      <c r="FF458" s="51"/>
      <c r="FG458" s="51"/>
      <c r="FH458" s="51"/>
      <c r="FI458" s="51"/>
      <c r="FJ458" s="51"/>
      <c r="FK458" s="51"/>
      <c r="FL458" s="51"/>
    </row>
    <row r="459" spans="2:168" ht="12" customHeight="1" x14ac:dyDescent="0.2">
      <c r="B459" s="21"/>
      <c r="C459" s="51"/>
      <c r="D459" s="1">
        <v>15</v>
      </c>
      <c r="E459" s="1238">
        <f t="shared" si="210"/>
        <v>0</v>
      </c>
      <c r="F459" s="669">
        <f t="shared" si="210"/>
        <v>0</v>
      </c>
      <c r="G459" s="47"/>
      <c r="H459" s="48">
        <f t="shared" si="211"/>
        <v>0</v>
      </c>
      <c r="I459" s="48">
        <f t="shared" si="211"/>
        <v>0</v>
      </c>
      <c r="J459" s="48">
        <f t="shared" si="211"/>
        <v>0</v>
      </c>
      <c r="K459" s="1187">
        <f t="shared" si="220"/>
        <v>0</v>
      </c>
      <c r="L459" s="46"/>
      <c r="M459" s="48">
        <f t="shared" si="212"/>
        <v>0</v>
      </c>
      <c r="N459" s="48">
        <f t="shared" si="212"/>
        <v>0</v>
      </c>
      <c r="O459" s="48">
        <f t="shared" si="212"/>
        <v>0</v>
      </c>
      <c r="P459" s="1187">
        <f t="shared" si="217"/>
        <v>0</v>
      </c>
      <c r="Q459" s="46"/>
      <c r="R459" s="628" t="str">
        <f t="shared" si="213"/>
        <v>ja</v>
      </c>
      <c r="S459" s="1230">
        <f>IF(R459="nee",0,(K459-P459)*(tab!$C$24*tab!$D$10+tab!$D$52))</f>
        <v>0</v>
      </c>
      <c r="T459" s="1230" t="str">
        <f>IF(AND(K459=0,P459=0),"",(H459-M459)*tab!$E$60+(I459-N459)*tab!$F$60+(J459-O459)*tab!$G$60)</f>
        <v/>
      </c>
      <c r="U459" s="1230">
        <f t="shared" si="219"/>
        <v>0</v>
      </c>
      <c r="V459" s="628" t="str">
        <f t="shared" si="215"/>
        <v>ja</v>
      </c>
      <c r="W459" s="1230">
        <f>IF(V459="nee",0,(K459-P459)*(tab!$C$125))</f>
        <v>0</v>
      </c>
      <c r="X459" s="1230">
        <f>IF(AND(K459=0,P459=0),0,(H459-M459)*tab!$G$125+(I459-N459)*tab!$H$125+(J459-O459)*tab!$I$125)</f>
        <v>0</v>
      </c>
      <c r="Y459" s="1230">
        <f t="shared" si="218"/>
        <v>0</v>
      </c>
      <c r="Z459" s="3"/>
      <c r="AA459" s="26"/>
      <c r="AF459" s="51"/>
      <c r="AG459" s="51"/>
      <c r="AH459" s="51"/>
      <c r="AI459" s="51"/>
      <c r="AJ459" s="51"/>
      <c r="AK459" s="51"/>
      <c r="AL459" s="51"/>
      <c r="AM459" s="51"/>
      <c r="AN459" s="51"/>
      <c r="AO459" s="51"/>
      <c r="AP459" s="51"/>
      <c r="AQ459" s="51"/>
      <c r="AR459" s="51"/>
      <c r="AS459" s="51"/>
      <c r="AT459" s="51"/>
      <c r="AU459" s="51"/>
      <c r="AV459" s="51"/>
      <c r="BD459" s="51"/>
      <c r="BE459" s="51"/>
      <c r="BF459" s="51"/>
      <c r="BG459" s="51"/>
      <c r="BH459" s="51"/>
      <c r="BI459" s="51"/>
      <c r="BJ459" s="51"/>
      <c r="BK459" s="51"/>
      <c r="BL459" s="51"/>
      <c r="BM459" s="51"/>
      <c r="BN459" s="51"/>
      <c r="BO459" s="51"/>
      <c r="BP459" s="51"/>
      <c r="BQ459" s="51"/>
      <c r="BR459" s="51"/>
      <c r="BS459" s="51"/>
      <c r="BT459" s="51"/>
      <c r="CB459" s="51"/>
      <c r="CC459" s="51"/>
      <c r="CD459" s="51"/>
      <c r="CE459" s="51"/>
      <c r="CF459" s="51"/>
      <c r="CG459" s="51"/>
      <c r="CH459" s="51"/>
      <c r="CI459" s="51"/>
      <c r="CJ459" s="51"/>
      <c r="CK459" s="51"/>
      <c r="CL459" s="51"/>
      <c r="CM459" s="51"/>
      <c r="CN459" s="51"/>
      <c r="CO459" s="51"/>
      <c r="CP459" s="51"/>
      <c r="CQ459" s="51"/>
      <c r="CR459" s="51"/>
      <c r="CZ459" s="51"/>
      <c r="DA459" s="51"/>
      <c r="DB459" s="51"/>
      <c r="DC459" s="51"/>
      <c r="DD459" s="51"/>
      <c r="DE459" s="51"/>
      <c r="DF459" s="51"/>
      <c r="DG459" s="51"/>
      <c r="DH459" s="51"/>
      <c r="DI459" s="51"/>
      <c r="DJ459" s="51"/>
      <c r="DK459" s="51"/>
      <c r="DL459" s="51"/>
      <c r="DM459" s="51"/>
      <c r="DN459" s="51"/>
      <c r="DO459" s="51"/>
      <c r="DP459" s="51"/>
      <c r="DX459" s="51"/>
      <c r="DY459" s="51"/>
      <c r="DZ459" s="51"/>
      <c r="EA459" s="51"/>
      <c r="EB459" s="51"/>
      <c r="EC459" s="51"/>
      <c r="ED459" s="51"/>
      <c r="EE459" s="51"/>
      <c r="EF459" s="51"/>
      <c r="EG459" s="51"/>
      <c r="EH459" s="51"/>
      <c r="EI459" s="51"/>
      <c r="EJ459" s="51"/>
      <c r="EK459" s="51"/>
      <c r="EL459" s="51"/>
      <c r="EM459" s="51"/>
      <c r="EN459" s="51"/>
      <c r="EV459" s="51"/>
      <c r="EW459" s="51"/>
      <c r="EX459" s="51"/>
      <c r="EY459" s="51"/>
      <c r="EZ459" s="51"/>
      <c r="FA459" s="51"/>
      <c r="FB459" s="51"/>
      <c r="FC459" s="51"/>
      <c r="FD459" s="51"/>
      <c r="FE459" s="51"/>
      <c r="FF459" s="51"/>
      <c r="FG459" s="51"/>
      <c r="FH459" s="51"/>
      <c r="FI459" s="51"/>
      <c r="FJ459" s="51"/>
      <c r="FK459" s="51"/>
      <c r="FL459" s="51"/>
    </row>
    <row r="460" spans="2:168" ht="12" customHeight="1" x14ac:dyDescent="0.2">
      <c r="B460" s="21"/>
      <c r="C460" s="51"/>
      <c r="D460" s="1">
        <v>16</v>
      </c>
      <c r="E460" s="1238">
        <f t="shared" si="210"/>
        <v>0</v>
      </c>
      <c r="F460" s="669">
        <f t="shared" si="210"/>
        <v>0</v>
      </c>
      <c r="G460" s="47"/>
      <c r="H460" s="48">
        <f t="shared" si="211"/>
        <v>0</v>
      </c>
      <c r="I460" s="48">
        <f t="shared" si="211"/>
        <v>0</v>
      </c>
      <c r="J460" s="48">
        <f t="shared" si="211"/>
        <v>0</v>
      </c>
      <c r="K460" s="1187">
        <f t="shared" si="220"/>
        <v>0</v>
      </c>
      <c r="L460" s="46"/>
      <c r="M460" s="48">
        <f t="shared" si="212"/>
        <v>0</v>
      </c>
      <c r="N460" s="48">
        <f t="shared" si="212"/>
        <v>0</v>
      </c>
      <c r="O460" s="48">
        <f t="shared" si="212"/>
        <v>0</v>
      </c>
      <c r="P460" s="1187">
        <f t="shared" si="217"/>
        <v>0</v>
      </c>
      <c r="Q460" s="46"/>
      <c r="R460" s="628" t="str">
        <f t="shared" si="213"/>
        <v>ja</v>
      </c>
      <c r="S460" s="1230">
        <f>IF(R460="nee",0,(K460-P460)*(tab!$C$24*tab!$D$10+tab!$D$52))</f>
        <v>0</v>
      </c>
      <c r="T460" s="1230" t="str">
        <f>IF(AND(K460=0,P460=0),"",(H460-M460)*tab!$E$60+(I460-N460)*tab!$F$60+(J460-O460)*tab!$G$60)</f>
        <v/>
      </c>
      <c r="U460" s="1230">
        <f t="shared" si="219"/>
        <v>0</v>
      </c>
      <c r="V460" s="628" t="str">
        <f t="shared" si="215"/>
        <v>ja</v>
      </c>
      <c r="W460" s="1230">
        <f>IF(V460="nee",0,(K460-P460)*(tab!$C$125))</f>
        <v>0</v>
      </c>
      <c r="X460" s="1230">
        <f>IF(AND(K460=0,P460=0),0,(H460-M460)*tab!$G$125+(I460-N460)*tab!$H$125+(J460-O460)*tab!$I$125)</f>
        <v>0</v>
      </c>
      <c r="Y460" s="1230">
        <f t="shared" si="218"/>
        <v>0</v>
      </c>
      <c r="Z460" s="3"/>
      <c r="AA460" s="26"/>
      <c r="AF460" s="51"/>
      <c r="AG460" s="51"/>
      <c r="AH460" s="51"/>
      <c r="AI460" s="51"/>
      <c r="AJ460" s="51"/>
      <c r="AK460" s="51"/>
      <c r="AL460" s="51"/>
      <c r="AM460" s="51"/>
      <c r="AN460" s="51"/>
      <c r="AO460" s="51"/>
      <c r="AP460" s="51"/>
      <c r="AQ460" s="51"/>
      <c r="AR460" s="51"/>
      <c r="AS460" s="51"/>
      <c r="AT460" s="51"/>
      <c r="AU460" s="51"/>
      <c r="AV460" s="51"/>
      <c r="BD460" s="51"/>
      <c r="BE460" s="51"/>
      <c r="BF460" s="51"/>
      <c r="BG460" s="51"/>
      <c r="BH460" s="51"/>
      <c r="BI460" s="51"/>
      <c r="BJ460" s="51"/>
      <c r="BK460" s="51"/>
      <c r="BL460" s="51"/>
      <c r="BM460" s="51"/>
      <c r="BN460" s="51"/>
      <c r="BO460" s="51"/>
      <c r="BP460" s="51"/>
      <c r="BQ460" s="51"/>
      <c r="BR460" s="51"/>
      <c r="BS460" s="51"/>
      <c r="BT460" s="51"/>
      <c r="CB460" s="51"/>
      <c r="CC460" s="51"/>
      <c r="CD460" s="51"/>
      <c r="CE460" s="51"/>
      <c r="CF460" s="51"/>
      <c r="CG460" s="51"/>
      <c r="CH460" s="51"/>
      <c r="CI460" s="51"/>
      <c r="CJ460" s="51"/>
      <c r="CK460" s="51"/>
      <c r="CL460" s="51"/>
      <c r="CM460" s="51"/>
      <c r="CN460" s="51"/>
      <c r="CO460" s="51"/>
      <c r="CP460" s="51"/>
      <c r="CQ460" s="51"/>
      <c r="CR460" s="51"/>
      <c r="CZ460" s="51"/>
      <c r="DA460" s="51"/>
      <c r="DB460" s="51"/>
      <c r="DC460" s="51"/>
      <c r="DD460" s="51"/>
      <c r="DE460" s="51"/>
      <c r="DF460" s="51"/>
      <c r="DG460" s="51"/>
      <c r="DH460" s="51"/>
      <c r="DI460" s="51"/>
      <c r="DJ460" s="51"/>
      <c r="DK460" s="51"/>
      <c r="DL460" s="51"/>
      <c r="DM460" s="51"/>
      <c r="DN460" s="51"/>
      <c r="DO460" s="51"/>
      <c r="DP460" s="51"/>
      <c r="DX460" s="51"/>
      <c r="DY460" s="51"/>
      <c r="DZ460" s="51"/>
      <c r="EA460" s="51"/>
      <c r="EB460" s="51"/>
      <c r="EC460" s="51"/>
      <c r="ED460" s="51"/>
      <c r="EE460" s="51"/>
      <c r="EF460" s="51"/>
      <c r="EG460" s="51"/>
      <c r="EH460" s="51"/>
      <c r="EI460" s="51"/>
      <c r="EJ460" s="51"/>
      <c r="EK460" s="51"/>
      <c r="EL460" s="51"/>
      <c r="EM460" s="51"/>
      <c r="EN460" s="51"/>
      <c r="EV460" s="51"/>
      <c r="EW460" s="51"/>
      <c r="EX460" s="51"/>
      <c r="EY460" s="51"/>
      <c r="EZ460" s="51"/>
      <c r="FA460" s="51"/>
      <c r="FB460" s="51"/>
      <c r="FC460" s="51"/>
      <c r="FD460" s="51"/>
      <c r="FE460" s="51"/>
      <c r="FF460" s="51"/>
      <c r="FG460" s="51"/>
      <c r="FH460" s="51"/>
      <c r="FI460" s="51"/>
      <c r="FJ460" s="51"/>
      <c r="FK460" s="51"/>
      <c r="FL460" s="51"/>
    </row>
    <row r="461" spans="2:168" ht="12" customHeight="1" x14ac:dyDescent="0.2">
      <c r="B461" s="21"/>
      <c r="C461" s="51"/>
      <c r="D461" s="1">
        <v>17</v>
      </c>
      <c r="E461" s="1238">
        <f t="shared" si="210"/>
        <v>0</v>
      </c>
      <c r="F461" s="669">
        <f t="shared" si="210"/>
        <v>0</v>
      </c>
      <c r="G461" s="47"/>
      <c r="H461" s="48">
        <f t="shared" si="211"/>
        <v>0</v>
      </c>
      <c r="I461" s="48">
        <f t="shared" si="211"/>
        <v>0</v>
      </c>
      <c r="J461" s="48">
        <f t="shared" si="211"/>
        <v>0</v>
      </c>
      <c r="K461" s="1187">
        <f t="shared" si="220"/>
        <v>0</v>
      </c>
      <c r="L461" s="46"/>
      <c r="M461" s="48">
        <f t="shared" si="212"/>
        <v>0</v>
      </c>
      <c r="N461" s="48">
        <f t="shared" si="212"/>
        <v>0</v>
      </c>
      <c r="O461" s="48">
        <f t="shared" si="212"/>
        <v>0</v>
      </c>
      <c r="P461" s="1187">
        <f t="shared" si="217"/>
        <v>0</v>
      </c>
      <c r="Q461" s="46"/>
      <c r="R461" s="628" t="str">
        <f t="shared" si="213"/>
        <v>ja</v>
      </c>
      <c r="S461" s="1230">
        <f>IF(R461="nee",0,(K461-P461)*(tab!$C$24*tab!$D$10+tab!$D$52))</f>
        <v>0</v>
      </c>
      <c r="T461" s="1230" t="str">
        <f>IF(AND(K461=0,P461=0),"",(H461-M461)*tab!$E$60+(I461-N461)*tab!$F$60+(J461-O461)*tab!$G$60)</f>
        <v/>
      </c>
      <c r="U461" s="1230">
        <f t="shared" si="219"/>
        <v>0</v>
      </c>
      <c r="V461" s="628" t="str">
        <f t="shared" si="215"/>
        <v>ja</v>
      </c>
      <c r="W461" s="1230">
        <f>IF(V461="nee",0,(K461-P461)*(tab!$C$125))</f>
        <v>0</v>
      </c>
      <c r="X461" s="1230">
        <f>IF(AND(K461=0,P461=0),0,(H461-M461)*tab!$G$125+(I461-N461)*tab!$H$125+(J461-O461)*tab!$I$125)</f>
        <v>0</v>
      </c>
      <c r="Y461" s="1230">
        <f t="shared" si="218"/>
        <v>0</v>
      </c>
      <c r="Z461" s="3"/>
      <c r="AA461" s="26"/>
      <c r="AF461" s="51"/>
      <c r="AG461" s="51"/>
      <c r="AH461" s="51"/>
      <c r="AI461" s="51"/>
      <c r="AJ461" s="51"/>
      <c r="AK461" s="51"/>
      <c r="AL461" s="51"/>
      <c r="AM461" s="51"/>
      <c r="AN461" s="51"/>
      <c r="AO461" s="51"/>
      <c r="AP461" s="51"/>
      <c r="AQ461" s="51"/>
      <c r="AR461" s="51"/>
      <c r="AS461" s="51"/>
      <c r="AT461" s="51"/>
      <c r="AU461" s="51"/>
      <c r="AV461" s="51"/>
      <c r="BD461" s="51"/>
      <c r="BE461" s="51"/>
      <c r="BF461" s="51"/>
      <c r="BG461" s="51"/>
      <c r="BH461" s="51"/>
      <c r="BI461" s="51"/>
      <c r="BJ461" s="51"/>
      <c r="BK461" s="51"/>
      <c r="BL461" s="51"/>
      <c r="BM461" s="51"/>
      <c r="BN461" s="51"/>
      <c r="BO461" s="51"/>
      <c r="BP461" s="51"/>
      <c r="BQ461" s="51"/>
      <c r="BR461" s="51"/>
      <c r="BS461" s="51"/>
      <c r="BT461" s="51"/>
      <c r="CB461" s="51"/>
      <c r="CC461" s="51"/>
      <c r="CD461" s="51"/>
      <c r="CE461" s="51"/>
      <c r="CF461" s="51"/>
      <c r="CG461" s="51"/>
      <c r="CH461" s="51"/>
      <c r="CI461" s="51"/>
      <c r="CJ461" s="51"/>
      <c r="CK461" s="51"/>
      <c r="CL461" s="51"/>
      <c r="CM461" s="51"/>
      <c r="CN461" s="51"/>
      <c r="CO461" s="51"/>
      <c r="CP461" s="51"/>
      <c r="CQ461" s="51"/>
      <c r="CR461" s="51"/>
      <c r="CZ461" s="51"/>
      <c r="DA461" s="51"/>
      <c r="DB461" s="51"/>
      <c r="DC461" s="51"/>
      <c r="DD461" s="51"/>
      <c r="DE461" s="51"/>
      <c r="DF461" s="51"/>
      <c r="DG461" s="51"/>
      <c r="DH461" s="51"/>
      <c r="DI461" s="51"/>
      <c r="DJ461" s="51"/>
      <c r="DK461" s="51"/>
      <c r="DL461" s="51"/>
      <c r="DM461" s="51"/>
      <c r="DN461" s="51"/>
      <c r="DO461" s="51"/>
      <c r="DP461" s="51"/>
      <c r="DX461" s="51"/>
      <c r="DY461" s="51"/>
      <c r="DZ461" s="51"/>
      <c r="EA461" s="51"/>
      <c r="EB461" s="51"/>
      <c r="EC461" s="51"/>
      <c r="ED461" s="51"/>
      <c r="EE461" s="51"/>
      <c r="EF461" s="51"/>
      <c r="EG461" s="51"/>
      <c r="EH461" s="51"/>
      <c r="EI461" s="51"/>
      <c r="EJ461" s="51"/>
      <c r="EK461" s="51"/>
      <c r="EL461" s="51"/>
      <c r="EM461" s="51"/>
      <c r="EN461" s="51"/>
      <c r="EV461" s="51"/>
      <c r="EW461" s="51"/>
      <c r="EX461" s="51"/>
      <c r="EY461" s="51"/>
      <c r="EZ461" s="51"/>
      <c r="FA461" s="51"/>
      <c r="FB461" s="51"/>
      <c r="FC461" s="51"/>
      <c r="FD461" s="51"/>
      <c r="FE461" s="51"/>
      <c r="FF461" s="51"/>
      <c r="FG461" s="51"/>
      <c r="FH461" s="51"/>
      <c r="FI461" s="51"/>
      <c r="FJ461" s="51"/>
      <c r="FK461" s="51"/>
      <c r="FL461" s="51"/>
    </row>
    <row r="462" spans="2:168" ht="12" customHeight="1" x14ac:dyDescent="0.2">
      <c r="B462" s="21"/>
      <c r="C462" s="51"/>
      <c r="D462" s="1">
        <v>18</v>
      </c>
      <c r="E462" s="1238">
        <f t="shared" si="210"/>
        <v>0</v>
      </c>
      <c r="F462" s="669">
        <f t="shared" si="210"/>
        <v>0</v>
      </c>
      <c r="G462" s="47"/>
      <c r="H462" s="48">
        <f t="shared" si="211"/>
        <v>0</v>
      </c>
      <c r="I462" s="48">
        <f t="shared" si="211"/>
        <v>0</v>
      </c>
      <c r="J462" s="48">
        <f t="shared" si="211"/>
        <v>0</v>
      </c>
      <c r="K462" s="1187">
        <f t="shared" si="220"/>
        <v>0</v>
      </c>
      <c r="L462" s="46"/>
      <c r="M462" s="48">
        <f t="shared" si="212"/>
        <v>0</v>
      </c>
      <c r="N462" s="48">
        <f t="shared" si="212"/>
        <v>0</v>
      </c>
      <c r="O462" s="48">
        <f t="shared" si="212"/>
        <v>0</v>
      </c>
      <c r="P462" s="1187">
        <f t="shared" si="217"/>
        <v>0</v>
      </c>
      <c r="Q462" s="46"/>
      <c r="R462" s="628" t="str">
        <f t="shared" si="213"/>
        <v>ja</v>
      </c>
      <c r="S462" s="1230">
        <f>IF(R462="nee",0,(K462-P462)*(tab!$C$24*tab!$D$10+tab!$D$52))</f>
        <v>0</v>
      </c>
      <c r="T462" s="1230" t="str">
        <f>IF(AND(K462=0,P462=0),"",(H462-M462)*tab!$E$60+(I462-N462)*tab!$F$60+(J462-O462)*tab!$G$60)</f>
        <v/>
      </c>
      <c r="U462" s="1230">
        <f t="shared" si="219"/>
        <v>0</v>
      </c>
      <c r="V462" s="628" t="str">
        <f t="shared" si="215"/>
        <v>ja</v>
      </c>
      <c r="W462" s="1230">
        <f>IF(V462="nee",0,(K462-P462)*(tab!$C$125))</f>
        <v>0</v>
      </c>
      <c r="X462" s="1230">
        <f>IF(AND(K462=0,P462=0),0,(H462-M462)*tab!$G$125+(I462-N462)*tab!$H$125+(J462-O462)*tab!$I$125)</f>
        <v>0</v>
      </c>
      <c r="Y462" s="1230">
        <f t="shared" si="218"/>
        <v>0</v>
      </c>
      <c r="Z462" s="3"/>
      <c r="AA462" s="26"/>
      <c r="AF462" s="51"/>
      <c r="AG462" s="51"/>
      <c r="AH462" s="51"/>
      <c r="AI462" s="51"/>
      <c r="AJ462" s="51"/>
      <c r="AK462" s="51"/>
      <c r="AL462" s="51"/>
      <c r="AM462" s="51"/>
      <c r="AN462" s="51"/>
      <c r="AO462" s="51"/>
      <c r="AP462" s="51"/>
      <c r="AQ462" s="51"/>
      <c r="AR462" s="51"/>
      <c r="AS462" s="51"/>
      <c r="AT462" s="51"/>
      <c r="AU462" s="51"/>
      <c r="AV462" s="51"/>
      <c r="BD462" s="51"/>
      <c r="BE462" s="51"/>
      <c r="BF462" s="51"/>
      <c r="BG462" s="51"/>
      <c r="BH462" s="51"/>
      <c r="BI462" s="51"/>
      <c r="BJ462" s="51"/>
      <c r="BK462" s="51"/>
      <c r="BL462" s="51"/>
      <c r="BM462" s="51"/>
      <c r="BN462" s="51"/>
      <c r="BO462" s="51"/>
      <c r="BP462" s="51"/>
      <c r="BQ462" s="51"/>
      <c r="BR462" s="51"/>
      <c r="BS462" s="51"/>
      <c r="BT462" s="51"/>
      <c r="CB462" s="51"/>
      <c r="CC462" s="51"/>
      <c r="CD462" s="51"/>
      <c r="CE462" s="51"/>
      <c r="CF462" s="51"/>
      <c r="CG462" s="51"/>
      <c r="CH462" s="51"/>
      <c r="CI462" s="51"/>
      <c r="CJ462" s="51"/>
      <c r="CK462" s="51"/>
      <c r="CL462" s="51"/>
      <c r="CM462" s="51"/>
      <c r="CN462" s="51"/>
      <c r="CO462" s="51"/>
      <c r="CP462" s="51"/>
      <c r="CQ462" s="51"/>
      <c r="CR462" s="51"/>
      <c r="CZ462" s="51"/>
      <c r="DA462" s="51"/>
      <c r="DB462" s="51"/>
      <c r="DC462" s="51"/>
      <c r="DD462" s="51"/>
      <c r="DE462" s="51"/>
      <c r="DF462" s="51"/>
      <c r="DG462" s="51"/>
      <c r="DH462" s="51"/>
      <c r="DI462" s="51"/>
      <c r="DJ462" s="51"/>
      <c r="DK462" s="51"/>
      <c r="DL462" s="51"/>
      <c r="DM462" s="51"/>
      <c r="DN462" s="51"/>
      <c r="DO462" s="51"/>
      <c r="DP462" s="51"/>
      <c r="DX462" s="51"/>
      <c r="DY462" s="51"/>
      <c r="DZ462" s="51"/>
      <c r="EA462" s="51"/>
      <c r="EB462" s="51"/>
      <c r="EC462" s="51"/>
      <c r="ED462" s="51"/>
      <c r="EE462" s="51"/>
      <c r="EF462" s="51"/>
      <c r="EG462" s="51"/>
      <c r="EH462" s="51"/>
      <c r="EI462" s="51"/>
      <c r="EJ462" s="51"/>
      <c r="EK462" s="51"/>
      <c r="EL462" s="51"/>
      <c r="EM462" s="51"/>
      <c r="EN462" s="51"/>
      <c r="EV462" s="51"/>
      <c r="EW462" s="51"/>
      <c r="EX462" s="51"/>
      <c r="EY462" s="51"/>
      <c r="EZ462" s="51"/>
      <c r="FA462" s="51"/>
      <c r="FB462" s="51"/>
      <c r="FC462" s="51"/>
      <c r="FD462" s="51"/>
      <c r="FE462" s="51"/>
      <c r="FF462" s="51"/>
      <c r="FG462" s="51"/>
      <c r="FH462" s="51"/>
      <c r="FI462" s="51"/>
      <c r="FJ462" s="51"/>
      <c r="FK462" s="51"/>
      <c r="FL462" s="51"/>
    </row>
    <row r="463" spans="2:168" ht="12" customHeight="1" x14ac:dyDescent="0.2">
      <c r="B463" s="21"/>
      <c r="C463" s="51"/>
      <c r="D463" s="1">
        <v>19</v>
      </c>
      <c r="E463" s="1238">
        <f t="shared" si="210"/>
        <v>0</v>
      </c>
      <c r="F463" s="669">
        <f t="shared" si="210"/>
        <v>0</v>
      </c>
      <c r="G463" s="47"/>
      <c r="H463" s="48">
        <f t="shared" si="211"/>
        <v>0</v>
      </c>
      <c r="I463" s="48">
        <f t="shared" si="211"/>
        <v>0</v>
      </c>
      <c r="J463" s="48">
        <f t="shared" si="211"/>
        <v>0</v>
      </c>
      <c r="K463" s="1187">
        <f t="shared" si="220"/>
        <v>0</v>
      </c>
      <c r="L463" s="46"/>
      <c r="M463" s="48">
        <f t="shared" si="212"/>
        <v>0</v>
      </c>
      <c r="N463" s="48">
        <f t="shared" si="212"/>
        <v>0</v>
      </c>
      <c r="O463" s="48">
        <f t="shared" si="212"/>
        <v>0</v>
      </c>
      <c r="P463" s="1187">
        <f t="shared" si="217"/>
        <v>0</v>
      </c>
      <c r="Q463" s="46"/>
      <c r="R463" s="628" t="str">
        <f t="shared" si="213"/>
        <v>ja</v>
      </c>
      <c r="S463" s="1230">
        <f>IF(R463="nee",0,(K463-P463)*(tab!$C$24*tab!$D$10+tab!$D$52))</f>
        <v>0</v>
      </c>
      <c r="T463" s="1230" t="str">
        <f>IF(AND(K463=0,P463=0),"",(H463-M463)*tab!$E$60+(I463-N463)*tab!$F$60+(J463-O463)*tab!$G$60)</f>
        <v/>
      </c>
      <c r="U463" s="1230">
        <f t="shared" si="219"/>
        <v>0</v>
      </c>
      <c r="V463" s="628" t="str">
        <f t="shared" si="215"/>
        <v>ja</v>
      </c>
      <c r="W463" s="1230">
        <f>IF(V463="nee",0,(K463-P463)*(tab!$C$125))</f>
        <v>0</v>
      </c>
      <c r="X463" s="1230">
        <f>IF(AND(K463=0,P463=0),0,(H463-M463)*tab!$G$125+(I463-N463)*tab!$H$125+(J463-O463)*tab!$I$125)</f>
        <v>0</v>
      </c>
      <c r="Y463" s="1230">
        <f t="shared" si="218"/>
        <v>0</v>
      </c>
      <c r="Z463" s="3"/>
      <c r="AA463" s="26"/>
      <c r="AF463" s="51"/>
      <c r="AG463" s="51"/>
      <c r="AH463" s="51"/>
      <c r="AI463" s="51"/>
      <c r="AJ463" s="51"/>
      <c r="AK463" s="51"/>
      <c r="AL463" s="51"/>
      <c r="AM463" s="51"/>
      <c r="AN463" s="51"/>
      <c r="AO463" s="51"/>
      <c r="AP463" s="51"/>
      <c r="AQ463" s="51"/>
      <c r="AR463" s="51"/>
      <c r="AS463" s="51"/>
      <c r="AT463" s="51"/>
      <c r="AU463" s="51"/>
      <c r="AV463" s="51"/>
      <c r="BD463" s="51"/>
      <c r="BE463" s="51"/>
      <c r="BF463" s="51"/>
      <c r="BG463" s="51"/>
      <c r="BH463" s="51"/>
      <c r="BI463" s="51"/>
      <c r="BJ463" s="51"/>
      <c r="BK463" s="51"/>
      <c r="BL463" s="51"/>
      <c r="BM463" s="51"/>
      <c r="BN463" s="51"/>
      <c r="BO463" s="51"/>
      <c r="BP463" s="51"/>
      <c r="BQ463" s="51"/>
      <c r="BR463" s="51"/>
      <c r="BS463" s="51"/>
      <c r="BT463" s="51"/>
      <c r="CB463" s="51"/>
      <c r="CC463" s="51"/>
      <c r="CD463" s="51"/>
      <c r="CE463" s="51"/>
      <c r="CF463" s="51"/>
      <c r="CG463" s="51"/>
      <c r="CH463" s="51"/>
      <c r="CI463" s="51"/>
      <c r="CJ463" s="51"/>
      <c r="CK463" s="51"/>
      <c r="CL463" s="51"/>
      <c r="CM463" s="51"/>
      <c r="CN463" s="51"/>
      <c r="CO463" s="51"/>
      <c r="CP463" s="51"/>
      <c r="CQ463" s="51"/>
      <c r="CR463" s="51"/>
      <c r="CZ463" s="51"/>
      <c r="DA463" s="51"/>
      <c r="DB463" s="51"/>
      <c r="DC463" s="51"/>
      <c r="DD463" s="51"/>
      <c r="DE463" s="51"/>
      <c r="DF463" s="51"/>
      <c r="DG463" s="51"/>
      <c r="DH463" s="51"/>
      <c r="DI463" s="51"/>
      <c r="DJ463" s="51"/>
      <c r="DK463" s="51"/>
      <c r="DL463" s="51"/>
      <c r="DM463" s="51"/>
      <c r="DN463" s="51"/>
      <c r="DO463" s="51"/>
      <c r="DP463" s="51"/>
      <c r="DX463" s="51"/>
      <c r="DY463" s="51"/>
      <c r="DZ463" s="51"/>
      <c r="EA463" s="51"/>
      <c r="EB463" s="51"/>
      <c r="EC463" s="51"/>
      <c r="ED463" s="51"/>
      <c r="EE463" s="51"/>
      <c r="EF463" s="51"/>
      <c r="EG463" s="51"/>
      <c r="EH463" s="51"/>
      <c r="EI463" s="51"/>
      <c r="EJ463" s="51"/>
      <c r="EK463" s="51"/>
      <c r="EL463" s="51"/>
      <c r="EM463" s="51"/>
      <c r="EN463" s="51"/>
      <c r="EV463" s="51"/>
      <c r="EW463" s="51"/>
      <c r="EX463" s="51"/>
      <c r="EY463" s="51"/>
      <c r="EZ463" s="51"/>
      <c r="FA463" s="51"/>
      <c r="FB463" s="51"/>
      <c r="FC463" s="51"/>
      <c r="FD463" s="51"/>
      <c r="FE463" s="51"/>
      <c r="FF463" s="51"/>
      <c r="FG463" s="51"/>
      <c r="FH463" s="51"/>
      <c r="FI463" s="51"/>
      <c r="FJ463" s="51"/>
      <c r="FK463" s="51"/>
      <c r="FL463" s="51"/>
    </row>
    <row r="464" spans="2:168" ht="12" customHeight="1" x14ac:dyDescent="0.2">
      <c r="B464" s="21"/>
      <c r="C464" s="51"/>
      <c r="D464" s="1">
        <v>20</v>
      </c>
      <c r="E464" s="1238">
        <f t="shared" si="210"/>
        <v>0</v>
      </c>
      <c r="F464" s="669">
        <f t="shared" si="210"/>
        <v>0</v>
      </c>
      <c r="G464" s="47"/>
      <c r="H464" s="48">
        <f t="shared" si="211"/>
        <v>0</v>
      </c>
      <c r="I464" s="48">
        <f t="shared" si="211"/>
        <v>0</v>
      </c>
      <c r="J464" s="48">
        <f t="shared" si="211"/>
        <v>0</v>
      </c>
      <c r="K464" s="1187">
        <f t="shared" si="220"/>
        <v>0</v>
      </c>
      <c r="L464" s="46"/>
      <c r="M464" s="48">
        <f t="shared" si="212"/>
        <v>0</v>
      </c>
      <c r="N464" s="48">
        <f t="shared" si="212"/>
        <v>0</v>
      </c>
      <c r="O464" s="48">
        <f t="shared" si="212"/>
        <v>0</v>
      </c>
      <c r="P464" s="1187">
        <f t="shared" si="217"/>
        <v>0</v>
      </c>
      <c r="Q464" s="46"/>
      <c r="R464" s="628" t="str">
        <f t="shared" si="213"/>
        <v>ja</v>
      </c>
      <c r="S464" s="1230">
        <f>IF(R464="nee",0,(K464-P464)*(tab!$C$24*tab!$D$10+tab!$D$52))</f>
        <v>0</v>
      </c>
      <c r="T464" s="1230" t="str">
        <f>IF(AND(K464=0,P464=0),"",(H464-M464)*tab!$E$60+(I464-N464)*tab!$F$60+(J464-O464)*tab!$G$60)</f>
        <v/>
      </c>
      <c r="U464" s="1230">
        <f t="shared" si="219"/>
        <v>0</v>
      </c>
      <c r="V464" s="628" t="str">
        <f t="shared" si="215"/>
        <v>ja</v>
      </c>
      <c r="W464" s="1230">
        <f>IF(V464="nee",0,(K464-P464)*(tab!$C$125))</f>
        <v>0</v>
      </c>
      <c r="X464" s="1230">
        <f>IF(AND(K464=0,P464=0),0,(H464-M464)*tab!$G$125+(I464-N464)*tab!$H$125+(J464-O464)*tab!$I$125)</f>
        <v>0</v>
      </c>
      <c r="Y464" s="1230">
        <f t="shared" si="218"/>
        <v>0</v>
      </c>
      <c r="Z464" s="3"/>
      <c r="AA464" s="26"/>
      <c r="AF464" s="51"/>
      <c r="AG464" s="51"/>
      <c r="AH464" s="51"/>
      <c r="AI464" s="51"/>
      <c r="AJ464" s="51"/>
      <c r="AK464" s="51"/>
      <c r="AL464" s="51"/>
      <c r="AM464" s="51"/>
      <c r="AN464" s="51"/>
      <c r="AO464" s="51"/>
      <c r="AP464" s="51"/>
      <c r="AQ464" s="51"/>
      <c r="AR464" s="51"/>
      <c r="AS464" s="51"/>
      <c r="AT464" s="51"/>
      <c r="AU464" s="51"/>
      <c r="AV464" s="51"/>
      <c r="BD464" s="51"/>
      <c r="BE464" s="51"/>
      <c r="BF464" s="51"/>
      <c r="BG464" s="51"/>
      <c r="BH464" s="51"/>
      <c r="BI464" s="51"/>
      <c r="BJ464" s="51"/>
      <c r="BK464" s="51"/>
      <c r="BL464" s="51"/>
      <c r="BM464" s="51"/>
      <c r="BN464" s="51"/>
      <c r="BO464" s="51"/>
      <c r="BP464" s="51"/>
      <c r="BQ464" s="51"/>
      <c r="BR464" s="51"/>
      <c r="BS464" s="51"/>
      <c r="BT464" s="51"/>
      <c r="CB464" s="51"/>
      <c r="CC464" s="51"/>
      <c r="CD464" s="51"/>
      <c r="CE464" s="51"/>
      <c r="CF464" s="51"/>
      <c r="CG464" s="51"/>
      <c r="CH464" s="51"/>
      <c r="CI464" s="51"/>
      <c r="CJ464" s="51"/>
      <c r="CK464" s="51"/>
      <c r="CL464" s="51"/>
      <c r="CM464" s="51"/>
      <c r="CN464" s="51"/>
      <c r="CO464" s="51"/>
      <c r="CP464" s="51"/>
      <c r="CQ464" s="51"/>
      <c r="CR464" s="51"/>
      <c r="CZ464" s="51"/>
      <c r="DA464" s="51"/>
      <c r="DB464" s="51"/>
      <c r="DC464" s="51"/>
      <c r="DD464" s="51"/>
      <c r="DE464" s="51"/>
      <c r="DF464" s="51"/>
      <c r="DG464" s="51"/>
      <c r="DH464" s="51"/>
      <c r="DI464" s="51"/>
      <c r="DJ464" s="51"/>
      <c r="DK464" s="51"/>
      <c r="DL464" s="51"/>
      <c r="DM464" s="51"/>
      <c r="DN464" s="51"/>
      <c r="DO464" s="51"/>
      <c r="DP464" s="51"/>
      <c r="DX464" s="51"/>
      <c r="DY464" s="51"/>
      <c r="DZ464" s="51"/>
      <c r="EA464" s="51"/>
      <c r="EB464" s="51"/>
      <c r="EC464" s="51"/>
      <c r="ED464" s="51"/>
      <c r="EE464" s="51"/>
      <c r="EF464" s="51"/>
      <c r="EG464" s="51"/>
      <c r="EH464" s="51"/>
      <c r="EI464" s="51"/>
      <c r="EJ464" s="51"/>
      <c r="EK464" s="51"/>
      <c r="EL464" s="51"/>
      <c r="EM464" s="51"/>
      <c r="EN464" s="51"/>
      <c r="EV464" s="51"/>
      <c r="EW464" s="51"/>
      <c r="EX464" s="51"/>
      <c r="EY464" s="51"/>
      <c r="EZ464" s="51"/>
      <c r="FA464" s="51"/>
      <c r="FB464" s="51"/>
      <c r="FC464" s="51"/>
      <c r="FD464" s="51"/>
      <c r="FE464" s="51"/>
      <c r="FF464" s="51"/>
      <c r="FG464" s="51"/>
      <c r="FH464" s="51"/>
      <c r="FI464" s="51"/>
      <c r="FJ464" s="51"/>
      <c r="FK464" s="51"/>
      <c r="FL464" s="51"/>
    </row>
    <row r="465" spans="2:168" ht="12" customHeight="1" x14ac:dyDescent="0.2">
      <c r="B465" s="21"/>
      <c r="C465" s="51"/>
      <c r="D465" s="1">
        <v>21</v>
      </c>
      <c r="E465" s="1238">
        <f t="shared" si="210"/>
        <v>0</v>
      </c>
      <c r="F465" s="669">
        <f t="shared" si="210"/>
        <v>0</v>
      </c>
      <c r="G465" s="47"/>
      <c r="H465" s="48">
        <f t="shared" si="211"/>
        <v>0</v>
      </c>
      <c r="I465" s="48">
        <f t="shared" si="211"/>
        <v>0</v>
      </c>
      <c r="J465" s="48">
        <f t="shared" si="211"/>
        <v>0</v>
      </c>
      <c r="K465" s="1187">
        <f t="shared" si="220"/>
        <v>0</v>
      </c>
      <c r="L465" s="46"/>
      <c r="M465" s="48">
        <f t="shared" si="212"/>
        <v>0</v>
      </c>
      <c r="N465" s="48">
        <f t="shared" si="212"/>
        <v>0</v>
      </c>
      <c r="O465" s="48">
        <f t="shared" si="212"/>
        <v>0</v>
      </c>
      <c r="P465" s="1187">
        <f t="shared" si="217"/>
        <v>0</v>
      </c>
      <c r="Q465" s="46"/>
      <c r="R465" s="628" t="str">
        <f t="shared" si="213"/>
        <v>ja</v>
      </c>
      <c r="S465" s="1230">
        <f>IF(R465="nee",0,(K465-P465)*(tab!$C$24*tab!$D$10+tab!$D$52))</f>
        <v>0</v>
      </c>
      <c r="T465" s="1230" t="str">
        <f>IF(AND(K465=0,P465=0),"",(H465-M465)*tab!$E$60+(I465-N465)*tab!$F$60+(J465-O465)*tab!$G$60)</f>
        <v/>
      </c>
      <c r="U465" s="1230">
        <f t="shared" si="219"/>
        <v>0</v>
      </c>
      <c r="V465" s="628" t="str">
        <f t="shared" si="215"/>
        <v>ja</v>
      </c>
      <c r="W465" s="1230">
        <f>IF(V465="nee",0,(K465-P465)*(tab!$C$125))</f>
        <v>0</v>
      </c>
      <c r="X465" s="1230">
        <f>IF(AND(K465=0,P465=0),0,(H465-M465)*tab!$G$125+(I465-N465)*tab!$H$125+(J465-O465)*tab!$I$125)</f>
        <v>0</v>
      </c>
      <c r="Y465" s="1230">
        <f t="shared" si="218"/>
        <v>0</v>
      </c>
      <c r="Z465" s="3"/>
      <c r="AA465" s="26"/>
      <c r="AF465" s="51"/>
      <c r="AG465" s="51"/>
      <c r="AH465" s="51"/>
      <c r="AI465" s="51"/>
      <c r="AJ465" s="51"/>
      <c r="AK465" s="51"/>
      <c r="AL465" s="51"/>
      <c r="AM465" s="51"/>
      <c r="AN465" s="51"/>
      <c r="AO465" s="51"/>
      <c r="AP465" s="51"/>
      <c r="AQ465" s="51"/>
      <c r="AR465" s="51"/>
      <c r="AS465" s="51"/>
      <c r="AT465" s="51"/>
      <c r="AU465" s="51"/>
      <c r="AV465" s="51"/>
      <c r="BD465" s="51"/>
      <c r="BE465" s="51"/>
      <c r="BF465" s="51"/>
      <c r="BG465" s="51"/>
      <c r="BH465" s="51"/>
      <c r="BI465" s="51"/>
      <c r="BJ465" s="51"/>
      <c r="BK465" s="51"/>
      <c r="BL465" s="51"/>
      <c r="BM465" s="51"/>
      <c r="BN465" s="51"/>
      <c r="BO465" s="51"/>
      <c r="BP465" s="51"/>
      <c r="BQ465" s="51"/>
      <c r="BR465" s="51"/>
      <c r="BS465" s="51"/>
      <c r="BT465" s="51"/>
      <c r="CB465" s="51"/>
      <c r="CC465" s="51"/>
      <c r="CD465" s="51"/>
      <c r="CE465" s="51"/>
      <c r="CF465" s="51"/>
      <c r="CG465" s="51"/>
      <c r="CH465" s="51"/>
      <c r="CI465" s="51"/>
      <c r="CJ465" s="51"/>
      <c r="CK465" s="51"/>
      <c r="CL465" s="51"/>
      <c r="CM465" s="51"/>
      <c r="CN465" s="51"/>
      <c r="CO465" s="51"/>
      <c r="CP465" s="51"/>
      <c r="CQ465" s="51"/>
      <c r="CR465" s="51"/>
      <c r="CZ465" s="51"/>
      <c r="DA465" s="51"/>
      <c r="DB465" s="51"/>
      <c r="DC465" s="51"/>
      <c r="DD465" s="51"/>
      <c r="DE465" s="51"/>
      <c r="DF465" s="51"/>
      <c r="DG465" s="51"/>
      <c r="DH465" s="51"/>
      <c r="DI465" s="51"/>
      <c r="DJ465" s="51"/>
      <c r="DK465" s="51"/>
      <c r="DL465" s="51"/>
      <c r="DM465" s="51"/>
      <c r="DN465" s="51"/>
      <c r="DO465" s="51"/>
      <c r="DP465" s="51"/>
      <c r="DX465" s="51"/>
      <c r="DY465" s="51"/>
      <c r="DZ465" s="51"/>
      <c r="EA465" s="51"/>
      <c r="EB465" s="51"/>
      <c r="EC465" s="51"/>
      <c r="ED465" s="51"/>
      <c r="EE465" s="51"/>
      <c r="EF465" s="51"/>
      <c r="EG465" s="51"/>
      <c r="EH465" s="51"/>
      <c r="EI465" s="51"/>
      <c r="EJ465" s="51"/>
      <c r="EK465" s="51"/>
      <c r="EL465" s="51"/>
      <c r="EM465" s="51"/>
      <c r="EN465" s="51"/>
      <c r="EV465" s="51"/>
      <c r="EW465" s="51"/>
      <c r="EX465" s="51"/>
      <c r="EY465" s="51"/>
      <c r="EZ465" s="51"/>
      <c r="FA465" s="51"/>
      <c r="FB465" s="51"/>
      <c r="FC465" s="51"/>
      <c r="FD465" s="51"/>
      <c r="FE465" s="51"/>
      <c r="FF465" s="51"/>
      <c r="FG465" s="51"/>
      <c r="FH465" s="51"/>
      <c r="FI465" s="51"/>
      <c r="FJ465" s="51"/>
      <c r="FK465" s="51"/>
      <c r="FL465" s="51"/>
    </row>
    <row r="466" spans="2:168" ht="12" customHeight="1" x14ac:dyDescent="0.2">
      <c r="B466" s="21"/>
      <c r="C466" s="51"/>
      <c r="D466" s="1">
        <v>22</v>
      </c>
      <c r="E466" s="1238">
        <f t="shared" si="210"/>
        <v>0</v>
      </c>
      <c r="F466" s="669">
        <f t="shared" si="210"/>
        <v>0</v>
      </c>
      <c r="G466" s="47"/>
      <c r="H466" s="48">
        <f t="shared" si="211"/>
        <v>0</v>
      </c>
      <c r="I466" s="48">
        <f t="shared" si="211"/>
        <v>0</v>
      </c>
      <c r="J466" s="48">
        <f t="shared" si="211"/>
        <v>0</v>
      </c>
      <c r="K466" s="1187">
        <f t="shared" si="220"/>
        <v>0</v>
      </c>
      <c r="L466" s="46"/>
      <c r="M466" s="48">
        <f t="shared" si="212"/>
        <v>0</v>
      </c>
      <c r="N466" s="48">
        <f t="shared" si="212"/>
        <v>0</v>
      </c>
      <c r="O466" s="48">
        <f t="shared" si="212"/>
        <v>0</v>
      </c>
      <c r="P466" s="1187">
        <f t="shared" si="217"/>
        <v>0</v>
      </c>
      <c r="Q466" s="46"/>
      <c r="R466" s="628" t="str">
        <f t="shared" si="213"/>
        <v>ja</v>
      </c>
      <c r="S466" s="1230">
        <f>IF(R466="nee",0,(K466-P466)*(tab!$C$24*tab!$D$10+tab!$D$52))</f>
        <v>0</v>
      </c>
      <c r="T466" s="1230" t="str">
        <f>IF(AND(K466=0,P466=0),"",(H466-M466)*tab!$E$60+(I466-N466)*tab!$F$60+(J466-O466)*tab!$G$60)</f>
        <v/>
      </c>
      <c r="U466" s="1230">
        <f t="shared" si="219"/>
        <v>0</v>
      </c>
      <c r="V466" s="628" t="str">
        <f t="shared" si="215"/>
        <v>ja</v>
      </c>
      <c r="W466" s="1230">
        <f>IF(V466="nee",0,(K466-P466)*(tab!$C$125))</f>
        <v>0</v>
      </c>
      <c r="X466" s="1230">
        <f>IF(AND(K466=0,P466=0),0,(H466-M466)*tab!$G$125+(I466-N466)*tab!$H$125+(J466-O466)*tab!$I$125)</f>
        <v>0</v>
      </c>
      <c r="Y466" s="1230">
        <f t="shared" si="218"/>
        <v>0</v>
      </c>
      <c r="Z466" s="3"/>
      <c r="AA466" s="26"/>
      <c r="AF466" s="51"/>
      <c r="AG466" s="51"/>
      <c r="AH466" s="51"/>
      <c r="AI466" s="51"/>
      <c r="AJ466" s="51"/>
      <c r="AK466" s="51"/>
      <c r="AL466" s="51"/>
      <c r="AM466" s="51"/>
      <c r="AN466" s="51"/>
      <c r="AO466" s="51"/>
      <c r="AP466" s="51"/>
      <c r="AQ466" s="51"/>
      <c r="AR466" s="51"/>
      <c r="AS466" s="51"/>
      <c r="AT466" s="51"/>
      <c r="AU466" s="51"/>
      <c r="AV466" s="51"/>
      <c r="BD466" s="51"/>
      <c r="BE466" s="51"/>
      <c r="BF466" s="51"/>
      <c r="BG466" s="51"/>
      <c r="BH466" s="51"/>
      <c r="BI466" s="51"/>
      <c r="BJ466" s="51"/>
      <c r="BK466" s="51"/>
      <c r="BL466" s="51"/>
      <c r="BM466" s="51"/>
      <c r="BN466" s="51"/>
      <c r="BO466" s="51"/>
      <c r="BP466" s="51"/>
      <c r="BQ466" s="51"/>
      <c r="BR466" s="51"/>
      <c r="BS466" s="51"/>
      <c r="BT466" s="51"/>
      <c r="CB466" s="51"/>
      <c r="CC466" s="51"/>
      <c r="CD466" s="51"/>
      <c r="CE466" s="51"/>
      <c r="CF466" s="51"/>
      <c r="CG466" s="51"/>
      <c r="CH466" s="51"/>
      <c r="CI466" s="51"/>
      <c r="CJ466" s="51"/>
      <c r="CK466" s="51"/>
      <c r="CL466" s="51"/>
      <c r="CM466" s="51"/>
      <c r="CN466" s="51"/>
      <c r="CO466" s="51"/>
      <c r="CP466" s="51"/>
      <c r="CQ466" s="51"/>
      <c r="CR466" s="51"/>
      <c r="CZ466" s="51"/>
      <c r="DA466" s="51"/>
      <c r="DB466" s="51"/>
      <c r="DC466" s="51"/>
      <c r="DD466" s="51"/>
      <c r="DE466" s="51"/>
      <c r="DF466" s="51"/>
      <c r="DG466" s="51"/>
      <c r="DH466" s="51"/>
      <c r="DI466" s="51"/>
      <c r="DJ466" s="51"/>
      <c r="DK466" s="51"/>
      <c r="DL466" s="51"/>
      <c r="DM466" s="51"/>
      <c r="DN466" s="51"/>
      <c r="DO466" s="51"/>
      <c r="DP466" s="51"/>
      <c r="DX466" s="51"/>
      <c r="DY466" s="51"/>
      <c r="DZ466" s="51"/>
      <c r="EA466" s="51"/>
      <c r="EB466" s="51"/>
      <c r="EC466" s="51"/>
      <c r="ED466" s="51"/>
      <c r="EE466" s="51"/>
      <c r="EF466" s="51"/>
      <c r="EG466" s="51"/>
      <c r="EH466" s="51"/>
      <c r="EI466" s="51"/>
      <c r="EJ466" s="51"/>
      <c r="EK466" s="51"/>
      <c r="EL466" s="51"/>
      <c r="EM466" s="51"/>
      <c r="EN466" s="51"/>
      <c r="EV466" s="51"/>
      <c r="EW466" s="51"/>
      <c r="EX466" s="51"/>
      <c r="EY466" s="51"/>
      <c r="EZ466" s="51"/>
      <c r="FA466" s="51"/>
      <c r="FB466" s="51"/>
      <c r="FC466" s="51"/>
      <c r="FD466" s="51"/>
      <c r="FE466" s="51"/>
      <c r="FF466" s="51"/>
      <c r="FG466" s="51"/>
      <c r="FH466" s="51"/>
      <c r="FI466" s="51"/>
      <c r="FJ466" s="51"/>
      <c r="FK466" s="51"/>
      <c r="FL466" s="51"/>
    </row>
    <row r="467" spans="2:168" ht="12" customHeight="1" x14ac:dyDescent="0.2">
      <c r="B467" s="21"/>
      <c r="C467" s="51"/>
      <c r="D467" s="1">
        <v>23</v>
      </c>
      <c r="E467" s="1238">
        <f t="shared" si="210"/>
        <v>0</v>
      </c>
      <c r="F467" s="669">
        <f t="shared" si="210"/>
        <v>0</v>
      </c>
      <c r="G467" s="47"/>
      <c r="H467" s="48">
        <f t="shared" si="211"/>
        <v>0</v>
      </c>
      <c r="I467" s="48">
        <f t="shared" si="211"/>
        <v>0</v>
      </c>
      <c r="J467" s="48">
        <f t="shared" si="211"/>
        <v>0</v>
      </c>
      <c r="K467" s="1187">
        <f t="shared" si="220"/>
        <v>0</v>
      </c>
      <c r="L467" s="46"/>
      <c r="M467" s="48">
        <f t="shared" si="212"/>
        <v>0</v>
      </c>
      <c r="N467" s="48">
        <f t="shared" si="212"/>
        <v>0</v>
      </c>
      <c r="O467" s="48">
        <f t="shared" si="212"/>
        <v>0</v>
      </c>
      <c r="P467" s="1187">
        <f t="shared" si="217"/>
        <v>0</v>
      </c>
      <c r="Q467" s="46"/>
      <c r="R467" s="628" t="str">
        <f t="shared" si="213"/>
        <v>ja</v>
      </c>
      <c r="S467" s="1230">
        <f>IF(R467="nee",0,(K467-P467)*(tab!$C$24*tab!$D$10+tab!$D$52))</f>
        <v>0</v>
      </c>
      <c r="T467" s="1230" t="str">
        <f>IF(AND(K467=0,P467=0),"",(H467-M467)*tab!$E$60+(I467-N467)*tab!$F$60+(J467-O467)*tab!$G$60)</f>
        <v/>
      </c>
      <c r="U467" s="1230">
        <f t="shared" si="219"/>
        <v>0</v>
      </c>
      <c r="V467" s="628" t="str">
        <f t="shared" si="215"/>
        <v>ja</v>
      </c>
      <c r="W467" s="1230">
        <f>IF(V467="nee",0,(K467-P467)*(tab!$C$125))</f>
        <v>0</v>
      </c>
      <c r="X467" s="1230">
        <f>IF(AND(K467=0,P467=0),0,(H467-M467)*tab!$G$125+(I467-N467)*tab!$H$125+(J467-O467)*tab!$I$125)</f>
        <v>0</v>
      </c>
      <c r="Y467" s="1230">
        <f t="shared" si="218"/>
        <v>0</v>
      </c>
      <c r="Z467" s="3"/>
      <c r="AA467" s="26"/>
      <c r="AF467" s="51"/>
      <c r="AG467" s="51"/>
      <c r="AH467" s="51"/>
      <c r="AI467" s="51"/>
      <c r="AJ467" s="51"/>
      <c r="AK467" s="51"/>
      <c r="AL467" s="51"/>
      <c r="AM467" s="51"/>
      <c r="AN467" s="51"/>
      <c r="AO467" s="51"/>
      <c r="AP467" s="51"/>
      <c r="AQ467" s="51"/>
      <c r="AR467" s="51"/>
      <c r="AS467" s="51"/>
      <c r="AT467" s="51"/>
      <c r="AU467" s="51"/>
      <c r="AV467" s="51"/>
      <c r="BD467" s="51"/>
      <c r="BE467" s="51"/>
      <c r="BF467" s="51"/>
      <c r="BG467" s="51"/>
      <c r="BH467" s="51"/>
      <c r="BI467" s="51"/>
      <c r="BJ467" s="51"/>
      <c r="BK467" s="51"/>
      <c r="BL467" s="51"/>
      <c r="BM467" s="51"/>
      <c r="BN467" s="51"/>
      <c r="BO467" s="51"/>
      <c r="BP467" s="51"/>
      <c r="BQ467" s="51"/>
      <c r="BR467" s="51"/>
      <c r="BS467" s="51"/>
      <c r="BT467" s="51"/>
      <c r="CB467" s="51"/>
      <c r="CC467" s="51"/>
      <c r="CD467" s="51"/>
      <c r="CE467" s="51"/>
      <c r="CF467" s="51"/>
      <c r="CG467" s="51"/>
      <c r="CH467" s="51"/>
      <c r="CI467" s="51"/>
      <c r="CJ467" s="51"/>
      <c r="CK467" s="51"/>
      <c r="CL467" s="51"/>
      <c r="CM467" s="51"/>
      <c r="CN467" s="51"/>
      <c r="CO467" s="51"/>
      <c r="CP467" s="51"/>
      <c r="CQ467" s="51"/>
      <c r="CR467" s="51"/>
      <c r="CZ467" s="51"/>
      <c r="DA467" s="51"/>
      <c r="DB467" s="51"/>
      <c r="DC467" s="51"/>
      <c r="DD467" s="51"/>
      <c r="DE467" s="51"/>
      <c r="DF467" s="51"/>
      <c r="DG467" s="51"/>
      <c r="DH467" s="51"/>
      <c r="DI467" s="51"/>
      <c r="DJ467" s="51"/>
      <c r="DK467" s="51"/>
      <c r="DL467" s="51"/>
      <c r="DM467" s="51"/>
      <c r="DN467" s="51"/>
      <c r="DO467" s="51"/>
      <c r="DP467" s="51"/>
      <c r="DX467" s="51"/>
      <c r="DY467" s="51"/>
      <c r="DZ467" s="51"/>
      <c r="EA467" s="51"/>
      <c r="EB467" s="51"/>
      <c r="EC467" s="51"/>
      <c r="ED467" s="51"/>
      <c r="EE467" s="51"/>
      <c r="EF467" s="51"/>
      <c r="EG467" s="51"/>
      <c r="EH467" s="51"/>
      <c r="EI467" s="51"/>
      <c r="EJ467" s="51"/>
      <c r="EK467" s="51"/>
      <c r="EL467" s="51"/>
      <c r="EM467" s="51"/>
      <c r="EN467" s="51"/>
      <c r="EV467" s="51"/>
      <c r="EW467" s="51"/>
      <c r="EX467" s="51"/>
      <c r="EY467" s="51"/>
      <c r="EZ467" s="51"/>
      <c r="FA467" s="51"/>
      <c r="FB467" s="51"/>
      <c r="FC467" s="51"/>
      <c r="FD467" s="51"/>
      <c r="FE467" s="51"/>
      <c r="FF467" s="51"/>
      <c r="FG467" s="51"/>
      <c r="FH467" s="51"/>
      <c r="FI467" s="51"/>
      <c r="FJ467" s="51"/>
      <c r="FK467" s="51"/>
      <c r="FL467" s="51"/>
    </row>
    <row r="468" spans="2:168" ht="12" customHeight="1" x14ac:dyDescent="0.2">
      <c r="B468" s="21"/>
      <c r="C468" s="51"/>
      <c r="D468" s="1">
        <v>24</v>
      </c>
      <c r="E468" s="1238">
        <f t="shared" si="210"/>
        <v>0</v>
      </c>
      <c r="F468" s="669">
        <f t="shared" si="210"/>
        <v>0</v>
      </c>
      <c r="G468" s="47"/>
      <c r="H468" s="48">
        <f t="shared" si="211"/>
        <v>0</v>
      </c>
      <c r="I468" s="48">
        <f t="shared" si="211"/>
        <v>0</v>
      </c>
      <c r="J468" s="48">
        <f t="shared" si="211"/>
        <v>0</v>
      </c>
      <c r="K468" s="1187">
        <f t="shared" si="220"/>
        <v>0</v>
      </c>
      <c r="L468" s="46"/>
      <c r="M468" s="48">
        <f t="shared" si="212"/>
        <v>0</v>
      </c>
      <c r="N468" s="48">
        <f t="shared" si="212"/>
        <v>0</v>
      </c>
      <c r="O468" s="48">
        <f t="shared" si="212"/>
        <v>0</v>
      </c>
      <c r="P468" s="1187">
        <f t="shared" si="217"/>
        <v>0</v>
      </c>
      <c r="Q468" s="46"/>
      <c r="R468" s="628" t="str">
        <f t="shared" si="213"/>
        <v>ja</v>
      </c>
      <c r="S468" s="1230">
        <f>IF(R468="nee",0,(K468-P468)*(tab!$C$24*tab!$D$10+tab!$D$52))</f>
        <v>0</v>
      </c>
      <c r="T468" s="1230" t="str">
        <f>IF(AND(K468=0,P468=0),"",(H468-M468)*tab!$E$60+(I468-N468)*tab!$F$60+(J468-O468)*tab!$G$60)</f>
        <v/>
      </c>
      <c r="U468" s="1230">
        <f t="shared" si="219"/>
        <v>0</v>
      </c>
      <c r="V468" s="628" t="str">
        <f t="shared" si="215"/>
        <v>ja</v>
      </c>
      <c r="W468" s="1230">
        <f>IF(V468="nee",0,(K468-P468)*(tab!$C$125))</f>
        <v>0</v>
      </c>
      <c r="X468" s="1230">
        <f>IF(AND(K468=0,P468=0),0,(H468-M468)*tab!$G$125+(I468-N468)*tab!$H$125+(J468-O468)*tab!$I$125)</f>
        <v>0</v>
      </c>
      <c r="Y468" s="1230">
        <f t="shared" si="218"/>
        <v>0</v>
      </c>
      <c r="Z468" s="3"/>
      <c r="AA468" s="26"/>
      <c r="AF468" s="51"/>
      <c r="AG468" s="51"/>
      <c r="AH468" s="51"/>
      <c r="AI468" s="51"/>
      <c r="AJ468" s="51"/>
      <c r="AK468" s="51"/>
      <c r="AL468" s="51"/>
      <c r="AM468" s="51"/>
      <c r="AN468" s="51"/>
      <c r="AO468" s="51"/>
      <c r="AP468" s="51"/>
      <c r="AQ468" s="51"/>
      <c r="AR468" s="51"/>
      <c r="AS468" s="51"/>
      <c r="AT468" s="51"/>
      <c r="AU468" s="51"/>
      <c r="AV468" s="51"/>
      <c r="BD468" s="51"/>
      <c r="BE468" s="51"/>
      <c r="BF468" s="51"/>
      <c r="BG468" s="51"/>
      <c r="BH468" s="51"/>
      <c r="BI468" s="51"/>
      <c r="BJ468" s="51"/>
      <c r="BK468" s="51"/>
      <c r="BL468" s="51"/>
      <c r="BM468" s="51"/>
      <c r="BN468" s="51"/>
      <c r="BO468" s="51"/>
      <c r="BP468" s="51"/>
      <c r="BQ468" s="51"/>
      <c r="BR468" s="51"/>
      <c r="BS468" s="51"/>
      <c r="BT468" s="51"/>
      <c r="CB468" s="51"/>
      <c r="CC468" s="51"/>
      <c r="CD468" s="51"/>
      <c r="CE468" s="51"/>
      <c r="CF468" s="51"/>
      <c r="CG468" s="51"/>
      <c r="CH468" s="51"/>
      <c r="CI468" s="51"/>
      <c r="CJ468" s="51"/>
      <c r="CK468" s="51"/>
      <c r="CL468" s="51"/>
      <c r="CM468" s="51"/>
      <c r="CN468" s="51"/>
      <c r="CO468" s="51"/>
      <c r="CP468" s="51"/>
      <c r="CQ468" s="51"/>
      <c r="CR468" s="51"/>
      <c r="CZ468" s="51"/>
      <c r="DA468" s="51"/>
      <c r="DB468" s="51"/>
      <c r="DC468" s="51"/>
      <c r="DD468" s="51"/>
      <c r="DE468" s="51"/>
      <c r="DF468" s="51"/>
      <c r="DG468" s="51"/>
      <c r="DH468" s="51"/>
      <c r="DI468" s="51"/>
      <c r="DJ468" s="51"/>
      <c r="DK468" s="51"/>
      <c r="DL468" s="51"/>
      <c r="DM468" s="51"/>
      <c r="DN468" s="51"/>
      <c r="DO468" s="51"/>
      <c r="DP468" s="51"/>
      <c r="DX468" s="51"/>
      <c r="DY468" s="51"/>
      <c r="DZ468" s="51"/>
      <c r="EA468" s="51"/>
      <c r="EB468" s="51"/>
      <c r="EC468" s="51"/>
      <c r="ED468" s="51"/>
      <c r="EE468" s="51"/>
      <c r="EF468" s="51"/>
      <c r="EG468" s="51"/>
      <c r="EH468" s="51"/>
      <c r="EI468" s="51"/>
      <c r="EJ468" s="51"/>
      <c r="EK468" s="51"/>
      <c r="EL468" s="51"/>
      <c r="EM468" s="51"/>
      <c r="EN468" s="51"/>
      <c r="EV468" s="51"/>
      <c r="EW468" s="51"/>
      <c r="EX468" s="51"/>
      <c r="EY468" s="51"/>
      <c r="EZ468" s="51"/>
      <c r="FA468" s="51"/>
      <c r="FB468" s="51"/>
      <c r="FC468" s="51"/>
      <c r="FD468" s="51"/>
      <c r="FE468" s="51"/>
      <c r="FF468" s="51"/>
      <c r="FG468" s="51"/>
      <c r="FH468" s="51"/>
      <c r="FI468" s="51"/>
      <c r="FJ468" s="51"/>
      <c r="FK468" s="51"/>
      <c r="FL468" s="51"/>
    </row>
    <row r="469" spans="2:168" ht="12" customHeight="1" x14ac:dyDescent="0.2">
      <c r="B469" s="21"/>
      <c r="C469" s="51"/>
      <c r="D469" s="1">
        <v>25</v>
      </c>
      <c r="E469" s="1238">
        <f t="shared" si="210"/>
        <v>0</v>
      </c>
      <c r="F469" s="669">
        <f t="shared" si="210"/>
        <v>0</v>
      </c>
      <c r="G469" s="47"/>
      <c r="H469" s="48">
        <f t="shared" si="211"/>
        <v>0</v>
      </c>
      <c r="I469" s="48">
        <f t="shared" si="211"/>
        <v>0</v>
      </c>
      <c r="J469" s="48">
        <f t="shared" si="211"/>
        <v>0</v>
      </c>
      <c r="K469" s="1187">
        <f t="shared" si="220"/>
        <v>0</v>
      </c>
      <c r="L469" s="46"/>
      <c r="M469" s="48">
        <f t="shared" si="212"/>
        <v>0</v>
      </c>
      <c r="N469" s="48">
        <f t="shared" si="212"/>
        <v>0</v>
      </c>
      <c r="O469" s="48">
        <f t="shared" si="212"/>
        <v>0</v>
      </c>
      <c r="P469" s="1187">
        <f t="shared" si="217"/>
        <v>0</v>
      </c>
      <c r="Q469" s="46"/>
      <c r="R469" s="628" t="str">
        <f t="shared" si="213"/>
        <v>ja</v>
      </c>
      <c r="S469" s="1230">
        <f>IF(R469="nee",0,(K469-P469)*(tab!$C$24*tab!$D$10+tab!$D$52))</f>
        <v>0</v>
      </c>
      <c r="T469" s="1230" t="str">
        <f>IF(AND(K469=0,P469=0),"",(H469-M469)*tab!$E$60+(I469-N469)*tab!$F$60+(J469-O469)*tab!$G$60)</f>
        <v/>
      </c>
      <c r="U469" s="1230">
        <f t="shared" si="219"/>
        <v>0</v>
      </c>
      <c r="V469" s="628" t="str">
        <f t="shared" si="215"/>
        <v>ja</v>
      </c>
      <c r="W469" s="1230">
        <f>IF(V469="nee",0,(K469-P469)*(tab!$C$125))</f>
        <v>0</v>
      </c>
      <c r="X469" s="1230">
        <f>IF(AND(K469=0,P469=0),0,(H469-M469)*tab!$G$125+(I469-N469)*tab!$H$125+(J469-O469)*tab!$I$125)</f>
        <v>0</v>
      </c>
      <c r="Y469" s="1230">
        <f t="shared" si="218"/>
        <v>0</v>
      </c>
      <c r="Z469" s="3"/>
      <c r="AA469" s="26"/>
      <c r="AF469" s="51"/>
      <c r="AG469" s="51"/>
      <c r="AH469" s="51"/>
      <c r="AI469" s="51"/>
      <c r="AJ469" s="51"/>
      <c r="AK469" s="51"/>
      <c r="AL469" s="51"/>
      <c r="AM469" s="51"/>
      <c r="AN469" s="51"/>
      <c r="AO469" s="51"/>
      <c r="AP469" s="51"/>
      <c r="AQ469" s="51"/>
      <c r="AR469" s="51"/>
      <c r="AS469" s="51"/>
      <c r="AT469" s="51"/>
      <c r="AU469" s="51"/>
      <c r="AV469" s="51"/>
      <c r="BD469" s="51"/>
      <c r="BE469" s="51"/>
      <c r="BF469" s="51"/>
      <c r="BG469" s="51"/>
      <c r="BH469" s="51"/>
      <c r="BI469" s="51"/>
      <c r="BJ469" s="51"/>
      <c r="BK469" s="51"/>
      <c r="BL469" s="51"/>
      <c r="BM469" s="51"/>
      <c r="BN469" s="51"/>
      <c r="BO469" s="51"/>
      <c r="BP469" s="51"/>
      <c r="BQ469" s="51"/>
      <c r="BR469" s="51"/>
      <c r="BS469" s="51"/>
      <c r="BT469" s="51"/>
      <c r="CB469" s="51"/>
      <c r="CC469" s="51"/>
      <c r="CD469" s="51"/>
      <c r="CE469" s="51"/>
      <c r="CF469" s="51"/>
      <c r="CG469" s="51"/>
      <c r="CH469" s="51"/>
      <c r="CI469" s="51"/>
      <c r="CJ469" s="51"/>
      <c r="CK469" s="51"/>
      <c r="CL469" s="51"/>
      <c r="CM469" s="51"/>
      <c r="CN469" s="51"/>
      <c r="CO469" s="51"/>
      <c r="CP469" s="51"/>
      <c r="CQ469" s="51"/>
      <c r="CR469" s="51"/>
      <c r="CZ469" s="51"/>
      <c r="DA469" s="51"/>
      <c r="DB469" s="51"/>
      <c r="DC469" s="51"/>
      <c r="DD469" s="51"/>
      <c r="DE469" s="51"/>
      <c r="DF469" s="51"/>
      <c r="DG469" s="51"/>
      <c r="DH469" s="51"/>
      <c r="DI469" s="51"/>
      <c r="DJ469" s="51"/>
      <c r="DK469" s="51"/>
      <c r="DL469" s="51"/>
      <c r="DM469" s="51"/>
      <c r="DN469" s="51"/>
      <c r="DO469" s="51"/>
      <c r="DP469" s="51"/>
      <c r="DX469" s="51"/>
      <c r="DY469" s="51"/>
      <c r="DZ469" s="51"/>
      <c r="EA469" s="51"/>
      <c r="EB469" s="51"/>
      <c r="EC469" s="51"/>
      <c r="ED469" s="51"/>
      <c r="EE469" s="51"/>
      <c r="EF469" s="51"/>
      <c r="EG469" s="51"/>
      <c r="EH469" s="51"/>
      <c r="EI469" s="51"/>
      <c r="EJ469" s="51"/>
      <c r="EK469" s="51"/>
      <c r="EL469" s="51"/>
      <c r="EM469" s="51"/>
      <c r="EN469" s="51"/>
      <c r="EV469" s="51"/>
      <c r="EW469" s="51"/>
      <c r="EX469" s="51"/>
      <c r="EY469" s="51"/>
      <c r="EZ469" s="51"/>
      <c r="FA469" s="51"/>
      <c r="FB469" s="51"/>
      <c r="FC469" s="51"/>
      <c r="FD469" s="51"/>
      <c r="FE469" s="51"/>
      <c r="FF469" s="51"/>
      <c r="FG469" s="51"/>
      <c r="FH469" s="51"/>
      <c r="FI469" s="51"/>
      <c r="FJ469" s="51"/>
      <c r="FK469" s="51"/>
      <c r="FL469" s="51"/>
    </row>
    <row r="470" spans="2:168" ht="12" customHeight="1" x14ac:dyDescent="0.2">
      <c r="B470" s="21"/>
      <c r="C470" s="51"/>
      <c r="D470" s="1">
        <v>26</v>
      </c>
      <c r="E470" s="1238">
        <f t="shared" si="210"/>
        <v>0</v>
      </c>
      <c r="F470" s="669">
        <f t="shared" si="210"/>
        <v>0</v>
      </c>
      <c r="G470" s="47"/>
      <c r="H470" s="48">
        <f t="shared" si="211"/>
        <v>0</v>
      </c>
      <c r="I470" s="48">
        <f t="shared" si="211"/>
        <v>0</v>
      </c>
      <c r="J470" s="48">
        <f t="shared" si="211"/>
        <v>0</v>
      </c>
      <c r="K470" s="1187">
        <f t="shared" si="220"/>
        <v>0</v>
      </c>
      <c r="L470" s="46"/>
      <c r="M470" s="48">
        <f t="shared" si="212"/>
        <v>0</v>
      </c>
      <c r="N470" s="48">
        <f t="shared" si="212"/>
        <v>0</v>
      </c>
      <c r="O470" s="48">
        <f t="shared" si="212"/>
        <v>0</v>
      </c>
      <c r="P470" s="1187">
        <f t="shared" si="217"/>
        <v>0</v>
      </c>
      <c r="Q470" s="46"/>
      <c r="R470" s="628" t="str">
        <f t="shared" si="213"/>
        <v>ja</v>
      </c>
      <c r="S470" s="1230">
        <f>IF(R470="nee",0,(K470-P470)*(tab!$C$24*tab!$D$10+tab!$D$52))</f>
        <v>0</v>
      </c>
      <c r="T470" s="1230" t="str">
        <f>IF(AND(K470=0,P470=0),"",(H470-M470)*tab!$E$60+(I470-N470)*tab!$F$60+(J470-O470)*tab!$G$60)</f>
        <v/>
      </c>
      <c r="U470" s="1230">
        <f t="shared" si="219"/>
        <v>0</v>
      </c>
      <c r="V470" s="628" t="str">
        <f t="shared" si="215"/>
        <v>ja</v>
      </c>
      <c r="W470" s="1230">
        <f>IF(V470="nee",0,(K470-P470)*(tab!$C$125))</f>
        <v>0</v>
      </c>
      <c r="X470" s="1230">
        <f>IF(AND(K470=0,P470=0),0,(H470-M470)*tab!$G$125+(I470-N470)*tab!$H$125+(J470-O470)*tab!$I$125)</f>
        <v>0</v>
      </c>
      <c r="Y470" s="1230">
        <f t="shared" si="218"/>
        <v>0</v>
      </c>
      <c r="Z470" s="3"/>
      <c r="AA470" s="26"/>
      <c r="AF470" s="51"/>
      <c r="AG470" s="51"/>
      <c r="AH470" s="51"/>
      <c r="AI470" s="51"/>
      <c r="AJ470" s="51"/>
      <c r="AK470" s="51"/>
      <c r="AL470" s="51"/>
      <c r="AM470" s="51"/>
      <c r="AN470" s="51"/>
      <c r="AO470" s="51"/>
      <c r="AP470" s="51"/>
      <c r="AQ470" s="51"/>
      <c r="AR470" s="51"/>
      <c r="AS470" s="51"/>
      <c r="AT470" s="51"/>
      <c r="AU470" s="51"/>
      <c r="AV470" s="51"/>
      <c r="BD470" s="51"/>
      <c r="BE470" s="51"/>
      <c r="BF470" s="51"/>
      <c r="BG470" s="51"/>
      <c r="BH470" s="51"/>
      <c r="BI470" s="51"/>
      <c r="BJ470" s="51"/>
      <c r="BK470" s="51"/>
      <c r="BL470" s="51"/>
      <c r="BM470" s="51"/>
      <c r="BN470" s="51"/>
      <c r="BO470" s="51"/>
      <c r="BP470" s="51"/>
      <c r="BQ470" s="51"/>
      <c r="BR470" s="51"/>
      <c r="BS470" s="51"/>
      <c r="BT470" s="51"/>
      <c r="CB470" s="51"/>
      <c r="CC470" s="51"/>
      <c r="CD470" s="51"/>
      <c r="CE470" s="51"/>
      <c r="CF470" s="51"/>
      <c r="CG470" s="51"/>
      <c r="CH470" s="51"/>
      <c r="CI470" s="51"/>
      <c r="CJ470" s="51"/>
      <c r="CK470" s="51"/>
      <c r="CL470" s="51"/>
      <c r="CM470" s="51"/>
      <c r="CN470" s="51"/>
      <c r="CO470" s="51"/>
      <c r="CP470" s="51"/>
      <c r="CQ470" s="51"/>
      <c r="CR470" s="51"/>
      <c r="CZ470" s="51"/>
      <c r="DA470" s="51"/>
      <c r="DB470" s="51"/>
      <c r="DC470" s="51"/>
      <c r="DD470" s="51"/>
      <c r="DE470" s="51"/>
      <c r="DF470" s="51"/>
      <c r="DG470" s="51"/>
      <c r="DH470" s="51"/>
      <c r="DI470" s="51"/>
      <c r="DJ470" s="51"/>
      <c r="DK470" s="51"/>
      <c r="DL470" s="51"/>
      <c r="DM470" s="51"/>
      <c r="DN470" s="51"/>
      <c r="DO470" s="51"/>
      <c r="DP470" s="51"/>
      <c r="DX470" s="51"/>
      <c r="DY470" s="51"/>
      <c r="DZ470" s="51"/>
      <c r="EA470" s="51"/>
      <c r="EB470" s="51"/>
      <c r="EC470" s="51"/>
      <c r="ED470" s="51"/>
      <c r="EE470" s="51"/>
      <c r="EF470" s="51"/>
      <c r="EG470" s="51"/>
      <c r="EH470" s="51"/>
      <c r="EI470" s="51"/>
      <c r="EJ470" s="51"/>
      <c r="EK470" s="51"/>
      <c r="EL470" s="51"/>
      <c r="EM470" s="51"/>
      <c r="EN470" s="51"/>
      <c r="EV470" s="51"/>
      <c r="EW470" s="51"/>
      <c r="EX470" s="51"/>
      <c r="EY470" s="51"/>
      <c r="EZ470" s="51"/>
      <c r="FA470" s="51"/>
      <c r="FB470" s="51"/>
      <c r="FC470" s="51"/>
      <c r="FD470" s="51"/>
      <c r="FE470" s="51"/>
      <c r="FF470" s="51"/>
      <c r="FG470" s="51"/>
      <c r="FH470" s="51"/>
      <c r="FI470" s="51"/>
      <c r="FJ470" s="51"/>
      <c r="FK470" s="51"/>
      <c r="FL470" s="51"/>
    </row>
    <row r="471" spans="2:168" ht="12" customHeight="1" x14ac:dyDescent="0.2">
      <c r="B471" s="21"/>
      <c r="C471" s="51"/>
      <c r="D471" s="1">
        <v>27</v>
      </c>
      <c r="E471" s="1238">
        <f t="shared" si="210"/>
        <v>0</v>
      </c>
      <c r="F471" s="669">
        <f t="shared" si="210"/>
        <v>0</v>
      </c>
      <c r="G471" s="47"/>
      <c r="H471" s="48">
        <f t="shared" si="211"/>
        <v>0</v>
      </c>
      <c r="I471" s="48">
        <f t="shared" si="211"/>
        <v>0</v>
      </c>
      <c r="J471" s="48">
        <f t="shared" si="211"/>
        <v>0</v>
      </c>
      <c r="K471" s="1187">
        <f t="shared" si="220"/>
        <v>0</v>
      </c>
      <c r="L471" s="46"/>
      <c r="M471" s="48">
        <f t="shared" si="212"/>
        <v>0</v>
      </c>
      <c r="N471" s="48">
        <f t="shared" si="212"/>
        <v>0</v>
      </c>
      <c r="O471" s="48">
        <f t="shared" si="212"/>
        <v>0</v>
      </c>
      <c r="P471" s="1187">
        <f t="shared" si="217"/>
        <v>0</v>
      </c>
      <c r="Q471" s="46"/>
      <c r="R471" s="628" t="str">
        <f t="shared" si="213"/>
        <v>ja</v>
      </c>
      <c r="S471" s="1230">
        <f>IF(R471="nee",0,(K471-P471)*(tab!$C$24*tab!$D$10+tab!$D$52))</f>
        <v>0</v>
      </c>
      <c r="T471" s="1230" t="str">
        <f>IF(AND(K471=0,P471=0),"",(H471-M471)*tab!$E$60+(I471-N471)*tab!$F$60+(J471-O471)*tab!$G$60)</f>
        <v/>
      </c>
      <c r="U471" s="1230">
        <f t="shared" si="219"/>
        <v>0</v>
      </c>
      <c r="V471" s="628" t="str">
        <f t="shared" si="215"/>
        <v>ja</v>
      </c>
      <c r="W471" s="1230">
        <f>IF(V471="nee",0,(K471-P471)*(tab!$C$125))</f>
        <v>0</v>
      </c>
      <c r="X471" s="1230">
        <f>IF(AND(K471=0,P471=0),0,(H471-M471)*tab!$G$125+(I471-N471)*tab!$H$125+(J471-O471)*tab!$I$125)</f>
        <v>0</v>
      </c>
      <c r="Y471" s="1230">
        <f t="shared" si="218"/>
        <v>0</v>
      </c>
      <c r="Z471" s="3"/>
      <c r="AA471" s="26"/>
      <c r="AF471" s="51"/>
      <c r="AG471" s="51"/>
      <c r="AH471" s="51"/>
      <c r="AI471" s="51"/>
      <c r="AJ471" s="51"/>
      <c r="AK471" s="51"/>
      <c r="AL471" s="51"/>
      <c r="AM471" s="51"/>
      <c r="AN471" s="51"/>
      <c r="AO471" s="51"/>
      <c r="AP471" s="51"/>
      <c r="AQ471" s="51"/>
      <c r="AR471" s="51"/>
      <c r="AS471" s="51"/>
      <c r="AT471" s="51"/>
      <c r="AU471" s="51"/>
      <c r="AV471" s="51"/>
      <c r="BD471" s="51"/>
      <c r="BE471" s="51"/>
      <c r="BF471" s="51"/>
      <c r="BG471" s="51"/>
      <c r="BH471" s="51"/>
      <c r="BI471" s="51"/>
      <c r="BJ471" s="51"/>
      <c r="BK471" s="51"/>
      <c r="BL471" s="51"/>
      <c r="BM471" s="51"/>
      <c r="BN471" s="51"/>
      <c r="BO471" s="51"/>
      <c r="BP471" s="51"/>
      <c r="BQ471" s="51"/>
      <c r="BR471" s="51"/>
      <c r="BS471" s="51"/>
      <c r="BT471" s="51"/>
      <c r="CB471" s="51"/>
      <c r="CC471" s="51"/>
      <c r="CD471" s="51"/>
      <c r="CE471" s="51"/>
      <c r="CF471" s="51"/>
      <c r="CG471" s="51"/>
      <c r="CH471" s="51"/>
      <c r="CI471" s="51"/>
      <c r="CJ471" s="51"/>
      <c r="CK471" s="51"/>
      <c r="CL471" s="51"/>
      <c r="CM471" s="51"/>
      <c r="CN471" s="51"/>
      <c r="CO471" s="51"/>
      <c r="CP471" s="51"/>
      <c r="CQ471" s="51"/>
      <c r="CR471" s="51"/>
      <c r="CZ471" s="51"/>
      <c r="DA471" s="51"/>
      <c r="DB471" s="51"/>
      <c r="DC471" s="51"/>
      <c r="DD471" s="51"/>
      <c r="DE471" s="51"/>
      <c r="DF471" s="51"/>
      <c r="DG471" s="51"/>
      <c r="DH471" s="51"/>
      <c r="DI471" s="51"/>
      <c r="DJ471" s="51"/>
      <c r="DK471" s="51"/>
      <c r="DL471" s="51"/>
      <c r="DM471" s="51"/>
      <c r="DN471" s="51"/>
      <c r="DO471" s="51"/>
      <c r="DP471" s="51"/>
      <c r="DX471" s="51"/>
      <c r="DY471" s="51"/>
      <c r="DZ471" s="51"/>
      <c r="EA471" s="51"/>
      <c r="EB471" s="51"/>
      <c r="EC471" s="51"/>
      <c r="ED471" s="51"/>
      <c r="EE471" s="51"/>
      <c r="EF471" s="51"/>
      <c r="EG471" s="51"/>
      <c r="EH471" s="51"/>
      <c r="EI471" s="51"/>
      <c r="EJ471" s="51"/>
      <c r="EK471" s="51"/>
      <c r="EL471" s="51"/>
      <c r="EM471" s="51"/>
      <c r="EN471" s="51"/>
      <c r="EV471" s="51"/>
      <c r="EW471" s="51"/>
      <c r="EX471" s="51"/>
      <c r="EY471" s="51"/>
      <c r="EZ471" s="51"/>
      <c r="FA471" s="51"/>
      <c r="FB471" s="51"/>
      <c r="FC471" s="51"/>
      <c r="FD471" s="51"/>
      <c r="FE471" s="51"/>
      <c r="FF471" s="51"/>
      <c r="FG471" s="51"/>
      <c r="FH471" s="51"/>
      <c r="FI471" s="51"/>
      <c r="FJ471" s="51"/>
      <c r="FK471" s="51"/>
      <c r="FL471" s="51"/>
    </row>
    <row r="472" spans="2:168" ht="12" customHeight="1" x14ac:dyDescent="0.2">
      <c r="B472" s="21"/>
      <c r="C472" s="51"/>
      <c r="D472" s="1">
        <v>28</v>
      </c>
      <c r="E472" s="1238">
        <f t="shared" si="210"/>
        <v>0</v>
      </c>
      <c r="F472" s="669">
        <f t="shared" si="210"/>
        <v>0</v>
      </c>
      <c r="G472" s="47"/>
      <c r="H472" s="48">
        <f t="shared" si="211"/>
        <v>0</v>
      </c>
      <c r="I472" s="48">
        <f t="shared" si="211"/>
        <v>0</v>
      </c>
      <c r="J472" s="48">
        <f t="shared" si="211"/>
        <v>0</v>
      </c>
      <c r="K472" s="1187">
        <f t="shared" si="220"/>
        <v>0</v>
      </c>
      <c r="L472" s="46"/>
      <c r="M472" s="48">
        <f t="shared" si="212"/>
        <v>0</v>
      </c>
      <c r="N472" s="48">
        <f t="shared" si="212"/>
        <v>0</v>
      </c>
      <c r="O472" s="48">
        <f t="shared" si="212"/>
        <v>0</v>
      </c>
      <c r="P472" s="1187">
        <f t="shared" si="217"/>
        <v>0</v>
      </c>
      <c r="Q472" s="46"/>
      <c r="R472" s="628" t="str">
        <f t="shared" si="213"/>
        <v>ja</v>
      </c>
      <c r="S472" s="1230">
        <f>IF(R472="nee",0,(K472-P472)*(tab!$C$24*tab!$D$10+tab!$D$52))</f>
        <v>0</v>
      </c>
      <c r="T472" s="1230" t="str">
        <f>IF(AND(K472=0,P472=0),"",(H472-M472)*tab!$E$60+(I472-N472)*tab!$F$60+(J472-O472)*tab!$G$60)</f>
        <v/>
      </c>
      <c r="U472" s="1230">
        <f t="shared" si="219"/>
        <v>0</v>
      </c>
      <c r="V472" s="628" t="str">
        <f t="shared" si="215"/>
        <v>ja</v>
      </c>
      <c r="W472" s="1230">
        <f>IF(V472="nee",0,(K472-P472)*(tab!$C$125))</f>
        <v>0</v>
      </c>
      <c r="X472" s="1230">
        <f>IF(AND(K472=0,P472=0),0,(H472-M472)*tab!$G$125+(I472-N472)*tab!$H$125+(J472-O472)*tab!$I$125)</f>
        <v>0</v>
      </c>
      <c r="Y472" s="1230">
        <f t="shared" si="218"/>
        <v>0</v>
      </c>
      <c r="Z472" s="3"/>
      <c r="AA472" s="26"/>
      <c r="AF472" s="51"/>
      <c r="AG472" s="51"/>
      <c r="AH472" s="51"/>
      <c r="AI472" s="51"/>
      <c r="AJ472" s="51"/>
      <c r="AK472" s="51"/>
      <c r="AL472" s="51"/>
      <c r="AM472" s="51"/>
      <c r="AN472" s="51"/>
      <c r="AO472" s="51"/>
      <c r="AP472" s="51"/>
      <c r="AQ472" s="51"/>
      <c r="AR472" s="51"/>
      <c r="AS472" s="51"/>
      <c r="AT472" s="51"/>
      <c r="AU472" s="51"/>
      <c r="AV472" s="51"/>
      <c r="BD472" s="51"/>
      <c r="BE472" s="51"/>
      <c r="BF472" s="51"/>
      <c r="BG472" s="51"/>
      <c r="BH472" s="51"/>
      <c r="BI472" s="51"/>
      <c r="BJ472" s="51"/>
      <c r="BK472" s="51"/>
      <c r="BL472" s="51"/>
      <c r="BM472" s="51"/>
      <c r="BN472" s="51"/>
      <c r="BO472" s="51"/>
      <c r="BP472" s="51"/>
      <c r="BQ472" s="51"/>
      <c r="BR472" s="51"/>
      <c r="BS472" s="51"/>
      <c r="BT472" s="51"/>
      <c r="CB472" s="51"/>
      <c r="CC472" s="51"/>
      <c r="CD472" s="51"/>
      <c r="CE472" s="51"/>
      <c r="CF472" s="51"/>
      <c r="CG472" s="51"/>
      <c r="CH472" s="51"/>
      <c r="CI472" s="51"/>
      <c r="CJ472" s="51"/>
      <c r="CK472" s="51"/>
      <c r="CL472" s="51"/>
      <c r="CM472" s="51"/>
      <c r="CN472" s="51"/>
      <c r="CO472" s="51"/>
      <c r="CP472" s="51"/>
      <c r="CQ472" s="51"/>
      <c r="CR472" s="51"/>
      <c r="CZ472" s="51"/>
      <c r="DA472" s="51"/>
      <c r="DB472" s="51"/>
      <c r="DC472" s="51"/>
      <c r="DD472" s="51"/>
      <c r="DE472" s="51"/>
      <c r="DF472" s="51"/>
      <c r="DG472" s="51"/>
      <c r="DH472" s="51"/>
      <c r="DI472" s="51"/>
      <c r="DJ472" s="51"/>
      <c r="DK472" s="51"/>
      <c r="DL472" s="51"/>
      <c r="DM472" s="51"/>
      <c r="DN472" s="51"/>
      <c r="DO472" s="51"/>
      <c r="DP472" s="51"/>
      <c r="DX472" s="51"/>
      <c r="DY472" s="51"/>
      <c r="DZ472" s="51"/>
      <c r="EA472" s="51"/>
      <c r="EB472" s="51"/>
      <c r="EC472" s="51"/>
      <c r="ED472" s="51"/>
      <c r="EE472" s="51"/>
      <c r="EF472" s="51"/>
      <c r="EG472" s="51"/>
      <c r="EH472" s="51"/>
      <c r="EI472" s="51"/>
      <c r="EJ472" s="51"/>
      <c r="EK472" s="51"/>
      <c r="EL472" s="51"/>
      <c r="EM472" s="51"/>
      <c r="EN472" s="51"/>
      <c r="EV472" s="51"/>
      <c r="EW472" s="51"/>
      <c r="EX472" s="51"/>
      <c r="EY472" s="51"/>
      <c r="EZ472" s="51"/>
      <c r="FA472" s="51"/>
      <c r="FB472" s="51"/>
      <c r="FC472" s="51"/>
      <c r="FD472" s="51"/>
      <c r="FE472" s="51"/>
      <c r="FF472" s="51"/>
      <c r="FG472" s="51"/>
      <c r="FH472" s="51"/>
      <c r="FI472" s="51"/>
      <c r="FJ472" s="51"/>
      <c r="FK472" s="51"/>
      <c r="FL472" s="51"/>
    </row>
    <row r="473" spans="2:168" ht="12" customHeight="1" x14ac:dyDescent="0.2">
      <c r="B473" s="21"/>
      <c r="C473" s="51"/>
      <c r="D473" s="1">
        <v>29</v>
      </c>
      <c r="E473" s="1238">
        <f t="shared" si="210"/>
        <v>0</v>
      </c>
      <c r="F473" s="669">
        <f t="shared" si="210"/>
        <v>0</v>
      </c>
      <c r="G473" s="47"/>
      <c r="H473" s="48">
        <f t="shared" si="211"/>
        <v>0</v>
      </c>
      <c r="I473" s="48">
        <f t="shared" si="211"/>
        <v>0</v>
      </c>
      <c r="J473" s="48">
        <f t="shared" si="211"/>
        <v>0</v>
      </c>
      <c r="K473" s="1187">
        <f t="shared" si="220"/>
        <v>0</v>
      </c>
      <c r="L473" s="46"/>
      <c r="M473" s="48">
        <f t="shared" si="212"/>
        <v>0</v>
      </c>
      <c r="N473" s="48">
        <f t="shared" si="212"/>
        <v>0</v>
      </c>
      <c r="O473" s="48">
        <f t="shared" si="212"/>
        <v>0</v>
      </c>
      <c r="P473" s="1187">
        <f t="shared" si="217"/>
        <v>0</v>
      </c>
      <c r="Q473" s="46"/>
      <c r="R473" s="628" t="str">
        <f t="shared" si="213"/>
        <v>ja</v>
      </c>
      <c r="S473" s="1230">
        <f>IF(R473="nee",0,(K473-P473)*(tab!$C$24*tab!$D$10+tab!$D$52))</f>
        <v>0</v>
      </c>
      <c r="T473" s="1230" t="str">
        <f>IF(AND(K473=0,P473=0),"",(H473-M473)*tab!$E$60+(I473-N473)*tab!$F$60+(J473-O473)*tab!$G$60)</f>
        <v/>
      </c>
      <c r="U473" s="1230">
        <f t="shared" si="219"/>
        <v>0</v>
      </c>
      <c r="V473" s="628" t="str">
        <f t="shared" si="215"/>
        <v>ja</v>
      </c>
      <c r="W473" s="1230">
        <f>IF(V473="nee",0,(K473-P473)*(tab!$C$125))</f>
        <v>0</v>
      </c>
      <c r="X473" s="1230">
        <f>IF(AND(K473=0,P473=0),0,(H473-M473)*tab!$G$125+(I473-N473)*tab!$H$125+(J473-O473)*tab!$I$125)</f>
        <v>0</v>
      </c>
      <c r="Y473" s="1230">
        <f t="shared" si="218"/>
        <v>0</v>
      </c>
      <c r="Z473" s="3"/>
      <c r="AA473" s="26"/>
      <c r="AF473" s="51"/>
      <c r="AG473" s="51"/>
      <c r="AH473" s="51"/>
      <c r="AI473" s="51"/>
      <c r="AJ473" s="51"/>
      <c r="AK473" s="51"/>
      <c r="AL473" s="51"/>
      <c r="AM473" s="51"/>
      <c r="AN473" s="51"/>
      <c r="AO473" s="51"/>
      <c r="AP473" s="51"/>
      <c r="AQ473" s="51"/>
      <c r="AR473" s="51"/>
      <c r="AS473" s="51"/>
      <c r="AT473" s="51"/>
      <c r="AU473" s="51"/>
      <c r="AV473" s="51"/>
      <c r="BD473" s="51"/>
      <c r="BE473" s="51"/>
      <c r="BF473" s="51"/>
      <c r="BG473" s="51"/>
      <c r="BH473" s="51"/>
      <c r="BI473" s="51"/>
      <c r="BJ473" s="51"/>
      <c r="BK473" s="51"/>
      <c r="BL473" s="51"/>
      <c r="BM473" s="51"/>
      <c r="BN473" s="51"/>
      <c r="BO473" s="51"/>
      <c r="BP473" s="51"/>
      <c r="BQ473" s="51"/>
      <c r="BR473" s="51"/>
      <c r="BS473" s="51"/>
      <c r="BT473" s="51"/>
      <c r="CB473" s="51"/>
      <c r="CC473" s="51"/>
      <c r="CD473" s="51"/>
      <c r="CE473" s="51"/>
      <c r="CF473" s="51"/>
      <c r="CG473" s="51"/>
      <c r="CH473" s="51"/>
      <c r="CI473" s="51"/>
      <c r="CJ473" s="51"/>
      <c r="CK473" s="51"/>
      <c r="CL473" s="51"/>
      <c r="CM473" s="51"/>
      <c r="CN473" s="51"/>
      <c r="CO473" s="51"/>
      <c r="CP473" s="51"/>
      <c r="CQ473" s="51"/>
      <c r="CR473" s="51"/>
      <c r="CZ473" s="51"/>
      <c r="DA473" s="51"/>
      <c r="DB473" s="51"/>
      <c r="DC473" s="51"/>
      <c r="DD473" s="51"/>
      <c r="DE473" s="51"/>
      <c r="DF473" s="51"/>
      <c r="DG473" s="51"/>
      <c r="DH473" s="51"/>
      <c r="DI473" s="51"/>
      <c r="DJ473" s="51"/>
      <c r="DK473" s="51"/>
      <c r="DL473" s="51"/>
      <c r="DM473" s="51"/>
      <c r="DN473" s="51"/>
      <c r="DO473" s="51"/>
      <c r="DP473" s="51"/>
      <c r="DX473" s="51"/>
      <c r="DY473" s="51"/>
      <c r="DZ473" s="51"/>
      <c r="EA473" s="51"/>
      <c r="EB473" s="51"/>
      <c r="EC473" s="51"/>
      <c r="ED473" s="51"/>
      <c r="EE473" s="51"/>
      <c r="EF473" s="51"/>
      <c r="EG473" s="51"/>
      <c r="EH473" s="51"/>
      <c r="EI473" s="51"/>
      <c r="EJ473" s="51"/>
      <c r="EK473" s="51"/>
      <c r="EL473" s="51"/>
      <c r="EM473" s="51"/>
      <c r="EN473" s="51"/>
      <c r="EV473" s="51"/>
      <c r="EW473" s="51"/>
      <c r="EX473" s="51"/>
      <c r="EY473" s="51"/>
      <c r="EZ473" s="51"/>
      <c r="FA473" s="51"/>
      <c r="FB473" s="51"/>
      <c r="FC473" s="51"/>
      <c r="FD473" s="51"/>
      <c r="FE473" s="51"/>
      <c r="FF473" s="51"/>
      <c r="FG473" s="51"/>
      <c r="FH473" s="51"/>
      <c r="FI473" s="51"/>
      <c r="FJ473" s="51"/>
      <c r="FK473" s="51"/>
      <c r="FL473" s="51"/>
    </row>
    <row r="474" spans="2:168" ht="12" customHeight="1" x14ac:dyDescent="0.2">
      <c r="B474" s="21"/>
      <c r="C474" s="51"/>
      <c r="D474" s="1">
        <v>30</v>
      </c>
      <c r="E474" s="1238">
        <f t="shared" si="210"/>
        <v>0</v>
      </c>
      <c r="F474" s="669">
        <f t="shared" si="210"/>
        <v>0</v>
      </c>
      <c r="G474" s="47"/>
      <c r="H474" s="48">
        <f t="shared" si="211"/>
        <v>0</v>
      </c>
      <c r="I474" s="48">
        <f t="shared" si="211"/>
        <v>0</v>
      </c>
      <c r="J474" s="48">
        <f t="shared" si="211"/>
        <v>0</v>
      </c>
      <c r="K474" s="1187">
        <f t="shared" si="220"/>
        <v>0</v>
      </c>
      <c r="L474" s="46"/>
      <c r="M474" s="48">
        <f t="shared" si="212"/>
        <v>0</v>
      </c>
      <c r="N474" s="48">
        <f t="shared" si="212"/>
        <v>0</v>
      </c>
      <c r="O474" s="48">
        <f t="shared" si="212"/>
        <v>0</v>
      </c>
      <c r="P474" s="1187">
        <f t="shared" si="217"/>
        <v>0</v>
      </c>
      <c r="Q474" s="46"/>
      <c r="R474" s="628" t="str">
        <f t="shared" si="213"/>
        <v>ja</v>
      </c>
      <c r="S474" s="1230">
        <f>IF(R474="nee",0,(K474-P474)*(tab!$C$24*tab!$D$10+tab!$D$52))</f>
        <v>0</v>
      </c>
      <c r="T474" s="1230" t="str">
        <f>IF(AND(K474=0,P474=0),"",(H474-M474)*tab!$E$60+(I474-N474)*tab!$F$60+(J474-O474)*tab!$G$60)</f>
        <v/>
      </c>
      <c r="U474" s="1230">
        <f t="shared" si="219"/>
        <v>0</v>
      </c>
      <c r="V474" s="628" t="str">
        <f t="shared" si="215"/>
        <v>ja</v>
      </c>
      <c r="W474" s="1230">
        <f>IF(V474="nee",0,(K474-P474)*(tab!$C$125))</f>
        <v>0</v>
      </c>
      <c r="X474" s="1230">
        <f>IF(AND(K474=0,P474=0),0,(H474-M474)*tab!$G$125+(I474-N474)*tab!$H$125+(J474-O474)*tab!$I$125)</f>
        <v>0</v>
      </c>
      <c r="Y474" s="1230">
        <f t="shared" si="218"/>
        <v>0</v>
      </c>
      <c r="Z474" s="3"/>
      <c r="AA474" s="26"/>
      <c r="AF474" s="51"/>
      <c r="AG474" s="51"/>
      <c r="AH474" s="51"/>
      <c r="AI474" s="51"/>
      <c r="AJ474" s="51"/>
      <c r="AK474" s="51"/>
      <c r="AL474" s="51"/>
      <c r="AM474" s="51"/>
      <c r="AN474" s="51"/>
      <c r="AO474" s="51"/>
      <c r="AP474" s="51"/>
      <c r="AQ474" s="51"/>
      <c r="AR474" s="51"/>
      <c r="AS474" s="51"/>
      <c r="AT474" s="51"/>
      <c r="AU474" s="51"/>
      <c r="AV474" s="51"/>
      <c r="BD474" s="51"/>
      <c r="BE474" s="51"/>
      <c r="BF474" s="51"/>
      <c r="BG474" s="51"/>
      <c r="BH474" s="51"/>
      <c r="BI474" s="51"/>
      <c r="BJ474" s="51"/>
      <c r="BK474" s="51"/>
      <c r="BL474" s="51"/>
      <c r="BM474" s="51"/>
      <c r="BN474" s="51"/>
      <c r="BO474" s="51"/>
      <c r="BP474" s="51"/>
      <c r="BQ474" s="51"/>
      <c r="BR474" s="51"/>
      <c r="BS474" s="51"/>
      <c r="BT474" s="51"/>
      <c r="CB474" s="51"/>
      <c r="CC474" s="51"/>
      <c r="CD474" s="51"/>
      <c r="CE474" s="51"/>
      <c r="CF474" s="51"/>
      <c r="CG474" s="51"/>
      <c r="CH474" s="51"/>
      <c r="CI474" s="51"/>
      <c r="CJ474" s="51"/>
      <c r="CK474" s="51"/>
      <c r="CL474" s="51"/>
      <c r="CM474" s="51"/>
      <c r="CN474" s="51"/>
      <c r="CO474" s="51"/>
      <c r="CP474" s="51"/>
      <c r="CQ474" s="51"/>
      <c r="CR474" s="51"/>
      <c r="CZ474" s="51"/>
      <c r="DA474" s="51"/>
      <c r="DB474" s="51"/>
      <c r="DC474" s="51"/>
      <c r="DD474" s="51"/>
      <c r="DE474" s="51"/>
      <c r="DF474" s="51"/>
      <c r="DG474" s="51"/>
      <c r="DH474" s="51"/>
      <c r="DI474" s="51"/>
      <c r="DJ474" s="51"/>
      <c r="DK474" s="51"/>
      <c r="DL474" s="51"/>
      <c r="DM474" s="51"/>
      <c r="DN474" s="51"/>
      <c r="DO474" s="51"/>
      <c r="DP474" s="51"/>
      <c r="DX474" s="51"/>
      <c r="DY474" s="51"/>
      <c r="DZ474" s="51"/>
      <c r="EA474" s="51"/>
      <c r="EB474" s="51"/>
      <c r="EC474" s="51"/>
      <c r="ED474" s="51"/>
      <c r="EE474" s="51"/>
      <c r="EF474" s="51"/>
      <c r="EG474" s="51"/>
      <c r="EH474" s="51"/>
      <c r="EI474" s="51"/>
      <c r="EJ474" s="51"/>
      <c r="EK474" s="51"/>
      <c r="EL474" s="51"/>
      <c r="EM474" s="51"/>
      <c r="EN474" s="51"/>
      <c r="EV474" s="51"/>
      <c r="EW474" s="51"/>
      <c r="EX474" s="51"/>
      <c r="EY474" s="51"/>
      <c r="EZ474" s="51"/>
      <c r="FA474" s="51"/>
      <c r="FB474" s="51"/>
      <c r="FC474" s="51"/>
      <c r="FD474" s="51"/>
      <c r="FE474" s="51"/>
      <c r="FF474" s="51"/>
      <c r="FG474" s="51"/>
      <c r="FH474" s="51"/>
      <c r="FI474" s="51"/>
      <c r="FJ474" s="51"/>
      <c r="FK474" s="51"/>
      <c r="FL474" s="51"/>
    </row>
    <row r="475" spans="2:168" ht="12" customHeight="1" x14ac:dyDescent="0.2">
      <c r="B475" s="419"/>
      <c r="C475" s="909"/>
      <c r="D475" s="345"/>
      <c r="E475" s="367"/>
      <c r="F475" s="423"/>
      <c r="G475" s="643"/>
      <c r="H475" s="1228">
        <f>SUM(H445:H474)</f>
        <v>0</v>
      </c>
      <c r="I475" s="1228">
        <f>SUM(I445:I474)</f>
        <v>0</v>
      </c>
      <c r="J475" s="1228">
        <f>SUM(J445:J474)</f>
        <v>0</v>
      </c>
      <c r="K475" s="1228">
        <f>SUM(H475:J475)</f>
        <v>0</v>
      </c>
      <c r="L475" s="644"/>
      <c r="M475" s="1228">
        <f>SUM(M445:M474)</f>
        <v>0</v>
      </c>
      <c r="N475" s="1228">
        <f>SUM(N445:N474)</f>
        <v>0</v>
      </c>
      <c r="O475" s="1228">
        <f>SUM(O445:O474)</f>
        <v>0</v>
      </c>
      <c r="P475" s="1228">
        <f>SUM(M475:O475)</f>
        <v>0</v>
      </c>
      <c r="Q475" s="644"/>
      <c r="R475" s="644"/>
      <c r="S475" s="644"/>
      <c r="T475" s="644"/>
      <c r="U475" s="1229">
        <f t="shared" ref="U475" si="221">SUM(U445:U474)</f>
        <v>0</v>
      </c>
      <c r="V475" s="644"/>
      <c r="W475" s="644"/>
      <c r="X475" s="644"/>
      <c r="Y475" s="1229">
        <f t="shared" ref="Y475" si="222">SUM(Y445:Y474)</f>
        <v>0</v>
      </c>
      <c r="Z475" s="368"/>
      <c r="AA475" s="371"/>
      <c r="AF475" s="51"/>
      <c r="AG475" s="51"/>
      <c r="AH475" s="51"/>
      <c r="AI475" s="51"/>
      <c r="AJ475" s="51"/>
      <c r="AK475" s="51"/>
      <c r="AL475" s="51"/>
      <c r="AM475" s="51"/>
      <c r="AN475" s="51"/>
      <c r="AO475" s="51"/>
      <c r="AP475" s="51"/>
      <c r="AQ475" s="51"/>
      <c r="AR475" s="51"/>
      <c r="AS475" s="51"/>
      <c r="AT475" s="51"/>
      <c r="AU475" s="51"/>
      <c r="AV475" s="51"/>
      <c r="BD475" s="51"/>
      <c r="BE475" s="51"/>
      <c r="BF475" s="51"/>
      <c r="BG475" s="51"/>
      <c r="BH475" s="51"/>
      <c r="BI475" s="51"/>
      <c r="BJ475" s="51"/>
      <c r="BK475" s="51"/>
      <c r="BL475" s="51"/>
      <c r="BM475" s="51"/>
      <c r="BN475" s="51"/>
      <c r="BO475" s="51"/>
      <c r="BP475" s="51"/>
      <c r="BQ475" s="51"/>
      <c r="BR475" s="51"/>
      <c r="BS475" s="51"/>
      <c r="BT475" s="51"/>
      <c r="CB475" s="51"/>
      <c r="CC475" s="51"/>
      <c r="CD475" s="51"/>
      <c r="CE475" s="51"/>
      <c r="CF475" s="51"/>
      <c r="CG475" s="51"/>
      <c r="CH475" s="51"/>
      <c r="CI475" s="51"/>
      <c r="CJ475" s="51"/>
      <c r="CK475" s="51"/>
      <c r="CL475" s="51"/>
      <c r="CM475" s="51"/>
      <c r="CN475" s="51"/>
      <c r="CO475" s="51"/>
      <c r="CP475" s="51"/>
      <c r="CQ475" s="51"/>
      <c r="CR475" s="51"/>
      <c r="CZ475" s="51"/>
      <c r="DA475" s="51"/>
      <c r="DB475" s="51"/>
      <c r="DC475" s="51"/>
      <c r="DD475" s="51"/>
      <c r="DE475" s="51"/>
      <c r="DF475" s="51"/>
      <c r="DG475" s="51"/>
      <c r="DH475" s="51"/>
      <c r="DI475" s="51"/>
      <c r="DJ475" s="51"/>
      <c r="DK475" s="51"/>
      <c r="DL475" s="51"/>
      <c r="DM475" s="51"/>
      <c r="DN475" s="51"/>
      <c r="DO475" s="51"/>
      <c r="DP475" s="51"/>
      <c r="DX475" s="51"/>
      <c r="DY475" s="51"/>
      <c r="DZ475" s="51"/>
      <c r="EA475" s="51"/>
      <c r="EB475" s="51"/>
      <c r="EC475" s="51"/>
      <c r="ED475" s="51"/>
      <c r="EE475" s="51"/>
      <c r="EF475" s="51"/>
      <c r="EG475" s="51"/>
      <c r="EH475" s="51"/>
      <c r="EI475" s="51"/>
      <c r="EJ475" s="51"/>
      <c r="EK475" s="51"/>
      <c r="EL475" s="51"/>
      <c r="EM475" s="51"/>
      <c r="EN475" s="51"/>
      <c r="EV475" s="51"/>
      <c r="EW475" s="51"/>
      <c r="EX475" s="51"/>
      <c r="EY475" s="51"/>
      <c r="EZ475" s="51"/>
      <c r="FA475" s="51"/>
      <c r="FB475" s="51"/>
      <c r="FC475" s="51"/>
      <c r="FD475" s="51"/>
      <c r="FE475" s="51"/>
      <c r="FF475" s="51"/>
      <c r="FG475" s="51"/>
      <c r="FH475" s="51"/>
      <c r="FI475" s="51"/>
      <c r="FJ475" s="51"/>
      <c r="FK475" s="51"/>
      <c r="FL475" s="51"/>
    </row>
    <row r="476" spans="2:168" ht="12" customHeight="1" x14ac:dyDescent="0.2">
      <c r="B476" s="21"/>
      <c r="C476" s="51"/>
      <c r="D476" s="1"/>
      <c r="E476" s="38"/>
      <c r="F476" s="44"/>
      <c r="G476" s="49"/>
      <c r="H476" s="637"/>
      <c r="I476" s="637"/>
      <c r="J476" s="637"/>
      <c r="K476" s="50"/>
      <c r="L476" s="50"/>
      <c r="M476" s="637"/>
      <c r="N476" s="637"/>
      <c r="O476" s="637"/>
      <c r="P476" s="50"/>
      <c r="Q476" s="50"/>
      <c r="R476" s="50"/>
      <c r="S476" s="50"/>
      <c r="T476" s="50"/>
      <c r="U476" s="50"/>
      <c r="V476" s="50"/>
      <c r="W476" s="50"/>
      <c r="X476" s="50"/>
      <c r="Y476" s="50"/>
      <c r="Z476" s="3"/>
      <c r="AA476" s="26"/>
      <c r="AF476" s="51"/>
      <c r="AG476" s="51"/>
      <c r="AH476" s="51"/>
      <c r="AI476" s="51"/>
      <c r="AJ476" s="51"/>
      <c r="AK476" s="51"/>
      <c r="AL476" s="51"/>
      <c r="AM476" s="51"/>
      <c r="AN476" s="51"/>
      <c r="AO476" s="51"/>
      <c r="AP476" s="51"/>
      <c r="AQ476" s="51"/>
      <c r="AR476" s="51"/>
      <c r="AS476" s="51"/>
      <c r="AT476" s="51"/>
      <c r="AU476" s="51"/>
      <c r="AV476" s="51"/>
      <c r="BD476" s="51"/>
      <c r="BE476" s="51"/>
      <c r="BF476" s="51"/>
      <c r="BG476" s="51"/>
      <c r="BH476" s="51"/>
      <c r="BI476" s="51"/>
      <c r="BJ476" s="51"/>
      <c r="BK476" s="51"/>
      <c r="BL476" s="51"/>
      <c r="BM476" s="51"/>
      <c r="BN476" s="51"/>
      <c r="BO476" s="51"/>
      <c r="BP476" s="51"/>
      <c r="BQ476" s="51"/>
      <c r="BR476" s="51"/>
      <c r="BS476" s="51"/>
      <c r="BT476" s="51"/>
      <c r="CB476" s="51"/>
      <c r="CC476" s="51"/>
      <c r="CD476" s="51"/>
      <c r="CE476" s="51"/>
      <c r="CF476" s="51"/>
      <c r="CG476" s="51"/>
      <c r="CH476" s="51"/>
      <c r="CI476" s="51"/>
      <c r="CJ476" s="51"/>
      <c r="CK476" s="51"/>
      <c r="CL476" s="51"/>
      <c r="CM476" s="51"/>
      <c r="CN476" s="51"/>
      <c r="CO476" s="51"/>
      <c r="CP476" s="51"/>
      <c r="CQ476" s="51"/>
      <c r="CR476" s="51"/>
      <c r="CZ476" s="51"/>
      <c r="DA476" s="51"/>
      <c r="DB476" s="51"/>
      <c r="DC476" s="51"/>
      <c r="DD476" s="51"/>
      <c r="DE476" s="51"/>
      <c r="DF476" s="51"/>
      <c r="DG476" s="51"/>
      <c r="DH476" s="51"/>
      <c r="DI476" s="51"/>
      <c r="DJ476" s="51"/>
      <c r="DK476" s="51"/>
      <c r="DL476" s="51"/>
      <c r="DM476" s="51"/>
      <c r="DN476" s="51"/>
      <c r="DO476" s="51"/>
      <c r="DP476" s="51"/>
      <c r="DX476" s="51"/>
      <c r="DY476" s="51"/>
      <c r="DZ476" s="51"/>
      <c r="EA476" s="51"/>
      <c r="EB476" s="51"/>
      <c r="EC476" s="51"/>
      <c r="ED476" s="51"/>
      <c r="EE476" s="51"/>
      <c r="EF476" s="51"/>
      <c r="EG476" s="51"/>
      <c r="EH476" s="51"/>
      <c r="EI476" s="51"/>
      <c r="EJ476" s="51"/>
      <c r="EK476" s="51"/>
      <c r="EL476" s="51"/>
      <c r="EM476" s="51"/>
      <c r="EN476" s="51"/>
      <c r="EV476" s="51"/>
      <c r="EW476" s="51"/>
      <c r="EX476" s="51"/>
      <c r="EY476" s="51"/>
      <c r="EZ476" s="51"/>
      <c r="FA476" s="51"/>
      <c r="FB476" s="51"/>
      <c r="FC476" s="51"/>
      <c r="FD476" s="51"/>
      <c r="FE476" s="51"/>
      <c r="FF476" s="51"/>
      <c r="FG476" s="51"/>
      <c r="FH476" s="51"/>
      <c r="FI476" s="51"/>
      <c r="FJ476" s="51"/>
      <c r="FK476" s="51"/>
      <c r="FL476" s="51"/>
    </row>
    <row r="477" spans="2:168" ht="12" customHeight="1" x14ac:dyDescent="0.2">
      <c r="B477" s="21"/>
      <c r="C477" s="51"/>
      <c r="D477" s="1"/>
      <c r="E477" s="38" t="s">
        <v>145</v>
      </c>
      <c r="F477" s="44"/>
      <c r="G477" s="49"/>
      <c r="H477" s="1126">
        <f>+H405+H440+H475</f>
        <v>1</v>
      </c>
      <c r="I477" s="1126">
        <f>+I405+I440+I475</f>
        <v>1</v>
      </c>
      <c r="J477" s="1126">
        <f>+J405+J440+J475</f>
        <v>1</v>
      </c>
      <c r="K477" s="1126">
        <f>+K405+K440+K475</f>
        <v>3</v>
      </c>
      <c r="L477" s="50"/>
      <c r="M477" s="1126">
        <f>+M405+M440+M475</f>
        <v>0</v>
      </c>
      <c r="N477" s="1126">
        <f>+N405+N440+N475</f>
        <v>0</v>
      </c>
      <c r="O477" s="1126">
        <f>+O405+O440+O475</f>
        <v>0</v>
      </c>
      <c r="P477" s="1126">
        <f>+P405+P440+P475</f>
        <v>0</v>
      </c>
      <c r="Q477" s="50"/>
      <c r="R477" s="50"/>
      <c r="S477" s="50"/>
      <c r="T477" s="50"/>
      <c r="U477" s="50"/>
      <c r="V477" s="50"/>
      <c r="W477" s="50"/>
      <c r="X477" s="50"/>
      <c r="Y477" s="50"/>
      <c r="Z477" s="3"/>
      <c r="AA477" s="26"/>
      <c r="AF477" s="51"/>
      <c r="AG477" s="51"/>
      <c r="AH477" s="51"/>
      <c r="AI477" s="51"/>
      <c r="AJ477" s="51"/>
      <c r="AK477" s="51"/>
      <c r="AL477" s="51"/>
      <c r="AM477" s="51"/>
      <c r="AN477" s="51"/>
      <c r="AO477" s="51"/>
      <c r="AP477" s="51"/>
      <c r="AQ477" s="51"/>
      <c r="AR477" s="51"/>
      <c r="AS477" s="51"/>
      <c r="AT477" s="51"/>
      <c r="AU477" s="51"/>
      <c r="AV477" s="51"/>
      <c r="BD477" s="51"/>
      <c r="BE477" s="51"/>
      <c r="BF477" s="51"/>
      <c r="BG477" s="51"/>
      <c r="BH477" s="51"/>
      <c r="BI477" s="51"/>
      <c r="BJ477" s="51"/>
      <c r="BK477" s="51"/>
      <c r="BL477" s="51"/>
      <c r="BM477" s="51"/>
      <c r="BN477" s="51"/>
      <c r="BO477" s="51"/>
      <c r="BP477" s="51"/>
      <c r="BQ477" s="51"/>
      <c r="BR477" s="51"/>
      <c r="BS477" s="51"/>
      <c r="BT477" s="51"/>
      <c r="CB477" s="51"/>
      <c r="CC477" s="51"/>
      <c r="CD477" s="51"/>
      <c r="CE477" s="51"/>
      <c r="CF477" s="51"/>
      <c r="CG477" s="51"/>
      <c r="CH477" s="51"/>
      <c r="CI477" s="51"/>
      <c r="CJ477" s="51"/>
      <c r="CK477" s="51"/>
      <c r="CL477" s="51"/>
      <c r="CM477" s="51"/>
      <c r="CN477" s="51"/>
      <c r="CO477" s="51"/>
      <c r="CP477" s="51"/>
      <c r="CQ477" s="51"/>
      <c r="CR477" s="51"/>
      <c r="CZ477" s="51"/>
      <c r="DA477" s="51"/>
      <c r="DB477" s="51"/>
      <c r="DC477" s="51"/>
      <c r="DD477" s="51"/>
      <c r="DE477" s="51"/>
      <c r="DF477" s="51"/>
      <c r="DG477" s="51"/>
      <c r="DH477" s="51"/>
      <c r="DI477" s="51"/>
      <c r="DJ477" s="51"/>
      <c r="DK477" s="51"/>
      <c r="DL477" s="51"/>
      <c r="DM477" s="51"/>
      <c r="DN477" s="51"/>
      <c r="DO477" s="51"/>
      <c r="DP477" s="51"/>
      <c r="DX477" s="51"/>
      <c r="DY477" s="51"/>
      <c r="DZ477" s="51"/>
      <c r="EA477" s="51"/>
      <c r="EB477" s="51"/>
      <c r="EC477" s="51"/>
      <c r="ED477" s="51"/>
      <c r="EE477" s="51"/>
      <c r="EF477" s="51"/>
      <c r="EG477" s="51"/>
      <c r="EH477" s="51"/>
      <c r="EI477" s="51"/>
      <c r="EJ477" s="51"/>
      <c r="EK477" s="51"/>
      <c r="EL477" s="51"/>
      <c r="EM477" s="51"/>
      <c r="EN477" s="51"/>
      <c r="EV477" s="51"/>
      <c r="EW477" s="51"/>
      <c r="EX477" s="51"/>
      <c r="EY477" s="51"/>
      <c r="EZ477" s="51"/>
      <c r="FA477" s="51"/>
      <c r="FB477" s="51"/>
      <c r="FC477" s="51"/>
      <c r="FD477" s="51"/>
      <c r="FE477" s="51"/>
      <c r="FF477" s="51"/>
      <c r="FG477" s="51"/>
      <c r="FH477" s="51"/>
      <c r="FI477" s="51"/>
      <c r="FJ477" s="51"/>
      <c r="FK477" s="51"/>
      <c r="FL477" s="51"/>
    </row>
    <row r="478" spans="2:168" ht="12" customHeight="1" x14ac:dyDescent="0.2">
      <c r="B478" s="21"/>
      <c r="C478" s="51"/>
      <c r="D478" s="1"/>
      <c r="E478" s="38"/>
      <c r="F478" s="44"/>
      <c r="G478" s="49"/>
      <c r="H478" s="637"/>
      <c r="I478" s="637"/>
      <c r="J478" s="637"/>
      <c r="K478" s="50"/>
      <c r="L478" s="50"/>
      <c r="M478" s="637"/>
      <c r="N478" s="637"/>
      <c r="O478" s="637"/>
      <c r="P478" s="50"/>
      <c r="Q478" s="50"/>
      <c r="R478" s="50"/>
      <c r="S478" s="50"/>
      <c r="T478" s="50"/>
      <c r="U478" s="50"/>
      <c r="V478" s="50"/>
      <c r="W478" s="50"/>
      <c r="X478" s="50"/>
      <c r="Y478" s="50"/>
      <c r="Z478" s="3"/>
      <c r="AA478" s="26"/>
      <c r="AF478" s="51"/>
      <c r="AG478" s="51"/>
      <c r="AH478" s="51"/>
      <c r="AI478" s="51"/>
      <c r="AJ478" s="51"/>
      <c r="AK478" s="51"/>
      <c r="AL478" s="51"/>
      <c r="AM478" s="51"/>
      <c r="AN478" s="51"/>
      <c r="AO478" s="51"/>
      <c r="AP478" s="51"/>
      <c r="AQ478" s="51"/>
      <c r="AR478" s="51"/>
      <c r="AS478" s="51"/>
      <c r="AT478" s="51"/>
      <c r="AU478" s="51"/>
      <c r="AV478" s="51"/>
      <c r="BD478" s="51"/>
      <c r="BE478" s="51"/>
      <c r="BF478" s="51"/>
      <c r="BG478" s="51"/>
      <c r="BH478" s="51"/>
      <c r="BI478" s="51"/>
      <c r="BJ478" s="51"/>
      <c r="BK478" s="51"/>
      <c r="BL478" s="51"/>
      <c r="BM478" s="51"/>
      <c r="BN478" s="51"/>
      <c r="BO478" s="51"/>
      <c r="BP478" s="51"/>
      <c r="BQ478" s="51"/>
      <c r="BR478" s="51"/>
      <c r="BS478" s="51"/>
      <c r="BT478" s="51"/>
      <c r="CB478" s="51"/>
      <c r="CC478" s="51"/>
      <c r="CD478" s="51"/>
      <c r="CE478" s="51"/>
      <c r="CF478" s="51"/>
      <c r="CG478" s="51"/>
      <c r="CH478" s="51"/>
      <c r="CI478" s="51"/>
      <c r="CJ478" s="51"/>
      <c r="CK478" s="51"/>
      <c r="CL478" s="51"/>
      <c r="CM478" s="51"/>
      <c r="CN478" s="51"/>
      <c r="CO478" s="51"/>
      <c r="CP478" s="51"/>
      <c r="CQ478" s="51"/>
      <c r="CR478" s="51"/>
      <c r="CZ478" s="51"/>
      <c r="DA478" s="51"/>
      <c r="DB478" s="51"/>
      <c r="DC478" s="51"/>
      <c r="DD478" s="51"/>
      <c r="DE478" s="51"/>
      <c r="DF478" s="51"/>
      <c r="DG478" s="51"/>
      <c r="DH478" s="51"/>
      <c r="DI478" s="51"/>
      <c r="DJ478" s="51"/>
      <c r="DK478" s="51"/>
      <c r="DL478" s="51"/>
      <c r="DM478" s="51"/>
      <c r="DN478" s="51"/>
      <c r="DO478" s="51"/>
      <c r="DP478" s="51"/>
      <c r="DX478" s="51"/>
      <c r="DY478" s="51"/>
      <c r="DZ478" s="51"/>
      <c r="EA478" s="51"/>
      <c r="EB478" s="51"/>
      <c r="EC478" s="51"/>
      <c r="ED478" s="51"/>
      <c r="EE478" s="51"/>
      <c r="EF478" s="51"/>
      <c r="EG478" s="51"/>
      <c r="EH478" s="51"/>
      <c r="EI478" s="51"/>
      <c r="EJ478" s="51"/>
      <c r="EK478" s="51"/>
      <c r="EL478" s="51"/>
      <c r="EM478" s="51"/>
      <c r="EN478" s="51"/>
      <c r="EV478" s="51"/>
      <c r="EW478" s="51"/>
      <c r="EX478" s="51"/>
      <c r="EY478" s="51"/>
      <c r="EZ478" s="51"/>
      <c r="FA478" s="51"/>
      <c r="FB478" s="51"/>
      <c r="FC478" s="51"/>
      <c r="FD478" s="51"/>
      <c r="FE478" s="51"/>
      <c r="FF478" s="51"/>
      <c r="FG478" s="51"/>
      <c r="FH478" s="51"/>
      <c r="FI478" s="51"/>
      <c r="FJ478" s="51"/>
      <c r="FK478" s="51"/>
      <c r="FL478" s="51"/>
    </row>
    <row r="479" spans="2:168" ht="12" customHeight="1" x14ac:dyDescent="0.2">
      <c r="B479" s="21"/>
      <c r="C479" s="51"/>
      <c r="D479" s="1"/>
      <c r="E479" s="1" t="s">
        <v>129</v>
      </c>
      <c r="F479" s="46"/>
      <c r="G479" s="479"/>
      <c r="H479" s="883"/>
      <c r="I479" s="883"/>
      <c r="J479" s="883"/>
      <c r="K479" s="884"/>
      <c r="L479" s="884"/>
      <c r="M479" s="883"/>
      <c r="N479" s="883"/>
      <c r="O479" s="883"/>
      <c r="P479" s="884"/>
      <c r="Q479" s="884"/>
      <c r="R479" s="428"/>
      <c r="S479" s="428"/>
      <c r="T479" s="428"/>
      <c r="U479" s="1168">
        <f>+U405</f>
        <v>53014.875593000004</v>
      </c>
      <c r="V479" s="898"/>
      <c r="W479" s="898"/>
      <c r="X479" s="898"/>
      <c r="Y479" s="1243">
        <f>+Y405</f>
        <v>5337.71</v>
      </c>
      <c r="Z479" s="45"/>
      <c r="AA479" s="26"/>
      <c r="AF479" s="51"/>
      <c r="AG479" s="51"/>
      <c r="AH479" s="51"/>
      <c r="AI479" s="51"/>
      <c r="AJ479" s="51"/>
      <c r="AK479" s="51"/>
      <c r="AL479" s="51"/>
      <c r="AM479" s="51"/>
      <c r="AN479" s="51"/>
      <c r="AO479" s="51"/>
      <c r="AP479" s="51"/>
      <c r="AQ479" s="51"/>
      <c r="AR479" s="51"/>
      <c r="AS479" s="51"/>
      <c r="AT479" s="51"/>
      <c r="AU479" s="51"/>
      <c r="AV479" s="51"/>
      <c r="BD479" s="51"/>
      <c r="BE479" s="51"/>
      <c r="BF479" s="51"/>
      <c r="BG479" s="51"/>
      <c r="BH479" s="51"/>
      <c r="BI479" s="51"/>
      <c r="BJ479" s="51"/>
      <c r="BK479" s="51"/>
      <c r="BL479" s="51"/>
      <c r="BM479" s="51"/>
      <c r="BN479" s="51"/>
      <c r="BO479" s="51"/>
      <c r="BP479" s="51"/>
      <c r="BQ479" s="51"/>
      <c r="BR479" s="51"/>
      <c r="BS479" s="51"/>
      <c r="BT479" s="51"/>
      <c r="CB479" s="51"/>
      <c r="CC479" s="51"/>
      <c r="CD479" s="51"/>
      <c r="CE479" s="51"/>
      <c r="CF479" s="51"/>
      <c r="CG479" s="51"/>
      <c r="CH479" s="51"/>
      <c r="CI479" s="51"/>
      <c r="CJ479" s="51"/>
      <c r="CK479" s="51"/>
      <c r="CL479" s="51"/>
      <c r="CM479" s="51"/>
      <c r="CN479" s="51"/>
      <c r="CO479" s="51"/>
      <c r="CP479" s="51"/>
      <c r="CQ479" s="51"/>
      <c r="CR479" s="51"/>
      <c r="CZ479" s="51"/>
      <c r="DA479" s="51"/>
      <c r="DB479" s="51"/>
      <c r="DC479" s="51"/>
      <c r="DD479" s="51"/>
      <c r="DE479" s="51"/>
      <c r="DF479" s="51"/>
      <c r="DG479" s="51"/>
      <c r="DH479" s="51"/>
      <c r="DI479" s="51"/>
      <c r="DJ479" s="51"/>
      <c r="DK479" s="51"/>
      <c r="DL479" s="51"/>
      <c r="DM479" s="51"/>
      <c r="DN479" s="51"/>
      <c r="DO479" s="51"/>
      <c r="DP479" s="51"/>
      <c r="DX479" s="51"/>
      <c r="DY479" s="51"/>
      <c r="DZ479" s="51"/>
      <c r="EA479" s="51"/>
      <c r="EB479" s="51"/>
      <c r="EC479" s="51"/>
      <c r="ED479" s="51"/>
      <c r="EE479" s="51"/>
      <c r="EF479" s="51"/>
      <c r="EG479" s="51"/>
      <c r="EH479" s="51"/>
      <c r="EI479" s="51"/>
      <c r="EJ479" s="51"/>
      <c r="EK479" s="51"/>
      <c r="EL479" s="51"/>
      <c r="EM479" s="51"/>
      <c r="EN479" s="51"/>
      <c r="EV479" s="51"/>
      <c r="EW479" s="51"/>
      <c r="EX479" s="51"/>
      <c r="EY479" s="51"/>
      <c r="EZ479" s="51"/>
      <c r="FA479" s="51"/>
      <c r="FB479" s="51"/>
      <c r="FC479" s="51"/>
      <c r="FD479" s="51"/>
      <c r="FE479" s="51"/>
      <c r="FF479" s="51"/>
      <c r="FG479" s="51"/>
      <c r="FH479" s="51"/>
      <c r="FI479" s="51"/>
      <c r="FJ479" s="51"/>
      <c r="FK479" s="51"/>
      <c r="FL479" s="51"/>
    </row>
    <row r="480" spans="2:168" ht="12" customHeight="1" x14ac:dyDescent="0.2">
      <c r="B480" s="21"/>
      <c r="C480" s="51"/>
      <c r="D480" s="1"/>
      <c r="E480" s="1" t="s">
        <v>133</v>
      </c>
      <c r="F480" s="46"/>
      <c r="G480" s="479"/>
      <c r="H480" s="883"/>
      <c r="I480" s="883"/>
      <c r="J480" s="883"/>
      <c r="K480" s="884"/>
      <c r="L480" s="884"/>
      <c r="M480" s="883"/>
      <c r="N480" s="883"/>
      <c r="O480" s="883"/>
      <c r="P480" s="884"/>
      <c r="Q480" s="884"/>
      <c r="R480" s="428"/>
      <c r="S480" s="428"/>
      <c r="T480" s="428"/>
      <c r="U480" s="1168">
        <f>+U440</f>
        <v>0</v>
      </c>
      <c r="V480" s="898"/>
      <c r="W480" s="898"/>
      <c r="X480" s="898"/>
      <c r="Y480" s="1243">
        <f>+Y440</f>
        <v>0</v>
      </c>
      <c r="Z480" s="45"/>
      <c r="AA480" s="26"/>
      <c r="AF480" s="51"/>
      <c r="AG480" s="51"/>
      <c r="AH480" s="51"/>
      <c r="AI480" s="51"/>
      <c r="AJ480" s="51"/>
      <c r="AK480" s="51"/>
      <c r="AL480" s="51"/>
      <c r="AM480" s="51"/>
      <c r="AN480" s="51"/>
      <c r="AO480" s="51"/>
      <c r="AP480" s="51"/>
      <c r="AQ480" s="51"/>
      <c r="AR480" s="51"/>
      <c r="AS480" s="51"/>
      <c r="AT480" s="51"/>
      <c r="AU480" s="51"/>
      <c r="AV480" s="51"/>
      <c r="BD480" s="51"/>
      <c r="BE480" s="51"/>
      <c r="BF480" s="51"/>
      <c r="BG480" s="51"/>
      <c r="BH480" s="51"/>
      <c r="BI480" s="51"/>
      <c r="BJ480" s="51"/>
      <c r="BK480" s="51"/>
      <c r="BL480" s="51"/>
      <c r="BM480" s="51"/>
      <c r="BN480" s="51"/>
      <c r="BO480" s="51"/>
      <c r="BP480" s="51"/>
      <c r="BQ480" s="51"/>
      <c r="BR480" s="51"/>
      <c r="BS480" s="51"/>
      <c r="BT480" s="51"/>
      <c r="CB480" s="51"/>
      <c r="CC480" s="51"/>
      <c r="CD480" s="51"/>
      <c r="CE480" s="51"/>
      <c r="CF480" s="51"/>
      <c r="CG480" s="51"/>
      <c r="CH480" s="51"/>
      <c r="CI480" s="51"/>
      <c r="CJ480" s="51"/>
      <c r="CK480" s="51"/>
      <c r="CL480" s="51"/>
      <c r="CM480" s="51"/>
      <c r="CN480" s="51"/>
      <c r="CO480" s="51"/>
      <c r="CP480" s="51"/>
      <c r="CQ480" s="51"/>
      <c r="CR480" s="51"/>
      <c r="CZ480" s="51"/>
      <c r="DA480" s="51"/>
      <c r="DB480" s="51"/>
      <c r="DC480" s="51"/>
      <c r="DD480" s="51"/>
      <c r="DE480" s="51"/>
      <c r="DF480" s="51"/>
      <c r="DG480" s="51"/>
      <c r="DH480" s="51"/>
      <c r="DI480" s="51"/>
      <c r="DJ480" s="51"/>
      <c r="DK480" s="51"/>
      <c r="DL480" s="51"/>
      <c r="DM480" s="51"/>
      <c r="DN480" s="51"/>
      <c r="DO480" s="51"/>
      <c r="DP480" s="51"/>
      <c r="DX480" s="51"/>
      <c r="DY480" s="51"/>
      <c r="DZ480" s="51"/>
      <c r="EA480" s="51"/>
      <c r="EB480" s="51"/>
      <c r="EC480" s="51"/>
      <c r="ED480" s="51"/>
      <c r="EE480" s="51"/>
      <c r="EF480" s="51"/>
      <c r="EG480" s="51"/>
      <c r="EH480" s="51"/>
      <c r="EI480" s="51"/>
      <c r="EJ480" s="51"/>
      <c r="EK480" s="51"/>
      <c r="EL480" s="51"/>
      <c r="EM480" s="51"/>
      <c r="EN480" s="51"/>
      <c r="EV480" s="51"/>
      <c r="EW480" s="51"/>
      <c r="EX480" s="51"/>
      <c r="EY480" s="51"/>
      <c r="EZ480" s="51"/>
      <c r="FA480" s="51"/>
      <c r="FB480" s="51"/>
      <c r="FC480" s="51"/>
      <c r="FD480" s="51"/>
      <c r="FE480" s="51"/>
      <c r="FF480" s="51"/>
      <c r="FG480" s="51"/>
      <c r="FH480" s="51"/>
      <c r="FI480" s="51"/>
      <c r="FJ480" s="51"/>
      <c r="FK480" s="51"/>
      <c r="FL480" s="51"/>
    </row>
    <row r="481" spans="1:168" ht="12" customHeight="1" x14ac:dyDescent="0.2">
      <c r="B481" s="21"/>
      <c r="C481" s="51"/>
      <c r="D481" s="1"/>
      <c r="E481" s="1" t="s">
        <v>130</v>
      </c>
      <c r="F481" s="46"/>
      <c r="G481" s="479"/>
      <c r="H481" s="883"/>
      <c r="I481" s="883"/>
      <c r="J481" s="883"/>
      <c r="K481" s="884"/>
      <c r="L481" s="884"/>
      <c r="M481" s="883"/>
      <c r="N481" s="883"/>
      <c r="O481" s="883"/>
      <c r="P481" s="884"/>
      <c r="Q481" s="884"/>
      <c r="R481" s="428"/>
      <c r="S481" s="428"/>
      <c r="T481" s="428"/>
      <c r="U481" s="1168">
        <f t="shared" ref="U481" si="223">+U475</f>
        <v>0</v>
      </c>
      <c r="V481" s="898"/>
      <c r="W481" s="898"/>
      <c r="X481" s="898"/>
      <c r="Y481" s="1243">
        <f>+Y475</f>
        <v>0</v>
      </c>
      <c r="Z481" s="45"/>
      <c r="AA481" s="26"/>
      <c r="AF481" s="51"/>
      <c r="AG481" s="51"/>
      <c r="AH481" s="51"/>
      <c r="AI481" s="51"/>
      <c r="AJ481" s="51"/>
      <c r="AK481" s="51"/>
      <c r="AL481" s="51"/>
      <c r="AM481" s="51"/>
      <c r="AN481" s="51"/>
      <c r="AO481" s="51"/>
      <c r="AP481" s="51"/>
      <c r="AQ481" s="51"/>
      <c r="AR481" s="51"/>
      <c r="AS481" s="51"/>
      <c r="AT481" s="51"/>
      <c r="AU481" s="51"/>
      <c r="AV481" s="51"/>
      <c r="BD481" s="51"/>
      <c r="BE481" s="51"/>
      <c r="BF481" s="51"/>
      <c r="BG481" s="51"/>
      <c r="BH481" s="51"/>
      <c r="BI481" s="51"/>
      <c r="BJ481" s="51"/>
      <c r="BK481" s="51"/>
      <c r="BL481" s="51"/>
      <c r="BM481" s="51"/>
      <c r="BN481" s="51"/>
      <c r="BO481" s="51"/>
      <c r="BP481" s="51"/>
      <c r="BQ481" s="51"/>
      <c r="BR481" s="51"/>
      <c r="BS481" s="51"/>
      <c r="BT481" s="51"/>
      <c r="CB481" s="51"/>
      <c r="CC481" s="51"/>
      <c r="CD481" s="51"/>
      <c r="CE481" s="51"/>
      <c r="CF481" s="51"/>
      <c r="CG481" s="51"/>
      <c r="CH481" s="51"/>
      <c r="CI481" s="51"/>
      <c r="CJ481" s="51"/>
      <c r="CK481" s="51"/>
      <c r="CL481" s="51"/>
      <c r="CM481" s="51"/>
      <c r="CN481" s="51"/>
      <c r="CO481" s="51"/>
      <c r="CP481" s="51"/>
      <c r="CQ481" s="51"/>
      <c r="CR481" s="51"/>
      <c r="CZ481" s="51"/>
      <c r="DA481" s="51"/>
      <c r="DB481" s="51"/>
      <c r="DC481" s="51"/>
      <c r="DD481" s="51"/>
      <c r="DE481" s="51"/>
      <c r="DF481" s="51"/>
      <c r="DG481" s="51"/>
      <c r="DH481" s="51"/>
      <c r="DI481" s="51"/>
      <c r="DJ481" s="51"/>
      <c r="DK481" s="51"/>
      <c r="DL481" s="51"/>
      <c r="DM481" s="51"/>
      <c r="DN481" s="51"/>
      <c r="DO481" s="51"/>
      <c r="DP481" s="51"/>
      <c r="DX481" s="51"/>
      <c r="DY481" s="51"/>
      <c r="DZ481" s="51"/>
      <c r="EA481" s="51"/>
      <c r="EB481" s="51"/>
      <c r="EC481" s="51"/>
      <c r="ED481" s="51"/>
      <c r="EE481" s="51"/>
      <c r="EF481" s="51"/>
      <c r="EG481" s="51"/>
      <c r="EH481" s="51"/>
      <c r="EI481" s="51"/>
      <c r="EJ481" s="51"/>
      <c r="EK481" s="51"/>
      <c r="EL481" s="51"/>
      <c r="EM481" s="51"/>
      <c r="EN481" s="51"/>
      <c r="EV481" s="51"/>
      <c r="EW481" s="51"/>
      <c r="EX481" s="51"/>
      <c r="EY481" s="51"/>
      <c r="EZ481" s="51"/>
      <c r="FA481" s="51"/>
      <c r="FB481" s="51"/>
      <c r="FC481" s="51"/>
      <c r="FD481" s="51"/>
      <c r="FE481" s="51"/>
      <c r="FF481" s="51"/>
      <c r="FG481" s="51"/>
      <c r="FH481" s="51"/>
      <c r="FI481" s="51"/>
      <c r="FJ481" s="51"/>
      <c r="FK481" s="51"/>
      <c r="FL481" s="51"/>
    </row>
    <row r="482" spans="1:168" ht="12" customHeight="1" x14ac:dyDescent="0.2">
      <c r="B482" s="21"/>
      <c r="C482" s="51"/>
      <c r="D482" s="1"/>
      <c r="E482" s="360" t="s">
        <v>134</v>
      </c>
      <c r="F482" s="1240"/>
      <c r="G482" s="885"/>
      <c r="H482" s="886"/>
      <c r="I482" s="886"/>
      <c r="J482" s="886"/>
      <c r="K482" s="887"/>
      <c r="L482" s="887"/>
      <c r="M482" s="886"/>
      <c r="N482" s="886"/>
      <c r="O482" s="886"/>
      <c r="P482" s="887"/>
      <c r="Q482" s="887"/>
      <c r="R482" s="887"/>
      <c r="S482" s="887"/>
      <c r="T482" s="887"/>
      <c r="U482" s="1242">
        <f>SUM(U479:U481)</f>
        <v>53014.875593000004</v>
      </c>
      <c r="V482" s="887"/>
      <c r="W482" s="887"/>
      <c r="X482" s="887"/>
      <c r="Y482" s="1242">
        <f>SUM(Y479:Y481)</f>
        <v>5337.71</v>
      </c>
      <c r="Z482" s="3"/>
      <c r="AA482" s="26"/>
      <c r="AF482" s="51"/>
      <c r="AG482" s="51"/>
      <c r="AH482" s="51"/>
      <c r="AI482" s="51"/>
      <c r="AJ482" s="51"/>
      <c r="AK482" s="51"/>
      <c r="AL482" s="51"/>
      <c r="AM482" s="51"/>
      <c r="AN482" s="51"/>
      <c r="AO482" s="51"/>
      <c r="AP482" s="51"/>
      <c r="AQ482" s="51"/>
      <c r="AR482" s="51"/>
      <c r="AS482" s="51"/>
      <c r="AT482" s="51"/>
      <c r="AU482" s="51"/>
      <c r="AV482" s="51"/>
      <c r="BD482" s="51"/>
      <c r="BE482" s="51"/>
      <c r="BF482" s="51"/>
      <c r="BG482" s="51"/>
      <c r="BH482" s="51"/>
      <c r="BI482" s="51"/>
      <c r="BJ482" s="51"/>
      <c r="BK482" s="51"/>
      <c r="BL482" s="51"/>
      <c r="BM482" s="51"/>
      <c r="BN482" s="51"/>
      <c r="BO482" s="51"/>
      <c r="BP482" s="51"/>
      <c r="BQ482" s="51"/>
      <c r="BR482" s="51"/>
      <c r="BS482" s="51"/>
      <c r="BT482" s="51"/>
      <c r="CB482" s="51"/>
      <c r="CC482" s="51"/>
      <c r="CD482" s="51"/>
      <c r="CE482" s="51"/>
      <c r="CF482" s="51"/>
      <c r="CG482" s="51"/>
      <c r="CH482" s="51"/>
      <c r="CI482" s="51"/>
      <c r="CJ482" s="51"/>
      <c r="CK482" s="51"/>
      <c r="CL482" s="51"/>
      <c r="CM482" s="51"/>
      <c r="CN482" s="51"/>
      <c r="CO482" s="51"/>
      <c r="CP482" s="51"/>
      <c r="CQ482" s="51"/>
      <c r="CR482" s="51"/>
      <c r="CZ482" s="51"/>
      <c r="DA482" s="51"/>
      <c r="DB482" s="51"/>
      <c r="DC482" s="51"/>
      <c r="DD482" s="51"/>
      <c r="DE482" s="51"/>
      <c r="DF482" s="51"/>
      <c r="DG482" s="51"/>
      <c r="DH482" s="51"/>
      <c r="DI482" s="51"/>
      <c r="DJ482" s="51"/>
      <c r="DK482" s="51"/>
      <c r="DL482" s="51"/>
      <c r="DM482" s="51"/>
      <c r="DN482" s="51"/>
      <c r="DO482" s="51"/>
      <c r="DP482" s="51"/>
      <c r="DX482" s="51"/>
      <c r="DY482" s="51"/>
      <c r="DZ482" s="51"/>
      <c r="EA482" s="51"/>
      <c r="EB482" s="51"/>
      <c r="EC482" s="51"/>
      <c r="ED482" s="51"/>
      <c r="EE482" s="51"/>
      <c r="EF482" s="51"/>
      <c r="EG482" s="51"/>
      <c r="EH482" s="51"/>
      <c r="EI482" s="51"/>
      <c r="EJ482" s="51"/>
      <c r="EK482" s="51"/>
      <c r="EL482" s="51"/>
      <c r="EM482" s="51"/>
      <c r="EN482" s="51"/>
      <c r="EV482" s="51"/>
      <c r="EW482" s="51"/>
      <c r="EX482" s="51"/>
      <c r="EY482" s="51"/>
      <c r="EZ482" s="51"/>
      <c r="FA482" s="51"/>
      <c r="FB482" s="51"/>
      <c r="FC482" s="51"/>
      <c r="FD482" s="51"/>
      <c r="FE482" s="51"/>
      <c r="FF482" s="51"/>
      <c r="FG482" s="51"/>
      <c r="FH482" s="51"/>
      <c r="FI482" s="51"/>
      <c r="FJ482" s="51"/>
      <c r="FK482" s="51"/>
      <c r="FL482" s="51"/>
    </row>
    <row r="483" spans="1:168" ht="12" customHeight="1" x14ac:dyDescent="0.2">
      <c r="B483" s="21"/>
      <c r="C483" s="51"/>
      <c r="D483" s="1"/>
      <c r="E483" s="38"/>
      <c r="F483" s="44"/>
      <c r="G483" s="49"/>
      <c r="H483" s="637"/>
      <c r="I483" s="637"/>
      <c r="J483" s="637"/>
      <c r="K483" s="50"/>
      <c r="L483" s="50"/>
      <c r="M483" s="637"/>
      <c r="N483" s="637"/>
      <c r="O483" s="637"/>
      <c r="P483" s="50"/>
      <c r="Q483" s="50"/>
      <c r="R483" s="50"/>
      <c r="S483" s="50"/>
      <c r="T483" s="50"/>
      <c r="U483" s="50"/>
      <c r="V483" s="50"/>
      <c r="W483" s="50"/>
      <c r="X483" s="50"/>
      <c r="Y483" s="50"/>
      <c r="Z483" s="3"/>
      <c r="AA483" s="26"/>
      <c r="AF483" s="51"/>
      <c r="AG483" s="51"/>
      <c r="AH483" s="51"/>
      <c r="AI483" s="51"/>
      <c r="AJ483" s="51"/>
      <c r="AK483" s="51"/>
      <c r="AL483" s="51"/>
      <c r="AM483" s="51"/>
      <c r="AN483" s="51"/>
      <c r="AO483" s="51"/>
      <c r="AP483" s="51"/>
      <c r="AQ483" s="51"/>
      <c r="AR483" s="51"/>
      <c r="AS483" s="51"/>
      <c r="AT483" s="51"/>
      <c r="AU483" s="51"/>
      <c r="AV483" s="51"/>
      <c r="BD483" s="51"/>
      <c r="BE483" s="51"/>
      <c r="BF483" s="51"/>
      <c r="BG483" s="51"/>
      <c r="BH483" s="51"/>
      <c r="BI483" s="51"/>
      <c r="BJ483" s="51"/>
      <c r="BK483" s="51"/>
      <c r="BL483" s="51"/>
      <c r="BM483" s="51"/>
      <c r="BN483" s="51"/>
      <c r="BO483" s="51"/>
      <c r="BP483" s="51"/>
      <c r="BQ483" s="51"/>
      <c r="BR483" s="51"/>
      <c r="BS483" s="51"/>
      <c r="BT483" s="51"/>
      <c r="CB483" s="51"/>
      <c r="CC483" s="51"/>
      <c r="CD483" s="51"/>
      <c r="CE483" s="51"/>
      <c r="CF483" s="51"/>
      <c r="CG483" s="51"/>
      <c r="CH483" s="51"/>
      <c r="CI483" s="51"/>
      <c r="CJ483" s="51"/>
      <c r="CK483" s="51"/>
      <c r="CL483" s="51"/>
      <c r="CM483" s="51"/>
      <c r="CN483" s="51"/>
      <c r="CO483" s="51"/>
      <c r="CP483" s="51"/>
      <c r="CQ483" s="51"/>
      <c r="CR483" s="51"/>
      <c r="CZ483" s="51"/>
      <c r="DA483" s="51"/>
      <c r="DB483" s="51"/>
      <c r="DC483" s="51"/>
      <c r="DD483" s="51"/>
      <c r="DE483" s="51"/>
      <c r="DF483" s="51"/>
      <c r="DG483" s="51"/>
      <c r="DH483" s="51"/>
      <c r="DI483" s="51"/>
      <c r="DJ483" s="51"/>
      <c r="DK483" s="51"/>
      <c r="DL483" s="51"/>
      <c r="DM483" s="51"/>
      <c r="DN483" s="51"/>
      <c r="DO483" s="51"/>
      <c r="DP483" s="51"/>
      <c r="DX483" s="51"/>
      <c r="DY483" s="51"/>
      <c r="DZ483" s="51"/>
      <c r="EA483" s="51"/>
      <c r="EB483" s="51"/>
      <c r="EC483" s="51"/>
      <c r="ED483" s="51"/>
      <c r="EE483" s="51"/>
      <c r="EF483" s="51"/>
      <c r="EG483" s="51"/>
      <c r="EH483" s="51"/>
      <c r="EI483" s="51"/>
      <c r="EJ483" s="51"/>
      <c r="EK483" s="51"/>
      <c r="EL483" s="51"/>
      <c r="EM483" s="51"/>
      <c r="EN483" s="51"/>
      <c r="EV483" s="51"/>
      <c r="EW483" s="51"/>
      <c r="EX483" s="51"/>
      <c r="EY483" s="51"/>
      <c r="EZ483" s="51"/>
      <c r="FA483" s="51"/>
      <c r="FB483" s="51"/>
      <c r="FC483" s="51"/>
      <c r="FD483" s="51"/>
      <c r="FE483" s="51"/>
      <c r="FF483" s="51"/>
      <c r="FG483" s="51"/>
      <c r="FH483" s="51"/>
      <c r="FI483" s="51"/>
      <c r="FJ483" s="51"/>
      <c r="FK483" s="51"/>
      <c r="FL483" s="51"/>
    </row>
    <row r="484" spans="1:168" ht="12" customHeight="1" x14ac:dyDescent="0.2">
      <c r="B484" s="21"/>
      <c r="C484" s="23"/>
      <c r="D484" s="88"/>
      <c r="E484" s="437"/>
      <c r="F484" s="1241"/>
      <c r="G484" s="640"/>
      <c r="H484" s="641"/>
      <c r="I484" s="641"/>
      <c r="J484" s="641"/>
      <c r="K484" s="642"/>
      <c r="L484" s="642"/>
      <c r="M484" s="641"/>
      <c r="N484" s="641"/>
      <c r="O484" s="641"/>
      <c r="P484" s="642"/>
      <c r="Q484" s="642"/>
      <c r="R484" s="642"/>
      <c r="S484" s="642"/>
      <c r="T484" s="642"/>
      <c r="U484" s="642"/>
      <c r="V484" s="642"/>
      <c r="W484" s="642"/>
      <c r="X484" s="642"/>
      <c r="Y484" s="642"/>
      <c r="Z484" s="23"/>
      <c r="AA484" s="26"/>
      <c r="AF484" s="51"/>
      <c r="AG484" s="51"/>
      <c r="AH484" s="51"/>
      <c r="AI484" s="51"/>
      <c r="AJ484" s="51"/>
      <c r="AK484" s="51"/>
      <c r="AL484" s="51"/>
      <c r="AM484" s="51"/>
      <c r="AN484" s="51"/>
      <c r="AO484" s="51"/>
      <c r="AP484" s="51"/>
      <c r="AQ484" s="51"/>
      <c r="AR484" s="51"/>
      <c r="AS484" s="51"/>
      <c r="AT484" s="51"/>
      <c r="AU484" s="51"/>
      <c r="AV484" s="51"/>
      <c r="BD484" s="51"/>
      <c r="BE484" s="51"/>
      <c r="BF484" s="51"/>
      <c r="BG484" s="51"/>
      <c r="BH484" s="51"/>
      <c r="BI484" s="51"/>
      <c r="BJ484" s="51"/>
      <c r="BK484" s="51"/>
      <c r="BL484" s="51"/>
      <c r="BM484" s="51"/>
      <c r="BN484" s="51"/>
      <c r="BO484" s="51"/>
      <c r="BP484" s="51"/>
      <c r="BQ484" s="51"/>
      <c r="BR484" s="51"/>
      <c r="BS484" s="51"/>
      <c r="BT484" s="51"/>
      <c r="CB484" s="51"/>
      <c r="CC484" s="51"/>
      <c r="CD484" s="51"/>
      <c r="CE484" s="51"/>
      <c r="CF484" s="51"/>
      <c r="CG484" s="51"/>
      <c r="CH484" s="51"/>
      <c r="CI484" s="51"/>
      <c r="CJ484" s="51"/>
      <c r="CK484" s="51"/>
      <c r="CL484" s="51"/>
      <c r="CM484" s="51"/>
      <c r="CN484" s="51"/>
      <c r="CO484" s="51"/>
      <c r="CP484" s="51"/>
      <c r="CQ484" s="51"/>
      <c r="CR484" s="51"/>
      <c r="CZ484" s="51"/>
      <c r="DA484" s="51"/>
      <c r="DB484" s="51"/>
      <c r="DC484" s="51"/>
      <c r="DD484" s="51"/>
      <c r="DE484" s="51"/>
      <c r="DF484" s="51"/>
      <c r="DG484" s="51"/>
      <c r="DH484" s="51"/>
      <c r="DI484" s="51"/>
      <c r="DJ484" s="51"/>
      <c r="DK484" s="51"/>
      <c r="DL484" s="51"/>
      <c r="DM484" s="51"/>
      <c r="DN484" s="51"/>
      <c r="DO484" s="51"/>
      <c r="DP484" s="51"/>
      <c r="DX484" s="51"/>
      <c r="DY484" s="51"/>
      <c r="DZ484" s="51"/>
      <c r="EA484" s="51"/>
      <c r="EB484" s="51"/>
      <c r="EC484" s="51"/>
      <c r="ED484" s="51"/>
      <c r="EE484" s="51"/>
      <c r="EF484" s="51"/>
      <c r="EG484" s="51"/>
      <c r="EH484" s="51"/>
      <c r="EI484" s="51"/>
      <c r="EJ484" s="51"/>
      <c r="EK484" s="51"/>
      <c r="EL484" s="51"/>
      <c r="EM484" s="51"/>
      <c r="EN484" s="51"/>
      <c r="EV484" s="51"/>
      <c r="EW484" s="51"/>
      <c r="EX484" s="51"/>
      <c r="EY484" s="51"/>
      <c r="EZ484" s="51"/>
      <c r="FA484" s="51"/>
      <c r="FB484" s="51"/>
      <c r="FC484" s="51"/>
      <c r="FD484" s="51"/>
      <c r="FE484" s="51"/>
      <c r="FF484" s="51"/>
      <c r="FG484" s="51"/>
      <c r="FH484" s="51"/>
      <c r="FI484" s="51"/>
      <c r="FJ484" s="51"/>
      <c r="FK484" s="51"/>
      <c r="FL484" s="51"/>
    </row>
    <row r="485" spans="1:168" ht="12" customHeight="1" x14ac:dyDescent="0.25">
      <c r="A485" s="14"/>
      <c r="B485" s="60"/>
      <c r="C485" s="61"/>
      <c r="D485" s="92"/>
      <c r="E485" s="92"/>
      <c r="F485" s="62"/>
      <c r="G485" s="61"/>
      <c r="H485" s="62"/>
      <c r="I485" s="62"/>
      <c r="J485" s="62"/>
      <c r="K485" s="62"/>
      <c r="L485" s="62"/>
      <c r="M485" s="62"/>
      <c r="N485" s="62"/>
      <c r="O485" s="62"/>
      <c r="P485" s="62"/>
      <c r="Q485" s="62"/>
      <c r="R485" s="62"/>
      <c r="S485" s="62"/>
      <c r="T485" s="62"/>
      <c r="U485" s="62"/>
      <c r="V485" s="62"/>
      <c r="W485" s="62"/>
      <c r="X485" s="62"/>
      <c r="Y485" s="62"/>
      <c r="Z485" s="63"/>
      <c r="AA485" s="64"/>
      <c r="AF485" s="51"/>
      <c r="AG485" s="51"/>
      <c r="AH485" s="51"/>
      <c r="AI485" s="51"/>
      <c r="AJ485" s="51"/>
      <c r="AK485" s="51"/>
      <c r="AL485" s="51"/>
      <c r="AM485" s="51"/>
      <c r="AN485" s="51"/>
      <c r="AO485" s="51"/>
      <c r="AP485" s="51"/>
      <c r="AQ485" s="51"/>
      <c r="AR485" s="51"/>
      <c r="AS485" s="51"/>
      <c r="AT485" s="51"/>
      <c r="AU485" s="51"/>
      <c r="AV485" s="51"/>
      <c r="BD485" s="51"/>
      <c r="BE485" s="51"/>
      <c r="BF485" s="51"/>
      <c r="BG485" s="51"/>
      <c r="BH485" s="51"/>
      <c r="BI485" s="51"/>
      <c r="BJ485" s="51"/>
      <c r="BK485" s="51"/>
      <c r="BL485" s="51"/>
      <c r="BM485" s="51"/>
      <c r="BN485" s="51"/>
      <c r="BO485" s="51"/>
      <c r="BP485" s="51"/>
      <c r="BQ485" s="51"/>
      <c r="BR485" s="51"/>
      <c r="BS485" s="51"/>
      <c r="BT485" s="51"/>
      <c r="CB485" s="51"/>
      <c r="CC485" s="51"/>
      <c r="CD485" s="51"/>
      <c r="CE485" s="51"/>
      <c r="CF485" s="51"/>
      <c r="CG485" s="51"/>
      <c r="CH485" s="51"/>
      <c r="CI485" s="51"/>
      <c r="CJ485" s="51"/>
      <c r="CK485" s="51"/>
      <c r="CL485" s="51"/>
      <c r="CM485" s="51"/>
      <c r="CN485" s="51"/>
      <c r="CO485" s="51"/>
      <c r="CP485" s="51"/>
      <c r="CQ485" s="51"/>
      <c r="CR485" s="51"/>
      <c r="CZ485" s="51"/>
      <c r="DA485" s="51"/>
      <c r="DB485" s="51"/>
      <c r="DC485" s="51"/>
      <c r="DD485" s="51"/>
      <c r="DE485" s="51"/>
      <c r="DF485" s="51"/>
      <c r="DG485" s="51"/>
      <c r="DH485" s="51"/>
      <c r="DI485" s="51"/>
      <c r="DJ485" s="51"/>
      <c r="DK485" s="51"/>
      <c r="DL485" s="51"/>
      <c r="DM485" s="51"/>
      <c r="DN485" s="51"/>
      <c r="DO485" s="51"/>
      <c r="DP485" s="51"/>
      <c r="DX485" s="51"/>
      <c r="DY485" s="51"/>
      <c r="DZ485" s="51"/>
      <c r="EA485" s="51"/>
      <c r="EB485" s="51"/>
      <c r="EC485" s="51"/>
      <c r="ED485" s="51"/>
      <c r="EE485" s="51"/>
      <c r="EF485" s="51"/>
      <c r="EG485" s="51"/>
      <c r="EH485" s="51"/>
      <c r="EI485" s="51"/>
      <c r="EJ485" s="51"/>
      <c r="EK485" s="51"/>
      <c r="EL485" s="51"/>
      <c r="EM485" s="51"/>
      <c r="EN485" s="51"/>
      <c r="EV485" s="51"/>
      <c r="EW485" s="51"/>
      <c r="EX485" s="51"/>
      <c r="EY485" s="51"/>
      <c r="EZ485" s="51"/>
      <c r="FA485" s="51"/>
      <c r="FB485" s="51"/>
      <c r="FC485" s="51"/>
      <c r="FD485" s="51"/>
      <c r="FE485" s="51"/>
      <c r="FF485" s="51"/>
      <c r="FG485" s="51"/>
      <c r="FH485" s="51"/>
      <c r="FI485" s="51"/>
      <c r="FJ485" s="51"/>
      <c r="FK485" s="51"/>
      <c r="FL485" s="51"/>
    </row>
    <row r="486" spans="1:168" ht="12" customHeight="1" x14ac:dyDescent="0.2">
      <c r="A486" s="14"/>
      <c r="B486" s="10"/>
      <c r="C486" s="11"/>
      <c r="D486" s="86"/>
      <c r="E486" s="86"/>
      <c r="F486" s="12"/>
      <c r="G486" s="11"/>
      <c r="H486" s="12"/>
      <c r="I486" s="12"/>
      <c r="J486" s="12"/>
      <c r="K486" s="12"/>
      <c r="L486" s="12"/>
      <c r="M486" s="12"/>
      <c r="N486" s="12"/>
      <c r="O486" s="12"/>
      <c r="P486" s="12"/>
      <c r="Q486" s="12"/>
      <c r="R486" s="12"/>
      <c r="S486" s="12"/>
      <c r="T486" s="12"/>
      <c r="U486" s="12"/>
      <c r="V486" s="12"/>
      <c r="W486" s="12"/>
      <c r="X486" s="12"/>
      <c r="Y486" s="12"/>
      <c r="Z486" s="11"/>
      <c r="AA486" s="13"/>
      <c r="AF486" s="51"/>
      <c r="AG486" s="51"/>
      <c r="AH486" s="51"/>
      <c r="AI486" s="51"/>
      <c r="AJ486" s="51"/>
      <c r="AK486" s="51"/>
      <c r="AL486" s="51"/>
      <c r="AM486" s="51"/>
      <c r="AN486" s="51"/>
      <c r="AO486" s="51"/>
      <c r="AP486" s="51"/>
      <c r="AQ486" s="51"/>
      <c r="AR486" s="51"/>
      <c r="AS486" s="51"/>
      <c r="AT486" s="51"/>
      <c r="AU486" s="51"/>
      <c r="AV486" s="51"/>
      <c r="BD486" s="51"/>
      <c r="BE486" s="51"/>
      <c r="BF486" s="51"/>
      <c r="BG486" s="51"/>
      <c r="BH486" s="51"/>
      <c r="BI486" s="51"/>
      <c r="BJ486" s="51"/>
      <c r="BK486" s="51"/>
      <c r="BL486" s="51"/>
      <c r="BM486" s="51"/>
      <c r="BN486" s="51"/>
      <c r="BO486" s="51"/>
      <c r="BP486" s="51"/>
      <c r="BQ486" s="51"/>
      <c r="BR486" s="51"/>
      <c r="BS486" s="51"/>
      <c r="BT486" s="51"/>
      <c r="CB486" s="51"/>
      <c r="CC486" s="51"/>
      <c r="CD486" s="51"/>
      <c r="CE486" s="51"/>
      <c r="CF486" s="51"/>
      <c r="CG486" s="51"/>
      <c r="CH486" s="51"/>
      <c r="CI486" s="51"/>
      <c r="CJ486" s="51"/>
      <c r="CK486" s="51"/>
      <c r="CL486" s="51"/>
      <c r="CM486" s="51"/>
      <c r="CN486" s="51"/>
      <c r="CO486" s="51"/>
      <c r="CP486" s="51"/>
      <c r="CQ486" s="51"/>
      <c r="CR486" s="51"/>
      <c r="CZ486" s="51"/>
      <c r="DA486" s="51"/>
      <c r="DB486" s="51"/>
      <c r="DC486" s="51"/>
      <c r="DD486" s="51"/>
      <c r="DE486" s="51"/>
      <c r="DF486" s="51"/>
      <c r="DG486" s="51"/>
      <c r="DH486" s="51"/>
      <c r="DI486" s="51"/>
      <c r="DJ486" s="51"/>
      <c r="DK486" s="51"/>
      <c r="DL486" s="51"/>
      <c r="DM486" s="51"/>
      <c r="DN486" s="51"/>
      <c r="DO486" s="51"/>
      <c r="DP486" s="51"/>
      <c r="DX486" s="51"/>
      <c r="DY486" s="51"/>
      <c r="DZ486" s="51"/>
      <c r="EA486" s="51"/>
      <c r="EB486" s="51"/>
      <c r="EC486" s="51"/>
      <c r="ED486" s="51"/>
      <c r="EE486" s="51"/>
      <c r="EF486" s="51"/>
      <c r="EG486" s="51"/>
      <c r="EH486" s="51"/>
      <c r="EI486" s="51"/>
      <c r="EJ486" s="51"/>
      <c r="EK486" s="51"/>
      <c r="EL486" s="51"/>
      <c r="EM486" s="51"/>
      <c r="EN486" s="51"/>
      <c r="EV486" s="51"/>
      <c r="EW486" s="51"/>
      <c r="EX486" s="51"/>
      <c r="EY486" s="51"/>
      <c r="EZ486" s="51"/>
      <c r="FA486" s="51"/>
      <c r="FB486" s="51"/>
      <c r="FC486" s="51"/>
      <c r="FD486" s="51"/>
      <c r="FE486" s="51"/>
      <c r="FF486" s="51"/>
      <c r="FG486" s="51"/>
      <c r="FH486" s="51"/>
      <c r="FI486" s="51"/>
      <c r="FJ486" s="51"/>
      <c r="FK486" s="51"/>
      <c r="FL486" s="51"/>
    </row>
    <row r="487" spans="1:168" ht="12" customHeight="1" x14ac:dyDescent="0.2">
      <c r="A487" s="14"/>
      <c r="B487" s="15"/>
      <c r="C487" s="16"/>
      <c r="D487" s="87"/>
      <c r="E487" s="87"/>
      <c r="F487" s="17"/>
      <c r="G487" s="16"/>
      <c r="H487" s="17"/>
      <c r="I487" s="17"/>
      <c r="J487" s="17"/>
      <c r="K487" s="17"/>
      <c r="L487" s="17"/>
      <c r="M487" s="17"/>
      <c r="N487" s="17"/>
      <c r="O487" s="17"/>
      <c r="P487" s="17"/>
      <c r="Q487" s="17"/>
      <c r="R487" s="17"/>
      <c r="S487" s="17"/>
      <c r="T487" s="17"/>
      <c r="U487" s="17"/>
      <c r="V487" s="17"/>
      <c r="W487" s="17"/>
      <c r="X487" s="17"/>
      <c r="Y487" s="17"/>
      <c r="Z487" s="16"/>
      <c r="AA487" s="18"/>
      <c r="AF487" s="51"/>
      <c r="AG487" s="51"/>
      <c r="AH487" s="51"/>
      <c r="AI487" s="51"/>
      <c r="AJ487" s="51"/>
      <c r="AK487" s="51"/>
      <c r="AL487" s="51"/>
      <c r="AM487" s="51"/>
      <c r="AN487" s="51"/>
      <c r="AO487" s="51"/>
      <c r="AP487" s="51"/>
      <c r="AQ487" s="51"/>
      <c r="AR487" s="51"/>
      <c r="AS487" s="51"/>
      <c r="AT487" s="51"/>
      <c r="AU487" s="51"/>
      <c r="AV487" s="51"/>
      <c r="BD487" s="51"/>
      <c r="BE487" s="51"/>
      <c r="BF487" s="51"/>
      <c r="BG487" s="51"/>
      <c r="BH487" s="51"/>
      <c r="BI487" s="51"/>
      <c r="BJ487" s="51"/>
      <c r="BK487" s="51"/>
      <c r="BL487" s="51"/>
      <c r="BM487" s="51"/>
      <c r="BN487" s="51"/>
      <c r="BO487" s="51"/>
      <c r="BP487" s="51"/>
      <c r="BQ487" s="51"/>
      <c r="BR487" s="51"/>
      <c r="BS487" s="51"/>
      <c r="BT487" s="51"/>
      <c r="CB487" s="51"/>
      <c r="CC487" s="51"/>
      <c r="CD487" s="51"/>
      <c r="CE487" s="51"/>
      <c r="CF487" s="51"/>
      <c r="CG487" s="51"/>
      <c r="CH487" s="51"/>
      <c r="CI487" s="51"/>
      <c r="CJ487" s="51"/>
      <c r="CK487" s="51"/>
      <c r="CL487" s="51"/>
      <c r="CM487" s="51"/>
      <c r="CN487" s="51"/>
      <c r="CO487" s="51"/>
      <c r="CP487" s="51"/>
      <c r="CQ487" s="51"/>
      <c r="CR487" s="51"/>
      <c r="CZ487" s="51"/>
      <c r="DA487" s="51"/>
      <c r="DB487" s="51"/>
      <c r="DC487" s="51"/>
      <c r="DD487" s="51"/>
      <c r="DE487" s="51"/>
      <c r="DF487" s="51"/>
      <c r="DG487" s="51"/>
      <c r="DH487" s="51"/>
      <c r="DI487" s="51"/>
      <c r="DJ487" s="51"/>
      <c r="DK487" s="51"/>
      <c r="DL487" s="51"/>
      <c r="DM487" s="51"/>
      <c r="DN487" s="51"/>
      <c r="DO487" s="51"/>
      <c r="DP487" s="51"/>
      <c r="DX487" s="51"/>
      <c r="DY487" s="51"/>
      <c r="DZ487" s="51"/>
      <c r="EA487" s="51"/>
      <c r="EB487" s="51"/>
      <c r="EC487" s="51"/>
      <c r="ED487" s="51"/>
      <c r="EE487" s="51"/>
      <c r="EF487" s="51"/>
      <c r="EG487" s="51"/>
      <c r="EH487" s="51"/>
      <c r="EI487" s="51"/>
      <c r="EJ487" s="51"/>
      <c r="EK487" s="51"/>
      <c r="EL487" s="51"/>
      <c r="EM487" s="51"/>
      <c r="EN487" s="51"/>
      <c r="EV487" s="51"/>
      <c r="EW487" s="51"/>
      <c r="EX487" s="51"/>
      <c r="EY487" s="51"/>
      <c r="EZ487" s="51"/>
      <c r="FA487" s="51"/>
      <c r="FB487" s="51"/>
      <c r="FC487" s="51"/>
      <c r="FD487" s="51"/>
      <c r="FE487" s="51"/>
      <c r="FF487" s="51"/>
      <c r="FG487" s="51"/>
      <c r="FH487" s="51"/>
      <c r="FI487" s="51"/>
      <c r="FJ487" s="51"/>
      <c r="FK487" s="51"/>
      <c r="FL487" s="51"/>
    </row>
    <row r="488" spans="1:168" ht="18.75" x14ac:dyDescent="0.3">
      <c r="B488" s="250"/>
      <c r="C488" s="634" t="s">
        <v>643</v>
      </c>
      <c r="D488" s="1277"/>
      <c r="E488" s="1236"/>
      <c r="F488" s="834"/>
      <c r="G488" s="379"/>
      <c r="H488" s="834"/>
      <c r="I488" s="834"/>
      <c r="J488" s="836"/>
      <c r="K488" s="834"/>
      <c r="L488" s="834"/>
      <c r="M488" s="834"/>
      <c r="N488" s="834"/>
      <c r="O488" s="1339" t="str">
        <f>tab!$H$2</f>
        <v>2019/20</v>
      </c>
      <c r="P488" s="834"/>
      <c r="Q488" s="834"/>
      <c r="R488" s="834"/>
      <c r="S488" s="834"/>
      <c r="T488" s="834"/>
      <c r="U488" s="834"/>
      <c r="V488" s="834"/>
      <c r="W488" s="834"/>
      <c r="X488" s="834"/>
      <c r="Y488" s="834"/>
      <c r="Z488" s="379"/>
      <c r="AA488" s="259"/>
      <c r="AF488" s="51"/>
      <c r="AG488" s="51"/>
      <c r="AH488" s="51"/>
      <c r="AI488" s="51"/>
      <c r="AJ488" s="51"/>
      <c r="AK488" s="51"/>
      <c r="AL488" s="51"/>
      <c r="AM488" s="51"/>
      <c r="AN488" s="51"/>
      <c r="AO488" s="51"/>
      <c r="AP488" s="51"/>
      <c r="AQ488" s="51"/>
      <c r="AR488" s="51"/>
      <c r="AS488" s="51"/>
      <c r="AT488" s="51"/>
      <c r="AU488" s="51"/>
      <c r="AV488" s="51"/>
      <c r="BD488" s="51"/>
      <c r="BE488" s="51"/>
      <c r="BF488" s="51"/>
      <c r="BG488" s="51"/>
      <c r="BH488" s="51"/>
      <c r="BI488" s="51"/>
      <c r="BJ488" s="51"/>
      <c r="BK488" s="51"/>
      <c r="BL488" s="51"/>
      <c r="BM488" s="51"/>
      <c r="BN488" s="51"/>
      <c r="BO488" s="51"/>
      <c r="BP488" s="51"/>
      <c r="BQ488" s="51"/>
      <c r="BR488" s="51"/>
      <c r="BS488" s="51"/>
      <c r="BT488" s="51"/>
      <c r="CB488" s="51"/>
      <c r="CC488" s="51"/>
      <c r="CD488" s="51"/>
      <c r="CE488" s="51"/>
      <c r="CF488" s="51"/>
      <c r="CG488" s="51"/>
      <c r="CH488" s="51"/>
      <c r="CI488" s="51"/>
      <c r="CJ488" s="51"/>
      <c r="CK488" s="51"/>
      <c r="CL488" s="51"/>
      <c r="CM488" s="51"/>
      <c r="CN488" s="51"/>
      <c r="CO488" s="51"/>
      <c r="CP488" s="51"/>
      <c r="CQ488" s="51"/>
      <c r="CR488" s="51"/>
      <c r="CZ488" s="51"/>
      <c r="DA488" s="51"/>
      <c r="DB488" s="51"/>
      <c r="DC488" s="51"/>
      <c r="DD488" s="51"/>
      <c r="DE488" s="51"/>
      <c r="DF488" s="51"/>
      <c r="DG488" s="51"/>
      <c r="DH488" s="51"/>
      <c r="DI488" s="51"/>
      <c r="DJ488" s="51"/>
      <c r="DK488" s="51"/>
      <c r="DL488" s="51"/>
      <c r="DM488" s="51"/>
      <c r="DN488" s="51"/>
      <c r="DO488" s="51"/>
      <c r="DP488" s="51"/>
      <c r="DX488" s="51"/>
      <c r="DY488" s="51"/>
      <c r="DZ488" s="51"/>
      <c r="EA488" s="51"/>
      <c r="EB488" s="51"/>
      <c r="EC488" s="51"/>
      <c r="ED488" s="51"/>
      <c r="EE488" s="51"/>
      <c r="EF488" s="51"/>
      <c r="EG488" s="51"/>
      <c r="EH488" s="51"/>
      <c r="EI488" s="51"/>
      <c r="EJ488" s="51"/>
      <c r="EK488" s="51"/>
      <c r="EL488" s="51"/>
      <c r="EM488" s="51"/>
      <c r="EN488" s="51"/>
      <c r="EV488" s="51"/>
      <c r="EW488" s="51"/>
      <c r="EX488" s="51"/>
      <c r="EY488" s="51"/>
      <c r="EZ488" s="51"/>
      <c r="FA488" s="51"/>
      <c r="FB488" s="51"/>
      <c r="FC488" s="51"/>
      <c r="FD488" s="51"/>
      <c r="FE488" s="51"/>
      <c r="FF488" s="51"/>
      <c r="FG488" s="51"/>
      <c r="FH488" s="51"/>
      <c r="FI488" s="51"/>
      <c r="FJ488" s="51"/>
      <c r="FK488" s="51"/>
      <c r="FL488" s="51"/>
    </row>
    <row r="489" spans="1:168" ht="12" customHeight="1" x14ac:dyDescent="0.25">
      <c r="B489" s="889"/>
      <c r="C489" s="327" t="str">
        <f>+C5</f>
        <v>De speciale school</v>
      </c>
      <c r="D489" s="1277"/>
      <c r="E489" s="1237"/>
      <c r="F489" s="891"/>
      <c r="G489" s="890"/>
      <c r="H489" s="891"/>
      <c r="I489" s="891"/>
      <c r="J489" s="892"/>
      <c r="K489" s="891"/>
      <c r="L489" s="891"/>
      <c r="M489" s="891"/>
      <c r="N489" s="891"/>
      <c r="O489" s="892"/>
      <c r="P489" s="891"/>
      <c r="Q489" s="891"/>
      <c r="R489" s="891"/>
      <c r="S489" s="891"/>
      <c r="T489" s="891"/>
      <c r="U489" s="891"/>
      <c r="V489" s="891"/>
      <c r="W489" s="891"/>
      <c r="X489" s="891"/>
      <c r="Y489" s="891"/>
      <c r="Z489" s="890"/>
      <c r="AA489" s="893"/>
      <c r="AF489" s="51"/>
      <c r="AG489" s="51"/>
      <c r="AH489" s="51"/>
      <c r="AI489" s="51"/>
      <c r="AJ489" s="51"/>
      <c r="AK489" s="51"/>
      <c r="AL489" s="51"/>
      <c r="AM489" s="51"/>
      <c r="AN489" s="51"/>
      <c r="AO489" s="51"/>
      <c r="AP489" s="51"/>
      <c r="AQ489" s="51"/>
      <c r="AR489" s="51"/>
      <c r="AS489" s="51"/>
      <c r="AT489" s="51"/>
      <c r="AU489" s="51"/>
      <c r="AV489" s="51"/>
      <c r="BD489" s="51"/>
      <c r="BE489" s="51"/>
      <c r="BF489" s="51"/>
      <c r="BG489" s="51"/>
      <c r="BH489" s="51"/>
      <c r="BI489" s="51"/>
      <c r="BJ489" s="51"/>
      <c r="BK489" s="51"/>
      <c r="BL489" s="51"/>
      <c r="BM489" s="51"/>
      <c r="BN489" s="51"/>
      <c r="BO489" s="51"/>
      <c r="BP489" s="51"/>
      <c r="BQ489" s="51"/>
      <c r="BR489" s="51"/>
      <c r="BS489" s="51"/>
      <c r="BT489" s="51"/>
      <c r="CB489" s="51"/>
      <c r="CC489" s="51"/>
      <c r="CD489" s="51"/>
      <c r="CE489" s="51"/>
      <c r="CF489" s="51"/>
      <c r="CG489" s="51"/>
      <c r="CH489" s="51"/>
      <c r="CI489" s="51"/>
      <c r="CJ489" s="51"/>
      <c r="CK489" s="51"/>
      <c r="CL489" s="51"/>
      <c r="CM489" s="51"/>
      <c r="CN489" s="51"/>
      <c r="CO489" s="51"/>
      <c r="CP489" s="51"/>
      <c r="CQ489" s="51"/>
      <c r="CR489" s="51"/>
      <c r="CZ489" s="51"/>
      <c r="DA489" s="51"/>
      <c r="DB489" s="51"/>
      <c r="DC489" s="51"/>
      <c r="DD489" s="51"/>
      <c r="DE489" s="51"/>
      <c r="DF489" s="51"/>
      <c r="DG489" s="51"/>
      <c r="DH489" s="51"/>
      <c r="DI489" s="51"/>
      <c r="DJ489" s="51"/>
      <c r="DK489" s="51"/>
      <c r="DL489" s="51"/>
      <c r="DM489" s="51"/>
      <c r="DN489" s="51"/>
      <c r="DO489" s="51"/>
      <c r="DP489" s="51"/>
      <c r="DX489" s="51"/>
      <c r="DY489" s="51"/>
      <c r="DZ489" s="51"/>
      <c r="EA489" s="51"/>
      <c r="EB489" s="51"/>
      <c r="EC489" s="51"/>
      <c r="ED489" s="51"/>
      <c r="EE489" s="51"/>
      <c r="EF489" s="51"/>
      <c r="EG489" s="51"/>
      <c r="EH489" s="51"/>
      <c r="EI489" s="51"/>
      <c r="EJ489" s="51"/>
      <c r="EK489" s="51"/>
      <c r="EL489" s="51"/>
      <c r="EM489" s="51"/>
      <c r="EN489" s="51"/>
      <c r="EV489" s="51"/>
      <c r="EW489" s="51"/>
      <c r="EX489" s="51"/>
      <c r="EY489" s="51"/>
      <c r="EZ489" s="51"/>
      <c r="FA489" s="51"/>
      <c r="FB489" s="51"/>
      <c r="FC489" s="51"/>
      <c r="FD489" s="51"/>
      <c r="FE489" s="51"/>
      <c r="FF489" s="51"/>
      <c r="FG489" s="51"/>
      <c r="FH489" s="51"/>
      <c r="FI489" s="51"/>
      <c r="FJ489" s="51"/>
      <c r="FK489" s="51"/>
      <c r="FL489" s="51"/>
    </row>
    <row r="490" spans="1:168" ht="12" customHeight="1" x14ac:dyDescent="0.25">
      <c r="B490" s="21"/>
      <c r="C490" s="23"/>
      <c r="D490" s="636"/>
      <c r="E490" s="88"/>
      <c r="F490" s="24"/>
      <c r="G490" s="23"/>
      <c r="H490" s="24"/>
      <c r="I490" s="24"/>
      <c r="J490" s="25"/>
      <c r="K490" s="24"/>
      <c r="L490" s="24"/>
      <c r="M490" s="24"/>
      <c r="N490" s="24"/>
      <c r="O490" s="25"/>
      <c r="P490" s="24"/>
      <c r="Q490" s="24"/>
      <c r="R490" s="24"/>
      <c r="S490" s="24"/>
      <c r="T490" s="24"/>
      <c r="U490" s="24"/>
      <c r="V490" s="24"/>
      <c r="W490" s="24"/>
      <c r="X490" s="24"/>
      <c r="Y490" s="24"/>
      <c r="Z490" s="23"/>
      <c r="AA490" s="26"/>
      <c r="AF490" s="51"/>
      <c r="AG490" s="51"/>
      <c r="AH490" s="51"/>
      <c r="AI490" s="51"/>
      <c r="AJ490" s="51"/>
      <c r="AK490" s="51"/>
      <c r="AL490" s="51"/>
      <c r="AM490" s="51"/>
      <c r="AN490" s="51"/>
      <c r="AO490" s="51"/>
      <c r="AP490" s="51"/>
      <c r="AQ490" s="51"/>
      <c r="AR490" s="51"/>
      <c r="AS490" s="51"/>
      <c r="AT490" s="51"/>
      <c r="AU490" s="51"/>
      <c r="AV490" s="51"/>
      <c r="BD490" s="51"/>
      <c r="BE490" s="51"/>
      <c r="BF490" s="51"/>
      <c r="BG490" s="51"/>
      <c r="BH490" s="51"/>
      <c r="BI490" s="51"/>
      <c r="BJ490" s="51"/>
      <c r="BK490" s="51"/>
      <c r="BL490" s="51"/>
      <c r="BM490" s="51"/>
      <c r="BN490" s="51"/>
      <c r="BO490" s="51"/>
      <c r="BP490" s="51"/>
      <c r="BQ490" s="51"/>
      <c r="BR490" s="51"/>
      <c r="BS490" s="51"/>
      <c r="BT490" s="51"/>
      <c r="CB490" s="51"/>
      <c r="CC490" s="51"/>
      <c r="CD490" s="51"/>
      <c r="CE490" s="51"/>
      <c r="CF490" s="51"/>
      <c r="CG490" s="51"/>
      <c r="CH490" s="51"/>
      <c r="CI490" s="51"/>
      <c r="CJ490" s="51"/>
      <c r="CK490" s="51"/>
      <c r="CL490" s="51"/>
      <c r="CM490" s="51"/>
      <c r="CN490" s="51"/>
      <c r="CO490" s="51"/>
      <c r="CP490" s="51"/>
      <c r="CQ490" s="51"/>
      <c r="CR490" s="51"/>
      <c r="CZ490" s="51"/>
      <c r="DA490" s="51"/>
      <c r="DB490" s="51"/>
      <c r="DC490" s="51"/>
      <c r="DD490" s="51"/>
      <c r="DE490" s="51"/>
      <c r="DF490" s="51"/>
      <c r="DG490" s="51"/>
      <c r="DH490" s="51"/>
      <c r="DI490" s="51"/>
      <c r="DJ490" s="51"/>
      <c r="DK490" s="51"/>
      <c r="DL490" s="51"/>
      <c r="DM490" s="51"/>
      <c r="DN490" s="51"/>
      <c r="DO490" s="51"/>
      <c r="DP490" s="51"/>
      <c r="DX490" s="51"/>
      <c r="DY490" s="51"/>
      <c r="DZ490" s="51"/>
      <c r="EA490" s="51"/>
      <c r="EB490" s="51"/>
      <c r="EC490" s="51"/>
      <c r="ED490" s="51"/>
      <c r="EE490" s="51"/>
      <c r="EF490" s="51"/>
      <c r="EG490" s="51"/>
      <c r="EH490" s="51"/>
      <c r="EI490" s="51"/>
      <c r="EJ490" s="51"/>
      <c r="EK490" s="51"/>
      <c r="EL490" s="51"/>
      <c r="EM490" s="51"/>
      <c r="EN490" s="51"/>
      <c r="EV490" s="51"/>
      <c r="EW490" s="51"/>
      <c r="EX490" s="51"/>
      <c r="EY490" s="51"/>
      <c r="EZ490" s="51"/>
      <c r="FA490" s="51"/>
      <c r="FB490" s="51"/>
      <c r="FC490" s="51"/>
      <c r="FD490" s="51"/>
      <c r="FE490" s="51"/>
      <c r="FF490" s="51"/>
      <c r="FG490" s="51"/>
      <c r="FH490" s="51"/>
      <c r="FI490" s="51"/>
      <c r="FJ490" s="51"/>
      <c r="FK490" s="51"/>
      <c r="FL490" s="51"/>
    </row>
    <row r="491" spans="1:168" ht="12" customHeight="1" x14ac:dyDescent="0.25">
      <c r="A491" s="31"/>
      <c r="B491" s="21"/>
      <c r="C491" s="23"/>
      <c r="D491" s="636"/>
      <c r="E491" s="88"/>
      <c r="F491" s="24"/>
      <c r="G491" s="23"/>
      <c r="H491" s="802"/>
      <c r="I491" s="24"/>
      <c r="J491" s="25"/>
      <c r="K491" s="24"/>
      <c r="L491" s="24"/>
      <c r="M491" s="24"/>
      <c r="N491" s="24"/>
      <c r="O491" s="25"/>
      <c r="P491" s="24"/>
      <c r="Q491" s="24"/>
      <c r="R491" s="24"/>
      <c r="S491" s="24"/>
      <c r="T491" s="24"/>
      <c r="U491" s="24"/>
      <c r="V491" s="24"/>
      <c r="W491" s="24"/>
      <c r="X491" s="24"/>
      <c r="Y491" s="24"/>
      <c r="Z491" s="23"/>
      <c r="AA491" s="26"/>
      <c r="AF491" s="51"/>
      <c r="AG491" s="51"/>
      <c r="AH491" s="51"/>
      <c r="AI491" s="51"/>
      <c r="AJ491" s="51"/>
      <c r="AK491" s="51"/>
      <c r="AL491" s="51"/>
      <c r="AM491" s="51"/>
      <c r="AN491" s="51"/>
      <c r="AO491" s="51"/>
      <c r="AP491" s="51"/>
      <c r="AQ491" s="51"/>
      <c r="AR491" s="51"/>
      <c r="AS491" s="51"/>
      <c r="AT491" s="51"/>
      <c r="AU491" s="51"/>
      <c r="AV491" s="51"/>
      <c r="BD491" s="51"/>
      <c r="BE491" s="51"/>
      <c r="BF491" s="51"/>
      <c r="BG491" s="51"/>
      <c r="BH491" s="51"/>
      <c r="BI491" s="51"/>
      <c r="BJ491" s="51"/>
      <c r="BK491" s="51"/>
      <c r="BL491" s="51"/>
      <c r="BM491" s="51"/>
      <c r="BN491" s="51"/>
      <c r="BO491" s="51"/>
      <c r="BP491" s="51"/>
      <c r="BQ491" s="51"/>
      <c r="BR491" s="51"/>
      <c r="BS491" s="51"/>
      <c r="BT491" s="51"/>
      <c r="CB491" s="51"/>
      <c r="CC491" s="51"/>
      <c r="CD491" s="51"/>
      <c r="CE491" s="51"/>
      <c r="CF491" s="51"/>
      <c r="CG491" s="51"/>
      <c r="CH491" s="51"/>
      <c r="CI491" s="51"/>
      <c r="CJ491" s="51"/>
      <c r="CK491" s="51"/>
      <c r="CL491" s="51"/>
      <c r="CM491" s="51"/>
      <c r="CN491" s="51"/>
      <c r="CO491" s="51"/>
      <c r="CP491" s="51"/>
      <c r="CQ491" s="51"/>
      <c r="CR491" s="51"/>
      <c r="CZ491" s="51"/>
      <c r="DA491" s="51"/>
      <c r="DB491" s="51"/>
      <c r="DC491" s="51"/>
      <c r="DD491" s="51"/>
      <c r="DE491" s="51"/>
      <c r="DF491" s="51"/>
      <c r="DG491" s="51"/>
      <c r="DH491" s="51"/>
      <c r="DI491" s="51"/>
      <c r="DJ491" s="51"/>
      <c r="DK491" s="51"/>
      <c r="DL491" s="51"/>
      <c r="DM491" s="51"/>
      <c r="DN491" s="51"/>
      <c r="DO491" s="51"/>
      <c r="DP491" s="51"/>
      <c r="DX491" s="51"/>
      <c r="DY491" s="51"/>
      <c r="DZ491" s="51"/>
      <c r="EA491" s="51"/>
      <c r="EB491" s="51"/>
      <c r="EC491" s="51"/>
      <c r="ED491" s="51"/>
      <c r="EE491" s="51"/>
      <c r="EF491" s="51"/>
      <c r="EG491" s="51"/>
      <c r="EH491" s="51"/>
      <c r="EI491" s="51"/>
      <c r="EJ491" s="51"/>
      <c r="EK491" s="51"/>
      <c r="EL491" s="51"/>
      <c r="EM491" s="51"/>
      <c r="EN491" s="51"/>
      <c r="EV491" s="51"/>
      <c r="EW491" s="51"/>
      <c r="EX491" s="51"/>
      <c r="EY491" s="51"/>
      <c r="EZ491" s="51"/>
      <c r="FA491" s="51"/>
      <c r="FB491" s="51"/>
      <c r="FC491" s="51"/>
      <c r="FD491" s="51"/>
      <c r="FE491" s="51"/>
      <c r="FF491" s="51"/>
      <c r="FG491" s="51"/>
      <c r="FH491" s="51"/>
      <c r="FI491" s="51"/>
      <c r="FJ491" s="51"/>
      <c r="FK491" s="51"/>
      <c r="FL491" s="51"/>
    </row>
    <row r="492" spans="1:168" ht="12" customHeight="1" x14ac:dyDescent="0.2">
      <c r="A492" s="35"/>
      <c r="B492" s="21"/>
      <c r="C492" s="51"/>
      <c r="D492" s="1"/>
      <c r="E492" s="1"/>
      <c r="F492" s="46"/>
      <c r="G492" s="3"/>
      <c r="H492" s="801"/>
      <c r="I492" s="46"/>
      <c r="J492" s="46"/>
      <c r="K492" s="46"/>
      <c r="L492" s="46"/>
      <c r="M492" s="367"/>
      <c r="N492" s="46"/>
      <c r="O492" s="46"/>
      <c r="P492" s="46"/>
      <c r="Q492" s="46"/>
      <c r="R492" s="46"/>
      <c r="S492" s="46"/>
      <c r="T492" s="46"/>
      <c r="U492" s="46"/>
      <c r="V492" s="46"/>
      <c r="W492" s="46"/>
      <c r="X492" s="46"/>
      <c r="Y492" s="46"/>
      <c r="Z492" s="3"/>
      <c r="AA492" s="26"/>
      <c r="AF492" s="51"/>
      <c r="AG492" s="51"/>
      <c r="AH492" s="51"/>
      <c r="AI492" s="51"/>
      <c r="AJ492" s="51"/>
      <c r="AK492" s="51"/>
      <c r="AL492" s="51"/>
      <c r="AM492" s="51"/>
      <c r="AN492" s="51"/>
      <c r="AO492" s="51"/>
      <c r="AP492" s="51"/>
      <c r="AQ492" s="51"/>
      <c r="AR492" s="51"/>
      <c r="AS492" s="51"/>
      <c r="AT492" s="51"/>
      <c r="AU492" s="51"/>
      <c r="AV492" s="51"/>
      <c r="BD492" s="51"/>
      <c r="BE492" s="51"/>
      <c r="BF492" s="51"/>
      <c r="BG492" s="51"/>
      <c r="BH492" s="51"/>
      <c r="BI492" s="51"/>
      <c r="BJ492" s="51"/>
      <c r="BK492" s="51"/>
      <c r="BL492" s="51"/>
      <c r="BM492" s="51"/>
      <c r="BN492" s="51"/>
      <c r="BO492" s="51"/>
      <c r="BP492" s="51"/>
      <c r="BQ492" s="51"/>
      <c r="BR492" s="51"/>
      <c r="BS492" s="51"/>
      <c r="BT492" s="51"/>
      <c r="CB492" s="51"/>
      <c r="CC492" s="51"/>
      <c r="CD492" s="51"/>
      <c r="CE492" s="51"/>
      <c r="CF492" s="51"/>
      <c r="CG492" s="51"/>
      <c r="CH492" s="51"/>
      <c r="CI492" s="51"/>
      <c r="CJ492" s="51"/>
      <c r="CK492" s="51"/>
      <c r="CL492" s="51"/>
      <c r="CM492" s="51"/>
      <c r="CN492" s="51"/>
      <c r="CO492" s="51"/>
      <c r="CP492" s="51"/>
      <c r="CQ492" s="51"/>
      <c r="CR492" s="51"/>
      <c r="CZ492" s="51"/>
      <c r="DA492" s="51"/>
      <c r="DB492" s="51"/>
      <c r="DC492" s="51"/>
      <c r="DD492" s="51"/>
      <c r="DE492" s="51"/>
      <c r="DF492" s="51"/>
      <c r="DG492" s="51"/>
      <c r="DH492" s="51"/>
      <c r="DI492" s="51"/>
      <c r="DJ492" s="51"/>
      <c r="DK492" s="51"/>
      <c r="DL492" s="51"/>
      <c r="DM492" s="51"/>
      <c r="DN492" s="51"/>
      <c r="DO492" s="51"/>
      <c r="DP492" s="51"/>
      <c r="DX492" s="51"/>
      <c r="DY492" s="51"/>
      <c r="DZ492" s="51"/>
      <c r="EA492" s="51"/>
      <c r="EB492" s="51"/>
      <c r="EC492" s="51"/>
      <c r="ED492" s="51"/>
      <c r="EE492" s="51"/>
      <c r="EF492" s="51"/>
      <c r="EG492" s="51"/>
      <c r="EH492" s="51"/>
      <c r="EI492" s="51"/>
      <c r="EJ492" s="51"/>
      <c r="EK492" s="51"/>
      <c r="EL492" s="51"/>
      <c r="EM492" s="51"/>
      <c r="EN492" s="51"/>
      <c r="EV492" s="51"/>
      <c r="EW492" s="51"/>
      <c r="EX492" s="51"/>
      <c r="EY492" s="51"/>
      <c r="EZ492" s="51"/>
      <c r="FA492" s="51"/>
      <c r="FB492" s="51"/>
      <c r="FC492" s="51"/>
      <c r="FD492" s="51"/>
      <c r="FE492" s="51"/>
      <c r="FF492" s="51"/>
      <c r="FG492" s="51"/>
      <c r="FH492" s="51"/>
      <c r="FI492" s="51"/>
      <c r="FJ492" s="51"/>
      <c r="FK492" s="51"/>
      <c r="FL492" s="51"/>
    </row>
    <row r="493" spans="1:168" ht="12" customHeight="1" x14ac:dyDescent="0.2">
      <c r="A493" s="14"/>
      <c r="B493" s="32"/>
      <c r="C493" s="900"/>
      <c r="D493" s="965"/>
      <c r="E493" s="1231" t="s">
        <v>121</v>
      </c>
      <c r="F493" s="1011"/>
      <c r="G493" s="1232"/>
      <c r="H493" s="1233" t="s">
        <v>706</v>
      </c>
      <c r="I493" s="1234"/>
      <c r="J493" s="1276">
        <f>tab!$H$4</f>
        <v>2019</v>
      </c>
      <c r="K493" s="1011"/>
      <c r="L493" s="1011"/>
      <c r="M493" s="1233"/>
      <c r="N493" s="1234"/>
      <c r="O493" s="1235"/>
      <c r="P493" s="1011"/>
      <c r="Q493" s="1011"/>
      <c r="R493" s="1231"/>
      <c r="S493" s="1011"/>
      <c r="T493" s="1011"/>
      <c r="U493" s="1011"/>
      <c r="V493" s="1011"/>
      <c r="W493" s="1011"/>
      <c r="X493" s="1011"/>
      <c r="Y493" s="1011"/>
      <c r="Z493" s="33"/>
      <c r="AA493" s="34"/>
      <c r="AF493" s="51"/>
      <c r="AG493" s="51"/>
      <c r="AH493" s="51"/>
      <c r="AI493" s="51"/>
      <c r="AJ493" s="51"/>
      <c r="AK493" s="51"/>
      <c r="AL493" s="51"/>
      <c r="AM493" s="51"/>
      <c r="AN493" s="51"/>
      <c r="AO493" s="51"/>
      <c r="AP493" s="51"/>
      <c r="AQ493" s="51"/>
      <c r="AR493" s="51"/>
      <c r="AS493" s="51"/>
      <c r="AT493" s="51"/>
      <c r="AU493" s="51"/>
      <c r="AV493" s="51"/>
      <c r="BD493" s="51"/>
      <c r="BE493" s="51"/>
      <c r="BF493" s="51"/>
      <c r="BG493" s="51"/>
      <c r="BH493" s="51"/>
      <c r="BI493" s="51"/>
      <c r="BJ493" s="51"/>
      <c r="BK493" s="51"/>
      <c r="BL493" s="51"/>
      <c r="BM493" s="51"/>
      <c r="BN493" s="51"/>
      <c r="BO493" s="51"/>
      <c r="BP493" s="51"/>
      <c r="BQ493" s="51"/>
      <c r="BR493" s="51"/>
      <c r="BS493" s="51"/>
      <c r="BT493" s="51"/>
      <c r="CB493" s="51"/>
      <c r="CC493" s="51"/>
      <c r="CD493" s="51"/>
      <c r="CE493" s="51"/>
      <c r="CF493" s="51"/>
      <c r="CG493" s="51"/>
      <c r="CH493" s="51"/>
      <c r="CI493" s="51"/>
      <c r="CJ493" s="51"/>
      <c r="CK493" s="51"/>
      <c r="CL493" s="51"/>
      <c r="CM493" s="51"/>
      <c r="CN493" s="51"/>
      <c r="CO493" s="51"/>
      <c r="CP493" s="51"/>
      <c r="CQ493" s="51"/>
      <c r="CR493" s="51"/>
      <c r="CZ493" s="51"/>
      <c r="DA493" s="51"/>
      <c r="DB493" s="51"/>
      <c r="DC493" s="51"/>
      <c r="DD493" s="51"/>
      <c r="DE493" s="51"/>
      <c r="DF493" s="51"/>
      <c r="DG493" s="51"/>
      <c r="DH493" s="51"/>
      <c r="DI493" s="51"/>
      <c r="DJ493" s="51"/>
      <c r="DK493" s="51"/>
      <c r="DL493" s="51"/>
      <c r="DM493" s="51"/>
      <c r="DN493" s="51"/>
      <c r="DO493" s="51"/>
      <c r="DP493" s="51"/>
      <c r="DX493" s="51"/>
      <c r="DY493" s="51"/>
      <c r="DZ493" s="51"/>
      <c r="EA493" s="51"/>
      <c r="EB493" s="51"/>
      <c r="EC493" s="51"/>
      <c r="ED493" s="51"/>
      <c r="EE493" s="51"/>
      <c r="EF493" s="51"/>
      <c r="EG493" s="51"/>
      <c r="EH493" s="51"/>
      <c r="EI493" s="51"/>
      <c r="EJ493" s="51"/>
      <c r="EK493" s="51"/>
      <c r="EL493" s="51"/>
      <c r="EM493" s="51"/>
      <c r="EN493" s="51"/>
      <c r="EV493" s="51"/>
      <c r="EW493" s="51"/>
      <c r="EX493" s="51"/>
      <c r="EY493" s="51"/>
      <c r="EZ493" s="51"/>
      <c r="FA493" s="51"/>
      <c r="FB493" s="51"/>
      <c r="FC493" s="51"/>
      <c r="FD493" s="51"/>
      <c r="FE493" s="51"/>
      <c r="FF493" s="51"/>
      <c r="FG493" s="51"/>
      <c r="FH493" s="51"/>
      <c r="FI493" s="51"/>
      <c r="FJ493" s="51"/>
      <c r="FK493" s="51"/>
      <c r="FL493" s="51"/>
    </row>
    <row r="494" spans="1:168" ht="12" customHeight="1" x14ac:dyDescent="0.2">
      <c r="B494" s="36"/>
      <c r="C494" s="906"/>
      <c r="D494" s="40"/>
      <c r="E494" s="1231" t="s">
        <v>122</v>
      </c>
      <c r="F494" s="1218"/>
      <c r="G494" s="1232"/>
      <c r="H494" s="1231" t="s">
        <v>644</v>
      </c>
      <c r="I494" s="1011"/>
      <c r="J494" s="1011"/>
      <c r="K494" s="1011"/>
      <c r="L494" s="1011"/>
      <c r="M494" s="1231" t="s">
        <v>645</v>
      </c>
      <c r="N494" s="1011"/>
      <c r="O494" s="1011"/>
      <c r="P494" s="1011"/>
      <c r="Q494" s="1011"/>
      <c r="R494" s="1011" t="s">
        <v>703</v>
      </c>
      <c r="S494" s="1011" t="s">
        <v>123</v>
      </c>
      <c r="T494" s="1011"/>
      <c r="U494" s="1011" t="s">
        <v>646</v>
      </c>
      <c r="V494" s="1011" t="s">
        <v>704</v>
      </c>
      <c r="W494" s="1011"/>
      <c r="X494" s="1011"/>
      <c r="Y494" s="1011" t="s">
        <v>647</v>
      </c>
      <c r="Z494" s="39"/>
      <c r="AA494" s="41"/>
      <c r="AF494" s="51"/>
      <c r="AG494" s="51"/>
      <c r="AH494" s="51"/>
      <c r="AI494" s="51"/>
      <c r="AJ494" s="51"/>
      <c r="AK494" s="51"/>
      <c r="AL494" s="51"/>
      <c r="AM494" s="51"/>
      <c r="AN494" s="51"/>
      <c r="AO494" s="51"/>
      <c r="AP494" s="51"/>
      <c r="AQ494" s="51"/>
      <c r="AR494" s="51"/>
      <c r="AS494" s="51"/>
      <c r="AT494" s="51"/>
      <c r="AU494" s="51"/>
      <c r="AV494" s="51"/>
      <c r="BD494" s="51"/>
      <c r="BE494" s="51"/>
      <c r="BF494" s="51"/>
      <c r="BG494" s="51"/>
      <c r="BH494" s="51"/>
      <c r="BI494" s="51"/>
      <c r="BJ494" s="51"/>
      <c r="BK494" s="51"/>
      <c r="BL494" s="51"/>
      <c r="BM494" s="51"/>
      <c r="BN494" s="51"/>
      <c r="BO494" s="51"/>
      <c r="BP494" s="51"/>
      <c r="BQ494" s="51"/>
      <c r="BR494" s="51"/>
      <c r="BS494" s="51"/>
      <c r="BT494" s="51"/>
      <c r="CB494" s="51"/>
      <c r="CC494" s="51"/>
      <c r="CD494" s="51"/>
      <c r="CE494" s="51"/>
      <c r="CF494" s="51"/>
      <c r="CG494" s="51"/>
      <c r="CH494" s="51"/>
      <c r="CI494" s="51"/>
      <c r="CJ494" s="51"/>
      <c r="CK494" s="51"/>
      <c r="CL494" s="51"/>
      <c r="CM494" s="51"/>
      <c r="CN494" s="51"/>
      <c r="CO494" s="51"/>
      <c r="CP494" s="51"/>
      <c r="CQ494" s="51"/>
      <c r="CR494" s="51"/>
      <c r="CZ494" s="51"/>
      <c r="DA494" s="51"/>
      <c r="DB494" s="51"/>
      <c r="DC494" s="51"/>
      <c r="DD494" s="51"/>
      <c r="DE494" s="51"/>
      <c r="DF494" s="51"/>
      <c r="DG494" s="51"/>
      <c r="DH494" s="51"/>
      <c r="DI494" s="51"/>
      <c r="DJ494" s="51"/>
      <c r="DK494" s="51"/>
      <c r="DL494" s="51"/>
      <c r="DM494" s="51"/>
      <c r="DN494" s="51"/>
      <c r="DO494" s="51"/>
      <c r="DP494" s="51"/>
      <c r="DX494" s="51"/>
      <c r="DY494" s="51"/>
      <c r="DZ494" s="51"/>
      <c r="EA494" s="51"/>
      <c r="EB494" s="51"/>
      <c r="EC494" s="51"/>
      <c r="ED494" s="51"/>
      <c r="EE494" s="51"/>
      <c r="EF494" s="51"/>
      <c r="EG494" s="51"/>
      <c r="EH494" s="51"/>
      <c r="EI494" s="51"/>
      <c r="EJ494" s="51"/>
      <c r="EK494" s="51"/>
      <c r="EL494" s="51"/>
      <c r="EM494" s="51"/>
      <c r="EN494" s="51"/>
      <c r="EV494" s="51"/>
      <c r="EW494" s="51"/>
      <c r="EX494" s="51"/>
      <c r="EY494" s="51"/>
      <c r="EZ494" s="51"/>
      <c r="FA494" s="51"/>
      <c r="FB494" s="51"/>
      <c r="FC494" s="51"/>
      <c r="FD494" s="51"/>
      <c r="FE494" s="51"/>
      <c r="FF494" s="51"/>
      <c r="FG494" s="51"/>
      <c r="FH494" s="51"/>
      <c r="FI494" s="51"/>
      <c r="FJ494" s="51"/>
      <c r="FK494" s="51"/>
      <c r="FL494" s="51"/>
    </row>
    <row r="495" spans="1:168" ht="12" customHeight="1" x14ac:dyDescent="0.2">
      <c r="B495" s="419"/>
      <c r="C495" s="909"/>
      <c r="D495" s="345"/>
      <c r="E495" s="991" t="s">
        <v>124</v>
      </c>
      <c r="F495" s="1009" t="s">
        <v>125</v>
      </c>
      <c r="G495" s="992"/>
      <c r="H495" s="1009" t="s">
        <v>29</v>
      </c>
      <c r="I495" s="1009" t="s">
        <v>30</v>
      </c>
      <c r="J495" s="1009" t="s">
        <v>31</v>
      </c>
      <c r="K495" s="1009" t="s">
        <v>126</v>
      </c>
      <c r="L495" s="1009"/>
      <c r="M495" s="1009" t="s">
        <v>29</v>
      </c>
      <c r="N495" s="1009" t="s">
        <v>30</v>
      </c>
      <c r="O495" s="1009" t="s">
        <v>31</v>
      </c>
      <c r="P495" s="991" t="s">
        <v>126</v>
      </c>
      <c r="Q495" s="1009"/>
      <c r="R495" s="1011" t="s">
        <v>576</v>
      </c>
      <c r="S495" s="1009" t="s">
        <v>131</v>
      </c>
      <c r="T495" s="1009" t="s">
        <v>132</v>
      </c>
      <c r="U495" s="1009" t="s">
        <v>626</v>
      </c>
      <c r="V495" s="1011" t="s">
        <v>576</v>
      </c>
      <c r="W495" s="1009" t="s">
        <v>648</v>
      </c>
      <c r="X495" s="1009" t="s">
        <v>132</v>
      </c>
      <c r="Y495" s="1009" t="s">
        <v>626</v>
      </c>
      <c r="Z495" s="368"/>
      <c r="AA495" s="371"/>
      <c r="AF495" s="51"/>
      <c r="AG495" s="51"/>
      <c r="AH495" s="51"/>
      <c r="AI495" s="51"/>
      <c r="AJ495" s="51"/>
      <c r="AK495" s="51"/>
      <c r="AL495" s="51"/>
      <c r="AM495" s="51"/>
      <c r="AN495" s="51"/>
      <c r="AO495" s="51"/>
      <c r="AP495" s="51"/>
      <c r="AQ495" s="51"/>
      <c r="AR495" s="51"/>
      <c r="AS495" s="51"/>
      <c r="AT495" s="51"/>
      <c r="AU495" s="51"/>
      <c r="AV495" s="51"/>
      <c r="BD495" s="51"/>
      <c r="BE495" s="51"/>
      <c r="BF495" s="51"/>
      <c r="BG495" s="51"/>
      <c r="BH495" s="51"/>
      <c r="BI495" s="51"/>
      <c r="BJ495" s="51"/>
      <c r="BK495" s="51"/>
      <c r="BL495" s="51"/>
      <c r="BM495" s="51"/>
      <c r="BN495" s="51"/>
      <c r="BO495" s="51"/>
      <c r="BP495" s="51"/>
      <c r="BQ495" s="51"/>
      <c r="BR495" s="51"/>
      <c r="BS495" s="51"/>
      <c r="BT495" s="51"/>
      <c r="CB495" s="51"/>
      <c r="CC495" s="51"/>
      <c r="CD495" s="51"/>
      <c r="CE495" s="51"/>
      <c r="CF495" s="51"/>
      <c r="CG495" s="51"/>
      <c r="CH495" s="51"/>
      <c r="CI495" s="51"/>
      <c r="CJ495" s="51"/>
      <c r="CK495" s="51"/>
      <c r="CL495" s="51"/>
      <c r="CM495" s="51"/>
      <c r="CN495" s="51"/>
      <c r="CO495" s="51"/>
      <c r="CP495" s="51"/>
      <c r="CQ495" s="51"/>
      <c r="CR495" s="51"/>
      <c r="CZ495" s="51"/>
      <c r="DA495" s="51"/>
      <c r="DB495" s="51"/>
      <c r="DC495" s="51"/>
      <c r="DD495" s="51"/>
      <c r="DE495" s="51"/>
      <c r="DF495" s="51"/>
      <c r="DG495" s="51"/>
      <c r="DH495" s="51"/>
      <c r="DI495" s="51"/>
      <c r="DJ495" s="51"/>
      <c r="DK495" s="51"/>
      <c r="DL495" s="51"/>
      <c r="DM495" s="51"/>
      <c r="DN495" s="51"/>
      <c r="DO495" s="51"/>
      <c r="DP495" s="51"/>
      <c r="DX495" s="51"/>
      <c r="DY495" s="51"/>
      <c r="DZ495" s="51"/>
      <c r="EA495" s="51"/>
      <c r="EB495" s="51"/>
      <c r="EC495" s="51"/>
      <c r="ED495" s="51"/>
      <c r="EE495" s="51"/>
      <c r="EF495" s="51"/>
      <c r="EG495" s="51"/>
      <c r="EH495" s="51"/>
      <c r="EI495" s="51"/>
      <c r="EJ495" s="51"/>
      <c r="EK495" s="51"/>
      <c r="EL495" s="51"/>
      <c r="EM495" s="51"/>
      <c r="EN495" s="51"/>
      <c r="EV495" s="51"/>
      <c r="EW495" s="51"/>
      <c r="EX495" s="51"/>
      <c r="EY495" s="51"/>
      <c r="EZ495" s="51"/>
      <c r="FA495" s="51"/>
      <c r="FB495" s="51"/>
      <c r="FC495" s="51"/>
      <c r="FD495" s="51"/>
      <c r="FE495" s="51"/>
      <c r="FF495" s="51"/>
      <c r="FG495" s="51"/>
      <c r="FH495" s="51"/>
      <c r="FI495" s="51"/>
      <c r="FJ495" s="51"/>
      <c r="FK495" s="51"/>
      <c r="FL495" s="51"/>
    </row>
    <row r="496" spans="1:168" ht="12" customHeight="1" x14ac:dyDescent="0.2">
      <c r="B496" s="21"/>
      <c r="C496" s="51"/>
      <c r="D496" s="1">
        <v>1</v>
      </c>
      <c r="E496" s="1238" t="str">
        <f t="shared" ref="E496:F525" si="224">+E375</f>
        <v>A</v>
      </c>
      <c r="F496" s="669" t="str">
        <f t="shared" si="224"/>
        <v>PO9876</v>
      </c>
      <c r="G496" s="47"/>
      <c r="H496" s="48">
        <f t="shared" ref="H496:J525" si="225">+H375</f>
        <v>1</v>
      </c>
      <c r="I496" s="48">
        <f t="shared" si="225"/>
        <v>1</v>
      </c>
      <c r="J496" s="48">
        <f t="shared" si="225"/>
        <v>1</v>
      </c>
      <c r="K496" s="1187">
        <f>SUM(H496:J496)</f>
        <v>3</v>
      </c>
      <c r="L496" s="46"/>
      <c r="M496" s="48">
        <f t="shared" ref="M496:O525" si="226">+M375</f>
        <v>0</v>
      </c>
      <c r="N496" s="48">
        <f t="shared" si="226"/>
        <v>0</v>
      </c>
      <c r="O496" s="48">
        <f t="shared" si="226"/>
        <v>0</v>
      </c>
      <c r="P496" s="1187">
        <f>SUM(M496:O496)</f>
        <v>0</v>
      </c>
      <c r="Q496" s="46"/>
      <c r="R496" s="628" t="str">
        <f t="shared" ref="R496:R525" si="227">+R375</f>
        <v>ja</v>
      </c>
      <c r="S496" s="1230">
        <f>IF(R496="nee",0,(K496-P496)*(tab!$C$24*tab!$D$10+tab!$D$52))</f>
        <v>11806.964655</v>
      </c>
      <c r="T496" s="1230">
        <f>IF(AND(K496=0,P496=0),"",(H496-M496)*tab!$E$58+(I496-N496)*tab!$F$58+(J496-O496)*tab!$G$58)</f>
        <v>41207.910938000001</v>
      </c>
      <c r="U496" s="1230">
        <f>IF(SUM(S496:T496)&lt;0,0,SUM(S496:T496))</f>
        <v>53014.875593000004</v>
      </c>
      <c r="V496" s="628" t="str">
        <f t="shared" ref="V496:V525" si="228">+V375</f>
        <v>ja</v>
      </c>
      <c r="W496" s="1230">
        <f>IF(V496="nee",0,(K496-P496)*(tab!$C$123))</f>
        <v>1918.29</v>
      </c>
      <c r="X496" s="1230">
        <f>IF(AND(K496=0,P496=0),0,(H496-M496)*tab!$G$123+(I496-N496)*tab!$H$123+(J496-O496)*tab!$I$123)</f>
        <v>3419.42</v>
      </c>
      <c r="Y496" s="1230">
        <f>IF(SUM(W496:X496)&lt;0,0,SUM(W496:X496))</f>
        <v>5337.71</v>
      </c>
      <c r="Z496" s="3"/>
      <c r="AA496" s="26"/>
      <c r="AF496" s="51"/>
      <c r="AG496" s="51"/>
      <c r="AH496" s="51"/>
      <c r="AI496" s="51"/>
      <c r="AJ496" s="51"/>
      <c r="AK496" s="51"/>
      <c r="AL496" s="51"/>
      <c r="AM496" s="51"/>
      <c r="AN496" s="51"/>
      <c r="AO496" s="51"/>
      <c r="AP496" s="51"/>
      <c r="AQ496" s="51"/>
      <c r="AR496" s="51"/>
      <c r="AS496" s="51"/>
      <c r="AT496" s="51"/>
      <c r="AU496" s="51"/>
      <c r="AV496" s="51"/>
      <c r="BD496" s="51"/>
      <c r="BE496" s="51"/>
      <c r="BF496" s="51"/>
      <c r="BG496" s="51"/>
      <c r="BH496" s="51"/>
      <c r="BI496" s="51"/>
      <c r="BJ496" s="51"/>
      <c r="BK496" s="51"/>
      <c r="BL496" s="51"/>
      <c r="BM496" s="51"/>
      <c r="BN496" s="51"/>
      <c r="BO496" s="51"/>
      <c r="BP496" s="51"/>
      <c r="BQ496" s="51"/>
      <c r="BR496" s="51"/>
      <c r="BS496" s="51"/>
      <c r="BT496" s="51"/>
      <c r="CB496" s="51"/>
      <c r="CC496" s="51"/>
      <c r="CD496" s="51"/>
      <c r="CE496" s="51"/>
      <c r="CF496" s="51"/>
      <c r="CG496" s="51"/>
      <c r="CH496" s="51"/>
      <c r="CI496" s="51"/>
      <c r="CJ496" s="51"/>
      <c r="CK496" s="51"/>
      <c r="CL496" s="51"/>
      <c r="CM496" s="51"/>
      <c r="CN496" s="51"/>
      <c r="CO496" s="51"/>
      <c r="CP496" s="51"/>
      <c r="CQ496" s="51"/>
      <c r="CR496" s="51"/>
      <c r="CZ496" s="51"/>
      <c r="DA496" s="51"/>
      <c r="DB496" s="51"/>
      <c r="DC496" s="51"/>
      <c r="DD496" s="51"/>
      <c r="DE496" s="51"/>
      <c r="DF496" s="51"/>
      <c r="DG496" s="51"/>
      <c r="DH496" s="51"/>
      <c r="DI496" s="51"/>
      <c r="DJ496" s="51"/>
      <c r="DK496" s="51"/>
      <c r="DL496" s="51"/>
      <c r="DM496" s="51"/>
      <c r="DN496" s="51"/>
      <c r="DO496" s="51"/>
      <c r="DP496" s="51"/>
      <c r="DX496" s="51"/>
      <c r="DY496" s="51"/>
      <c r="DZ496" s="51"/>
      <c r="EA496" s="51"/>
      <c r="EB496" s="51"/>
      <c r="EC496" s="51"/>
      <c r="ED496" s="51"/>
      <c r="EE496" s="51"/>
      <c r="EF496" s="51"/>
      <c r="EG496" s="51"/>
      <c r="EH496" s="51"/>
      <c r="EI496" s="51"/>
      <c r="EJ496" s="51"/>
      <c r="EK496" s="51"/>
      <c r="EL496" s="51"/>
      <c r="EM496" s="51"/>
      <c r="EN496" s="51"/>
      <c r="EV496" s="51"/>
      <c r="EW496" s="51"/>
      <c r="EX496" s="51"/>
      <c r="EY496" s="51"/>
      <c r="EZ496" s="51"/>
      <c r="FA496" s="51"/>
      <c r="FB496" s="51"/>
      <c r="FC496" s="51"/>
      <c r="FD496" s="51"/>
      <c r="FE496" s="51"/>
      <c r="FF496" s="51"/>
      <c r="FG496" s="51"/>
      <c r="FH496" s="51"/>
      <c r="FI496" s="51"/>
      <c r="FJ496" s="51"/>
      <c r="FK496" s="51"/>
      <c r="FL496" s="51"/>
    </row>
    <row r="497" spans="2:168" ht="12" customHeight="1" x14ac:dyDescent="0.2">
      <c r="B497" s="21"/>
      <c r="C497" s="51"/>
      <c r="D497" s="1">
        <v>2</v>
      </c>
      <c r="E497" s="1238">
        <f t="shared" si="224"/>
        <v>0</v>
      </c>
      <c r="F497" s="669">
        <f t="shared" si="224"/>
        <v>0</v>
      </c>
      <c r="G497" s="47"/>
      <c r="H497" s="48">
        <f t="shared" si="225"/>
        <v>0</v>
      </c>
      <c r="I497" s="48">
        <f t="shared" si="225"/>
        <v>0</v>
      </c>
      <c r="J497" s="48">
        <f t="shared" si="225"/>
        <v>0</v>
      </c>
      <c r="K497" s="1187">
        <f t="shared" ref="K497:K525" si="229">SUM(H497:J497)</f>
        <v>0</v>
      </c>
      <c r="L497" s="46"/>
      <c r="M497" s="48">
        <f t="shared" si="226"/>
        <v>0</v>
      </c>
      <c r="N497" s="48">
        <f t="shared" si="226"/>
        <v>0</v>
      </c>
      <c r="O497" s="48">
        <f t="shared" si="226"/>
        <v>0</v>
      </c>
      <c r="P497" s="1187">
        <f t="shared" ref="P497:P525" si="230">SUM(M497:O497)</f>
        <v>0</v>
      </c>
      <c r="Q497" s="46"/>
      <c r="R497" s="628" t="str">
        <f t="shared" si="227"/>
        <v>ja</v>
      </c>
      <c r="S497" s="1230">
        <f>IF(R497="nee",0,(K497-P497)*(tab!$C$24*tab!$D$10+tab!$D$52))</f>
        <v>0</v>
      </c>
      <c r="T497" s="1230" t="str">
        <f>IF(AND(K497=0,P497=0),"",(H497-M497)*tab!$E$58+(I497-N497)*tab!$F$58+(J497-O497)*tab!$G$58)</f>
        <v/>
      </c>
      <c r="U497" s="1230">
        <f t="shared" ref="U497:U525" si="231">IF(SUM(S497:T497)&lt;0,0,SUM(S497:T497))</f>
        <v>0</v>
      </c>
      <c r="V497" s="628" t="str">
        <f t="shared" si="228"/>
        <v>ja</v>
      </c>
      <c r="W497" s="1230">
        <f>IF(V497="nee",0,(K497-P497)*(tab!$C$123))</f>
        <v>0</v>
      </c>
      <c r="X497" s="1230">
        <f>IF(AND(K497=0,P497=0),0,(H497-M497)*tab!$G$123+(I497-N497)*tab!$H$123+(J497-O497)*tab!$I$123)</f>
        <v>0</v>
      </c>
      <c r="Y497" s="1230">
        <f t="shared" ref="Y497:Y525" si="232">IF(SUM(W497:X497)&lt;0,0,SUM(W497:X497))</f>
        <v>0</v>
      </c>
      <c r="Z497" s="3"/>
      <c r="AA497" s="26"/>
      <c r="AF497" s="51"/>
      <c r="AG497" s="51"/>
      <c r="AH497" s="51"/>
      <c r="AI497" s="51"/>
      <c r="AJ497" s="51"/>
      <c r="AK497" s="51"/>
      <c r="AL497" s="51"/>
      <c r="AM497" s="51"/>
      <c r="AN497" s="51"/>
      <c r="AO497" s="51"/>
      <c r="AP497" s="51"/>
      <c r="AQ497" s="51"/>
      <c r="AR497" s="51"/>
      <c r="AS497" s="51"/>
      <c r="AT497" s="51"/>
      <c r="AU497" s="51"/>
      <c r="AV497" s="51"/>
      <c r="BD497" s="51"/>
      <c r="BE497" s="51"/>
      <c r="BF497" s="51"/>
      <c r="BG497" s="51"/>
      <c r="BH497" s="51"/>
      <c r="BI497" s="51"/>
      <c r="BJ497" s="51"/>
      <c r="BK497" s="51"/>
      <c r="BL497" s="51"/>
      <c r="BM497" s="51"/>
      <c r="BN497" s="51"/>
      <c r="BO497" s="51"/>
      <c r="BP497" s="51"/>
      <c r="BQ497" s="51"/>
      <c r="BR497" s="51"/>
      <c r="BS497" s="51"/>
      <c r="BT497" s="51"/>
      <c r="CB497" s="51"/>
      <c r="CC497" s="51"/>
      <c r="CD497" s="51"/>
      <c r="CE497" s="51"/>
      <c r="CF497" s="51"/>
      <c r="CG497" s="51"/>
      <c r="CH497" s="51"/>
      <c r="CI497" s="51"/>
      <c r="CJ497" s="51"/>
      <c r="CK497" s="51"/>
      <c r="CL497" s="51"/>
      <c r="CM497" s="51"/>
      <c r="CN497" s="51"/>
      <c r="CO497" s="51"/>
      <c r="CP497" s="51"/>
      <c r="CQ497" s="51"/>
      <c r="CR497" s="51"/>
      <c r="CZ497" s="51"/>
      <c r="DA497" s="51"/>
      <c r="DB497" s="51"/>
      <c r="DC497" s="51"/>
      <c r="DD497" s="51"/>
      <c r="DE497" s="51"/>
      <c r="DF497" s="51"/>
      <c r="DG497" s="51"/>
      <c r="DH497" s="51"/>
      <c r="DI497" s="51"/>
      <c r="DJ497" s="51"/>
      <c r="DK497" s="51"/>
      <c r="DL497" s="51"/>
      <c r="DM497" s="51"/>
      <c r="DN497" s="51"/>
      <c r="DO497" s="51"/>
      <c r="DP497" s="51"/>
      <c r="DX497" s="51"/>
      <c r="DY497" s="51"/>
      <c r="DZ497" s="51"/>
      <c r="EA497" s="51"/>
      <c r="EB497" s="51"/>
      <c r="EC497" s="51"/>
      <c r="ED497" s="51"/>
      <c r="EE497" s="51"/>
      <c r="EF497" s="51"/>
      <c r="EG497" s="51"/>
      <c r="EH497" s="51"/>
      <c r="EI497" s="51"/>
      <c r="EJ497" s="51"/>
      <c r="EK497" s="51"/>
      <c r="EL497" s="51"/>
      <c r="EM497" s="51"/>
      <c r="EN497" s="51"/>
      <c r="EV497" s="51"/>
      <c r="EW497" s="51"/>
      <c r="EX497" s="51"/>
      <c r="EY497" s="51"/>
      <c r="EZ497" s="51"/>
      <c r="FA497" s="51"/>
      <c r="FB497" s="51"/>
      <c r="FC497" s="51"/>
      <c r="FD497" s="51"/>
      <c r="FE497" s="51"/>
      <c r="FF497" s="51"/>
      <c r="FG497" s="51"/>
      <c r="FH497" s="51"/>
      <c r="FI497" s="51"/>
      <c r="FJ497" s="51"/>
      <c r="FK497" s="51"/>
      <c r="FL497" s="51"/>
    </row>
    <row r="498" spans="2:168" ht="12" customHeight="1" x14ac:dyDescent="0.2">
      <c r="B498" s="21"/>
      <c r="C498" s="51"/>
      <c r="D498" s="1">
        <v>3</v>
      </c>
      <c r="E498" s="1238">
        <f t="shared" si="224"/>
        <v>0</v>
      </c>
      <c r="F498" s="669">
        <f t="shared" si="224"/>
        <v>0</v>
      </c>
      <c r="G498" s="47"/>
      <c r="H498" s="48">
        <f t="shared" si="225"/>
        <v>0</v>
      </c>
      <c r="I498" s="48">
        <f t="shared" si="225"/>
        <v>0</v>
      </c>
      <c r="J498" s="48">
        <f t="shared" si="225"/>
        <v>0</v>
      </c>
      <c r="K498" s="1187">
        <f t="shared" si="229"/>
        <v>0</v>
      </c>
      <c r="L498" s="46"/>
      <c r="M498" s="48">
        <f t="shared" si="226"/>
        <v>0</v>
      </c>
      <c r="N498" s="48">
        <f t="shared" si="226"/>
        <v>0</v>
      </c>
      <c r="O498" s="48">
        <f t="shared" si="226"/>
        <v>0</v>
      </c>
      <c r="P498" s="1187">
        <f t="shared" si="230"/>
        <v>0</v>
      </c>
      <c r="Q498" s="46"/>
      <c r="R498" s="628" t="str">
        <f t="shared" si="227"/>
        <v>ja</v>
      </c>
      <c r="S498" s="1230">
        <f>IF(R498="nee",0,(K498-P498)*(tab!$C$24*tab!$D$10+tab!$D$52))</f>
        <v>0</v>
      </c>
      <c r="T498" s="1230" t="str">
        <f>IF(AND(K498=0,P498=0),"",(H498-M498)*tab!$E$58+(I498-N498)*tab!$F$58+(J498-O498)*tab!$G$58)</f>
        <v/>
      </c>
      <c r="U498" s="1230">
        <f t="shared" si="231"/>
        <v>0</v>
      </c>
      <c r="V498" s="628" t="str">
        <f t="shared" si="228"/>
        <v>ja</v>
      </c>
      <c r="W498" s="1230">
        <f>IF(V498="nee",0,(K498-P498)*(tab!$C$123))</f>
        <v>0</v>
      </c>
      <c r="X498" s="1230">
        <f>IF(AND(K498=0,P498=0),0,(H498-M498)*tab!$G$123+(I498-N498)*tab!$H$123+(J498-O498)*tab!$I$123)</f>
        <v>0</v>
      </c>
      <c r="Y498" s="1230">
        <f t="shared" si="232"/>
        <v>0</v>
      </c>
      <c r="Z498" s="3"/>
      <c r="AA498" s="26"/>
      <c r="AF498" s="51"/>
      <c r="AG498" s="51"/>
      <c r="AH498" s="51"/>
      <c r="AI498" s="51"/>
      <c r="AJ498" s="51"/>
      <c r="AK498" s="51"/>
      <c r="AL498" s="51"/>
      <c r="AM498" s="51"/>
      <c r="AN498" s="51"/>
      <c r="AO498" s="51"/>
      <c r="AP498" s="51"/>
      <c r="AQ498" s="51"/>
      <c r="AR498" s="51"/>
      <c r="AS498" s="51"/>
      <c r="AT498" s="51"/>
      <c r="AU498" s="51"/>
      <c r="AV498" s="51"/>
      <c r="BD498" s="51"/>
      <c r="BE498" s="51"/>
      <c r="BF498" s="51"/>
      <c r="BG498" s="51"/>
      <c r="BH498" s="51"/>
      <c r="BI498" s="51"/>
      <c r="BJ498" s="51"/>
      <c r="BK498" s="51"/>
      <c r="BL498" s="51"/>
      <c r="BM498" s="51"/>
      <c r="BN498" s="51"/>
      <c r="BO498" s="51"/>
      <c r="BP498" s="51"/>
      <c r="BQ498" s="51"/>
      <c r="BR498" s="51"/>
      <c r="BS498" s="51"/>
      <c r="BT498" s="51"/>
      <c r="CB498" s="51"/>
      <c r="CC498" s="51"/>
      <c r="CD498" s="51"/>
      <c r="CE498" s="51"/>
      <c r="CF498" s="51"/>
      <c r="CG498" s="51"/>
      <c r="CH498" s="51"/>
      <c r="CI498" s="51"/>
      <c r="CJ498" s="51"/>
      <c r="CK498" s="51"/>
      <c r="CL498" s="51"/>
      <c r="CM498" s="51"/>
      <c r="CN498" s="51"/>
      <c r="CO498" s="51"/>
      <c r="CP498" s="51"/>
      <c r="CQ498" s="51"/>
      <c r="CR498" s="51"/>
      <c r="CZ498" s="51"/>
      <c r="DA498" s="51"/>
      <c r="DB498" s="51"/>
      <c r="DC498" s="51"/>
      <c r="DD498" s="51"/>
      <c r="DE498" s="51"/>
      <c r="DF498" s="51"/>
      <c r="DG498" s="51"/>
      <c r="DH498" s="51"/>
      <c r="DI498" s="51"/>
      <c r="DJ498" s="51"/>
      <c r="DK498" s="51"/>
      <c r="DL498" s="51"/>
      <c r="DM498" s="51"/>
      <c r="DN498" s="51"/>
      <c r="DO498" s="51"/>
      <c r="DP498" s="51"/>
      <c r="DX498" s="51"/>
      <c r="DY498" s="51"/>
      <c r="DZ498" s="51"/>
      <c r="EA498" s="51"/>
      <c r="EB498" s="51"/>
      <c r="EC498" s="51"/>
      <c r="ED498" s="51"/>
      <c r="EE498" s="51"/>
      <c r="EF498" s="51"/>
      <c r="EG498" s="51"/>
      <c r="EH498" s="51"/>
      <c r="EI498" s="51"/>
      <c r="EJ498" s="51"/>
      <c r="EK498" s="51"/>
      <c r="EL498" s="51"/>
      <c r="EM498" s="51"/>
      <c r="EN498" s="51"/>
      <c r="EV498" s="51"/>
      <c r="EW498" s="51"/>
      <c r="EX498" s="51"/>
      <c r="EY498" s="51"/>
      <c r="EZ498" s="51"/>
      <c r="FA498" s="51"/>
      <c r="FB498" s="51"/>
      <c r="FC498" s="51"/>
      <c r="FD498" s="51"/>
      <c r="FE498" s="51"/>
      <c r="FF498" s="51"/>
      <c r="FG498" s="51"/>
      <c r="FH498" s="51"/>
      <c r="FI498" s="51"/>
      <c r="FJ498" s="51"/>
      <c r="FK498" s="51"/>
      <c r="FL498" s="51"/>
    </row>
    <row r="499" spans="2:168" ht="12" customHeight="1" x14ac:dyDescent="0.2">
      <c r="B499" s="21"/>
      <c r="C499" s="51"/>
      <c r="D499" s="1">
        <v>4</v>
      </c>
      <c r="E499" s="1238">
        <f t="shared" si="224"/>
        <v>0</v>
      </c>
      <c r="F499" s="669">
        <f t="shared" si="224"/>
        <v>0</v>
      </c>
      <c r="G499" s="47"/>
      <c r="H499" s="48">
        <f t="shared" si="225"/>
        <v>0</v>
      </c>
      <c r="I499" s="48">
        <f t="shared" si="225"/>
        <v>0</v>
      </c>
      <c r="J499" s="48">
        <f t="shared" si="225"/>
        <v>0</v>
      </c>
      <c r="K499" s="1187">
        <f t="shared" si="229"/>
        <v>0</v>
      </c>
      <c r="L499" s="46"/>
      <c r="M499" s="48">
        <f t="shared" si="226"/>
        <v>0</v>
      </c>
      <c r="N499" s="48">
        <f t="shared" si="226"/>
        <v>0</v>
      </c>
      <c r="O499" s="48">
        <f t="shared" si="226"/>
        <v>0</v>
      </c>
      <c r="P499" s="1187">
        <f t="shared" si="230"/>
        <v>0</v>
      </c>
      <c r="Q499" s="46"/>
      <c r="R499" s="628" t="str">
        <f t="shared" si="227"/>
        <v>ja</v>
      </c>
      <c r="S499" s="1230">
        <f>IF(R499="nee",0,(K499-P499)*(tab!$C$24*tab!$D$10+tab!$D$52))</f>
        <v>0</v>
      </c>
      <c r="T499" s="1230" t="str">
        <f>IF(AND(K499=0,P499=0),"",(H499-M499)*tab!$E$58+(I499-N499)*tab!$F$58+(J499-O499)*tab!$G$58)</f>
        <v/>
      </c>
      <c r="U499" s="1230">
        <f t="shared" si="231"/>
        <v>0</v>
      </c>
      <c r="V499" s="628" t="str">
        <f t="shared" si="228"/>
        <v>ja</v>
      </c>
      <c r="W499" s="1230">
        <f>IF(V499="nee",0,(K499-P499)*(tab!$C$123))</f>
        <v>0</v>
      </c>
      <c r="X499" s="1230">
        <f>IF(AND(K499=0,P499=0),0,(H499-M499)*tab!$G$123+(I499-N499)*tab!$H$123+(J499-O499)*tab!$I$123)</f>
        <v>0</v>
      </c>
      <c r="Y499" s="1230">
        <f t="shared" si="232"/>
        <v>0</v>
      </c>
      <c r="Z499" s="3"/>
      <c r="AA499" s="26"/>
      <c r="AF499" s="51"/>
      <c r="AG499" s="51"/>
      <c r="AH499" s="51"/>
      <c r="AI499" s="51"/>
      <c r="AJ499" s="51"/>
      <c r="AK499" s="51"/>
      <c r="AL499" s="51"/>
      <c r="AM499" s="51"/>
      <c r="AN499" s="51"/>
      <c r="AO499" s="51"/>
      <c r="AP499" s="51"/>
      <c r="AQ499" s="51"/>
      <c r="AR499" s="51"/>
      <c r="AS499" s="51"/>
      <c r="AT499" s="51"/>
      <c r="AU499" s="51"/>
      <c r="AV499" s="51"/>
      <c r="BD499" s="51"/>
      <c r="BE499" s="51"/>
      <c r="BF499" s="51"/>
      <c r="BG499" s="51"/>
      <c r="BH499" s="51"/>
      <c r="BI499" s="51"/>
      <c r="BJ499" s="51"/>
      <c r="BK499" s="51"/>
      <c r="BL499" s="51"/>
      <c r="BM499" s="51"/>
      <c r="BN499" s="51"/>
      <c r="BO499" s="51"/>
      <c r="BP499" s="51"/>
      <c r="BQ499" s="51"/>
      <c r="BR499" s="51"/>
      <c r="BS499" s="51"/>
      <c r="BT499" s="51"/>
      <c r="CB499" s="51"/>
      <c r="CC499" s="51"/>
      <c r="CD499" s="51"/>
      <c r="CE499" s="51"/>
      <c r="CF499" s="51"/>
      <c r="CG499" s="51"/>
      <c r="CH499" s="51"/>
      <c r="CI499" s="51"/>
      <c r="CJ499" s="51"/>
      <c r="CK499" s="51"/>
      <c r="CL499" s="51"/>
      <c r="CM499" s="51"/>
      <c r="CN499" s="51"/>
      <c r="CO499" s="51"/>
      <c r="CP499" s="51"/>
      <c r="CQ499" s="51"/>
      <c r="CR499" s="51"/>
      <c r="CZ499" s="51"/>
      <c r="DA499" s="51"/>
      <c r="DB499" s="51"/>
      <c r="DC499" s="51"/>
      <c r="DD499" s="51"/>
      <c r="DE499" s="51"/>
      <c r="DF499" s="51"/>
      <c r="DG499" s="51"/>
      <c r="DH499" s="51"/>
      <c r="DI499" s="51"/>
      <c r="DJ499" s="51"/>
      <c r="DK499" s="51"/>
      <c r="DL499" s="51"/>
      <c r="DM499" s="51"/>
      <c r="DN499" s="51"/>
      <c r="DO499" s="51"/>
      <c r="DP499" s="51"/>
      <c r="DX499" s="51"/>
      <c r="DY499" s="51"/>
      <c r="DZ499" s="51"/>
      <c r="EA499" s="51"/>
      <c r="EB499" s="51"/>
      <c r="EC499" s="51"/>
      <c r="ED499" s="51"/>
      <c r="EE499" s="51"/>
      <c r="EF499" s="51"/>
      <c r="EG499" s="51"/>
      <c r="EH499" s="51"/>
      <c r="EI499" s="51"/>
      <c r="EJ499" s="51"/>
      <c r="EK499" s="51"/>
      <c r="EL499" s="51"/>
      <c r="EM499" s="51"/>
      <c r="EN499" s="51"/>
      <c r="EV499" s="51"/>
      <c r="EW499" s="51"/>
      <c r="EX499" s="51"/>
      <c r="EY499" s="51"/>
      <c r="EZ499" s="51"/>
      <c r="FA499" s="51"/>
      <c r="FB499" s="51"/>
      <c r="FC499" s="51"/>
      <c r="FD499" s="51"/>
      <c r="FE499" s="51"/>
      <c r="FF499" s="51"/>
      <c r="FG499" s="51"/>
      <c r="FH499" s="51"/>
      <c r="FI499" s="51"/>
      <c r="FJ499" s="51"/>
      <c r="FK499" s="51"/>
      <c r="FL499" s="51"/>
    </row>
    <row r="500" spans="2:168" ht="12" customHeight="1" x14ac:dyDescent="0.2">
      <c r="B500" s="21"/>
      <c r="C500" s="51"/>
      <c r="D500" s="1">
        <v>5</v>
      </c>
      <c r="E500" s="1238">
        <f t="shared" si="224"/>
        <v>0</v>
      </c>
      <c r="F500" s="669">
        <f t="shared" si="224"/>
        <v>0</v>
      </c>
      <c r="G500" s="47"/>
      <c r="H500" s="48">
        <f t="shared" si="225"/>
        <v>0</v>
      </c>
      <c r="I500" s="48">
        <f t="shared" si="225"/>
        <v>0</v>
      </c>
      <c r="J500" s="48">
        <f t="shared" si="225"/>
        <v>0</v>
      </c>
      <c r="K500" s="1187">
        <f t="shared" si="229"/>
        <v>0</v>
      </c>
      <c r="L500" s="46"/>
      <c r="M500" s="48">
        <f t="shared" si="226"/>
        <v>0</v>
      </c>
      <c r="N500" s="48">
        <f t="shared" si="226"/>
        <v>0</v>
      </c>
      <c r="O500" s="48">
        <f t="shared" si="226"/>
        <v>0</v>
      </c>
      <c r="P500" s="1187">
        <f t="shared" si="230"/>
        <v>0</v>
      </c>
      <c r="Q500" s="46"/>
      <c r="R500" s="628" t="str">
        <f t="shared" si="227"/>
        <v>ja</v>
      </c>
      <c r="S500" s="1230">
        <f>IF(R500="nee",0,(K500-P500)*(tab!$C$24*tab!$D$10+tab!$D$52))</f>
        <v>0</v>
      </c>
      <c r="T500" s="1230" t="str">
        <f>IF(AND(K500=0,P500=0),"",(H500-M500)*tab!$E$58+(I500-N500)*tab!$F$58+(J500-O500)*tab!$G$58)</f>
        <v/>
      </c>
      <c r="U500" s="1230">
        <f t="shared" si="231"/>
        <v>0</v>
      </c>
      <c r="V500" s="628" t="str">
        <f t="shared" si="228"/>
        <v>ja</v>
      </c>
      <c r="W500" s="1230">
        <f>IF(V500="nee",0,(K500-P500)*(tab!$C$123))</f>
        <v>0</v>
      </c>
      <c r="X500" s="1230">
        <f>IF(AND(K500=0,P500=0),0,(H500-M500)*tab!$G$123+(I500-N500)*tab!$H$123+(J500-O500)*tab!$I$123)</f>
        <v>0</v>
      </c>
      <c r="Y500" s="1230">
        <f t="shared" si="232"/>
        <v>0</v>
      </c>
      <c r="Z500" s="3"/>
      <c r="AA500" s="26"/>
      <c r="AF500" s="51"/>
      <c r="AG500" s="51"/>
      <c r="AH500" s="51"/>
      <c r="AI500" s="51"/>
      <c r="AJ500" s="51"/>
      <c r="AK500" s="51"/>
      <c r="AL500" s="51"/>
      <c r="AM500" s="51"/>
      <c r="AN500" s="51"/>
      <c r="AO500" s="51"/>
      <c r="AP500" s="51"/>
      <c r="AQ500" s="51"/>
      <c r="AR500" s="51"/>
      <c r="AS500" s="51"/>
      <c r="AT500" s="51"/>
      <c r="AU500" s="51"/>
      <c r="AV500" s="51"/>
      <c r="BD500" s="51"/>
      <c r="BE500" s="51"/>
      <c r="BF500" s="51"/>
      <c r="BG500" s="51"/>
      <c r="BH500" s="51"/>
      <c r="BI500" s="51"/>
      <c r="BJ500" s="51"/>
      <c r="BK500" s="51"/>
      <c r="BL500" s="51"/>
      <c r="BM500" s="51"/>
      <c r="BN500" s="51"/>
      <c r="BO500" s="51"/>
      <c r="BP500" s="51"/>
      <c r="BQ500" s="51"/>
      <c r="BR500" s="51"/>
      <c r="BS500" s="51"/>
      <c r="BT500" s="51"/>
      <c r="CB500" s="51"/>
      <c r="CC500" s="51"/>
      <c r="CD500" s="51"/>
      <c r="CE500" s="51"/>
      <c r="CF500" s="51"/>
      <c r="CG500" s="51"/>
      <c r="CH500" s="51"/>
      <c r="CI500" s="51"/>
      <c r="CJ500" s="51"/>
      <c r="CK500" s="51"/>
      <c r="CL500" s="51"/>
      <c r="CM500" s="51"/>
      <c r="CN500" s="51"/>
      <c r="CO500" s="51"/>
      <c r="CP500" s="51"/>
      <c r="CQ500" s="51"/>
      <c r="CR500" s="51"/>
      <c r="CZ500" s="51"/>
      <c r="DA500" s="51"/>
      <c r="DB500" s="51"/>
      <c r="DC500" s="51"/>
      <c r="DD500" s="51"/>
      <c r="DE500" s="51"/>
      <c r="DF500" s="51"/>
      <c r="DG500" s="51"/>
      <c r="DH500" s="51"/>
      <c r="DI500" s="51"/>
      <c r="DJ500" s="51"/>
      <c r="DK500" s="51"/>
      <c r="DL500" s="51"/>
      <c r="DM500" s="51"/>
      <c r="DN500" s="51"/>
      <c r="DO500" s="51"/>
      <c r="DP500" s="51"/>
      <c r="DX500" s="51"/>
      <c r="DY500" s="51"/>
      <c r="DZ500" s="51"/>
      <c r="EA500" s="51"/>
      <c r="EB500" s="51"/>
      <c r="EC500" s="51"/>
      <c r="ED500" s="51"/>
      <c r="EE500" s="51"/>
      <c r="EF500" s="51"/>
      <c r="EG500" s="51"/>
      <c r="EH500" s="51"/>
      <c r="EI500" s="51"/>
      <c r="EJ500" s="51"/>
      <c r="EK500" s="51"/>
      <c r="EL500" s="51"/>
      <c r="EM500" s="51"/>
      <c r="EN500" s="51"/>
      <c r="EV500" s="51"/>
      <c r="EW500" s="51"/>
      <c r="EX500" s="51"/>
      <c r="EY500" s="51"/>
      <c r="EZ500" s="51"/>
      <c r="FA500" s="51"/>
      <c r="FB500" s="51"/>
      <c r="FC500" s="51"/>
      <c r="FD500" s="51"/>
      <c r="FE500" s="51"/>
      <c r="FF500" s="51"/>
      <c r="FG500" s="51"/>
      <c r="FH500" s="51"/>
      <c r="FI500" s="51"/>
      <c r="FJ500" s="51"/>
      <c r="FK500" s="51"/>
      <c r="FL500" s="51"/>
    </row>
    <row r="501" spans="2:168" ht="12" customHeight="1" x14ac:dyDescent="0.2">
      <c r="B501" s="21"/>
      <c r="C501" s="51"/>
      <c r="D501" s="1">
        <v>6</v>
      </c>
      <c r="E501" s="1238">
        <f t="shared" si="224"/>
        <v>0</v>
      </c>
      <c r="F501" s="669">
        <f t="shared" si="224"/>
        <v>0</v>
      </c>
      <c r="G501" s="47"/>
      <c r="H501" s="48">
        <f t="shared" si="225"/>
        <v>0</v>
      </c>
      <c r="I501" s="48">
        <f t="shared" si="225"/>
        <v>0</v>
      </c>
      <c r="J501" s="48">
        <f t="shared" si="225"/>
        <v>0</v>
      </c>
      <c r="K501" s="1187">
        <f t="shared" si="229"/>
        <v>0</v>
      </c>
      <c r="L501" s="46"/>
      <c r="M501" s="48">
        <f t="shared" si="226"/>
        <v>0</v>
      </c>
      <c r="N501" s="48">
        <f t="shared" si="226"/>
        <v>0</v>
      </c>
      <c r="O501" s="48">
        <f t="shared" si="226"/>
        <v>0</v>
      </c>
      <c r="P501" s="1187">
        <f t="shared" si="230"/>
        <v>0</v>
      </c>
      <c r="Q501" s="46"/>
      <c r="R501" s="628" t="str">
        <f t="shared" si="227"/>
        <v>ja</v>
      </c>
      <c r="S501" s="1230">
        <f>IF(R501="nee",0,(K501-P501)*(tab!$C$24*tab!$D$10+tab!$D$52))</f>
        <v>0</v>
      </c>
      <c r="T501" s="1230" t="str">
        <f>IF(AND(K501=0,P501=0),"",(H501-M501)*tab!$E$58+(I501-N501)*tab!$F$58+(J501-O501)*tab!$G$58)</f>
        <v/>
      </c>
      <c r="U501" s="1230">
        <f t="shared" si="231"/>
        <v>0</v>
      </c>
      <c r="V501" s="628" t="str">
        <f t="shared" si="228"/>
        <v>ja</v>
      </c>
      <c r="W501" s="1230">
        <f>IF(V501="nee",0,(K501-P501)*(tab!$C$123))</f>
        <v>0</v>
      </c>
      <c r="X501" s="1230">
        <f>IF(AND(K501=0,P501=0),0,(H501-M501)*tab!$G$123+(I501-N501)*tab!$H$123+(J501-O501)*tab!$I$123)</f>
        <v>0</v>
      </c>
      <c r="Y501" s="1230">
        <f t="shared" si="232"/>
        <v>0</v>
      </c>
      <c r="Z501" s="3"/>
      <c r="AA501" s="26"/>
      <c r="AF501" s="51"/>
      <c r="AG501" s="51"/>
      <c r="AH501" s="51"/>
      <c r="AI501" s="51"/>
      <c r="AJ501" s="51"/>
      <c r="AK501" s="51"/>
      <c r="AL501" s="51"/>
      <c r="AM501" s="51"/>
      <c r="AN501" s="51"/>
      <c r="AO501" s="51"/>
      <c r="AP501" s="51"/>
      <c r="AQ501" s="51"/>
      <c r="AR501" s="51"/>
      <c r="AS501" s="51"/>
      <c r="AT501" s="51"/>
      <c r="AU501" s="51"/>
      <c r="AV501" s="51"/>
      <c r="BD501" s="51"/>
      <c r="BE501" s="51"/>
      <c r="BF501" s="51"/>
      <c r="BG501" s="51"/>
      <c r="BH501" s="51"/>
      <c r="BI501" s="51"/>
      <c r="BJ501" s="51"/>
      <c r="BK501" s="51"/>
      <c r="BL501" s="51"/>
      <c r="BM501" s="51"/>
      <c r="BN501" s="51"/>
      <c r="BO501" s="51"/>
      <c r="BP501" s="51"/>
      <c r="BQ501" s="51"/>
      <c r="BR501" s="51"/>
      <c r="BS501" s="51"/>
      <c r="BT501" s="51"/>
      <c r="CB501" s="51"/>
      <c r="CC501" s="51"/>
      <c r="CD501" s="51"/>
      <c r="CE501" s="51"/>
      <c r="CF501" s="51"/>
      <c r="CG501" s="51"/>
      <c r="CH501" s="51"/>
      <c r="CI501" s="51"/>
      <c r="CJ501" s="51"/>
      <c r="CK501" s="51"/>
      <c r="CL501" s="51"/>
      <c r="CM501" s="51"/>
      <c r="CN501" s="51"/>
      <c r="CO501" s="51"/>
      <c r="CP501" s="51"/>
      <c r="CQ501" s="51"/>
      <c r="CR501" s="51"/>
      <c r="CZ501" s="51"/>
      <c r="DA501" s="51"/>
      <c r="DB501" s="51"/>
      <c r="DC501" s="51"/>
      <c r="DD501" s="51"/>
      <c r="DE501" s="51"/>
      <c r="DF501" s="51"/>
      <c r="DG501" s="51"/>
      <c r="DH501" s="51"/>
      <c r="DI501" s="51"/>
      <c r="DJ501" s="51"/>
      <c r="DK501" s="51"/>
      <c r="DL501" s="51"/>
      <c r="DM501" s="51"/>
      <c r="DN501" s="51"/>
      <c r="DO501" s="51"/>
      <c r="DP501" s="51"/>
      <c r="DX501" s="51"/>
      <c r="DY501" s="51"/>
      <c r="DZ501" s="51"/>
      <c r="EA501" s="51"/>
      <c r="EB501" s="51"/>
      <c r="EC501" s="51"/>
      <c r="ED501" s="51"/>
      <c r="EE501" s="51"/>
      <c r="EF501" s="51"/>
      <c r="EG501" s="51"/>
      <c r="EH501" s="51"/>
      <c r="EI501" s="51"/>
      <c r="EJ501" s="51"/>
      <c r="EK501" s="51"/>
      <c r="EL501" s="51"/>
      <c r="EM501" s="51"/>
      <c r="EN501" s="51"/>
      <c r="EV501" s="51"/>
      <c r="EW501" s="51"/>
      <c r="EX501" s="51"/>
      <c r="EY501" s="51"/>
      <c r="EZ501" s="51"/>
      <c r="FA501" s="51"/>
      <c r="FB501" s="51"/>
      <c r="FC501" s="51"/>
      <c r="FD501" s="51"/>
      <c r="FE501" s="51"/>
      <c r="FF501" s="51"/>
      <c r="FG501" s="51"/>
      <c r="FH501" s="51"/>
      <c r="FI501" s="51"/>
      <c r="FJ501" s="51"/>
      <c r="FK501" s="51"/>
      <c r="FL501" s="51"/>
    </row>
    <row r="502" spans="2:168" ht="12" customHeight="1" x14ac:dyDescent="0.2">
      <c r="B502" s="21"/>
      <c r="C502" s="51"/>
      <c r="D502" s="1">
        <v>7</v>
      </c>
      <c r="E502" s="1238">
        <f t="shared" si="224"/>
        <v>0</v>
      </c>
      <c r="F502" s="669">
        <f t="shared" si="224"/>
        <v>0</v>
      </c>
      <c r="G502" s="47"/>
      <c r="H502" s="48">
        <f t="shared" si="225"/>
        <v>0</v>
      </c>
      <c r="I502" s="48">
        <f t="shared" si="225"/>
        <v>0</v>
      </c>
      <c r="J502" s="48">
        <f t="shared" si="225"/>
        <v>0</v>
      </c>
      <c r="K502" s="1187">
        <f t="shared" si="229"/>
        <v>0</v>
      </c>
      <c r="L502" s="46"/>
      <c r="M502" s="48">
        <f t="shared" si="226"/>
        <v>0</v>
      </c>
      <c r="N502" s="48">
        <f t="shared" si="226"/>
        <v>0</v>
      </c>
      <c r="O502" s="48">
        <f t="shared" si="226"/>
        <v>0</v>
      </c>
      <c r="P502" s="1187">
        <f t="shared" si="230"/>
        <v>0</v>
      </c>
      <c r="Q502" s="46"/>
      <c r="R502" s="628" t="str">
        <f t="shared" si="227"/>
        <v>ja</v>
      </c>
      <c r="S502" s="1230">
        <f>IF(R502="nee",0,(K502-P502)*(tab!$C$24*tab!$D$10+tab!$D$52))</f>
        <v>0</v>
      </c>
      <c r="T502" s="1230" t="str">
        <f>IF(AND(K502=0,P502=0),"",(H502-M502)*tab!$E$58+(I502-N502)*tab!$F$58+(J502-O502)*tab!$G$58)</f>
        <v/>
      </c>
      <c r="U502" s="1230">
        <f t="shared" si="231"/>
        <v>0</v>
      </c>
      <c r="V502" s="628" t="str">
        <f t="shared" si="228"/>
        <v>ja</v>
      </c>
      <c r="W502" s="1230">
        <f>IF(V502="nee",0,(K502-P502)*(tab!$C$123))</f>
        <v>0</v>
      </c>
      <c r="X502" s="1230">
        <f>IF(AND(K502=0,P502=0),0,(H502-M502)*tab!$G$123+(I502-N502)*tab!$H$123+(J502-O502)*tab!$I$123)</f>
        <v>0</v>
      </c>
      <c r="Y502" s="1230">
        <f t="shared" si="232"/>
        <v>0</v>
      </c>
      <c r="Z502" s="3"/>
      <c r="AA502" s="26"/>
      <c r="AF502" s="51"/>
      <c r="AG502" s="51"/>
      <c r="AH502" s="51"/>
      <c r="AI502" s="51"/>
      <c r="AJ502" s="51"/>
      <c r="AK502" s="51"/>
      <c r="AL502" s="51"/>
      <c r="AM502" s="51"/>
      <c r="AN502" s="51"/>
      <c r="AO502" s="51"/>
      <c r="AP502" s="51"/>
      <c r="AQ502" s="51"/>
      <c r="AR502" s="51"/>
      <c r="AS502" s="51"/>
      <c r="AT502" s="51"/>
      <c r="AU502" s="51"/>
      <c r="AV502" s="51"/>
      <c r="BD502" s="51"/>
      <c r="BE502" s="51"/>
      <c r="BF502" s="51"/>
      <c r="BG502" s="51"/>
      <c r="BH502" s="51"/>
      <c r="BI502" s="51"/>
      <c r="BJ502" s="51"/>
      <c r="BK502" s="51"/>
      <c r="BL502" s="51"/>
      <c r="BM502" s="51"/>
      <c r="BN502" s="51"/>
      <c r="BO502" s="51"/>
      <c r="BP502" s="51"/>
      <c r="BQ502" s="51"/>
      <c r="BR502" s="51"/>
      <c r="BS502" s="51"/>
      <c r="BT502" s="51"/>
      <c r="CB502" s="51"/>
      <c r="CC502" s="51"/>
      <c r="CD502" s="51"/>
      <c r="CE502" s="51"/>
      <c r="CF502" s="51"/>
      <c r="CG502" s="51"/>
      <c r="CH502" s="51"/>
      <c r="CI502" s="51"/>
      <c r="CJ502" s="51"/>
      <c r="CK502" s="51"/>
      <c r="CL502" s="51"/>
      <c r="CM502" s="51"/>
      <c r="CN502" s="51"/>
      <c r="CO502" s="51"/>
      <c r="CP502" s="51"/>
      <c r="CQ502" s="51"/>
      <c r="CR502" s="51"/>
      <c r="CZ502" s="51"/>
      <c r="DA502" s="51"/>
      <c r="DB502" s="51"/>
      <c r="DC502" s="51"/>
      <c r="DD502" s="51"/>
      <c r="DE502" s="51"/>
      <c r="DF502" s="51"/>
      <c r="DG502" s="51"/>
      <c r="DH502" s="51"/>
      <c r="DI502" s="51"/>
      <c r="DJ502" s="51"/>
      <c r="DK502" s="51"/>
      <c r="DL502" s="51"/>
      <c r="DM502" s="51"/>
      <c r="DN502" s="51"/>
      <c r="DO502" s="51"/>
      <c r="DP502" s="51"/>
      <c r="DX502" s="51"/>
      <c r="DY502" s="51"/>
      <c r="DZ502" s="51"/>
      <c r="EA502" s="51"/>
      <c r="EB502" s="51"/>
      <c r="EC502" s="51"/>
      <c r="ED502" s="51"/>
      <c r="EE502" s="51"/>
      <c r="EF502" s="51"/>
      <c r="EG502" s="51"/>
      <c r="EH502" s="51"/>
      <c r="EI502" s="51"/>
      <c r="EJ502" s="51"/>
      <c r="EK502" s="51"/>
      <c r="EL502" s="51"/>
      <c r="EM502" s="51"/>
      <c r="EN502" s="51"/>
      <c r="EV502" s="51"/>
      <c r="EW502" s="51"/>
      <c r="EX502" s="51"/>
      <c r="EY502" s="51"/>
      <c r="EZ502" s="51"/>
      <c r="FA502" s="51"/>
      <c r="FB502" s="51"/>
      <c r="FC502" s="51"/>
      <c r="FD502" s="51"/>
      <c r="FE502" s="51"/>
      <c r="FF502" s="51"/>
      <c r="FG502" s="51"/>
      <c r="FH502" s="51"/>
      <c r="FI502" s="51"/>
      <c r="FJ502" s="51"/>
      <c r="FK502" s="51"/>
      <c r="FL502" s="51"/>
    </row>
    <row r="503" spans="2:168" ht="12" customHeight="1" x14ac:dyDescent="0.2">
      <c r="B503" s="21"/>
      <c r="C503" s="51"/>
      <c r="D503" s="1">
        <v>8</v>
      </c>
      <c r="E503" s="1238">
        <f t="shared" si="224"/>
        <v>0</v>
      </c>
      <c r="F503" s="669">
        <f t="shared" si="224"/>
        <v>0</v>
      </c>
      <c r="G503" s="47"/>
      <c r="H503" s="48">
        <f t="shared" si="225"/>
        <v>0</v>
      </c>
      <c r="I503" s="48">
        <f t="shared" si="225"/>
        <v>0</v>
      </c>
      <c r="J503" s="48">
        <f t="shared" si="225"/>
        <v>0</v>
      </c>
      <c r="K503" s="1187">
        <f t="shared" si="229"/>
        <v>0</v>
      </c>
      <c r="L503" s="46"/>
      <c r="M503" s="48">
        <f t="shared" si="226"/>
        <v>0</v>
      </c>
      <c r="N503" s="48">
        <f t="shared" si="226"/>
        <v>0</v>
      </c>
      <c r="O503" s="48">
        <f t="shared" si="226"/>
        <v>0</v>
      </c>
      <c r="P503" s="1187">
        <f t="shared" si="230"/>
        <v>0</v>
      </c>
      <c r="Q503" s="46"/>
      <c r="R503" s="628" t="str">
        <f t="shared" si="227"/>
        <v>ja</v>
      </c>
      <c r="S503" s="1230">
        <f>IF(R503="nee",0,(K503-P503)*(tab!$C$24*tab!$D$10+tab!$D$52))</f>
        <v>0</v>
      </c>
      <c r="T503" s="1230" t="str">
        <f>IF(AND(K503=0,P503=0),"",(H503-M503)*tab!$E$58+(I503-N503)*tab!$F$58+(J503-O503)*tab!$G$58)</f>
        <v/>
      </c>
      <c r="U503" s="1230">
        <f t="shared" si="231"/>
        <v>0</v>
      </c>
      <c r="V503" s="628" t="str">
        <f t="shared" si="228"/>
        <v>ja</v>
      </c>
      <c r="W503" s="1230">
        <f>IF(V503="nee",0,(K503-P503)*(tab!$C$123))</f>
        <v>0</v>
      </c>
      <c r="X503" s="1230">
        <f>IF(AND(K503=0,P503=0),0,(H503-M503)*tab!$G$123+(I503-N503)*tab!$H$123+(J503-O503)*tab!$I$123)</f>
        <v>0</v>
      </c>
      <c r="Y503" s="1230">
        <f t="shared" si="232"/>
        <v>0</v>
      </c>
      <c r="Z503" s="3"/>
      <c r="AA503" s="26"/>
      <c r="AF503" s="51"/>
      <c r="AG503" s="51"/>
      <c r="AH503" s="51"/>
      <c r="AI503" s="51"/>
      <c r="AJ503" s="51"/>
      <c r="AK503" s="51"/>
      <c r="AL503" s="51"/>
      <c r="AM503" s="51"/>
      <c r="AN503" s="51"/>
      <c r="AO503" s="51"/>
      <c r="AP503" s="51"/>
      <c r="AQ503" s="51"/>
      <c r="AR503" s="51"/>
      <c r="AS503" s="51"/>
      <c r="AT503" s="51"/>
      <c r="AU503" s="51"/>
      <c r="AV503" s="51"/>
      <c r="BD503" s="51"/>
      <c r="BE503" s="51"/>
      <c r="BF503" s="51"/>
      <c r="BG503" s="51"/>
      <c r="BH503" s="51"/>
      <c r="BI503" s="51"/>
      <c r="BJ503" s="51"/>
      <c r="BK503" s="51"/>
      <c r="BL503" s="51"/>
      <c r="BM503" s="51"/>
      <c r="BN503" s="51"/>
      <c r="BO503" s="51"/>
      <c r="BP503" s="51"/>
      <c r="BQ503" s="51"/>
      <c r="BR503" s="51"/>
      <c r="BS503" s="51"/>
      <c r="BT503" s="51"/>
      <c r="CB503" s="51"/>
      <c r="CC503" s="51"/>
      <c r="CD503" s="51"/>
      <c r="CE503" s="51"/>
      <c r="CF503" s="51"/>
      <c r="CG503" s="51"/>
      <c r="CH503" s="51"/>
      <c r="CI503" s="51"/>
      <c r="CJ503" s="51"/>
      <c r="CK503" s="51"/>
      <c r="CL503" s="51"/>
      <c r="CM503" s="51"/>
      <c r="CN503" s="51"/>
      <c r="CO503" s="51"/>
      <c r="CP503" s="51"/>
      <c r="CQ503" s="51"/>
      <c r="CR503" s="51"/>
      <c r="CZ503" s="51"/>
      <c r="DA503" s="51"/>
      <c r="DB503" s="51"/>
      <c r="DC503" s="51"/>
      <c r="DD503" s="51"/>
      <c r="DE503" s="51"/>
      <c r="DF503" s="51"/>
      <c r="DG503" s="51"/>
      <c r="DH503" s="51"/>
      <c r="DI503" s="51"/>
      <c r="DJ503" s="51"/>
      <c r="DK503" s="51"/>
      <c r="DL503" s="51"/>
      <c r="DM503" s="51"/>
      <c r="DN503" s="51"/>
      <c r="DO503" s="51"/>
      <c r="DP503" s="51"/>
      <c r="DX503" s="51"/>
      <c r="DY503" s="51"/>
      <c r="DZ503" s="51"/>
      <c r="EA503" s="51"/>
      <c r="EB503" s="51"/>
      <c r="EC503" s="51"/>
      <c r="ED503" s="51"/>
      <c r="EE503" s="51"/>
      <c r="EF503" s="51"/>
      <c r="EG503" s="51"/>
      <c r="EH503" s="51"/>
      <c r="EI503" s="51"/>
      <c r="EJ503" s="51"/>
      <c r="EK503" s="51"/>
      <c r="EL503" s="51"/>
      <c r="EM503" s="51"/>
      <c r="EN503" s="51"/>
      <c r="EV503" s="51"/>
      <c r="EW503" s="51"/>
      <c r="EX503" s="51"/>
      <c r="EY503" s="51"/>
      <c r="EZ503" s="51"/>
      <c r="FA503" s="51"/>
      <c r="FB503" s="51"/>
      <c r="FC503" s="51"/>
      <c r="FD503" s="51"/>
      <c r="FE503" s="51"/>
      <c r="FF503" s="51"/>
      <c r="FG503" s="51"/>
      <c r="FH503" s="51"/>
      <c r="FI503" s="51"/>
      <c r="FJ503" s="51"/>
      <c r="FK503" s="51"/>
      <c r="FL503" s="51"/>
    </row>
    <row r="504" spans="2:168" ht="12" customHeight="1" x14ac:dyDescent="0.2">
      <c r="B504" s="21"/>
      <c r="C504" s="51"/>
      <c r="D504" s="1">
        <v>9</v>
      </c>
      <c r="E504" s="1238">
        <f t="shared" si="224"/>
        <v>0</v>
      </c>
      <c r="F504" s="669">
        <f t="shared" si="224"/>
        <v>0</v>
      </c>
      <c r="G504" s="47"/>
      <c r="H504" s="48">
        <f t="shared" si="225"/>
        <v>0</v>
      </c>
      <c r="I504" s="48">
        <f t="shared" si="225"/>
        <v>0</v>
      </c>
      <c r="J504" s="48">
        <f t="shared" si="225"/>
        <v>0</v>
      </c>
      <c r="K504" s="1187">
        <f t="shared" si="229"/>
        <v>0</v>
      </c>
      <c r="L504" s="46"/>
      <c r="M504" s="48">
        <f t="shared" si="226"/>
        <v>0</v>
      </c>
      <c r="N504" s="48">
        <f t="shared" si="226"/>
        <v>0</v>
      </c>
      <c r="O504" s="48">
        <f t="shared" si="226"/>
        <v>0</v>
      </c>
      <c r="P504" s="1187">
        <f t="shared" si="230"/>
        <v>0</v>
      </c>
      <c r="Q504" s="46"/>
      <c r="R504" s="628" t="str">
        <f t="shared" si="227"/>
        <v>ja</v>
      </c>
      <c r="S504" s="1230">
        <f>IF(R504="nee",0,(K504-P504)*(tab!$C$24*tab!$D$10+tab!$D$52))</f>
        <v>0</v>
      </c>
      <c r="T504" s="1230" t="str">
        <f>IF(AND(K504=0,P504=0),"",(H504-M504)*tab!$E$58+(I504-N504)*tab!$F$58+(J504-O504)*tab!$G$58)</f>
        <v/>
      </c>
      <c r="U504" s="1230">
        <f t="shared" si="231"/>
        <v>0</v>
      </c>
      <c r="V504" s="628" t="str">
        <f t="shared" si="228"/>
        <v>ja</v>
      </c>
      <c r="W504" s="1230">
        <f>IF(V504="nee",0,(K504-P504)*(tab!$C$123))</f>
        <v>0</v>
      </c>
      <c r="X504" s="1230">
        <f>IF(AND(K504=0,P504=0),0,(H504-M504)*tab!$G$123+(I504-N504)*tab!$H$123+(J504-O504)*tab!$I$123)</f>
        <v>0</v>
      </c>
      <c r="Y504" s="1230">
        <f t="shared" si="232"/>
        <v>0</v>
      </c>
      <c r="Z504" s="3"/>
      <c r="AA504" s="26"/>
      <c r="AF504" s="51"/>
      <c r="AG504" s="51"/>
      <c r="AH504" s="51"/>
      <c r="AI504" s="51"/>
      <c r="AJ504" s="51"/>
      <c r="AK504" s="51"/>
      <c r="AL504" s="51"/>
      <c r="AM504" s="51"/>
      <c r="AN504" s="51"/>
      <c r="AO504" s="51"/>
      <c r="AP504" s="51"/>
      <c r="AQ504" s="51"/>
      <c r="AR504" s="51"/>
      <c r="AS504" s="51"/>
      <c r="AT504" s="51"/>
      <c r="AU504" s="51"/>
      <c r="AV504" s="51"/>
      <c r="BD504" s="51"/>
      <c r="BE504" s="51"/>
      <c r="BF504" s="51"/>
      <c r="BG504" s="51"/>
      <c r="BH504" s="51"/>
      <c r="BI504" s="51"/>
      <c r="BJ504" s="51"/>
      <c r="BK504" s="51"/>
      <c r="BL504" s="51"/>
      <c r="BM504" s="51"/>
      <c r="BN504" s="51"/>
      <c r="BO504" s="51"/>
      <c r="BP504" s="51"/>
      <c r="BQ504" s="51"/>
      <c r="BR504" s="51"/>
      <c r="BS504" s="51"/>
      <c r="BT504" s="51"/>
      <c r="CB504" s="51"/>
      <c r="CC504" s="51"/>
      <c r="CD504" s="51"/>
      <c r="CE504" s="51"/>
      <c r="CF504" s="51"/>
      <c r="CG504" s="51"/>
      <c r="CH504" s="51"/>
      <c r="CI504" s="51"/>
      <c r="CJ504" s="51"/>
      <c r="CK504" s="51"/>
      <c r="CL504" s="51"/>
      <c r="CM504" s="51"/>
      <c r="CN504" s="51"/>
      <c r="CO504" s="51"/>
      <c r="CP504" s="51"/>
      <c r="CQ504" s="51"/>
      <c r="CR504" s="51"/>
      <c r="CZ504" s="51"/>
      <c r="DA504" s="51"/>
      <c r="DB504" s="51"/>
      <c r="DC504" s="51"/>
      <c r="DD504" s="51"/>
      <c r="DE504" s="51"/>
      <c r="DF504" s="51"/>
      <c r="DG504" s="51"/>
      <c r="DH504" s="51"/>
      <c r="DI504" s="51"/>
      <c r="DJ504" s="51"/>
      <c r="DK504" s="51"/>
      <c r="DL504" s="51"/>
      <c r="DM504" s="51"/>
      <c r="DN504" s="51"/>
      <c r="DO504" s="51"/>
      <c r="DP504" s="51"/>
      <c r="DX504" s="51"/>
      <c r="DY504" s="51"/>
      <c r="DZ504" s="51"/>
      <c r="EA504" s="51"/>
      <c r="EB504" s="51"/>
      <c r="EC504" s="51"/>
      <c r="ED504" s="51"/>
      <c r="EE504" s="51"/>
      <c r="EF504" s="51"/>
      <c r="EG504" s="51"/>
      <c r="EH504" s="51"/>
      <c r="EI504" s="51"/>
      <c r="EJ504" s="51"/>
      <c r="EK504" s="51"/>
      <c r="EL504" s="51"/>
      <c r="EM504" s="51"/>
      <c r="EN504" s="51"/>
      <c r="EV504" s="51"/>
      <c r="EW504" s="51"/>
      <c r="EX504" s="51"/>
      <c r="EY504" s="51"/>
      <c r="EZ504" s="51"/>
      <c r="FA504" s="51"/>
      <c r="FB504" s="51"/>
      <c r="FC504" s="51"/>
      <c r="FD504" s="51"/>
      <c r="FE504" s="51"/>
      <c r="FF504" s="51"/>
      <c r="FG504" s="51"/>
      <c r="FH504" s="51"/>
      <c r="FI504" s="51"/>
      <c r="FJ504" s="51"/>
      <c r="FK504" s="51"/>
      <c r="FL504" s="51"/>
    </row>
    <row r="505" spans="2:168" ht="12" customHeight="1" x14ac:dyDescent="0.2">
      <c r="B505" s="21"/>
      <c r="C505" s="51"/>
      <c r="D505" s="1">
        <v>10</v>
      </c>
      <c r="E505" s="1238">
        <f t="shared" si="224"/>
        <v>0</v>
      </c>
      <c r="F505" s="669">
        <f t="shared" si="224"/>
        <v>0</v>
      </c>
      <c r="G505" s="47"/>
      <c r="H505" s="48">
        <f t="shared" si="225"/>
        <v>0</v>
      </c>
      <c r="I505" s="48">
        <f t="shared" si="225"/>
        <v>0</v>
      </c>
      <c r="J505" s="48">
        <f t="shared" si="225"/>
        <v>0</v>
      </c>
      <c r="K505" s="1187">
        <f t="shared" si="229"/>
        <v>0</v>
      </c>
      <c r="L505" s="46"/>
      <c r="M505" s="48">
        <f t="shared" si="226"/>
        <v>0</v>
      </c>
      <c r="N505" s="48">
        <f t="shared" si="226"/>
        <v>0</v>
      </c>
      <c r="O505" s="48">
        <f t="shared" si="226"/>
        <v>0</v>
      </c>
      <c r="P505" s="1187">
        <f t="shared" si="230"/>
        <v>0</v>
      </c>
      <c r="Q505" s="46"/>
      <c r="R505" s="628" t="str">
        <f t="shared" si="227"/>
        <v>ja</v>
      </c>
      <c r="S505" s="1230">
        <f>IF(R505="nee",0,(K505-P505)*(tab!$C$24*tab!$D$10+tab!$D$52))</f>
        <v>0</v>
      </c>
      <c r="T505" s="1230" t="str">
        <f>IF(AND(K505=0,P505=0),"",(H505-M505)*tab!$E$58+(I505-N505)*tab!$F$58+(J505-O505)*tab!$G$58)</f>
        <v/>
      </c>
      <c r="U505" s="1230">
        <f t="shared" si="231"/>
        <v>0</v>
      </c>
      <c r="V505" s="628" t="str">
        <f t="shared" si="228"/>
        <v>ja</v>
      </c>
      <c r="W505" s="1230">
        <f>IF(V505="nee",0,(K505-P505)*(tab!$C$123))</f>
        <v>0</v>
      </c>
      <c r="X505" s="1230">
        <f>IF(AND(K505=0,P505=0),0,(H505-M505)*tab!$G$123+(I505-N505)*tab!$H$123+(J505-O505)*tab!$I$123)</f>
        <v>0</v>
      </c>
      <c r="Y505" s="1230">
        <f t="shared" si="232"/>
        <v>0</v>
      </c>
      <c r="Z505" s="3"/>
      <c r="AA505" s="26"/>
      <c r="AF505" s="51"/>
      <c r="AG505" s="51"/>
      <c r="AH505" s="51"/>
      <c r="AI505" s="51"/>
      <c r="AJ505" s="51"/>
      <c r="AK505" s="51"/>
      <c r="AL505" s="51"/>
      <c r="AM505" s="51"/>
      <c r="AN505" s="51"/>
      <c r="AO505" s="51"/>
      <c r="AP505" s="51"/>
      <c r="AQ505" s="51"/>
      <c r="AR505" s="51"/>
      <c r="AS505" s="51"/>
      <c r="AT505" s="51"/>
      <c r="AU505" s="51"/>
      <c r="AV505" s="51"/>
      <c r="BD505" s="51"/>
      <c r="BE505" s="51"/>
      <c r="BF505" s="51"/>
      <c r="BG505" s="51"/>
      <c r="BH505" s="51"/>
      <c r="BI505" s="51"/>
      <c r="BJ505" s="51"/>
      <c r="BK505" s="51"/>
      <c r="BL505" s="51"/>
      <c r="BM505" s="51"/>
      <c r="BN505" s="51"/>
      <c r="BO505" s="51"/>
      <c r="BP505" s="51"/>
      <c r="BQ505" s="51"/>
      <c r="BR505" s="51"/>
      <c r="BS505" s="51"/>
      <c r="BT505" s="51"/>
      <c r="CB505" s="51"/>
      <c r="CC505" s="51"/>
      <c r="CD505" s="51"/>
      <c r="CE505" s="51"/>
      <c r="CF505" s="51"/>
      <c r="CG505" s="51"/>
      <c r="CH505" s="51"/>
      <c r="CI505" s="51"/>
      <c r="CJ505" s="51"/>
      <c r="CK505" s="51"/>
      <c r="CL505" s="51"/>
      <c r="CM505" s="51"/>
      <c r="CN505" s="51"/>
      <c r="CO505" s="51"/>
      <c r="CP505" s="51"/>
      <c r="CQ505" s="51"/>
      <c r="CR505" s="51"/>
      <c r="CZ505" s="51"/>
      <c r="DA505" s="51"/>
      <c r="DB505" s="51"/>
      <c r="DC505" s="51"/>
      <c r="DD505" s="51"/>
      <c r="DE505" s="51"/>
      <c r="DF505" s="51"/>
      <c r="DG505" s="51"/>
      <c r="DH505" s="51"/>
      <c r="DI505" s="51"/>
      <c r="DJ505" s="51"/>
      <c r="DK505" s="51"/>
      <c r="DL505" s="51"/>
      <c r="DM505" s="51"/>
      <c r="DN505" s="51"/>
      <c r="DO505" s="51"/>
      <c r="DP505" s="51"/>
      <c r="DX505" s="51"/>
      <c r="DY505" s="51"/>
      <c r="DZ505" s="51"/>
      <c r="EA505" s="51"/>
      <c r="EB505" s="51"/>
      <c r="EC505" s="51"/>
      <c r="ED505" s="51"/>
      <c r="EE505" s="51"/>
      <c r="EF505" s="51"/>
      <c r="EG505" s="51"/>
      <c r="EH505" s="51"/>
      <c r="EI505" s="51"/>
      <c r="EJ505" s="51"/>
      <c r="EK505" s="51"/>
      <c r="EL505" s="51"/>
      <c r="EM505" s="51"/>
      <c r="EN505" s="51"/>
      <c r="EV505" s="51"/>
      <c r="EW505" s="51"/>
      <c r="EX505" s="51"/>
      <c r="EY505" s="51"/>
      <c r="EZ505" s="51"/>
      <c r="FA505" s="51"/>
      <c r="FB505" s="51"/>
      <c r="FC505" s="51"/>
      <c r="FD505" s="51"/>
      <c r="FE505" s="51"/>
      <c r="FF505" s="51"/>
      <c r="FG505" s="51"/>
      <c r="FH505" s="51"/>
      <c r="FI505" s="51"/>
      <c r="FJ505" s="51"/>
      <c r="FK505" s="51"/>
      <c r="FL505" s="51"/>
    </row>
    <row r="506" spans="2:168" ht="12" customHeight="1" x14ac:dyDescent="0.2">
      <c r="B506" s="21"/>
      <c r="C506" s="51"/>
      <c r="D506" s="1">
        <v>11</v>
      </c>
      <c r="E506" s="1238">
        <f t="shared" si="224"/>
        <v>0</v>
      </c>
      <c r="F506" s="669">
        <f t="shared" si="224"/>
        <v>0</v>
      </c>
      <c r="G506" s="47"/>
      <c r="H506" s="48">
        <f t="shared" si="225"/>
        <v>0</v>
      </c>
      <c r="I506" s="48">
        <f t="shared" si="225"/>
        <v>0</v>
      </c>
      <c r="J506" s="48">
        <f t="shared" si="225"/>
        <v>0</v>
      </c>
      <c r="K506" s="1187">
        <f t="shared" si="229"/>
        <v>0</v>
      </c>
      <c r="L506" s="46"/>
      <c r="M506" s="48">
        <f t="shared" si="226"/>
        <v>0</v>
      </c>
      <c r="N506" s="48">
        <f t="shared" si="226"/>
        <v>0</v>
      </c>
      <c r="O506" s="48">
        <f t="shared" si="226"/>
        <v>0</v>
      </c>
      <c r="P506" s="1187">
        <f t="shared" si="230"/>
        <v>0</v>
      </c>
      <c r="Q506" s="46"/>
      <c r="R506" s="628" t="str">
        <f t="shared" si="227"/>
        <v>ja</v>
      </c>
      <c r="S506" s="1230">
        <f>IF(R506="nee",0,(K506-P506)*(tab!$C$24*tab!$D$10+tab!$D$52))</f>
        <v>0</v>
      </c>
      <c r="T506" s="1230" t="str">
        <f>IF(AND(K506=0,P506=0),"",(H506-M506)*tab!$E$58+(I506-N506)*tab!$F$58+(J506-O506)*tab!$G$58)</f>
        <v/>
      </c>
      <c r="U506" s="1230">
        <f t="shared" si="231"/>
        <v>0</v>
      </c>
      <c r="V506" s="628" t="str">
        <f t="shared" si="228"/>
        <v>ja</v>
      </c>
      <c r="W506" s="1230">
        <f>IF(V506="nee",0,(K506-P506)*(tab!$C$123))</f>
        <v>0</v>
      </c>
      <c r="X506" s="1230">
        <f>IF(AND(K506=0,P506=0),0,(H506-M506)*tab!$G$123+(I506-N506)*tab!$H$123+(J506-O506)*tab!$I$123)</f>
        <v>0</v>
      </c>
      <c r="Y506" s="1230">
        <f t="shared" si="232"/>
        <v>0</v>
      </c>
      <c r="Z506" s="3"/>
      <c r="AA506" s="26"/>
      <c r="AF506" s="51"/>
      <c r="AG506" s="51"/>
      <c r="AH506" s="51"/>
      <c r="AI506" s="51"/>
      <c r="AJ506" s="51"/>
      <c r="AK506" s="51"/>
      <c r="AL506" s="51"/>
      <c r="AM506" s="51"/>
      <c r="AN506" s="51"/>
      <c r="AO506" s="51"/>
      <c r="AP506" s="51"/>
      <c r="AQ506" s="51"/>
      <c r="AR506" s="51"/>
      <c r="AS506" s="51"/>
      <c r="AT506" s="51"/>
      <c r="AU506" s="51"/>
      <c r="AV506" s="51"/>
      <c r="BD506" s="51"/>
      <c r="BE506" s="51"/>
      <c r="BF506" s="51"/>
      <c r="BG506" s="51"/>
      <c r="BH506" s="51"/>
      <c r="BI506" s="51"/>
      <c r="BJ506" s="51"/>
      <c r="BK506" s="51"/>
      <c r="BL506" s="51"/>
      <c r="BM506" s="51"/>
      <c r="BN506" s="51"/>
      <c r="BO506" s="51"/>
      <c r="BP506" s="51"/>
      <c r="BQ506" s="51"/>
      <c r="BR506" s="51"/>
      <c r="BS506" s="51"/>
      <c r="BT506" s="51"/>
      <c r="CB506" s="51"/>
      <c r="CC506" s="51"/>
      <c r="CD506" s="51"/>
      <c r="CE506" s="51"/>
      <c r="CF506" s="51"/>
      <c r="CG506" s="51"/>
      <c r="CH506" s="51"/>
      <c r="CI506" s="51"/>
      <c r="CJ506" s="51"/>
      <c r="CK506" s="51"/>
      <c r="CL506" s="51"/>
      <c r="CM506" s="51"/>
      <c r="CN506" s="51"/>
      <c r="CO506" s="51"/>
      <c r="CP506" s="51"/>
      <c r="CQ506" s="51"/>
      <c r="CR506" s="51"/>
      <c r="CZ506" s="51"/>
      <c r="DA506" s="51"/>
      <c r="DB506" s="51"/>
      <c r="DC506" s="51"/>
      <c r="DD506" s="51"/>
      <c r="DE506" s="51"/>
      <c r="DF506" s="51"/>
      <c r="DG506" s="51"/>
      <c r="DH506" s="51"/>
      <c r="DI506" s="51"/>
      <c r="DJ506" s="51"/>
      <c r="DK506" s="51"/>
      <c r="DL506" s="51"/>
      <c r="DM506" s="51"/>
      <c r="DN506" s="51"/>
      <c r="DO506" s="51"/>
      <c r="DP506" s="51"/>
      <c r="DX506" s="51"/>
      <c r="DY506" s="51"/>
      <c r="DZ506" s="51"/>
      <c r="EA506" s="51"/>
      <c r="EB506" s="51"/>
      <c r="EC506" s="51"/>
      <c r="ED506" s="51"/>
      <c r="EE506" s="51"/>
      <c r="EF506" s="51"/>
      <c r="EG506" s="51"/>
      <c r="EH506" s="51"/>
      <c r="EI506" s="51"/>
      <c r="EJ506" s="51"/>
      <c r="EK506" s="51"/>
      <c r="EL506" s="51"/>
      <c r="EM506" s="51"/>
      <c r="EN506" s="51"/>
      <c r="EV506" s="51"/>
      <c r="EW506" s="51"/>
      <c r="EX506" s="51"/>
      <c r="EY506" s="51"/>
      <c r="EZ506" s="51"/>
      <c r="FA506" s="51"/>
      <c r="FB506" s="51"/>
      <c r="FC506" s="51"/>
      <c r="FD506" s="51"/>
      <c r="FE506" s="51"/>
      <c r="FF506" s="51"/>
      <c r="FG506" s="51"/>
      <c r="FH506" s="51"/>
      <c r="FI506" s="51"/>
      <c r="FJ506" s="51"/>
      <c r="FK506" s="51"/>
      <c r="FL506" s="51"/>
    </row>
    <row r="507" spans="2:168" ht="12" customHeight="1" x14ac:dyDescent="0.2">
      <c r="B507" s="21"/>
      <c r="C507" s="51"/>
      <c r="D507" s="1">
        <v>12</v>
      </c>
      <c r="E507" s="1238">
        <f t="shared" si="224"/>
        <v>0</v>
      </c>
      <c r="F507" s="669">
        <f t="shared" si="224"/>
        <v>0</v>
      </c>
      <c r="G507" s="47"/>
      <c r="H507" s="48">
        <f t="shared" si="225"/>
        <v>0</v>
      </c>
      <c r="I507" s="48">
        <f t="shared" si="225"/>
        <v>0</v>
      </c>
      <c r="J507" s="48">
        <f t="shared" si="225"/>
        <v>0</v>
      </c>
      <c r="K507" s="1187">
        <f t="shared" si="229"/>
        <v>0</v>
      </c>
      <c r="L507" s="46"/>
      <c r="M507" s="48">
        <f t="shared" si="226"/>
        <v>0</v>
      </c>
      <c r="N507" s="48">
        <f t="shared" si="226"/>
        <v>0</v>
      </c>
      <c r="O507" s="48">
        <f t="shared" si="226"/>
        <v>0</v>
      </c>
      <c r="P507" s="1187">
        <f t="shared" si="230"/>
        <v>0</v>
      </c>
      <c r="Q507" s="46"/>
      <c r="R507" s="628" t="str">
        <f t="shared" si="227"/>
        <v>ja</v>
      </c>
      <c r="S507" s="1230">
        <f>IF(R507="nee",0,(K507-P507)*(tab!$C$24*tab!$D$10+tab!$D$52))</f>
        <v>0</v>
      </c>
      <c r="T507" s="1230" t="str">
        <f>IF(AND(K507=0,P507=0),"",(H507-M507)*tab!$E$58+(I507-N507)*tab!$F$58+(J507-O507)*tab!$G$58)</f>
        <v/>
      </c>
      <c r="U507" s="1230">
        <f t="shared" si="231"/>
        <v>0</v>
      </c>
      <c r="V507" s="628" t="str">
        <f t="shared" si="228"/>
        <v>ja</v>
      </c>
      <c r="W507" s="1230">
        <f>IF(V507="nee",0,(K507-P507)*(tab!$C$123))</f>
        <v>0</v>
      </c>
      <c r="X507" s="1230">
        <f>IF(AND(K507=0,P507=0),0,(H507-M507)*tab!$G$123+(I507-N507)*tab!$H$123+(J507-O507)*tab!$I$123)</f>
        <v>0</v>
      </c>
      <c r="Y507" s="1230">
        <f t="shared" si="232"/>
        <v>0</v>
      </c>
      <c r="Z507" s="3"/>
      <c r="AA507" s="26"/>
      <c r="AF507" s="51"/>
      <c r="AG507" s="51"/>
      <c r="AH507" s="51"/>
      <c r="AI507" s="51"/>
      <c r="AJ507" s="51"/>
      <c r="AK507" s="51"/>
      <c r="AL507" s="51"/>
      <c r="AM507" s="51"/>
      <c r="AN507" s="51"/>
      <c r="AO507" s="51"/>
      <c r="AP507" s="51"/>
      <c r="AQ507" s="51"/>
      <c r="AR507" s="51"/>
      <c r="AS507" s="51"/>
      <c r="AT507" s="51"/>
      <c r="AU507" s="51"/>
      <c r="AV507" s="51"/>
      <c r="BD507" s="51"/>
      <c r="BE507" s="51"/>
      <c r="BF507" s="51"/>
      <c r="BG507" s="51"/>
      <c r="BH507" s="51"/>
      <c r="BI507" s="51"/>
      <c r="BJ507" s="51"/>
      <c r="BK507" s="51"/>
      <c r="BL507" s="51"/>
      <c r="BM507" s="51"/>
      <c r="BN507" s="51"/>
      <c r="BO507" s="51"/>
      <c r="BP507" s="51"/>
      <c r="BQ507" s="51"/>
      <c r="BR507" s="51"/>
      <c r="BS507" s="51"/>
      <c r="BT507" s="51"/>
      <c r="CB507" s="51"/>
      <c r="CC507" s="51"/>
      <c r="CD507" s="51"/>
      <c r="CE507" s="51"/>
      <c r="CF507" s="51"/>
      <c r="CG507" s="51"/>
      <c r="CH507" s="51"/>
      <c r="CI507" s="51"/>
      <c r="CJ507" s="51"/>
      <c r="CK507" s="51"/>
      <c r="CL507" s="51"/>
      <c r="CM507" s="51"/>
      <c r="CN507" s="51"/>
      <c r="CO507" s="51"/>
      <c r="CP507" s="51"/>
      <c r="CQ507" s="51"/>
      <c r="CR507" s="51"/>
      <c r="CZ507" s="51"/>
      <c r="DA507" s="51"/>
      <c r="DB507" s="51"/>
      <c r="DC507" s="51"/>
      <c r="DD507" s="51"/>
      <c r="DE507" s="51"/>
      <c r="DF507" s="51"/>
      <c r="DG507" s="51"/>
      <c r="DH507" s="51"/>
      <c r="DI507" s="51"/>
      <c r="DJ507" s="51"/>
      <c r="DK507" s="51"/>
      <c r="DL507" s="51"/>
      <c r="DM507" s="51"/>
      <c r="DN507" s="51"/>
      <c r="DO507" s="51"/>
      <c r="DP507" s="51"/>
      <c r="DX507" s="51"/>
      <c r="DY507" s="51"/>
      <c r="DZ507" s="51"/>
      <c r="EA507" s="51"/>
      <c r="EB507" s="51"/>
      <c r="EC507" s="51"/>
      <c r="ED507" s="51"/>
      <c r="EE507" s="51"/>
      <c r="EF507" s="51"/>
      <c r="EG507" s="51"/>
      <c r="EH507" s="51"/>
      <c r="EI507" s="51"/>
      <c r="EJ507" s="51"/>
      <c r="EK507" s="51"/>
      <c r="EL507" s="51"/>
      <c r="EM507" s="51"/>
      <c r="EN507" s="51"/>
      <c r="EV507" s="51"/>
      <c r="EW507" s="51"/>
      <c r="EX507" s="51"/>
      <c r="EY507" s="51"/>
      <c r="EZ507" s="51"/>
      <c r="FA507" s="51"/>
      <c r="FB507" s="51"/>
      <c r="FC507" s="51"/>
      <c r="FD507" s="51"/>
      <c r="FE507" s="51"/>
      <c r="FF507" s="51"/>
      <c r="FG507" s="51"/>
      <c r="FH507" s="51"/>
      <c r="FI507" s="51"/>
      <c r="FJ507" s="51"/>
      <c r="FK507" s="51"/>
      <c r="FL507" s="51"/>
    </row>
    <row r="508" spans="2:168" ht="12" customHeight="1" x14ac:dyDescent="0.2">
      <c r="B508" s="21"/>
      <c r="C508" s="51"/>
      <c r="D508" s="1">
        <v>13</v>
      </c>
      <c r="E508" s="1238">
        <f t="shared" si="224"/>
        <v>0</v>
      </c>
      <c r="F508" s="669">
        <f t="shared" si="224"/>
        <v>0</v>
      </c>
      <c r="G508" s="47"/>
      <c r="H508" s="48">
        <f t="shared" si="225"/>
        <v>0</v>
      </c>
      <c r="I508" s="48">
        <f t="shared" si="225"/>
        <v>0</v>
      </c>
      <c r="J508" s="48">
        <f t="shared" si="225"/>
        <v>0</v>
      </c>
      <c r="K508" s="1187">
        <f t="shared" si="229"/>
        <v>0</v>
      </c>
      <c r="L508" s="46"/>
      <c r="M508" s="48">
        <f t="shared" si="226"/>
        <v>0</v>
      </c>
      <c r="N508" s="48">
        <f t="shared" si="226"/>
        <v>0</v>
      </c>
      <c r="O508" s="48">
        <f t="shared" si="226"/>
        <v>0</v>
      </c>
      <c r="P508" s="1187">
        <f t="shared" si="230"/>
        <v>0</v>
      </c>
      <c r="Q508" s="46"/>
      <c r="R508" s="628" t="str">
        <f t="shared" si="227"/>
        <v>ja</v>
      </c>
      <c r="S508" s="1230">
        <f>IF(R508="nee",0,(K508-P508)*(tab!$C$24*tab!$D$10+tab!$D$52))</f>
        <v>0</v>
      </c>
      <c r="T508" s="1230" t="str">
        <f>IF(AND(K508=0,P508=0),"",(H508-M508)*tab!$E$58+(I508-N508)*tab!$F$58+(J508-O508)*tab!$G$58)</f>
        <v/>
      </c>
      <c r="U508" s="1230">
        <f t="shared" si="231"/>
        <v>0</v>
      </c>
      <c r="V508" s="628" t="str">
        <f t="shared" si="228"/>
        <v>ja</v>
      </c>
      <c r="W508" s="1230">
        <f>IF(V508="nee",0,(K508-P508)*(tab!$C$123))</f>
        <v>0</v>
      </c>
      <c r="X508" s="1230">
        <f>IF(AND(K508=0,P508=0),0,(H508-M508)*tab!$G$123+(I508-N508)*tab!$H$123+(J508-O508)*tab!$I$123)</f>
        <v>0</v>
      </c>
      <c r="Y508" s="1230">
        <f t="shared" si="232"/>
        <v>0</v>
      </c>
      <c r="Z508" s="3"/>
      <c r="AA508" s="26"/>
      <c r="AF508" s="51"/>
      <c r="AG508" s="51"/>
      <c r="AH508" s="51"/>
      <c r="AI508" s="51"/>
      <c r="AJ508" s="51"/>
      <c r="AK508" s="51"/>
      <c r="AL508" s="51"/>
      <c r="AM508" s="51"/>
      <c r="AN508" s="51"/>
      <c r="AO508" s="51"/>
      <c r="AP508" s="51"/>
      <c r="AQ508" s="51"/>
      <c r="AR508" s="51"/>
      <c r="AS508" s="51"/>
      <c r="AT508" s="51"/>
      <c r="AU508" s="51"/>
      <c r="AV508" s="51"/>
      <c r="BD508" s="51"/>
      <c r="BE508" s="51"/>
      <c r="BF508" s="51"/>
      <c r="BG508" s="51"/>
      <c r="BH508" s="51"/>
      <c r="BI508" s="51"/>
      <c r="BJ508" s="51"/>
      <c r="BK508" s="51"/>
      <c r="BL508" s="51"/>
      <c r="BM508" s="51"/>
      <c r="BN508" s="51"/>
      <c r="BO508" s="51"/>
      <c r="BP508" s="51"/>
      <c r="BQ508" s="51"/>
      <c r="BR508" s="51"/>
      <c r="BS508" s="51"/>
      <c r="BT508" s="51"/>
      <c r="CB508" s="51"/>
      <c r="CC508" s="51"/>
      <c r="CD508" s="51"/>
      <c r="CE508" s="51"/>
      <c r="CF508" s="51"/>
      <c r="CG508" s="51"/>
      <c r="CH508" s="51"/>
      <c r="CI508" s="51"/>
      <c r="CJ508" s="51"/>
      <c r="CK508" s="51"/>
      <c r="CL508" s="51"/>
      <c r="CM508" s="51"/>
      <c r="CN508" s="51"/>
      <c r="CO508" s="51"/>
      <c r="CP508" s="51"/>
      <c r="CQ508" s="51"/>
      <c r="CR508" s="51"/>
      <c r="CZ508" s="51"/>
      <c r="DA508" s="51"/>
      <c r="DB508" s="51"/>
      <c r="DC508" s="51"/>
      <c r="DD508" s="51"/>
      <c r="DE508" s="51"/>
      <c r="DF508" s="51"/>
      <c r="DG508" s="51"/>
      <c r="DH508" s="51"/>
      <c r="DI508" s="51"/>
      <c r="DJ508" s="51"/>
      <c r="DK508" s="51"/>
      <c r="DL508" s="51"/>
      <c r="DM508" s="51"/>
      <c r="DN508" s="51"/>
      <c r="DO508" s="51"/>
      <c r="DP508" s="51"/>
      <c r="DX508" s="51"/>
      <c r="DY508" s="51"/>
      <c r="DZ508" s="51"/>
      <c r="EA508" s="51"/>
      <c r="EB508" s="51"/>
      <c r="EC508" s="51"/>
      <c r="ED508" s="51"/>
      <c r="EE508" s="51"/>
      <c r="EF508" s="51"/>
      <c r="EG508" s="51"/>
      <c r="EH508" s="51"/>
      <c r="EI508" s="51"/>
      <c r="EJ508" s="51"/>
      <c r="EK508" s="51"/>
      <c r="EL508" s="51"/>
      <c r="EM508" s="51"/>
      <c r="EN508" s="51"/>
      <c r="EV508" s="51"/>
      <c r="EW508" s="51"/>
      <c r="EX508" s="51"/>
      <c r="EY508" s="51"/>
      <c r="EZ508" s="51"/>
      <c r="FA508" s="51"/>
      <c r="FB508" s="51"/>
      <c r="FC508" s="51"/>
      <c r="FD508" s="51"/>
      <c r="FE508" s="51"/>
      <c r="FF508" s="51"/>
      <c r="FG508" s="51"/>
      <c r="FH508" s="51"/>
      <c r="FI508" s="51"/>
      <c r="FJ508" s="51"/>
      <c r="FK508" s="51"/>
      <c r="FL508" s="51"/>
    </row>
    <row r="509" spans="2:168" ht="12" customHeight="1" x14ac:dyDescent="0.2">
      <c r="B509" s="21"/>
      <c r="C509" s="51"/>
      <c r="D509" s="1">
        <v>14</v>
      </c>
      <c r="E509" s="1238">
        <f t="shared" si="224"/>
        <v>0</v>
      </c>
      <c r="F509" s="669">
        <f t="shared" si="224"/>
        <v>0</v>
      </c>
      <c r="G509" s="47"/>
      <c r="H509" s="48">
        <f t="shared" si="225"/>
        <v>0</v>
      </c>
      <c r="I509" s="48">
        <f t="shared" si="225"/>
        <v>0</v>
      </c>
      <c r="J509" s="48">
        <f t="shared" si="225"/>
        <v>0</v>
      </c>
      <c r="K509" s="1187">
        <f t="shared" si="229"/>
        <v>0</v>
      </c>
      <c r="L509" s="46"/>
      <c r="M509" s="48">
        <f t="shared" si="226"/>
        <v>0</v>
      </c>
      <c r="N509" s="48">
        <f t="shared" si="226"/>
        <v>0</v>
      </c>
      <c r="O509" s="48">
        <f t="shared" si="226"/>
        <v>0</v>
      </c>
      <c r="P509" s="1187">
        <f t="shared" si="230"/>
        <v>0</v>
      </c>
      <c r="Q509" s="46"/>
      <c r="R509" s="628" t="str">
        <f t="shared" si="227"/>
        <v>ja</v>
      </c>
      <c r="S509" s="1230">
        <f>IF(R509="nee",0,(K509-P509)*(tab!$C$24*tab!$D$10+tab!$D$52))</f>
        <v>0</v>
      </c>
      <c r="T509" s="1230" t="str">
        <f>IF(AND(K509=0,P509=0),"",(H509-M509)*tab!$E$58+(I509-N509)*tab!$F$58+(J509-O509)*tab!$G$58)</f>
        <v/>
      </c>
      <c r="U509" s="1230">
        <f t="shared" si="231"/>
        <v>0</v>
      </c>
      <c r="V509" s="628" t="str">
        <f t="shared" si="228"/>
        <v>ja</v>
      </c>
      <c r="W509" s="1230">
        <f>IF(V509="nee",0,(K509-P509)*(tab!$C$123))</f>
        <v>0</v>
      </c>
      <c r="X509" s="1230">
        <f>IF(AND(K509=0,P509=0),0,(H509-M509)*tab!$G$123+(I509-N509)*tab!$H$123+(J509-O509)*tab!$I$123)</f>
        <v>0</v>
      </c>
      <c r="Y509" s="1230">
        <f t="shared" si="232"/>
        <v>0</v>
      </c>
      <c r="Z509" s="3"/>
      <c r="AA509" s="26"/>
      <c r="AF509" s="51"/>
      <c r="AG509" s="51"/>
      <c r="AH509" s="51"/>
      <c r="AI509" s="51"/>
      <c r="AJ509" s="51"/>
      <c r="AK509" s="51"/>
      <c r="AL509" s="51"/>
      <c r="AM509" s="51"/>
      <c r="AN509" s="51"/>
      <c r="AO509" s="51"/>
      <c r="AP509" s="51"/>
      <c r="AQ509" s="51"/>
      <c r="AR509" s="51"/>
      <c r="AS509" s="51"/>
      <c r="AT509" s="51"/>
      <c r="AU509" s="51"/>
      <c r="AV509" s="51"/>
      <c r="BD509" s="51"/>
      <c r="BE509" s="51"/>
      <c r="BF509" s="51"/>
      <c r="BG509" s="51"/>
      <c r="BH509" s="51"/>
      <c r="BI509" s="51"/>
      <c r="BJ509" s="51"/>
      <c r="BK509" s="51"/>
      <c r="BL509" s="51"/>
      <c r="BM509" s="51"/>
      <c r="BN509" s="51"/>
      <c r="BO509" s="51"/>
      <c r="BP509" s="51"/>
      <c r="BQ509" s="51"/>
      <c r="BR509" s="51"/>
      <c r="BS509" s="51"/>
      <c r="BT509" s="51"/>
      <c r="CB509" s="51"/>
      <c r="CC509" s="51"/>
      <c r="CD509" s="51"/>
      <c r="CE509" s="51"/>
      <c r="CF509" s="51"/>
      <c r="CG509" s="51"/>
      <c r="CH509" s="51"/>
      <c r="CI509" s="51"/>
      <c r="CJ509" s="51"/>
      <c r="CK509" s="51"/>
      <c r="CL509" s="51"/>
      <c r="CM509" s="51"/>
      <c r="CN509" s="51"/>
      <c r="CO509" s="51"/>
      <c r="CP509" s="51"/>
      <c r="CQ509" s="51"/>
      <c r="CR509" s="51"/>
      <c r="CZ509" s="51"/>
      <c r="DA509" s="51"/>
      <c r="DB509" s="51"/>
      <c r="DC509" s="51"/>
      <c r="DD509" s="51"/>
      <c r="DE509" s="51"/>
      <c r="DF509" s="51"/>
      <c r="DG509" s="51"/>
      <c r="DH509" s="51"/>
      <c r="DI509" s="51"/>
      <c r="DJ509" s="51"/>
      <c r="DK509" s="51"/>
      <c r="DL509" s="51"/>
      <c r="DM509" s="51"/>
      <c r="DN509" s="51"/>
      <c r="DO509" s="51"/>
      <c r="DP509" s="51"/>
      <c r="DX509" s="51"/>
      <c r="DY509" s="51"/>
      <c r="DZ509" s="51"/>
      <c r="EA509" s="51"/>
      <c r="EB509" s="51"/>
      <c r="EC509" s="51"/>
      <c r="ED509" s="51"/>
      <c r="EE509" s="51"/>
      <c r="EF509" s="51"/>
      <c r="EG509" s="51"/>
      <c r="EH509" s="51"/>
      <c r="EI509" s="51"/>
      <c r="EJ509" s="51"/>
      <c r="EK509" s="51"/>
      <c r="EL509" s="51"/>
      <c r="EM509" s="51"/>
      <c r="EN509" s="51"/>
      <c r="EV509" s="51"/>
      <c r="EW509" s="51"/>
      <c r="EX509" s="51"/>
      <c r="EY509" s="51"/>
      <c r="EZ509" s="51"/>
      <c r="FA509" s="51"/>
      <c r="FB509" s="51"/>
      <c r="FC509" s="51"/>
      <c r="FD509" s="51"/>
      <c r="FE509" s="51"/>
      <c r="FF509" s="51"/>
      <c r="FG509" s="51"/>
      <c r="FH509" s="51"/>
      <c r="FI509" s="51"/>
      <c r="FJ509" s="51"/>
      <c r="FK509" s="51"/>
      <c r="FL509" s="51"/>
    </row>
    <row r="510" spans="2:168" ht="12" customHeight="1" x14ac:dyDescent="0.2">
      <c r="B510" s="21"/>
      <c r="C510" s="51"/>
      <c r="D510" s="1">
        <v>15</v>
      </c>
      <c r="E510" s="1238">
        <f t="shared" si="224"/>
        <v>0</v>
      </c>
      <c r="F510" s="669">
        <f t="shared" si="224"/>
        <v>0</v>
      </c>
      <c r="G510" s="47"/>
      <c r="H510" s="48">
        <f t="shared" si="225"/>
        <v>0</v>
      </c>
      <c r="I510" s="48">
        <f t="shared" si="225"/>
        <v>0</v>
      </c>
      <c r="J510" s="48">
        <f t="shared" si="225"/>
        <v>0</v>
      </c>
      <c r="K510" s="1187">
        <f t="shared" si="229"/>
        <v>0</v>
      </c>
      <c r="L510" s="46"/>
      <c r="M510" s="48">
        <f t="shared" si="226"/>
        <v>0</v>
      </c>
      <c r="N510" s="48">
        <f t="shared" si="226"/>
        <v>0</v>
      </c>
      <c r="O510" s="48">
        <f t="shared" si="226"/>
        <v>0</v>
      </c>
      <c r="P510" s="1187">
        <f t="shared" si="230"/>
        <v>0</v>
      </c>
      <c r="Q510" s="46"/>
      <c r="R510" s="628" t="str">
        <f t="shared" si="227"/>
        <v>ja</v>
      </c>
      <c r="S510" s="1230">
        <f>IF(R510="nee",0,(K510-P510)*(tab!$C$24*tab!$D$10+tab!$D$52))</f>
        <v>0</v>
      </c>
      <c r="T510" s="1230" t="str">
        <f>IF(AND(K510=0,P510=0),"",(H510-M510)*tab!$E$58+(I510-N510)*tab!$F$58+(J510-O510)*tab!$G$58)</f>
        <v/>
      </c>
      <c r="U510" s="1230">
        <f t="shared" si="231"/>
        <v>0</v>
      </c>
      <c r="V510" s="628" t="str">
        <f t="shared" si="228"/>
        <v>ja</v>
      </c>
      <c r="W510" s="1230">
        <f>IF(V510="nee",0,(K510-P510)*(tab!$C$123))</f>
        <v>0</v>
      </c>
      <c r="X510" s="1230">
        <f>IF(AND(K510=0,P510=0),0,(H510-M510)*tab!$G$123+(I510-N510)*tab!$H$123+(J510-O510)*tab!$I$123)</f>
        <v>0</v>
      </c>
      <c r="Y510" s="1230">
        <f t="shared" si="232"/>
        <v>0</v>
      </c>
      <c r="Z510" s="3"/>
      <c r="AA510" s="26"/>
      <c r="AF510" s="51"/>
      <c r="AG510" s="51"/>
      <c r="AH510" s="51"/>
      <c r="AI510" s="51"/>
      <c r="AJ510" s="51"/>
      <c r="AK510" s="51"/>
      <c r="AL510" s="51"/>
      <c r="AM510" s="51"/>
      <c r="AN510" s="51"/>
      <c r="AO510" s="51"/>
      <c r="AP510" s="51"/>
      <c r="AQ510" s="51"/>
      <c r="AR510" s="51"/>
      <c r="AS510" s="51"/>
      <c r="AT510" s="51"/>
      <c r="AU510" s="51"/>
      <c r="AV510" s="51"/>
      <c r="BD510" s="51"/>
      <c r="BE510" s="51"/>
      <c r="BF510" s="51"/>
      <c r="BG510" s="51"/>
      <c r="BH510" s="51"/>
      <c r="BI510" s="51"/>
      <c r="BJ510" s="51"/>
      <c r="BK510" s="51"/>
      <c r="BL510" s="51"/>
      <c r="BM510" s="51"/>
      <c r="BN510" s="51"/>
      <c r="BO510" s="51"/>
      <c r="BP510" s="51"/>
      <c r="BQ510" s="51"/>
      <c r="BR510" s="51"/>
      <c r="BS510" s="51"/>
      <c r="BT510" s="51"/>
      <c r="CB510" s="51"/>
      <c r="CC510" s="51"/>
      <c r="CD510" s="51"/>
      <c r="CE510" s="51"/>
      <c r="CF510" s="51"/>
      <c r="CG510" s="51"/>
      <c r="CH510" s="51"/>
      <c r="CI510" s="51"/>
      <c r="CJ510" s="51"/>
      <c r="CK510" s="51"/>
      <c r="CL510" s="51"/>
      <c r="CM510" s="51"/>
      <c r="CN510" s="51"/>
      <c r="CO510" s="51"/>
      <c r="CP510" s="51"/>
      <c r="CQ510" s="51"/>
      <c r="CR510" s="51"/>
      <c r="CZ510" s="51"/>
      <c r="DA510" s="51"/>
      <c r="DB510" s="51"/>
      <c r="DC510" s="51"/>
      <c r="DD510" s="51"/>
      <c r="DE510" s="51"/>
      <c r="DF510" s="51"/>
      <c r="DG510" s="51"/>
      <c r="DH510" s="51"/>
      <c r="DI510" s="51"/>
      <c r="DJ510" s="51"/>
      <c r="DK510" s="51"/>
      <c r="DL510" s="51"/>
      <c r="DM510" s="51"/>
      <c r="DN510" s="51"/>
      <c r="DO510" s="51"/>
      <c r="DP510" s="51"/>
      <c r="DX510" s="51"/>
      <c r="DY510" s="51"/>
      <c r="DZ510" s="51"/>
      <c r="EA510" s="51"/>
      <c r="EB510" s="51"/>
      <c r="EC510" s="51"/>
      <c r="ED510" s="51"/>
      <c r="EE510" s="51"/>
      <c r="EF510" s="51"/>
      <c r="EG510" s="51"/>
      <c r="EH510" s="51"/>
      <c r="EI510" s="51"/>
      <c r="EJ510" s="51"/>
      <c r="EK510" s="51"/>
      <c r="EL510" s="51"/>
      <c r="EM510" s="51"/>
      <c r="EN510" s="51"/>
      <c r="EV510" s="51"/>
      <c r="EW510" s="51"/>
      <c r="EX510" s="51"/>
      <c r="EY510" s="51"/>
      <c r="EZ510" s="51"/>
      <c r="FA510" s="51"/>
      <c r="FB510" s="51"/>
      <c r="FC510" s="51"/>
      <c r="FD510" s="51"/>
      <c r="FE510" s="51"/>
      <c r="FF510" s="51"/>
      <c r="FG510" s="51"/>
      <c r="FH510" s="51"/>
      <c r="FI510" s="51"/>
      <c r="FJ510" s="51"/>
      <c r="FK510" s="51"/>
      <c r="FL510" s="51"/>
    </row>
    <row r="511" spans="2:168" ht="12" customHeight="1" x14ac:dyDescent="0.2">
      <c r="B511" s="21"/>
      <c r="C511" s="51"/>
      <c r="D511" s="1">
        <v>16</v>
      </c>
      <c r="E511" s="1238">
        <f t="shared" si="224"/>
        <v>0</v>
      </c>
      <c r="F511" s="669">
        <f t="shared" si="224"/>
        <v>0</v>
      </c>
      <c r="G511" s="47"/>
      <c r="H511" s="48">
        <f t="shared" si="225"/>
        <v>0</v>
      </c>
      <c r="I511" s="48">
        <f t="shared" si="225"/>
        <v>0</v>
      </c>
      <c r="J511" s="48">
        <f t="shared" si="225"/>
        <v>0</v>
      </c>
      <c r="K511" s="1187">
        <f t="shared" si="229"/>
        <v>0</v>
      </c>
      <c r="L511" s="46"/>
      <c r="M511" s="48">
        <f t="shared" si="226"/>
        <v>0</v>
      </c>
      <c r="N511" s="48">
        <f t="shared" si="226"/>
        <v>0</v>
      </c>
      <c r="O511" s="48">
        <f t="shared" si="226"/>
        <v>0</v>
      </c>
      <c r="P511" s="1187">
        <f t="shared" si="230"/>
        <v>0</v>
      </c>
      <c r="Q511" s="46"/>
      <c r="R511" s="628" t="str">
        <f t="shared" si="227"/>
        <v>ja</v>
      </c>
      <c r="S511" s="1230">
        <f>IF(R511="nee",0,(K511-P511)*(tab!$C$24*tab!$D$10+tab!$D$52))</f>
        <v>0</v>
      </c>
      <c r="T511" s="1230" t="str">
        <f>IF(AND(K511=0,P511=0),"",(H511-M511)*tab!$E$58+(I511-N511)*tab!$F$58+(J511-O511)*tab!$G$58)</f>
        <v/>
      </c>
      <c r="U511" s="1230">
        <f t="shared" si="231"/>
        <v>0</v>
      </c>
      <c r="V511" s="628" t="str">
        <f t="shared" si="228"/>
        <v>ja</v>
      </c>
      <c r="W511" s="1230">
        <f>IF(V511="nee",0,(K511-P511)*(tab!$C$123))</f>
        <v>0</v>
      </c>
      <c r="X511" s="1230">
        <f>IF(AND(K511=0,P511=0),0,(H511-M511)*tab!$G$123+(I511-N511)*tab!$H$123+(J511-O511)*tab!$I$123)</f>
        <v>0</v>
      </c>
      <c r="Y511" s="1230">
        <f t="shared" si="232"/>
        <v>0</v>
      </c>
      <c r="Z511" s="3"/>
      <c r="AA511" s="26"/>
      <c r="AF511" s="51"/>
      <c r="AG511" s="51"/>
      <c r="AH511" s="51"/>
      <c r="AI511" s="51"/>
      <c r="AJ511" s="51"/>
      <c r="AK511" s="51"/>
      <c r="AL511" s="51"/>
      <c r="AM511" s="51"/>
      <c r="AN511" s="51"/>
      <c r="AO511" s="51"/>
      <c r="AP511" s="51"/>
      <c r="AQ511" s="51"/>
      <c r="AR511" s="51"/>
      <c r="AS511" s="51"/>
      <c r="AT511" s="51"/>
      <c r="AU511" s="51"/>
      <c r="AV511" s="51"/>
      <c r="BD511" s="51"/>
      <c r="BE511" s="51"/>
      <c r="BF511" s="51"/>
      <c r="BG511" s="51"/>
      <c r="BH511" s="51"/>
      <c r="BI511" s="51"/>
      <c r="BJ511" s="51"/>
      <c r="BK511" s="51"/>
      <c r="BL511" s="51"/>
      <c r="BM511" s="51"/>
      <c r="BN511" s="51"/>
      <c r="BO511" s="51"/>
      <c r="BP511" s="51"/>
      <c r="BQ511" s="51"/>
      <c r="BR511" s="51"/>
      <c r="BS511" s="51"/>
      <c r="BT511" s="51"/>
      <c r="CB511" s="51"/>
      <c r="CC511" s="51"/>
      <c r="CD511" s="51"/>
      <c r="CE511" s="51"/>
      <c r="CF511" s="51"/>
      <c r="CG511" s="51"/>
      <c r="CH511" s="51"/>
      <c r="CI511" s="51"/>
      <c r="CJ511" s="51"/>
      <c r="CK511" s="51"/>
      <c r="CL511" s="51"/>
      <c r="CM511" s="51"/>
      <c r="CN511" s="51"/>
      <c r="CO511" s="51"/>
      <c r="CP511" s="51"/>
      <c r="CQ511" s="51"/>
      <c r="CR511" s="51"/>
      <c r="CZ511" s="51"/>
      <c r="DA511" s="51"/>
      <c r="DB511" s="51"/>
      <c r="DC511" s="51"/>
      <c r="DD511" s="51"/>
      <c r="DE511" s="51"/>
      <c r="DF511" s="51"/>
      <c r="DG511" s="51"/>
      <c r="DH511" s="51"/>
      <c r="DI511" s="51"/>
      <c r="DJ511" s="51"/>
      <c r="DK511" s="51"/>
      <c r="DL511" s="51"/>
      <c r="DM511" s="51"/>
      <c r="DN511" s="51"/>
      <c r="DO511" s="51"/>
      <c r="DP511" s="51"/>
      <c r="DX511" s="51"/>
      <c r="DY511" s="51"/>
      <c r="DZ511" s="51"/>
      <c r="EA511" s="51"/>
      <c r="EB511" s="51"/>
      <c r="EC511" s="51"/>
      <c r="ED511" s="51"/>
      <c r="EE511" s="51"/>
      <c r="EF511" s="51"/>
      <c r="EG511" s="51"/>
      <c r="EH511" s="51"/>
      <c r="EI511" s="51"/>
      <c r="EJ511" s="51"/>
      <c r="EK511" s="51"/>
      <c r="EL511" s="51"/>
      <c r="EM511" s="51"/>
      <c r="EN511" s="51"/>
      <c r="EV511" s="51"/>
      <c r="EW511" s="51"/>
      <c r="EX511" s="51"/>
      <c r="EY511" s="51"/>
      <c r="EZ511" s="51"/>
      <c r="FA511" s="51"/>
      <c r="FB511" s="51"/>
      <c r="FC511" s="51"/>
      <c r="FD511" s="51"/>
      <c r="FE511" s="51"/>
      <c r="FF511" s="51"/>
      <c r="FG511" s="51"/>
      <c r="FH511" s="51"/>
      <c r="FI511" s="51"/>
      <c r="FJ511" s="51"/>
      <c r="FK511" s="51"/>
      <c r="FL511" s="51"/>
    </row>
    <row r="512" spans="2:168" ht="12" customHeight="1" x14ac:dyDescent="0.2">
      <c r="B512" s="21"/>
      <c r="C512" s="51"/>
      <c r="D512" s="1">
        <v>17</v>
      </c>
      <c r="E512" s="1238">
        <f t="shared" si="224"/>
        <v>0</v>
      </c>
      <c r="F512" s="669">
        <f t="shared" si="224"/>
        <v>0</v>
      </c>
      <c r="G512" s="47"/>
      <c r="H512" s="48">
        <f t="shared" si="225"/>
        <v>0</v>
      </c>
      <c r="I512" s="48">
        <f t="shared" si="225"/>
        <v>0</v>
      </c>
      <c r="J512" s="48">
        <f t="shared" si="225"/>
        <v>0</v>
      </c>
      <c r="K512" s="1187">
        <f t="shared" si="229"/>
        <v>0</v>
      </c>
      <c r="L512" s="46"/>
      <c r="M512" s="48">
        <f t="shared" si="226"/>
        <v>0</v>
      </c>
      <c r="N512" s="48">
        <f t="shared" si="226"/>
        <v>0</v>
      </c>
      <c r="O512" s="48">
        <f t="shared" si="226"/>
        <v>0</v>
      </c>
      <c r="P512" s="1187">
        <f t="shared" si="230"/>
        <v>0</v>
      </c>
      <c r="Q512" s="46"/>
      <c r="R512" s="628" t="str">
        <f t="shared" si="227"/>
        <v>ja</v>
      </c>
      <c r="S512" s="1230">
        <f>IF(R512="nee",0,(K512-P512)*(tab!$C$24*tab!$D$10+tab!$D$52))</f>
        <v>0</v>
      </c>
      <c r="T512" s="1230" t="str">
        <f>IF(AND(K512=0,P512=0),"",(H512-M512)*tab!$E$58+(I512-N512)*tab!$F$58+(J512-O512)*tab!$G$58)</f>
        <v/>
      </c>
      <c r="U512" s="1230">
        <f t="shared" si="231"/>
        <v>0</v>
      </c>
      <c r="V512" s="628" t="str">
        <f t="shared" si="228"/>
        <v>ja</v>
      </c>
      <c r="W512" s="1230">
        <f>IF(V512="nee",0,(K512-P512)*(tab!$C$123))</f>
        <v>0</v>
      </c>
      <c r="X512" s="1230">
        <f>IF(AND(K512=0,P512=0),0,(H512-M512)*tab!$G$123+(I512-N512)*tab!$H$123+(J512-O512)*tab!$I$123)</f>
        <v>0</v>
      </c>
      <c r="Y512" s="1230">
        <f t="shared" si="232"/>
        <v>0</v>
      </c>
      <c r="Z512" s="3"/>
      <c r="AA512" s="26"/>
      <c r="AF512" s="51"/>
      <c r="AG512" s="51"/>
      <c r="AH512" s="51"/>
      <c r="AI512" s="51"/>
      <c r="AJ512" s="51"/>
      <c r="AK512" s="51"/>
      <c r="AL512" s="51"/>
      <c r="AM512" s="51"/>
      <c r="AN512" s="51"/>
      <c r="AO512" s="51"/>
      <c r="AP512" s="51"/>
      <c r="AQ512" s="51"/>
      <c r="AR512" s="51"/>
      <c r="AS512" s="51"/>
      <c r="AT512" s="51"/>
      <c r="AU512" s="51"/>
      <c r="AV512" s="51"/>
      <c r="BD512" s="51"/>
      <c r="BE512" s="51"/>
      <c r="BF512" s="51"/>
      <c r="BG512" s="51"/>
      <c r="BH512" s="51"/>
      <c r="BI512" s="51"/>
      <c r="BJ512" s="51"/>
      <c r="BK512" s="51"/>
      <c r="BL512" s="51"/>
      <c r="BM512" s="51"/>
      <c r="BN512" s="51"/>
      <c r="BO512" s="51"/>
      <c r="BP512" s="51"/>
      <c r="BQ512" s="51"/>
      <c r="BR512" s="51"/>
      <c r="BS512" s="51"/>
      <c r="BT512" s="51"/>
      <c r="CB512" s="51"/>
      <c r="CC512" s="51"/>
      <c r="CD512" s="51"/>
      <c r="CE512" s="51"/>
      <c r="CF512" s="51"/>
      <c r="CG512" s="51"/>
      <c r="CH512" s="51"/>
      <c r="CI512" s="51"/>
      <c r="CJ512" s="51"/>
      <c r="CK512" s="51"/>
      <c r="CL512" s="51"/>
      <c r="CM512" s="51"/>
      <c r="CN512" s="51"/>
      <c r="CO512" s="51"/>
      <c r="CP512" s="51"/>
      <c r="CQ512" s="51"/>
      <c r="CR512" s="51"/>
      <c r="CZ512" s="51"/>
      <c r="DA512" s="51"/>
      <c r="DB512" s="51"/>
      <c r="DC512" s="51"/>
      <c r="DD512" s="51"/>
      <c r="DE512" s="51"/>
      <c r="DF512" s="51"/>
      <c r="DG512" s="51"/>
      <c r="DH512" s="51"/>
      <c r="DI512" s="51"/>
      <c r="DJ512" s="51"/>
      <c r="DK512" s="51"/>
      <c r="DL512" s="51"/>
      <c r="DM512" s="51"/>
      <c r="DN512" s="51"/>
      <c r="DO512" s="51"/>
      <c r="DP512" s="51"/>
      <c r="DX512" s="51"/>
      <c r="DY512" s="51"/>
      <c r="DZ512" s="51"/>
      <c r="EA512" s="51"/>
      <c r="EB512" s="51"/>
      <c r="EC512" s="51"/>
      <c r="ED512" s="51"/>
      <c r="EE512" s="51"/>
      <c r="EF512" s="51"/>
      <c r="EG512" s="51"/>
      <c r="EH512" s="51"/>
      <c r="EI512" s="51"/>
      <c r="EJ512" s="51"/>
      <c r="EK512" s="51"/>
      <c r="EL512" s="51"/>
      <c r="EM512" s="51"/>
      <c r="EN512" s="51"/>
      <c r="EV512" s="51"/>
      <c r="EW512" s="51"/>
      <c r="EX512" s="51"/>
      <c r="EY512" s="51"/>
      <c r="EZ512" s="51"/>
      <c r="FA512" s="51"/>
      <c r="FB512" s="51"/>
      <c r="FC512" s="51"/>
      <c r="FD512" s="51"/>
      <c r="FE512" s="51"/>
      <c r="FF512" s="51"/>
      <c r="FG512" s="51"/>
      <c r="FH512" s="51"/>
      <c r="FI512" s="51"/>
      <c r="FJ512" s="51"/>
      <c r="FK512" s="51"/>
      <c r="FL512" s="51"/>
    </row>
    <row r="513" spans="2:168" ht="12" customHeight="1" x14ac:dyDescent="0.2">
      <c r="B513" s="21"/>
      <c r="C513" s="51"/>
      <c r="D513" s="1">
        <v>18</v>
      </c>
      <c r="E513" s="1238">
        <f t="shared" si="224"/>
        <v>0</v>
      </c>
      <c r="F513" s="669">
        <f t="shared" si="224"/>
        <v>0</v>
      </c>
      <c r="G513" s="47"/>
      <c r="H513" s="48">
        <f t="shared" si="225"/>
        <v>0</v>
      </c>
      <c r="I513" s="48">
        <f t="shared" si="225"/>
        <v>0</v>
      </c>
      <c r="J513" s="48">
        <f t="shared" si="225"/>
        <v>0</v>
      </c>
      <c r="K513" s="1187">
        <f t="shared" si="229"/>
        <v>0</v>
      </c>
      <c r="L513" s="46"/>
      <c r="M513" s="48">
        <f t="shared" si="226"/>
        <v>0</v>
      </c>
      <c r="N513" s="48">
        <f t="shared" si="226"/>
        <v>0</v>
      </c>
      <c r="O513" s="48">
        <f t="shared" si="226"/>
        <v>0</v>
      </c>
      <c r="P513" s="1187">
        <f t="shared" si="230"/>
        <v>0</v>
      </c>
      <c r="Q513" s="46"/>
      <c r="R513" s="628" t="str">
        <f t="shared" si="227"/>
        <v>ja</v>
      </c>
      <c r="S513" s="1230">
        <f>IF(R513="nee",0,(K513-P513)*(tab!$C$24*tab!$D$10+tab!$D$52))</f>
        <v>0</v>
      </c>
      <c r="T513" s="1230" t="str">
        <f>IF(AND(K513=0,P513=0),"",(H513-M513)*tab!$E$58+(I513-N513)*tab!$F$58+(J513-O513)*tab!$G$58)</f>
        <v/>
      </c>
      <c r="U513" s="1230">
        <f t="shared" si="231"/>
        <v>0</v>
      </c>
      <c r="V513" s="628" t="str">
        <f t="shared" si="228"/>
        <v>ja</v>
      </c>
      <c r="W513" s="1230">
        <f>IF(V513="nee",0,(K513-P513)*(tab!$C$123))</f>
        <v>0</v>
      </c>
      <c r="X513" s="1230">
        <f>IF(AND(K513=0,P513=0),0,(H513-M513)*tab!$G$123+(I513-N513)*tab!$H$123+(J513-O513)*tab!$I$123)</f>
        <v>0</v>
      </c>
      <c r="Y513" s="1230">
        <f t="shared" si="232"/>
        <v>0</v>
      </c>
      <c r="Z513" s="3"/>
      <c r="AA513" s="26"/>
      <c r="AF513" s="51"/>
      <c r="AG513" s="51"/>
      <c r="AH513" s="51"/>
      <c r="AI513" s="51"/>
      <c r="AJ513" s="51"/>
      <c r="AK513" s="51"/>
      <c r="AL513" s="51"/>
      <c r="AM513" s="51"/>
      <c r="AN513" s="51"/>
      <c r="AO513" s="51"/>
      <c r="AP513" s="51"/>
      <c r="AQ513" s="51"/>
      <c r="AR513" s="51"/>
      <c r="AS513" s="51"/>
      <c r="AT513" s="51"/>
      <c r="AU513" s="51"/>
      <c r="AV513" s="51"/>
      <c r="BD513" s="51"/>
      <c r="BE513" s="51"/>
      <c r="BF513" s="51"/>
      <c r="BG513" s="51"/>
      <c r="BH513" s="51"/>
      <c r="BI513" s="51"/>
      <c r="BJ513" s="51"/>
      <c r="BK513" s="51"/>
      <c r="BL513" s="51"/>
      <c r="BM513" s="51"/>
      <c r="BN513" s="51"/>
      <c r="BO513" s="51"/>
      <c r="BP513" s="51"/>
      <c r="BQ513" s="51"/>
      <c r="BR513" s="51"/>
      <c r="BS513" s="51"/>
      <c r="BT513" s="51"/>
      <c r="CB513" s="51"/>
      <c r="CC513" s="51"/>
      <c r="CD513" s="51"/>
      <c r="CE513" s="51"/>
      <c r="CF513" s="51"/>
      <c r="CG513" s="51"/>
      <c r="CH513" s="51"/>
      <c r="CI513" s="51"/>
      <c r="CJ513" s="51"/>
      <c r="CK513" s="51"/>
      <c r="CL513" s="51"/>
      <c r="CM513" s="51"/>
      <c r="CN513" s="51"/>
      <c r="CO513" s="51"/>
      <c r="CP513" s="51"/>
      <c r="CQ513" s="51"/>
      <c r="CR513" s="51"/>
      <c r="CZ513" s="51"/>
      <c r="DA513" s="51"/>
      <c r="DB513" s="51"/>
      <c r="DC513" s="51"/>
      <c r="DD513" s="51"/>
      <c r="DE513" s="51"/>
      <c r="DF513" s="51"/>
      <c r="DG513" s="51"/>
      <c r="DH513" s="51"/>
      <c r="DI513" s="51"/>
      <c r="DJ513" s="51"/>
      <c r="DK513" s="51"/>
      <c r="DL513" s="51"/>
      <c r="DM513" s="51"/>
      <c r="DN513" s="51"/>
      <c r="DO513" s="51"/>
      <c r="DP513" s="51"/>
      <c r="DX513" s="51"/>
      <c r="DY513" s="51"/>
      <c r="DZ513" s="51"/>
      <c r="EA513" s="51"/>
      <c r="EB513" s="51"/>
      <c r="EC513" s="51"/>
      <c r="ED513" s="51"/>
      <c r="EE513" s="51"/>
      <c r="EF513" s="51"/>
      <c r="EG513" s="51"/>
      <c r="EH513" s="51"/>
      <c r="EI513" s="51"/>
      <c r="EJ513" s="51"/>
      <c r="EK513" s="51"/>
      <c r="EL513" s="51"/>
      <c r="EM513" s="51"/>
      <c r="EN513" s="51"/>
      <c r="EV513" s="51"/>
      <c r="EW513" s="51"/>
      <c r="EX513" s="51"/>
      <c r="EY513" s="51"/>
      <c r="EZ513" s="51"/>
      <c r="FA513" s="51"/>
      <c r="FB513" s="51"/>
      <c r="FC513" s="51"/>
      <c r="FD513" s="51"/>
      <c r="FE513" s="51"/>
      <c r="FF513" s="51"/>
      <c r="FG513" s="51"/>
      <c r="FH513" s="51"/>
      <c r="FI513" s="51"/>
      <c r="FJ513" s="51"/>
      <c r="FK513" s="51"/>
      <c r="FL513" s="51"/>
    </row>
    <row r="514" spans="2:168" ht="12" customHeight="1" x14ac:dyDescent="0.2">
      <c r="B514" s="21"/>
      <c r="C514" s="51"/>
      <c r="D514" s="1">
        <v>19</v>
      </c>
      <c r="E514" s="1238">
        <f t="shared" si="224"/>
        <v>0</v>
      </c>
      <c r="F514" s="669">
        <f t="shared" si="224"/>
        <v>0</v>
      </c>
      <c r="G514" s="47"/>
      <c r="H514" s="48">
        <f t="shared" si="225"/>
        <v>0</v>
      </c>
      <c r="I514" s="48">
        <f t="shared" si="225"/>
        <v>0</v>
      </c>
      <c r="J514" s="48">
        <f t="shared" si="225"/>
        <v>0</v>
      </c>
      <c r="K514" s="1187">
        <f t="shared" si="229"/>
        <v>0</v>
      </c>
      <c r="L514" s="46"/>
      <c r="M514" s="48">
        <f t="shared" si="226"/>
        <v>0</v>
      </c>
      <c r="N514" s="48">
        <f t="shared" si="226"/>
        <v>0</v>
      </c>
      <c r="O514" s="48">
        <f t="shared" si="226"/>
        <v>0</v>
      </c>
      <c r="P514" s="1187">
        <f t="shared" si="230"/>
        <v>0</v>
      </c>
      <c r="Q514" s="46"/>
      <c r="R514" s="628" t="str">
        <f t="shared" si="227"/>
        <v>ja</v>
      </c>
      <c r="S514" s="1230">
        <f>IF(R514="nee",0,(K514-P514)*(tab!$C$24*tab!$D$10+tab!$D$52))</f>
        <v>0</v>
      </c>
      <c r="T514" s="1230" t="str">
        <f>IF(AND(K514=0,P514=0),"",(H514-M514)*tab!$E$58+(I514-N514)*tab!$F$58+(J514-O514)*tab!$G$58)</f>
        <v/>
      </c>
      <c r="U514" s="1230">
        <f t="shared" si="231"/>
        <v>0</v>
      </c>
      <c r="V514" s="628" t="str">
        <f t="shared" si="228"/>
        <v>ja</v>
      </c>
      <c r="W514" s="1230">
        <f>IF(V514="nee",0,(K514-P514)*(tab!$C$123))</f>
        <v>0</v>
      </c>
      <c r="X514" s="1230">
        <f>IF(AND(K514=0,P514=0),0,(H514-M514)*tab!$G$123+(I514-N514)*tab!$H$123+(J514-O514)*tab!$I$123)</f>
        <v>0</v>
      </c>
      <c r="Y514" s="1230">
        <f t="shared" si="232"/>
        <v>0</v>
      </c>
      <c r="Z514" s="3"/>
      <c r="AA514" s="26"/>
      <c r="AF514" s="51"/>
      <c r="AG514" s="51"/>
      <c r="AH514" s="51"/>
      <c r="AI514" s="51"/>
      <c r="AJ514" s="51"/>
      <c r="AK514" s="51"/>
      <c r="AL514" s="51"/>
      <c r="AM514" s="51"/>
      <c r="AN514" s="51"/>
      <c r="AO514" s="51"/>
      <c r="AP514" s="51"/>
      <c r="AQ514" s="51"/>
      <c r="AR514" s="51"/>
      <c r="AS514" s="51"/>
      <c r="AT514" s="51"/>
      <c r="AU514" s="51"/>
      <c r="AV514" s="51"/>
      <c r="BD514" s="51"/>
      <c r="BE514" s="51"/>
      <c r="BF514" s="51"/>
      <c r="BG514" s="51"/>
      <c r="BH514" s="51"/>
      <c r="BI514" s="51"/>
      <c r="BJ514" s="51"/>
      <c r="BK514" s="51"/>
      <c r="BL514" s="51"/>
      <c r="BM514" s="51"/>
      <c r="BN514" s="51"/>
      <c r="BO514" s="51"/>
      <c r="BP514" s="51"/>
      <c r="BQ514" s="51"/>
      <c r="BR514" s="51"/>
      <c r="BS514" s="51"/>
      <c r="BT514" s="51"/>
      <c r="CB514" s="51"/>
      <c r="CC514" s="51"/>
      <c r="CD514" s="51"/>
      <c r="CE514" s="51"/>
      <c r="CF514" s="51"/>
      <c r="CG514" s="51"/>
      <c r="CH514" s="51"/>
      <c r="CI514" s="51"/>
      <c r="CJ514" s="51"/>
      <c r="CK514" s="51"/>
      <c r="CL514" s="51"/>
      <c r="CM514" s="51"/>
      <c r="CN514" s="51"/>
      <c r="CO514" s="51"/>
      <c r="CP514" s="51"/>
      <c r="CQ514" s="51"/>
      <c r="CR514" s="51"/>
      <c r="CZ514" s="51"/>
      <c r="DA514" s="51"/>
      <c r="DB514" s="51"/>
      <c r="DC514" s="51"/>
      <c r="DD514" s="51"/>
      <c r="DE514" s="51"/>
      <c r="DF514" s="51"/>
      <c r="DG514" s="51"/>
      <c r="DH514" s="51"/>
      <c r="DI514" s="51"/>
      <c r="DJ514" s="51"/>
      <c r="DK514" s="51"/>
      <c r="DL514" s="51"/>
      <c r="DM514" s="51"/>
      <c r="DN514" s="51"/>
      <c r="DO514" s="51"/>
      <c r="DP514" s="51"/>
      <c r="DX514" s="51"/>
      <c r="DY514" s="51"/>
      <c r="DZ514" s="51"/>
      <c r="EA514" s="51"/>
      <c r="EB514" s="51"/>
      <c r="EC514" s="51"/>
      <c r="ED514" s="51"/>
      <c r="EE514" s="51"/>
      <c r="EF514" s="51"/>
      <c r="EG514" s="51"/>
      <c r="EH514" s="51"/>
      <c r="EI514" s="51"/>
      <c r="EJ514" s="51"/>
      <c r="EK514" s="51"/>
      <c r="EL514" s="51"/>
      <c r="EM514" s="51"/>
      <c r="EN514" s="51"/>
      <c r="EV514" s="51"/>
      <c r="EW514" s="51"/>
      <c r="EX514" s="51"/>
      <c r="EY514" s="51"/>
      <c r="EZ514" s="51"/>
      <c r="FA514" s="51"/>
      <c r="FB514" s="51"/>
      <c r="FC514" s="51"/>
      <c r="FD514" s="51"/>
      <c r="FE514" s="51"/>
      <c r="FF514" s="51"/>
      <c r="FG514" s="51"/>
      <c r="FH514" s="51"/>
      <c r="FI514" s="51"/>
      <c r="FJ514" s="51"/>
      <c r="FK514" s="51"/>
      <c r="FL514" s="51"/>
    </row>
    <row r="515" spans="2:168" ht="12" customHeight="1" x14ac:dyDescent="0.2">
      <c r="B515" s="21"/>
      <c r="C515" s="51"/>
      <c r="D515" s="1">
        <v>20</v>
      </c>
      <c r="E515" s="1238">
        <f t="shared" si="224"/>
        <v>0</v>
      </c>
      <c r="F515" s="669">
        <f t="shared" si="224"/>
        <v>0</v>
      </c>
      <c r="G515" s="47"/>
      <c r="H515" s="48">
        <f t="shared" si="225"/>
        <v>0</v>
      </c>
      <c r="I515" s="48">
        <f t="shared" si="225"/>
        <v>0</v>
      </c>
      <c r="J515" s="48">
        <f t="shared" si="225"/>
        <v>0</v>
      </c>
      <c r="K515" s="1187">
        <f t="shared" si="229"/>
        <v>0</v>
      </c>
      <c r="L515" s="46"/>
      <c r="M515" s="48">
        <f t="shared" si="226"/>
        <v>0</v>
      </c>
      <c r="N515" s="48">
        <f t="shared" si="226"/>
        <v>0</v>
      </c>
      <c r="O515" s="48">
        <f t="shared" si="226"/>
        <v>0</v>
      </c>
      <c r="P515" s="1187">
        <f t="shared" si="230"/>
        <v>0</v>
      </c>
      <c r="Q515" s="46"/>
      <c r="R515" s="628" t="str">
        <f t="shared" si="227"/>
        <v>ja</v>
      </c>
      <c r="S515" s="1230">
        <f>IF(R515="nee",0,(K515-P515)*(tab!$C$24*tab!$D$10+tab!$D$52))</f>
        <v>0</v>
      </c>
      <c r="T515" s="1230" t="str">
        <f>IF(AND(K515=0,P515=0),"",(H515-M515)*tab!$E$58+(I515-N515)*tab!$F$58+(J515-O515)*tab!$G$58)</f>
        <v/>
      </c>
      <c r="U515" s="1230">
        <f t="shared" si="231"/>
        <v>0</v>
      </c>
      <c r="V515" s="628" t="str">
        <f t="shared" si="228"/>
        <v>ja</v>
      </c>
      <c r="W515" s="1230">
        <f>IF(V515="nee",0,(K515-P515)*(tab!$C$123))</f>
        <v>0</v>
      </c>
      <c r="X515" s="1230">
        <f>IF(AND(K515=0,P515=0),0,(H515-M515)*tab!$G$123+(I515-N515)*tab!$H$123+(J515-O515)*tab!$I$123)</f>
        <v>0</v>
      </c>
      <c r="Y515" s="1230">
        <f t="shared" si="232"/>
        <v>0</v>
      </c>
      <c r="Z515" s="3"/>
      <c r="AA515" s="26"/>
      <c r="AF515" s="51"/>
      <c r="AG515" s="51"/>
      <c r="AH515" s="51"/>
      <c r="AI515" s="51"/>
      <c r="AJ515" s="51"/>
      <c r="AK515" s="51"/>
      <c r="AL515" s="51"/>
      <c r="AM515" s="51"/>
      <c r="AN515" s="51"/>
      <c r="AO515" s="51"/>
      <c r="AP515" s="51"/>
      <c r="AQ515" s="51"/>
      <c r="AR515" s="51"/>
      <c r="AS515" s="51"/>
      <c r="AT515" s="51"/>
      <c r="AU515" s="51"/>
      <c r="AV515" s="51"/>
      <c r="BD515" s="51"/>
      <c r="BE515" s="51"/>
      <c r="BF515" s="51"/>
      <c r="BG515" s="51"/>
      <c r="BH515" s="51"/>
      <c r="BI515" s="51"/>
      <c r="BJ515" s="51"/>
      <c r="BK515" s="51"/>
      <c r="BL515" s="51"/>
      <c r="BM515" s="51"/>
      <c r="BN515" s="51"/>
      <c r="BO515" s="51"/>
      <c r="BP515" s="51"/>
      <c r="BQ515" s="51"/>
      <c r="BR515" s="51"/>
      <c r="BS515" s="51"/>
      <c r="BT515" s="51"/>
      <c r="CB515" s="51"/>
      <c r="CC515" s="51"/>
      <c r="CD515" s="51"/>
      <c r="CE515" s="51"/>
      <c r="CF515" s="51"/>
      <c r="CG515" s="51"/>
      <c r="CH515" s="51"/>
      <c r="CI515" s="51"/>
      <c r="CJ515" s="51"/>
      <c r="CK515" s="51"/>
      <c r="CL515" s="51"/>
      <c r="CM515" s="51"/>
      <c r="CN515" s="51"/>
      <c r="CO515" s="51"/>
      <c r="CP515" s="51"/>
      <c r="CQ515" s="51"/>
      <c r="CR515" s="51"/>
      <c r="CZ515" s="51"/>
      <c r="DA515" s="51"/>
      <c r="DB515" s="51"/>
      <c r="DC515" s="51"/>
      <c r="DD515" s="51"/>
      <c r="DE515" s="51"/>
      <c r="DF515" s="51"/>
      <c r="DG515" s="51"/>
      <c r="DH515" s="51"/>
      <c r="DI515" s="51"/>
      <c r="DJ515" s="51"/>
      <c r="DK515" s="51"/>
      <c r="DL515" s="51"/>
      <c r="DM515" s="51"/>
      <c r="DN515" s="51"/>
      <c r="DO515" s="51"/>
      <c r="DP515" s="51"/>
      <c r="DX515" s="51"/>
      <c r="DY515" s="51"/>
      <c r="DZ515" s="51"/>
      <c r="EA515" s="51"/>
      <c r="EB515" s="51"/>
      <c r="EC515" s="51"/>
      <c r="ED515" s="51"/>
      <c r="EE515" s="51"/>
      <c r="EF515" s="51"/>
      <c r="EG515" s="51"/>
      <c r="EH515" s="51"/>
      <c r="EI515" s="51"/>
      <c r="EJ515" s="51"/>
      <c r="EK515" s="51"/>
      <c r="EL515" s="51"/>
      <c r="EM515" s="51"/>
      <c r="EN515" s="51"/>
      <c r="EV515" s="51"/>
      <c r="EW515" s="51"/>
      <c r="EX515" s="51"/>
      <c r="EY515" s="51"/>
      <c r="EZ515" s="51"/>
      <c r="FA515" s="51"/>
      <c r="FB515" s="51"/>
      <c r="FC515" s="51"/>
      <c r="FD515" s="51"/>
      <c r="FE515" s="51"/>
      <c r="FF515" s="51"/>
      <c r="FG515" s="51"/>
      <c r="FH515" s="51"/>
      <c r="FI515" s="51"/>
      <c r="FJ515" s="51"/>
      <c r="FK515" s="51"/>
      <c r="FL515" s="51"/>
    </row>
    <row r="516" spans="2:168" ht="12" customHeight="1" x14ac:dyDescent="0.2">
      <c r="B516" s="21"/>
      <c r="C516" s="51"/>
      <c r="D516" s="1">
        <v>21</v>
      </c>
      <c r="E516" s="1238">
        <f t="shared" si="224"/>
        <v>0</v>
      </c>
      <c r="F516" s="669">
        <f t="shared" si="224"/>
        <v>0</v>
      </c>
      <c r="G516" s="47"/>
      <c r="H516" s="48">
        <f t="shared" si="225"/>
        <v>0</v>
      </c>
      <c r="I516" s="48">
        <f t="shared" si="225"/>
        <v>0</v>
      </c>
      <c r="J516" s="48">
        <f t="shared" si="225"/>
        <v>0</v>
      </c>
      <c r="K516" s="1187">
        <f t="shared" si="229"/>
        <v>0</v>
      </c>
      <c r="L516" s="46"/>
      <c r="M516" s="48">
        <f t="shared" si="226"/>
        <v>0</v>
      </c>
      <c r="N516" s="48">
        <f t="shared" si="226"/>
        <v>0</v>
      </c>
      <c r="O516" s="48">
        <f t="shared" si="226"/>
        <v>0</v>
      </c>
      <c r="P516" s="1187">
        <f t="shared" si="230"/>
        <v>0</v>
      </c>
      <c r="Q516" s="46"/>
      <c r="R516" s="628" t="str">
        <f t="shared" si="227"/>
        <v>ja</v>
      </c>
      <c r="S516" s="1230">
        <f>IF(R516="nee",0,(K516-P516)*(tab!$C$24*tab!$D$10+tab!$D$52))</f>
        <v>0</v>
      </c>
      <c r="T516" s="1230" t="str">
        <f>IF(AND(K516=0,P516=0),"",(H516-M516)*tab!$E$58+(I516-N516)*tab!$F$58+(J516-O516)*tab!$G$58)</f>
        <v/>
      </c>
      <c r="U516" s="1230">
        <f t="shared" si="231"/>
        <v>0</v>
      </c>
      <c r="V516" s="628" t="str">
        <f t="shared" si="228"/>
        <v>ja</v>
      </c>
      <c r="W516" s="1230">
        <f>IF(V516="nee",0,(K516-P516)*(tab!$C$123))</f>
        <v>0</v>
      </c>
      <c r="X516" s="1230">
        <f>IF(AND(K516=0,P516=0),0,(H516-M516)*tab!$G$123+(I516-N516)*tab!$H$123+(J516-O516)*tab!$I$123)</f>
        <v>0</v>
      </c>
      <c r="Y516" s="1230">
        <f t="shared" si="232"/>
        <v>0</v>
      </c>
      <c r="Z516" s="3"/>
      <c r="AA516" s="26"/>
      <c r="AF516" s="51"/>
      <c r="AG516" s="51"/>
      <c r="AH516" s="51"/>
      <c r="AI516" s="51"/>
      <c r="AJ516" s="51"/>
      <c r="AK516" s="51"/>
      <c r="AL516" s="51"/>
      <c r="AM516" s="51"/>
      <c r="AN516" s="51"/>
      <c r="AO516" s="51"/>
      <c r="AP516" s="51"/>
      <c r="AQ516" s="51"/>
      <c r="AR516" s="51"/>
      <c r="AS516" s="51"/>
      <c r="AT516" s="51"/>
      <c r="AU516" s="51"/>
      <c r="AV516" s="51"/>
      <c r="BD516" s="51"/>
      <c r="BE516" s="51"/>
      <c r="BF516" s="51"/>
      <c r="BG516" s="51"/>
      <c r="BH516" s="51"/>
      <c r="BI516" s="51"/>
      <c r="BJ516" s="51"/>
      <c r="BK516" s="51"/>
      <c r="BL516" s="51"/>
      <c r="BM516" s="51"/>
      <c r="BN516" s="51"/>
      <c r="BO516" s="51"/>
      <c r="BP516" s="51"/>
      <c r="BQ516" s="51"/>
      <c r="BR516" s="51"/>
      <c r="BS516" s="51"/>
      <c r="BT516" s="51"/>
      <c r="CB516" s="51"/>
      <c r="CC516" s="51"/>
      <c r="CD516" s="51"/>
      <c r="CE516" s="51"/>
      <c r="CF516" s="51"/>
      <c r="CG516" s="51"/>
      <c r="CH516" s="51"/>
      <c r="CI516" s="51"/>
      <c r="CJ516" s="51"/>
      <c r="CK516" s="51"/>
      <c r="CL516" s="51"/>
      <c r="CM516" s="51"/>
      <c r="CN516" s="51"/>
      <c r="CO516" s="51"/>
      <c r="CP516" s="51"/>
      <c r="CQ516" s="51"/>
      <c r="CR516" s="51"/>
      <c r="CZ516" s="51"/>
      <c r="DA516" s="51"/>
      <c r="DB516" s="51"/>
      <c r="DC516" s="51"/>
      <c r="DD516" s="51"/>
      <c r="DE516" s="51"/>
      <c r="DF516" s="51"/>
      <c r="DG516" s="51"/>
      <c r="DH516" s="51"/>
      <c r="DI516" s="51"/>
      <c r="DJ516" s="51"/>
      <c r="DK516" s="51"/>
      <c r="DL516" s="51"/>
      <c r="DM516" s="51"/>
      <c r="DN516" s="51"/>
      <c r="DO516" s="51"/>
      <c r="DP516" s="51"/>
      <c r="DX516" s="51"/>
      <c r="DY516" s="51"/>
      <c r="DZ516" s="51"/>
      <c r="EA516" s="51"/>
      <c r="EB516" s="51"/>
      <c r="EC516" s="51"/>
      <c r="ED516" s="51"/>
      <c r="EE516" s="51"/>
      <c r="EF516" s="51"/>
      <c r="EG516" s="51"/>
      <c r="EH516" s="51"/>
      <c r="EI516" s="51"/>
      <c r="EJ516" s="51"/>
      <c r="EK516" s="51"/>
      <c r="EL516" s="51"/>
      <c r="EM516" s="51"/>
      <c r="EN516" s="51"/>
      <c r="EV516" s="51"/>
      <c r="EW516" s="51"/>
      <c r="EX516" s="51"/>
      <c r="EY516" s="51"/>
      <c r="EZ516" s="51"/>
      <c r="FA516" s="51"/>
      <c r="FB516" s="51"/>
      <c r="FC516" s="51"/>
      <c r="FD516" s="51"/>
      <c r="FE516" s="51"/>
      <c r="FF516" s="51"/>
      <c r="FG516" s="51"/>
      <c r="FH516" s="51"/>
      <c r="FI516" s="51"/>
      <c r="FJ516" s="51"/>
      <c r="FK516" s="51"/>
      <c r="FL516" s="51"/>
    </row>
    <row r="517" spans="2:168" ht="12" customHeight="1" x14ac:dyDescent="0.2">
      <c r="B517" s="21"/>
      <c r="C517" s="51"/>
      <c r="D517" s="1">
        <v>22</v>
      </c>
      <c r="E517" s="1238">
        <f t="shared" si="224"/>
        <v>0</v>
      </c>
      <c r="F517" s="669">
        <f t="shared" si="224"/>
        <v>0</v>
      </c>
      <c r="G517" s="47"/>
      <c r="H517" s="48">
        <f t="shared" si="225"/>
        <v>0</v>
      </c>
      <c r="I517" s="48">
        <f t="shared" si="225"/>
        <v>0</v>
      </c>
      <c r="J517" s="48">
        <f t="shared" si="225"/>
        <v>0</v>
      </c>
      <c r="K517" s="1187">
        <f t="shared" si="229"/>
        <v>0</v>
      </c>
      <c r="L517" s="46"/>
      <c r="M517" s="48">
        <f t="shared" si="226"/>
        <v>0</v>
      </c>
      <c r="N517" s="48">
        <f t="shared" si="226"/>
        <v>0</v>
      </c>
      <c r="O517" s="48">
        <f t="shared" si="226"/>
        <v>0</v>
      </c>
      <c r="P517" s="1187">
        <f t="shared" si="230"/>
        <v>0</v>
      </c>
      <c r="Q517" s="46"/>
      <c r="R517" s="628" t="str">
        <f t="shared" si="227"/>
        <v>ja</v>
      </c>
      <c r="S517" s="1230">
        <f>IF(R517="nee",0,(K517-P517)*(tab!$C$24*tab!$D$10+tab!$D$52))</f>
        <v>0</v>
      </c>
      <c r="T517" s="1230" t="str">
        <f>IF(AND(K517=0,P517=0),"",(H517-M517)*tab!$E$58+(I517-N517)*tab!$F$58+(J517-O517)*tab!$G$58)</f>
        <v/>
      </c>
      <c r="U517" s="1230">
        <f t="shared" si="231"/>
        <v>0</v>
      </c>
      <c r="V517" s="628" t="str">
        <f t="shared" si="228"/>
        <v>ja</v>
      </c>
      <c r="W517" s="1230">
        <f>IF(V517="nee",0,(K517-P517)*(tab!$C$123))</f>
        <v>0</v>
      </c>
      <c r="X517" s="1230">
        <f>IF(AND(K517=0,P517=0),0,(H517-M517)*tab!$G$123+(I517-N517)*tab!$H$123+(J517-O517)*tab!$I$123)</f>
        <v>0</v>
      </c>
      <c r="Y517" s="1230">
        <f t="shared" si="232"/>
        <v>0</v>
      </c>
      <c r="Z517" s="3"/>
      <c r="AA517" s="26"/>
      <c r="AF517" s="51"/>
      <c r="AG517" s="51"/>
      <c r="AH517" s="51"/>
      <c r="AI517" s="51"/>
      <c r="AJ517" s="51"/>
      <c r="AK517" s="51"/>
      <c r="AL517" s="51"/>
      <c r="AM517" s="51"/>
      <c r="AN517" s="51"/>
      <c r="AO517" s="51"/>
      <c r="AP517" s="51"/>
      <c r="AQ517" s="51"/>
      <c r="AR517" s="51"/>
      <c r="AS517" s="51"/>
      <c r="AT517" s="51"/>
      <c r="AU517" s="51"/>
      <c r="AV517" s="51"/>
      <c r="BD517" s="51"/>
      <c r="BE517" s="51"/>
      <c r="BF517" s="51"/>
      <c r="BG517" s="51"/>
      <c r="BH517" s="51"/>
      <c r="BI517" s="51"/>
      <c r="BJ517" s="51"/>
      <c r="BK517" s="51"/>
      <c r="BL517" s="51"/>
      <c r="BM517" s="51"/>
      <c r="BN517" s="51"/>
      <c r="BO517" s="51"/>
      <c r="BP517" s="51"/>
      <c r="BQ517" s="51"/>
      <c r="BR517" s="51"/>
      <c r="BS517" s="51"/>
      <c r="BT517" s="51"/>
      <c r="CB517" s="51"/>
      <c r="CC517" s="51"/>
      <c r="CD517" s="51"/>
      <c r="CE517" s="51"/>
      <c r="CF517" s="51"/>
      <c r="CG517" s="51"/>
      <c r="CH517" s="51"/>
      <c r="CI517" s="51"/>
      <c r="CJ517" s="51"/>
      <c r="CK517" s="51"/>
      <c r="CL517" s="51"/>
      <c r="CM517" s="51"/>
      <c r="CN517" s="51"/>
      <c r="CO517" s="51"/>
      <c r="CP517" s="51"/>
      <c r="CQ517" s="51"/>
      <c r="CR517" s="51"/>
      <c r="CZ517" s="51"/>
      <c r="DA517" s="51"/>
      <c r="DB517" s="51"/>
      <c r="DC517" s="51"/>
      <c r="DD517" s="51"/>
      <c r="DE517" s="51"/>
      <c r="DF517" s="51"/>
      <c r="DG517" s="51"/>
      <c r="DH517" s="51"/>
      <c r="DI517" s="51"/>
      <c r="DJ517" s="51"/>
      <c r="DK517" s="51"/>
      <c r="DL517" s="51"/>
      <c r="DM517" s="51"/>
      <c r="DN517" s="51"/>
      <c r="DO517" s="51"/>
      <c r="DP517" s="51"/>
      <c r="DX517" s="51"/>
      <c r="DY517" s="51"/>
      <c r="DZ517" s="51"/>
      <c r="EA517" s="51"/>
      <c r="EB517" s="51"/>
      <c r="EC517" s="51"/>
      <c r="ED517" s="51"/>
      <c r="EE517" s="51"/>
      <c r="EF517" s="51"/>
      <c r="EG517" s="51"/>
      <c r="EH517" s="51"/>
      <c r="EI517" s="51"/>
      <c r="EJ517" s="51"/>
      <c r="EK517" s="51"/>
      <c r="EL517" s="51"/>
      <c r="EM517" s="51"/>
      <c r="EN517" s="51"/>
      <c r="EV517" s="51"/>
      <c r="EW517" s="51"/>
      <c r="EX517" s="51"/>
      <c r="EY517" s="51"/>
      <c r="EZ517" s="51"/>
      <c r="FA517" s="51"/>
      <c r="FB517" s="51"/>
      <c r="FC517" s="51"/>
      <c r="FD517" s="51"/>
      <c r="FE517" s="51"/>
      <c r="FF517" s="51"/>
      <c r="FG517" s="51"/>
      <c r="FH517" s="51"/>
      <c r="FI517" s="51"/>
      <c r="FJ517" s="51"/>
      <c r="FK517" s="51"/>
      <c r="FL517" s="51"/>
    </row>
    <row r="518" spans="2:168" ht="12" customHeight="1" x14ac:dyDescent="0.2">
      <c r="B518" s="21"/>
      <c r="C518" s="51"/>
      <c r="D518" s="1">
        <v>23</v>
      </c>
      <c r="E518" s="1238">
        <f t="shared" si="224"/>
        <v>0</v>
      </c>
      <c r="F518" s="669">
        <f t="shared" si="224"/>
        <v>0</v>
      </c>
      <c r="G518" s="47"/>
      <c r="H518" s="48">
        <f t="shared" si="225"/>
        <v>0</v>
      </c>
      <c r="I518" s="48">
        <f t="shared" si="225"/>
        <v>0</v>
      </c>
      <c r="J518" s="48">
        <f t="shared" si="225"/>
        <v>0</v>
      </c>
      <c r="K518" s="1187">
        <f t="shared" si="229"/>
        <v>0</v>
      </c>
      <c r="L518" s="46"/>
      <c r="M518" s="48">
        <f t="shared" si="226"/>
        <v>0</v>
      </c>
      <c r="N518" s="48">
        <f t="shared" si="226"/>
        <v>0</v>
      </c>
      <c r="O518" s="48">
        <f t="shared" si="226"/>
        <v>0</v>
      </c>
      <c r="P518" s="1187">
        <f t="shared" si="230"/>
        <v>0</v>
      </c>
      <c r="Q518" s="46"/>
      <c r="R518" s="628" t="str">
        <f t="shared" si="227"/>
        <v>ja</v>
      </c>
      <c r="S518" s="1230">
        <f>IF(R518="nee",0,(K518-P518)*(tab!$C$24*tab!$D$10+tab!$D$52))</f>
        <v>0</v>
      </c>
      <c r="T518" s="1230" t="str">
        <f>IF(AND(K518=0,P518=0),"",(H518-M518)*tab!$E$58+(I518-N518)*tab!$F$58+(J518-O518)*tab!$G$58)</f>
        <v/>
      </c>
      <c r="U518" s="1230">
        <f t="shared" si="231"/>
        <v>0</v>
      </c>
      <c r="V518" s="628" t="str">
        <f t="shared" si="228"/>
        <v>ja</v>
      </c>
      <c r="W518" s="1230">
        <f>IF(V518="nee",0,(K518-P518)*(tab!$C$123))</f>
        <v>0</v>
      </c>
      <c r="X518" s="1230">
        <f>IF(AND(K518=0,P518=0),0,(H518-M518)*tab!$G$123+(I518-N518)*tab!$H$123+(J518-O518)*tab!$I$123)</f>
        <v>0</v>
      </c>
      <c r="Y518" s="1230">
        <f t="shared" si="232"/>
        <v>0</v>
      </c>
      <c r="Z518" s="3"/>
      <c r="AA518" s="26"/>
      <c r="AF518" s="51"/>
      <c r="AG518" s="51"/>
      <c r="AH518" s="51"/>
      <c r="AI518" s="51"/>
      <c r="AJ518" s="51"/>
      <c r="AK518" s="51"/>
      <c r="AL518" s="51"/>
      <c r="AM518" s="51"/>
      <c r="AN518" s="51"/>
      <c r="AO518" s="51"/>
      <c r="AP518" s="51"/>
      <c r="AQ518" s="51"/>
      <c r="AR518" s="51"/>
      <c r="AS518" s="51"/>
      <c r="AT518" s="51"/>
      <c r="AU518" s="51"/>
      <c r="AV518" s="51"/>
      <c r="BD518" s="51"/>
      <c r="BE518" s="51"/>
      <c r="BF518" s="51"/>
      <c r="BG518" s="51"/>
      <c r="BH518" s="51"/>
      <c r="BI518" s="51"/>
      <c r="BJ518" s="51"/>
      <c r="BK518" s="51"/>
      <c r="BL518" s="51"/>
      <c r="BM518" s="51"/>
      <c r="BN518" s="51"/>
      <c r="BO518" s="51"/>
      <c r="BP518" s="51"/>
      <c r="BQ518" s="51"/>
      <c r="BR518" s="51"/>
      <c r="BS518" s="51"/>
      <c r="BT518" s="51"/>
      <c r="CB518" s="51"/>
      <c r="CC518" s="51"/>
      <c r="CD518" s="51"/>
      <c r="CE518" s="51"/>
      <c r="CF518" s="51"/>
      <c r="CG518" s="51"/>
      <c r="CH518" s="51"/>
      <c r="CI518" s="51"/>
      <c r="CJ518" s="51"/>
      <c r="CK518" s="51"/>
      <c r="CL518" s="51"/>
      <c r="CM518" s="51"/>
      <c r="CN518" s="51"/>
      <c r="CO518" s="51"/>
      <c r="CP518" s="51"/>
      <c r="CQ518" s="51"/>
      <c r="CR518" s="51"/>
      <c r="CZ518" s="51"/>
      <c r="DA518" s="51"/>
      <c r="DB518" s="51"/>
      <c r="DC518" s="51"/>
      <c r="DD518" s="51"/>
      <c r="DE518" s="51"/>
      <c r="DF518" s="51"/>
      <c r="DG518" s="51"/>
      <c r="DH518" s="51"/>
      <c r="DI518" s="51"/>
      <c r="DJ518" s="51"/>
      <c r="DK518" s="51"/>
      <c r="DL518" s="51"/>
      <c r="DM518" s="51"/>
      <c r="DN518" s="51"/>
      <c r="DO518" s="51"/>
      <c r="DP518" s="51"/>
      <c r="DX518" s="51"/>
      <c r="DY518" s="51"/>
      <c r="DZ518" s="51"/>
      <c r="EA518" s="51"/>
      <c r="EB518" s="51"/>
      <c r="EC518" s="51"/>
      <c r="ED518" s="51"/>
      <c r="EE518" s="51"/>
      <c r="EF518" s="51"/>
      <c r="EG518" s="51"/>
      <c r="EH518" s="51"/>
      <c r="EI518" s="51"/>
      <c r="EJ518" s="51"/>
      <c r="EK518" s="51"/>
      <c r="EL518" s="51"/>
      <c r="EM518" s="51"/>
      <c r="EN518" s="51"/>
      <c r="EV518" s="51"/>
      <c r="EW518" s="51"/>
      <c r="EX518" s="51"/>
      <c r="EY518" s="51"/>
      <c r="EZ518" s="51"/>
      <c r="FA518" s="51"/>
      <c r="FB518" s="51"/>
      <c r="FC518" s="51"/>
      <c r="FD518" s="51"/>
      <c r="FE518" s="51"/>
      <c r="FF518" s="51"/>
      <c r="FG518" s="51"/>
      <c r="FH518" s="51"/>
      <c r="FI518" s="51"/>
      <c r="FJ518" s="51"/>
      <c r="FK518" s="51"/>
      <c r="FL518" s="51"/>
    </row>
    <row r="519" spans="2:168" ht="12" customHeight="1" x14ac:dyDescent="0.2">
      <c r="B519" s="21"/>
      <c r="C519" s="51"/>
      <c r="D519" s="1">
        <v>24</v>
      </c>
      <c r="E519" s="1238">
        <f t="shared" si="224"/>
        <v>0</v>
      </c>
      <c r="F519" s="669">
        <f t="shared" si="224"/>
        <v>0</v>
      </c>
      <c r="G519" s="47"/>
      <c r="H519" s="48">
        <f t="shared" si="225"/>
        <v>0</v>
      </c>
      <c r="I519" s="48">
        <f t="shared" si="225"/>
        <v>0</v>
      </c>
      <c r="J519" s="48">
        <f t="shared" si="225"/>
        <v>0</v>
      </c>
      <c r="K519" s="1187">
        <f t="shared" si="229"/>
        <v>0</v>
      </c>
      <c r="L519" s="46"/>
      <c r="M519" s="48">
        <f t="shared" si="226"/>
        <v>0</v>
      </c>
      <c r="N519" s="48">
        <f t="shared" si="226"/>
        <v>0</v>
      </c>
      <c r="O519" s="48">
        <f t="shared" si="226"/>
        <v>0</v>
      </c>
      <c r="P519" s="1187">
        <f t="shared" si="230"/>
        <v>0</v>
      </c>
      <c r="Q519" s="46"/>
      <c r="R519" s="628" t="str">
        <f t="shared" si="227"/>
        <v>ja</v>
      </c>
      <c r="S519" s="1230">
        <f>IF(R519="nee",0,(K519-P519)*(tab!$C$24*tab!$D$10+tab!$D$52))</f>
        <v>0</v>
      </c>
      <c r="T519" s="1230" t="str">
        <f>IF(AND(K519=0,P519=0),"",(H519-M519)*tab!$E$58+(I519-N519)*tab!$F$58+(J519-O519)*tab!$G$58)</f>
        <v/>
      </c>
      <c r="U519" s="1230">
        <f t="shared" si="231"/>
        <v>0</v>
      </c>
      <c r="V519" s="628" t="str">
        <f t="shared" si="228"/>
        <v>ja</v>
      </c>
      <c r="W519" s="1230">
        <f>IF(V519="nee",0,(K519-P519)*(tab!$C$123))</f>
        <v>0</v>
      </c>
      <c r="X519" s="1230">
        <f>IF(AND(K519=0,P519=0),0,(H519-M519)*tab!$G$123+(I519-N519)*tab!$H$123+(J519-O519)*tab!$I$123)</f>
        <v>0</v>
      </c>
      <c r="Y519" s="1230">
        <f t="shared" si="232"/>
        <v>0</v>
      </c>
      <c r="Z519" s="3"/>
      <c r="AA519" s="26"/>
      <c r="AF519" s="51"/>
      <c r="AG519" s="51"/>
      <c r="AH519" s="51"/>
      <c r="AI519" s="51"/>
      <c r="AJ519" s="51"/>
      <c r="AK519" s="51"/>
      <c r="AL519" s="51"/>
      <c r="AM519" s="51"/>
      <c r="AN519" s="51"/>
      <c r="AO519" s="51"/>
      <c r="AP519" s="51"/>
      <c r="AQ519" s="51"/>
      <c r="AR519" s="51"/>
      <c r="AS519" s="51"/>
      <c r="AT519" s="51"/>
      <c r="AU519" s="51"/>
      <c r="AV519" s="51"/>
      <c r="BD519" s="51"/>
      <c r="BE519" s="51"/>
      <c r="BF519" s="51"/>
      <c r="BG519" s="51"/>
      <c r="BH519" s="51"/>
      <c r="BI519" s="51"/>
      <c r="BJ519" s="51"/>
      <c r="BK519" s="51"/>
      <c r="BL519" s="51"/>
      <c r="BM519" s="51"/>
      <c r="BN519" s="51"/>
      <c r="BO519" s="51"/>
      <c r="BP519" s="51"/>
      <c r="BQ519" s="51"/>
      <c r="BR519" s="51"/>
      <c r="BS519" s="51"/>
      <c r="BT519" s="51"/>
      <c r="CB519" s="51"/>
      <c r="CC519" s="51"/>
      <c r="CD519" s="51"/>
      <c r="CE519" s="51"/>
      <c r="CF519" s="51"/>
      <c r="CG519" s="51"/>
      <c r="CH519" s="51"/>
      <c r="CI519" s="51"/>
      <c r="CJ519" s="51"/>
      <c r="CK519" s="51"/>
      <c r="CL519" s="51"/>
      <c r="CM519" s="51"/>
      <c r="CN519" s="51"/>
      <c r="CO519" s="51"/>
      <c r="CP519" s="51"/>
      <c r="CQ519" s="51"/>
      <c r="CR519" s="51"/>
      <c r="CZ519" s="51"/>
      <c r="DA519" s="51"/>
      <c r="DB519" s="51"/>
      <c r="DC519" s="51"/>
      <c r="DD519" s="51"/>
      <c r="DE519" s="51"/>
      <c r="DF519" s="51"/>
      <c r="DG519" s="51"/>
      <c r="DH519" s="51"/>
      <c r="DI519" s="51"/>
      <c r="DJ519" s="51"/>
      <c r="DK519" s="51"/>
      <c r="DL519" s="51"/>
      <c r="DM519" s="51"/>
      <c r="DN519" s="51"/>
      <c r="DO519" s="51"/>
      <c r="DP519" s="51"/>
      <c r="DX519" s="51"/>
      <c r="DY519" s="51"/>
      <c r="DZ519" s="51"/>
      <c r="EA519" s="51"/>
      <c r="EB519" s="51"/>
      <c r="EC519" s="51"/>
      <c r="ED519" s="51"/>
      <c r="EE519" s="51"/>
      <c r="EF519" s="51"/>
      <c r="EG519" s="51"/>
      <c r="EH519" s="51"/>
      <c r="EI519" s="51"/>
      <c r="EJ519" s="51"/>
      <c r="EK519" s="51"/>
      <c r="EL519" s="51"/>
      <c r="EM519" s="51"/>
      <c r="EN519" s="51"/>
      <c r="EV519" s="51"/>
      <c r="EW519" s="51"/>
      <c r="EX519" s="51"/>
      <c r="EY519" s="51"/>
      <c r="EZ519" s="51"/>
      <c r="FA519" s="51"/>
      <c r="FB519" s="51"/>
      <c r="FC519" s="51"/>
      <c r="FD519" s="51"/>
      <c r="FE519" s="51"/>
      <c r="FF519" s="51"/>
      <c r="FG519" s="51"/>
      <c r="FH519" s="51"/>
      <c r="FI519" s="51"/>
      <c r="FJ519" s="51"/>
      <c r="FK519" s="51"/>
      <c r="FL519" s="51"/>
    </row>
    <row r="520" spans="2:168" ht="12" customHeight="1" x14ac:dyDescent="0.2">
      <c r="B520" s="21"/>
      <c r="C520" s="51"/>
      <c r="D520" s="1">
        <v>25</v>
      </c>
      <c r="E520" s="1238">
        <f t="shared" si="224"/>
        <v>0</v>
      </c>
      <c r="F520" s="669">
        <f t="shared" si="224"/>
        <v>0</v>
      </c>
      <c r="G520" s="47"/>
      <c r="H520" s="48">
        <f t="shared" si="225"/>
        <v>0</v>
      </c>
      <c r="I520" s="48">
        <f t="shared" si="225"/>
        <v>0</v>
      </c>
      <c r="J520" s="48">
        <f t="shared" si="225"/>
        <v>0</v>
      </c>
      <c r="K520" s="1187">
        <f t="shared" si="229"/>
        <v>0</v>
      </c>
      <c r="L520" s="46"/>
      <c r="M520" s="48">
        <f t="shared" si="226"/>
        <v>0</v>
      </c>
      <c r="N520" s="48">
        <f t="shared" si="226"/>
        <v>0</v>
      </c>
      <c r="O520" s="48">
        <f t="shared" si="226"/>
        <v>0</v>
      </c>
      <c r="P520" s="1187">
        <f t="shared" si="230"/>
        <v>0</v>
      </c>
      <c r="Q520" s="46"/>
      <c r="R520" s="628" t="str">
        <f t="shared" si="227"/>
        <v>ja</v>
      </c>
      <c r="S520" s="1230">
        <f>IF(R520="nee",0,(K520-P520)*(tab!$C$24*tab!$D$10+tab!$D$52))</f>
        <v>0</v>
      </c>
      <c r="T520" s="1230" t="str">
        <f>IF(AND(K520=0,P520=0),"",(H520-M520)*tab!$E$58+(I520-N520)*tab!$F$58+(J520-O520)*tab!$G$58)</f>
        <v/>
      </c>
      <c r="U520" s="1230">
        <f t="shared" si="231"/>
        <v>0</v>
      </c>
      <c r="V520" s="628" t="str">
        <f t="shared" si="228"/>
        <v>ja</v>
      </c>
      <c r="W520" s="1230">
        <f>IF(V520="nee",0,(K520-P520)*(tab!$C$123))</f>
        <v>0</v>
      </c>
      <c r="X520" s="1230">
        <f>IF(AND(K520=0,P520=0),0,(H520-M520)*tab!$G$123+(I520-N520)*tab!$H$123+(J520-O520)*tab!$I$123)</f>
        <v>0</v>
      </c>
      <c r="Y520" s="1230">
        <f t="shared" si="232"/>
        <v>0</v>
      </c>
      <c r="Z520" s="3"/>
      <c r="AA520" s="26"/>
      <c r="AF520" s="51"/>
      <c r="AG520" s="51"/>
      <c r="AH520" s="51"/>
      <c r="AI520" s="51"/>
      <c r="AJ520" s="51"/>
      <c r="AK520" s="51"/>
      <c r="AL520" s="51"/>
      <c r="AM520" s="51"/>
      <c r="AN520" s="51"/>
      <c r="AO520" s="51"/>
      <c r="AP520" s="51"/>
      <c r="AQ520" s="51"/>
      <c r="AR520" s="51"/>
      <c r="AS520" s="51"/>
      <c r="AT520" s="51"/>
      <c r="AU520" s="51"/>
      <c r="AV520" s="51"/>
      <c r="BD520" s="51"/>
      <c r="BE520" s="51"/>
      <c r="BF520" s="51"/>
      <c r="BG520" s="51"/>
      <c r="BH520" s="51"/>
      <c r="BI520" s="51"/>
      <c r="BJ520" s="51"/>
      <c r="BK520" s="51"/>
      <c r="BL520" s="51"/>
      <c r="BM520" s="51"/>
      <c r="BN520" s="51"/>
      <c r="BO520" s="51"/>
      <c r="BP520" s="51"/>
      <c r="BQ520" s="51"/>
      <c r="BR520" s="51"/>
      <c r="BS520" s="51"/>
      <c r="BT520" s="51"/>
      <c r="CB520" s="51"/>
      <c r="CC520" s="51"/>
      <c r="CD520" s="51"/>
      <c r="CE520" s="51"/>
      <c r="CF520" s="51"/>
      <c r="CG520" s="51"/>
      <c r="CH520" s="51"/>
      <c r="CI520" s="51"/>
      <c r="CJ520" s="51"/>
      <c r="CK520" s="51"/>
      <c r="CL520" s="51"/>
      <c r="CM520" s="51"/>
      <c r="CN520" s="51"/>
      <c r="CO520" s="51"/>
      <c r="CP520" s="51"/>
      <c r="CQ520" s="51"/>
      <c r="CR520" s="51"/>
      <c r="CZ520" s="51"/>
      <c r="DA520" s="51"/>
      <c r="DB520" s="51"/>
      <c r="DC520" s="51"/>
      <c r="DD520" s="51"/>
      <c r="DE520" s="51"/>
      <c r="DF520" s="51"/>
      <c r="DG520" s="51"/>
      <c r="DH520" s="51"/>
      <c r="DI520" s="51"/>
      <c r="DJ520" s="51"/>
      <c r="DK520" s="51"/>
      <c r="DL520" s="51"/>
      <c r="DM520" s="51"/>
      <c r="DN520" s="51"/>
      <c r="DO520" s="51"/>
      <c r="DP520" s="51"/>
      <c r="DX520" s="51"/>
      <c r="DY520" s="51"/>
      <c r="DZ520" s="51"/>
      <c r="EA520" s="51"/>
      <c r="EB520" s="51"/>
      <c r="EC520" s="51"/>
      <c r="ED520" s="51"/>
      <c r="EE520" s="51"/>
      <c r="EF520" s="51"/>
      <c r="EG520" s="51"/>
      <c r="EH520" s="51"/>
      <c r="EI520" s="51"/>
      <c r="EJ520" s="51"/>
      <c r="EK520" s="51"/>
      <c r="EL520" s="51"/>
      <c r="EM520" s="51"/>
      <c r="EN520" s="51"/>
      <c r="EV520" s="51"/>
      <c r="EW520" s="51"/>
      <c r="EX520" s="51"/>
      <c r="EY520" s="51"/>
      <c r="EZ520" s="51"/>
      <c r="FA520" s="51"/>
      <c r="FB520" s="51"/>
      <c r="FC520" s="51"/>
      <c r="FD520" s="51"/>
      <c r="FE520" s="51"/>
      <c r="FF520" s="51"/>
      <c r="FG520" s="51"/>
      <c r="FH520" s="51"/>
      <c r="FI520" s="51"/>
      <c r="FJ520" s="51"/>
      <c r="FK520" s="51"/>
      <c r="FL520" s="51"/>
    </row>
    <row r="521" spans="2:168" ht="12" customHeight="1" x14ac:dyDescent="0.2">
      <c r="B521" s="21"/>
      <c r="C521" s="51"/>
      <c r="D521" s="1">
        <v>26</v>
      </c>
      <c r="E521" s="1238">
        <f t="shared" si="224"/>
        <v>0</v>
      </c>
      <c r="F521" s="669">
        <f t="shared" si="224"/>
        <v>0</v>
      </c>
      <c r="G521" s="47"/>
      <c r="H521" s="48">
        <f t="shared" si="225"/>
        <v>0</v>
      </c>
      <c r="I521" s="48">
        <f t="shared" si="225"/>
        <v>0</v>
      </c>
      <c r="J521" s="48">
        <f t="shared" si="225"/>
        <v>0</v>
      </c>
      <c r="K521" s="1187">
        <f t="shared" si="229"/>
        <v>0</v>
      </c>
      <c r="L521" s="46"/>
      <c r="M521" s="48">
        <f t="shared" si="226"/>
        <v>0</v>
      </c>
      <c r="N521" s="48">
        <f t="shared" si="226"/>
        <v>0</v>
      </c>
      <c r="O521" s="48">
        <f t="shared" si="226"/>
        <v>0</v>
      </c>
      <c r="P521" s="1187">
        <f t="shared" si="230"/>
        <v>0</v>
      </c>
      <c r="Q521" s="46"/>
      <c r="R521" s="628" t="str">
        <f t="shared" si="227"/>
        <v>ja</v>
      </c>
      <c r="S521" s="1230">
        <f>IF(R521="nee",0,(K521-P521)*(tab!$C$24*tab!$D$10+tab!$D$52))</f>
        <v>0</v>
      </c>
      <c r="T521" s="1230" t="str">
        <f>IF(AND(K521=0,P521=0),"",(H521-M521)*tab!$E$58+(I521-N521)*tab!$F$58+(J521-O521)*tab!$G$58)</f>
        <v/>
      </c>
      <c r="U521" s="1230">
        <f t="shared" si="231"/>
        <v>0</v>
      </c>
      <c r="V521" s="628" t="str">
        <f t="shared" si="228"/>
        <v>ja</v>
      </c>
      <c r="W521" s="1230">
        <f>IF(V521="nee",0,(K521-P521)*(tab!$C$123))</f>
        <v>0</v>
      </c>
      <c r="X521" s="1230">
        <f>IF(AND(K521=0,P521=0),0,(H521-M521)*tab!$G$123+(I521-N521)*tab!$H$123+(J521-O521)*tab!$I$123)</f>
        <v>0</v>
      </c>
      <c r="Y521" s="1230">
        <f t="shared" si="232"/>
        <v>0</v>
      </c>
      <c r="Z521" s="3"/>
      <c r="AA521" s="26"/>
      <c r="AF521" s="51"/>
      <c r="AG521" s="51"/>
      <c r="AH521" s="51"/>
      <c r="AI521" s="51"/>
      <c r="AJ521" s="51"/>
      <c r="AK521" s="51"/>
      <c r="AL521" s="51"/>
      <c r="AM521" s="51"/>
      <c r="AN521" s="51"/>
      <c r="AO521" s="51"/>
      <c r="AP521" s="51"/>
      <c r="AQ521" s="51"/>
      <c r="AR521" s="51"/>
      <c r="AS521" s="51"/>
      <c r="AT521" s="51"/>
      <c r="AU521" s="51"/>
      <c r="AV521" s="51"/>
      <c r="BD521" s="51"/>
      <c r="BE521" s="51"/>
      <c r="BF521" s="51"/>
      <c r="BG521" s="51"/>
      <c r="BH521" s="51"/>
      <c r="BI521" s="51"/>
      <c r="BJ521" s="51"/>
      <c r="BK521" s="51"/>
      <c r="BL521" s="51"/>
      <c r="BM521" s="51"/>
      <c r="BN521" s="51"/>
      <c r="BO521" s="51"/>
      <c r="BP521" s="51"/>
      <c r="BQ521" s="51"/>
      <c r="BR521" s="51"/>
      <c r="BS521" s="51"/>
      <c r="BT521" s="51"/>
      <c r="CB521" s="51"/>
      <c r="CC521" s="51"/>
      <c r="CD521" s="51"/>
      <c r="CE521" s="51"/>
      <c r="CF521" s="51"/>
      <c r="CG521" s="51"/>
      <c r="CH521" s="51"/>
      <c r="CI521" s="51"/>
      <c r="CJ521" s="51"/>
      <c r="CK521" s="51"/>
      <c r="CL521" s="51"/>
      <c r="CM521" s="51"/>
      <c r="CN521" s="51"/>
      <c r="CO521" s="51"/>
      <c r="CP521" s="51"/>
      <c r="CQ521" s="51"/>
      <c r="CR521" s="51"/>
      <c r="CZ521" s="51"/>
      <c r="DA521" s="51"/>
      <c r="DB521" s="51"/>
      <c r="DC521" s="51"/>
      <c r="DD521" s="51"/>
      <c r="DE521" s="51"/>
      <c r="DF521" s="51"/>
      <c r="DG521" s="51"/>
      <c r="DH521" s="51"/>
      <c r="DI521" s="51"/>
      <c r="DJ521" s="51"/>
      <c r="DK521" s="51"/>
      <c r="DL521" s="51"/>
      <c r="DM521" s="51"/>
      <c r="DN521" s="51"/>
      <c r="DO521" s="51"/>
      <c r="DP521" s="51"/>
      <c r="DX521" s="51"/>
      <c r="DY521" s="51"/>
      <c r="DZ521" s="51"/>
      <c r="EA521" s="51"/>
      <c r="EB521" s="51"/>
      <c r="EC521" s="51"/>
      <c r="ED521" s="51"/>
      <c r="EE521" s="51"/>
      <c r="EF521" s="51"/>
      <c r="EG521" s="51"/>
      <c r="EH521" s="51"/>
      <c r="EI521" s="51"/>
      <c r="EJ521" s="51"/>
      <c r="EK521" s="51"/>
      <c r="EL521" s="51"/>
      <c r="EM521" s="51"/>
      <c r="EN521" s="51"/>
      <c r="EV521" s="51"/>
      <c r="EW521" s="51"/>
      <c r="EX521" s="51"/>
      <c r="EY521" s="51"/>
      <c r="EZ521" s="51"/>
      <c r="FA521" s="51"/>
      <c r="FB521" s="51"/>
      <c r="FC521" s="51"/>
      <c r="FD521" s="51"/>
      <c r="FE521" s="51"/>
      <c r="FF521" s="51"/>
      <c r="FG521" s="51"/>
      <c r="FH521" s="51"/>
      <c r="FI521" s="51"/>
      <c r="FJ521" s="51"/>
      <c r="FK521" s="51"/>
      <c r="FL521" s="51"/>
    </row>
    <row r="522" spans="2:168" ht="12" customHeight="1" x14ac:dyDescent="0.2">
      <c r="B522" s="21"/>
      <c r="C522" s="51"/>
      <c r="D522" s="1">
        <v>27</v>
      </c>
      <c r="E522" s="1238">
        <f t="shared" si="224"/>
        <v>0</v>
      </c>
      <c r="F522" s="669">
        <f t="shared" si="224"/>
        <v>0</v>
      </c>
      <c r="G522" s="47"/>
      <c r="H522" s="48">
        <f t="shared" si="225"/>
        <v>0</v>
      </c>
      <c r="I522" s="48">
        <f t="shared" si="225"/>
        <v>0</v>
      </c>
      <c r="J522" s="48">
        <f t="shared" si="225"/>
        <v>0</v>
      </c>
      <c r="K522" s="1187">
        <f t="shared" si="229"/>
        <v>0</v>
      </c>
      <c r="L522" s="46"/>
      <c r="M522" s="48">
        <f t="shared" si="226"/>
        <v>0</v>
      </c>
      <c r="N522" s="48">
        <f t="shared" si="226"/>
        <v>0</v>
      </c>
      <c r="O522" s="48">
        <f t="shared" si="226"/>
        <v>0</v>
      </c>
      <c r="P522" s="1187">
        <f t="shared" si="230"/>
        <v>0</v>
      </c>
      <c r="Q522" s="46"/>
      <c r="R522" s="628" t="str">
        <f t="shared" si="227"/>
        <v>ja</v>
      </c>
      <c r="S522" s="1230">
        <f>IF(R522="nee",0,(K522-P522)*(tab!$C$24*tab!$D$10+tab!$D$52))</f>
        <v>0</v>
      </c>
      <c r="T522" s="1230" t="str">
        <f>IF(AND(K522=0,P522=0),"",(H522-M522)*tab!$E$58+(I522-N522)*tab!$F$58+(J522-O522)*tab!$G$58)</f>
        <v/>
      </c>
      <c r="U522" s="1230">
        <f t="shared" si="231"/>
        <v>0</v>
      </c>
      <c r="V522" s="628" t="str">
        <f t="shared" si="228"/>
        <v>ja</v>
      </c>
      <c r="W522" s="1230">
        <f>IF(V522="nee",0,(K522-P522)*(tab!$C$123))</f>
        <v>0</v>
      </c>
      <c r="X522" s="1230">
        <f>IF(AND(K522=0,P522=0),0,(H522-M522)*tab!$G$123+(I522-N522)*tab!$H$123+(J522-O522)*tab!$I$123)</f>
        <v>0</v>
      </c>
      <c r="Y522" s="1230">
        <f t="shared" si="232"/>
        <v>0</v>
      </c>
      <c r="Z522" s="3"/>
      <c r="AA522" s="26"/>
      <c r="AF522" s="51"/>
      <c r="AG522" s="51"/>
      <c r="AH522" s="51"/>
      <c r="AI522" s="51"/>
      <c r="AJ522" s="51"/>
      <c r="AK522" s="51"/>
      <c r="AL522" s="51"/>
      <c r="AM522" s="51"/>
      <c r="AN522" s="51"/>
      <c r="AO522" s="51"/>
      <c r="AP522" s="51"/>
      <c r="AQ522" s="51"/>
      <c r="AR522" s="51"/>
      <c r="AS522" s="51"/>
      <c r="AT522" s="51"/>
      <c r="AU522" s="51"/>
      <c r="AV522" s="51"/>
      <c r="BD522" s="51"/>
      <c r="BE522" s="51"/>
      <c r="BF522" s="51"/>
      <c r="BG522" s="51"/>
      <c r="BH522" s="51"/>
      <c r="BI522" s="51"/>
      <c r="BJ522" s="51"/>
      <c r="BK522" s="51"/>
      <c r="BL522" s="51"/>
      <c r="BM522" s="51"/>
      <c r="BN522" s="51"/>
      <c r="BO522" s="51"/>
      <c r="BP522" s="51"/>
      <c r="BQ522" s="51"/>
      <c r="BR522" s="51"/>
      <c r="BS522" s="51"/>
      <c r="BT522" s="51"/>
      <c r="CB522" s="51"/>
      <c r="CC522" s="51"/>
      <c r="CD522" s="51"/>
      <c r="CE522" s="51"/>
      <c r="CF522" s="51"/>
      <c r="CG522" s="51"/>
      <c r="CH522" s="51"/>
      <c r="CI522" s="51"/>
      <c r="CJ522" s="51"/>
      <c r="CK522" s="51"/>
      <c r="CL522" s="51"/>
      <c r="CM522" s="51"/>
      <c r="CN522" s="51"/>
      <c r="CO522" s="51"/>
      <c r="CP522" s="51"/>
      <c r="CQ522" s="51"/>
      <c r="CR522" s="51"/>
      <c r="CZ522" s="51"/>
      <c r="DA522" s="51"/>
      <c r="DB522" s="51"/>
      <c r="DC522" s="51"/>
      <c r="DD522" s="51"/>
      <c r="DE522" s="51"/>
      <c r="DF522" s="51"/>
      <c r="DG522" s="51"/>
      <c r="DH522" s="51"/>
      <c r="DI522" s="51"/>
      <c r="DJ522" s="51"/>
      <c r="DK522" s="51"/>
      <c r="DL522" s="51"/>
      <c r="DM522" s="51"/>
      <c r="DN522" s="51"/>
      <c r="DO522" s="51"/>
      <c r="DP522" s="51"/>
      <c r="DX522" s="51"/>
      <c r="DY522" s="51"/>
      <c r="DZ522" s="51"/>
      <c r="EA522" s="51"/>
      <c r="EB522" s="51"/>
      <c r="EC522" s="51"/>
      <c r="ED522" s="51"/>
      <c r="EE522" s="51"/>
      <c r="EF522" s="51"/>
      <c r="EG522" s="51"/>
      <c r="EH522" s="51"/>
      <c r="EI522" s="51"/>
      <c r="EJ522" s="51"/>
      <c r="EK522" s="51"/>
      <c r="EL522" s="51"/>
      <c r="EM522" s="51"/>
      <c r="EN522" s="51"/>
      <c r="EV522" s="51"/>
      <c r="EW522" s="51"/>
      <c r="EX522" s="51"/>
      <c r="EY522" s="51"/>
      <c r="EZ522" s="51"/>
      <c r="FA522" s="51"/>
      <c r="FB522" s="51"/>
      <c r="FC522" s="51"/>
      <c r="FD522" s="51"/>
      <c r="FE522" s="51"/>
      <c r="FF522" s="51"/>
      <c r="FG522" s="51"/>
      <c r="FH522" s="51"/>
      <c r="FI522" s="51"/>
      <c r="FJ522" s="51"/>
      <c r="FK522" s="51"/>
      <c r="FL522" s="51"/>
    </row>
    <row r="523" spans="2:168" ht="12" customHeight="1" x14ac:dyDescent="0.2">
      <c r="B523" s="21"/>
      <c r="C523" s="51"/>
      <c r="D523" s="1">
        <v>28</v>
      </c>
      <c r="E523" s="1238">
        <f t="shared" si="224"/>
        <v>0</v>
      </c>
      <c r="F523" s="669">
        <f t="shared" si="224"/>
        <v>0</v>
      </c>
      <c r="G523" s="47"/>
      <c r="H523" s="48">
        <f t="shared" si="225"/>
        <v>0</v>
      </c>
      <c r="I523" s="48">
        <f t="shared" si="225"/>
        <v>0</v>
      </c>
      <c r="J523" s="48">
        <f t="shared" si="225"/>
        <v>0</v>
      </c>
      <c r="K523" s="1187">
        <f t="shared" si="229"/>
        <v>0</v>
      </c>
      <c r="L523" s="46"/>
      <c r="M523" s="48">
        <f t="shared" si="226"/>
        <v>0</v>
      </c>
      <c r="N523" s="48">
        <f t="shared" si="226"/>
        <v>0</v>
      </c>
      <c r="O523" s="48">
        <f t="shared" si="226"/>
        <v>0</v>
      </c>
      <c r="P523" s="1187">
        <f t="shared" si="230"/>
        <v>0</v>
      </c>
      <c r="Q523" s="46"/>
      <c r="R523" s="628" t="str">
        <f t="shared" si="227"/>
        <v>ja</v>
      </c>
      <c r="S523" s="1230">
        <f>IF(R523="nee",0,(K523-P523)*(tab!$C$24*tab!$D$10+tab!$D$52))</f>
        <v>0</v>
      </c>
      <c r="T523" s="1230" t="str">
        <f>IF(AND(K523=0,P523=0),"",(H523-M523)*tab!$E$58+(I523-N523)*tab!$F$58+(J523-O523)*tab!$G$58)</f>
        <v/>
      </c>
      <c r="U523" s="1230">
        <f t="shared" si="231"/>
        <v>0</v>
      </c>
      <c r="V523" s="628" t="str">
        <f t="shared" si="228"/>
        <v>ja</v>
      </c>
      <c r="W523" s="1230">
        <f>IF(V523="nee",0,(K523-P523)*(tab!$C$123))</f>
        <v>0</v>
      </c>
      <c r="X523" s="1230">
        <f>IF(AND(K523=0,P523=0),0,(H523-M523)*tab!$G$123+(I523-N523)*tab!$H$123+(J523-O523)*tab!$I$123)</f>
        <v>0</v>
      </c>
      <c r="Y523" s="1230">
        <f t="shared" si="232"/>
        <v>0</v>
      </c>
      <c r="Z523" s="3"/>
      <c r="AA523" s="26"/>
      <c r="AF523" s="51"/>
      <c r="AG523" s="51"/>
      <c r="AH523" s="51"/>
      <c r="AI523" s="51"/>
      <c r="AJ523" s="51"/>
      <c r="AK523" s="51"/>
      <c r="AL523" s="51"/>
      <c r="AM523" s="51"/>
      <c r="AN523" s="51"/>
      <c r="AO523" s="51"/>
      <c r="AP523" s="51"/>
      <c r="AQ523" s="51"/>
      <c r="AR523" s="51"/>
      <c r="AS523" s="51"/>
      <c r="AT523" s="51"/>
      <c r="AU523" s="51"/>
      <c r="AV523" s="51"/>
      <c r="BD523" s="51"/>
      <c r="BE523" s="51"/>
      <c r="BF523" s="51"/>
      <c r="BG523" s="51"/>
      <c r="BH523" s="51"/>
      <c r="BI523" s="51"/>
      <c r="BJ523" s="51"/>
      <c r="BK523" s="51"/>
      <c r="BL523" s="51"/>
      <c r="BM523" s="51"/>
      <c r="BN523" s="51"/>
      <c r="BO523" s="51"/>
      <c r="BP523" s="51"/>
      <c r="BQ523" s="51"/>
      <c r="BR523" s="51"/>
      <c r="BS523" s="51"/>
      <c r="BT523" s="51"/>
      <c r="CB523" s="51"/>
      <c r="CC523" s="51"/>
      <c r="CD523" s="51"/>
      <c r="CE523" s="51"/>
      <c r="CF523" s="51"/>
      <c r="CG523" s="51"/>
      <c r="CH523" s="51"/>
      <c r="CI523" s="51"/>
      <c r="CJ523" s="51"/>
      <c r="CK523" s="51"/>
      <c r="CL523" s="51"/>
      <c r="CM523" s="51"/>
      <c r="CN523" s="51"/>
      <c r="CO523" s="51"/>
      <c r="CP523" s="51"/>
      <c r="CQ523" s="51"/>
      <c r="CR523" s="51"/>
      <c r="CZ523" s="51"/>
      <c r="DA523" s="51"/>
      <c r="DB523" s="51"/>
      <c r="DC523" s="51"/>
      <c r="DD523" s="51"/>
      <c r="DE523" s="51"/>
      <c r="DF523" s="51"/>
      <c r="DG523" s="51"/>
      <c r="DH523" s="51"/>
      <c r="DI523" s="51"/>
      <c r="DJ523" s="51"/>
      <c r="DK523" s="51"/>
      <c r="DL523" s="51"/>
      <c r="DM523" s="51"/>
      <c r="DN523" s="51"/>
      <c r="DO523" s="51"/>
      <c r="DP523" s="51"/>
      <c r="DX523" s="51"/>
      <c r="DY523" s="51"/>
      <c r="DZ523" s="51"/>
      <c r="EA523" s="51"/>
      <c r="EB523" s="51"/>
      <c r="EC523" s="51"/>
      <c r="ED523" s="51"/>
      <c r="EE523" s="51"/>
      <c r="EF523" s="51"/>
      <c r="EG523" s="51"/>
      <c r="EH523" s="51"/>
      <c r="EI523" s="51"/>
      <c r="EJ523" s="51"/>
      <c r="EK523" s="51"/>
      <c r="EL523" s="51"/>
      <c r="EM523" s="51"/>
      <c r="EN523" s="51"/>
      <c r="EV523" s="51"/>
      <c r="EW523" s="51"/>
      <c r="EX523" s="51"/>
      <c r="EY523" s="51"/>
      <c r="EZ523" s="51"/>
      <c r="FA523" s="51"/>
      <c r="FB523" s="51"/>
      <c r="FC523" s="51"/>
      <c r="FD523" s="51"/>
      <c r="FE523" s="51"/>
      <c r="FF523" s="51"/>
      <c r="FG523" s="51"/>
      <c r="FH523" s="51"/>
      <c r="FI523" s="51"/>
      <c r="FJ523" s="51"/>
      <c r="FK523" s="51"/>
      <c r="FL523" s="51"/>
    </row>
    <row r="524" spans="2:168" ht="12" customHeight="1" x14ac:dyDescent="0.2">
      <c r="B524" s="21"/>
      <c r="C524" s="51"/>
      <c r="D524" s="1">
        <v>29</v>
      </c>
      <c r="E524" s="1238">
        <f t="shared" si="224"/>
        <v>0</v>
      </c>
      <c r="F524" s="669">
        <f t="shared" si="224"/>
        <v>0</v>
      </c>
      <c r="G524" s="47"/>
      <c r="H524" s="48">
        <f t="shared" si="225"/>
        <v>0</v>
      </c>
      <c r="I524" s="48">
        <f t="shared" si="225"/>
        <v>0</v>
      </c>
      <c r="J524" s="48">
        <f t="shared" si="225"/>
        <v>0</v>
      </c>
      <c r="K524" s="1187">
        <f t="shared" si="229"/>
        <v>0</v>
      </c>
      <c r="L524" s="46"/>
      <c r="M524" s="48">
        <f t="shared" si="226"/>
        <v>0</v>
      </c>
      <c r="N524" s="48">
        <f t="shared" si="226"/>
        <v>0</v>
      </c>
      <c r="O524" s="48">
        <f t="shared" si="226"/>
        <v>0</v>
      </c>
      <c r="P524" s="1187">
        <f t="shared" si="230"/>
        <v>0</v>
      </c>
      <c r="Q524" s="46"/>
      <c r="R524" s="628" t="str">
        <f t="shared" si="227"/>
        <v>ja</v>
      </c>
      <c r="S524" s="1230">
        <f>IF(R524="nee",0,(K524-P524)*(tab!$C$24*tab!$D$10+tab!$D$52))</f>
        <v>0</v>
      </c>
      <c r="T524" s="1230" t="str">
        <f>IF(AND(K524=0,P524=0),"",(H524-M524)*tab!$E$58+(I524-N524)*tab!$F$58+(J524-O524)*tab!$G$58)</f>
        <v/>
      </c>
      <c r="U524" s="1230">
        <f t="shared" si="231"/>
        <v>0</v>
      </c>
      <c r="V524" s="628" t="str">
        <f t="shared" si="228"/>
        <v>ja</v>
      </c>
      <c r="W524" s="1230">
        <f>IF(V524="nee",0,(K524-P524)*(tab!$C$123))</f>
        <v>0</v>
      </c>
      <c r="X524" s="1230">
        <f>IF(AND(K524=0,P524=0),0,(H524-M524)*tab!$G$123+(I524-N524)*tab!$H$123+(J524-O524)*tab!$I$123)</f>
        <v>0</v>
      </c>
      <c r="Y524" s="1230">
        <f t="shared" si="232"/>
        <v>0</v>
      </c>
      <c r="Z524" s="3"/>
      <c r="AA524" s="26"/>
      <c r="AF524" s="51"/>
      <c r="AG524" s="51"/>
      <c r="AH524" s="51"/>
      <c r="AI524" s="51"/>
      <c r="AJ524" s="51"/>
      <c r="AK524" s="51"/>
      <c r="AL524" s="51"/>
      <c r="AM524" s="51"/>
      <c r="AN524" s="51"/>
      <c r="AO524" s="51"/>
      <c r="AP524" s="51"/>
      <c r="AQ524" s="51"/>
      <c r="AR524" s="51"/>
      <c r="AS524" s="51"/>
      <c r="AT524" s="51"/>
      <c r="AU524" s="51"/>
      <c r="AV524" s="51"/>
      <c r="BD524" s="51"/>
      <c r="BE524" s="51"/>
      <c r="BF524" s="51"/>
      <c r="BG524" s="51"/>
      <c r="BH524" s="51"/>
      <c r="BI524" s="51"/>
      <c r="BJ524" s="51"/>
      <c r="BK524" s="51"/>
      <c r="BL524" s="51"/>
      <c r="BM524" s="51"/>
      <c r="BN524" s="51"/>
      <c r="BO524" s="51"/>
      <c r="BP524" s="51"/>
      <c r="BQ524" s="51"/>
      <c r="BR524" s="51"/>
      <c r="BS524" s="51"/>
      <c r="BT524" s="51"/>
      <c r="CB524" s="51"/>
      <c r="CC524" s="51"/>
      <c r="CD524" s="51"/>
      <c r="CE524" s="51"/>
      <c r="CF524" s="51"/>
      <c r="CG524" s="51"/>
      <c r="CH524" s="51"/>
      <c r="CI524" s="51"/>
      <c r="CJ524" s="51"/>
      <c r="CK524" s="51"/>
      <c r="CL524" s="51"/>
      <c r="CM524" s="51"/>
      <c r="CN524" s="51"/>
      <c r="CO524" s="51"/>
      <c r="CP524" s="51"/>
      <c r="CQ524" s="51"/>
      <c r="CR524" s="51"/>
      <c r="CZ524" s="51"/>
      <c r="DA524" s="51"/>
      <c r="DB524" s="51"/>
      <c r="DC524" s="51"/>
      <c r="DD524" s="51"/>
      <c r="DE524" s="51"/>
      <c r="DF524" s="51"/>
      <c r="DG524" s="51"/>
      <c r="DH524" s="51"/>
      <c r="DI524" s="51"/>
      <c r="DJ524" s="51"/>
      <c r="DK524" s="51"/>
      <c r="DL524" s="51"/>
      <c r="DM524" s="51"/>
      <c r="DN524" s="51"/>
      <c r="DO524" s="51"/>
      <c r="DP524" s="51"/>
      <c r="DX524" s="51"/>
      <c r="DY524" s="51"/>
      <c r="DZ524" s="51"/>
      <c r="EA524" s="51"/>
      <c r="EB524" s="51"/>
      <c r="EC524" s="51"/>
      <c r="ED524" s="51"/>
      <c r="EE524" s="51"/>
      <c r="EF524" s="51"/>
      <c r="EG524" s="51"/>
      <c r="EH524" s="51"/>
      <c r="EI524" s="51"/>
      <c r="EJ524" s="51"/>
      <c r="EK524" s="51"/>
      <c r="EL524" s="51"/>
      <c r="EM524" s="51"/>
      <c r="EN524" s="51"/>
      <c r="EV524" s="51"/>
      <c r="EW524" s="51"/>
      <c r="EX524" s="51"/>
      <c r="EY524" s="51"/>
      <c r="EZ524" s="51"/>
      <c r="FA524" s="51"/>
      <c r="FB524" s="51"/>
      <c r="FC524" s="51"/>
      <c r="FD524" s="51"/>
      <c r="FE524" s="51"/>
      <c r="FF524" s="51"/>
      <c r="FG524" s="51"/>
      <c r="FH524" s="51"/>
      <c r="FI524" s="51"/>
      <c r="FJ524" s="51"/>
      <c r="FK524" s="51"/>
      <c r="FL524" s="51"/>
    </row>
    <row r="525" spans="2:168" ht="12" customHeight="1" x14ac:dyDescent="0.2">
      <c r="B525" s="21"/>
      <c r="C525" s="51"/>
      <c r="D525" s="1">
        <v>30</v>
      </c>
      <c r="E525" s="1238">
        <f t="shared" si="224"/>
        <v>0</v>
      </c>
      <c r="F525" s="669">
        <f t="shared" si="224"/>
        <v>0</v>
      </c>
      <c r="G525" s="47"/>
      <c r="H525" s="48">
        <f t="shared" si="225"/>
        <v>0</v>
      </c>
      <c r="I525" s="48">
        <f t="shared" si="225"/>
        <v>0</v>
      </c>
      <c r="J525" s="48">
        <f t="shared" si="225"/>
        <v>0</v>
      </c>
      <c r="K525" s="1187">
        <f t="shared" si="229"/>
        <v>0</v>
      </c>
      <c r="L525" s="46"/>
      <c r="M525" s="48">
        <f t="shared" si="226"/>
        <v>0</v>
      </c>
      <c r="N525" s="48">
        <f t="shared" si="226"/>
        <v>0</v>
      </c>
      <c r="O525" s="48">
        <f t="shared" si="226"/>
        <v>0</v>
      </c>
      <c r="P525" s="1187">
        <f t="shared" si="230"/>
        <v>0</v>
      </c>
      <c r="Q525" s="46"/>
      <c r="R525" s="628" t="str">
        <f t="shared" si="227"/>
        <v>ja</v>
      </c>
      <c r="S525" s="1230">
        <f>IF(R525="nee",0,(K525-P525)*(tab!$C$24*tab!$D$10+tab!$D$52))</f>
        <v>0</v>
      </c>
      <c r="T525" s="1230" t="str">
        <f>IF(AND(K525=0,P525=0),"",(H525-M525)*tab!$E$58+(I525-N525)*tab!$F$58+(J525-O525)*tab!$G$58)</f>
        <v/>
      </c>
      <c r="U525" s="1230">
        <f t="shared" si="231"/>
        <v>0</v>
      </c>
      <c r="V525" s="628" t="str">
        <f t="shared" si="228"/>
        <v>ja</v>
      </c>
      <c r="W525" s="1230">
        <f>IF(V525="nee",0,(K525-P525)*(tab!$C$123))</f>
        <v>0</v>
      </c>
      <c r="X525" s="1230">
        <f>IF(AND(K525=0,P525=0),0,(H525-M525)*tab!$G$123+(I525-N525)*tab!$H$123+(J525-O525)*tab!$I$123)</f>
        <v>0</v>
      </c>
      <c r="Y525" s="1230">
        <f t="shared" si="232"/>
        <v>0</v>
      </c>
      <c r="Z525" s="3"/>
      <c r="AA525" s="26"/>
      <c r="AF525" s="51"/>
      <c r="AG525" s="51"/>
      <c r="AH525" s="51"/>
      <c r="AI525" s="51"/>
      <c r="AJ525" s="51"/>
      <c r="AK525" s="51"/>
      <c r="AL525" s="51"/>
      <c r="AM525" s="51"/>
      <c r="AN525" s="51"/>
      <c r="AO525" s="51"/>
      <c r="AP525" s="51"/>
      <c r="AQ525" s="51"/>
      <c r="AR525" s="51"/>
      <c r="AS525" s="51"/>
      <c r="AT525" s="51"/>
      <c r="AU525" s="51"/>
      <c r="AV525" s="51"/>
      <c r="BD525" s="51"/>
      <c r="BE525" s="51"/>
      <c r="BF525" s="51"/>
      <c r="BG525" s="51"/>
      <c r="BH525" s="51"/>
      <c r="BI525" s="51"/>
      <c r="BJ525" s="51"/>
      <c r="BK525" s="51"/>
      <c r="BL525" s="51"/>
      <c r="BM525" s="51"/>
      <c r="BN525" s="51"/>
      <c r="BO525" s="51"/>
      <c r="BP525" s="51"/>
      <c r="BQ525" s="51"/>
      <c r="BR525" s="51"/>
      <c r="BS525" s="51"/>
      <c r="BT525" s="51"/>
      <c r="CB525" s="51"/>
      <c r="CC525" s="51"/>
      <c r="CD525" s="51"/>
      <c r="CE525" s="51"/>
      <c r="CF525" s="51"/>
      <c r="CG525" s="51"/>
      <c r="CH525" s="51"/>
      <c r="CI525" s="51"/>
      <c r="CJ525" s="51"/>
      <c r="CK525" s="51"/>
      <c r="CL525" s="51"/>
      <c r="CM525" s="51"/>
      <c r="CN525" s="51"/>
      <c r="CO525" s="51"/>
      <c r="CP525" s="51"/>
      <c r="CQ525" s="51"/>
      <c r="CR525" s="51"/>
      <c r="CZ525" s="51"/>
      <c r="DA525" s="51"/>
      <c r="DB525" s="51"/>
      <c r="DC525" s="51"/>
      <c r="DD525" s="51"/>
      <c r="DE525" s="51"/>
      <c r="DF525" s="51"/>
      <c r="DG525" s="51"/>
      <c r="DH525" s="51"/>
      <c r="DI525" s="51"/>
      <c r="DJ525" s="51"/>
      <c r="DK525" s="51"/>
      <c r="DL525" s="51"/>
      <c r="DM525" s="51"/>
      <c r="DN525" s="51"/>
      <c r="DO525" s="51"/>
      <c r="DP525" s="51"/>
      <c r="DX525" s="51"/>
      <c r="DY525" s="51"/>
      <c r="DZ525" s="51"/>
      <c r="EA525" s="51"/>
      <c r="EB525" s="51"/>
      <c r="EC525" s="51"/>
      <c r="ED525" s="51"/>
      <c r="EE525" s="51"/>
      <c r="EF525" s="51"/>
      <c r="EG525" s="51"/>
      <c r="EH525" s="51"/>
      <c r="EI525" s="51"/>
      <c r="EJ525" s="51"/>
      <c r="EK525" s="51"/>
      <c r="EL525" s="51"/>
      <c r="EM525" s="51"/>
      <c r="EN525" s="51"/>
      <c r="EV525" s="51"/>
      <c r="EW525" s="51"/>
      <c r="EX525" s="51"/>
      <c r="EY525" s="51"/>
      <c r="EZ525" s="51"/>
      <c r="FA525" s="51"/>
      <c r="FB525" s="51"/>
      <c r="FC525" s="51"/>
      <c r="FD525" s="51"/>
      <c r="FE525" s="51"/>
      <c r="FF525" s="51"/>
      <c r="FG525" s="51"/>
      <c r="FH525" s="51"/>
      <c r="FI525" s="51"/>
      <c r="FJ525" s="51"/>
      <c r="FK525" s="51"/>
      <c r="FL525" s="51"/>
    </row>
    <row r="526" spans="2:168" ht="12" customHeight="1" x14ac:dyDescent="0.2">
      <c r="B526" s="419"/>
      <c r="C526" s="909"/>
      <c r="D526" s="345"/>
      <c r="E526" s="367"/>
      <c r="F526" s="423"/>
      <c r="G526" s="643"/>
      <c r="H526" s="1228">
        <f>SUM(H496:H521)</f>
        <v>1</v>
      </c>
      <c r="I526" s="1228">
        <f>SUM(I496:I521)</f>
        <v>1</v>
      </c>
      <c r="J526" s="1228">
        <f>SUM(J496:J521)</f>
        <v>1</v>
      </c>
      <c r="K526" s="1228">
        <f>SUM(K496:K521)</f>
        <v>3</v>
      </c>
      <c r="L526" s="644"/>
      <c r="M526" s="1228">
        <f>SUM(M496:M521)</f>
        <v>0</v>
      </c>
      <c r="N526" s="1228">
        <f>SUM(N496:N521)</f>
        <v>0</v>
      </c>
      <c r="O526" s="1228">
        <f>SUM(O496:O521)</f>
        <v>0</v>
      </c>
      <c r="P526" s="1228">
        <f>SUM(P496:P521)</f>
        <v>0</v>
      </c>
      <c r="Q526" s="644"/>
      <c r="R526" s="644"/>
      <c r="S526" s="644"/>
      <c r="T526" s="644"/>
      <c r="U526" s="1229">
        <f t="shared" ref="U526" si="233">SUM(U496:U525)</f>
        <v>53014.875593000004</v>
      </c>
      <c r="V526" s="644"/>
      <c r="W526" s="644"/>
      <c r="X526" s="644"/>
      <c r="Y526" s="1229">
        <f t="shared" ref="Y526" si="234">SUM(Y496:Y525)</f>
        <v>5337.71</v>
      </c>
      <c r="Z526" s="368"/>
      <c r="AA526" s="371"/>
      <c r="AF526" s="51"/>
      <c r="AG526" s="51"/>
      <c r="AH526" s="51"/>
      <c r="AI526" s="51"/>
      <c r="AJ526" s="51"/>
      <c r="AK526" s="51"/>
      <c r="AL526" s="51"/>
      <c r="AM526" s="51"/>
      <c r="AN526" s="51"/>
      <c r="AO526" s="51"/>
      <c r="AP526" s="51"/>
      <c r="AQ526" s="51"/>
      <c r="AR526" s="51"/>
      <c r="AS526" s="51"/>
      <c r="AT526" s="51"/>
      <c r="AU526" s="51"/>
      <c r="AV526" s="51"/>
      <c r="BD526" s="51"/>
      <c r="BE526" s="51"/>
      <c r="BF526" s="51"/>
      <c r="BG526" s="51"/>
      <c r="BH526" s="51"/>
      <c r="BI526" s="51"/>
      <c r="BJ526" s="51"/>
      <c r="BK526" s="51"/>
      <c r="BL526" s="51"/>
      <c r="BM526" s="51"/>
      <c r="BN526" s="51"/>
      <c r="BO526" s="51"/>
      <c r="BP526" s="51"/>
      <c r="BQ526" s="51"/>
      <c r="BR526" s="51"/>
      <c r="BS526" s="51"/>
      <c r="BT526" s="51"/>
      <c r="CB526" s="51"/>
      <c r="CC526" s="51"/>
      <c r="CD526" s="51"/>
      <c r="CE526" s="51"/>
      <c r="CF526" s="51"/>
      <c r="CG526" s="51"/>
      <c r="CH526" s="51"/>
      <c r="CI526" s="51"/>
      <c r="CJ526" s="51"/>
      <c r="CK526" s="51"/>
      <c r="CL526" s="51"/>
      <c r="CM526" s="51"/>
      <c r="CN526" s="51"/>
      <c r="CO526" s="51"/>
      <c r="CP526" s="51"/>
      <c r="CQ526" s="51"/>
      <c r="CR526" s="51"/>
      <c r="CZ526" s="51"/>
      <c r="DA526" s="51"/>
      <c r="DB526" s="51"/>
      <c r="DC526" s="51"/>
      <c r="DD526" s="51"/>
      <c r="DE526" s="51"/>
      <c r="DF526" s="51"/>
      <c r="DG526" s="51"/>
      <c r="DH526" s="51"/>
      <c r="DI526" s="51"/>
      <c r="DJ526" s="51"/>
      <c r="DK526" s="51"/>
      <c r="DL526" s="51"/>
      <c r="DM526" s="51"/>
      <c r="DN526" s="51"/>
      <c r="DO526" s="51"/>
      <c r="DP526" s="51"/>
      <c r="DX526" s="51"/>
      <c r="DY526" s="51"/>
      <c r="DZ526" s="51"/>
      <c r="EA526" s="51"/>
      <c r="EB526" s="51"/>
      <c r="EC526" s="51"/>
      <c r="ED526" s="51"/>
      <c r="EE526" s="51"/>
      <c r="EF526" s="51"/>
      <c r="EG526" s="51"/>
      <c r="EH526" s="51"/>
      <c r="EI526" s="51"/>
      <c r="EJ526" s="51"/>
      <c r="EK526" s="51"/>
      <c r="EL526" s="51"/>
      <c r="EM526" s="51"/>
      <c r="EN526" s="51"/>
      <c r="EV526" s="51"/>
      <c r="EW526" s="51"/>
      <c r="EX526" s="51"/>
      <c r="EY526" s="51"/>
      <c r="EZ526" s="51"/>
      <c r="FA526" s="51"/>
      <c r="FB526" s="51"/>
      <c r="FC526" s="51"/>
      <c r="FD526" s="51"/>
      <c r="FE526" s="51"/>
      <c r="FF526" s="51"/>
      <c r="FG526" s="51"/>
      <c r="FH526" s="51"/>
      <c r="FI526" s="51"/>
      <c r="FJ526" s="51"/>
      <c r="FK526" s="51"/>
      <c r="FL526" s="51"/>
    </row>
    <row r="527" spans="2:168" ht="12" customHeight="1" x14ac:dyDescent="0.2">
      <c r="B527" s="21"/>
      <c r="C527" s="51"/>
      <c r="D527" s="1"/>
      <c r="E527" s="38"/>
      <c r="F527" s="46"/>
      <c r="G527" s="3"/>
      <c r="H527" s="46"/>
      <c r="I527" s="46"/>
      <c r="J527" s="46"/>
      <c r="K527" s="46"/>
      <c r="L527" s="46"/>
      <c r="M527" s="46"/>
      <c r="N527" s="46"/>
      <c r="O527" s="46"/>
      <c r="P527" s="46"/>
      <c r="Q527" s="46"/>
      <c r="R527" s="46"/>
      <c r="S527" s="46"/>
      <c r="T527" s="46"/>
      <c r="U527" s="46"/>
      <c r="V527" s="46"/>
      <c r="W527" s="46"/>
      <c r="X527" s="46"/>
      <c r="Y527" s="46"/>
      <c r="Z527" s="3"/>
      <c r="AA527" s="26"/>
      <c r="AF527" s="51"/>
      <c r="AG527" s="51"/>
      <c r="AH527" s="51"/>
      <c r="AI527" s="51"/>
      <c r="AJ527" s="51"/>
      <c r="AK527" s="51"/>
      <c r="AL527" s="51"/>
      <c r="AM527" s="51"/>
      <c r="AN527" s="51"/>
      <c r="AO527" s="51"/>
      <c r="AP527" s="51"/>
      <c r="AQ527" s="51"/>
      <c r="AR527" s="51"/>
      <c r="AS527" s="51"/>
      <c r="AT527" s="51"/>
      <c r="AU527" s="51"/>
      <c r="AV527" s="51"/>
      <c r="BD527" s="51"/>
      <c r="BE527" s="51"/>
      <c r="BF527" s="51"/>
      <c r="BG527" s="51"/>
      <c r="BH527" s="51"/>
      <c r="BI527" s="51"/>
      <c r="BJ527" s="51"/>
      <c r="BK527" s="51"/>
      <c r="BL527" s="51"/>
      <c r="BM527" s="51"/>
      <c r="BN527" s="51"/>
      <c r="BO527" s="51"/>
      <c r="BP527" s="51"/>
      <c r="BQ527" s="51"/>
      <c r="BR527" s="51"/>
      <c r="BS527" s="51"/>
      <c r="BT527" s="51"/>
      <c r="CB527" s="51"/>
      <c r="CC527" s="51"/>
      <c r="CD527" s="51"/>
      <c r="CE527" s="51"/>
      <c r="CF527" s="51"/>
      <c r="CG527" s="51"/>
      <c r="CH527" s="51"/>
      <c r="CI527" s="51"/>
      <c r="CJ527" s="51"/>
      <c r="CK527" s="51"/>
      <c r="CL527" s="51"/>
      <c r="CM527" s="51"/>
      <c r="CN527" s="51"/>
      <c r="CO527" s="51"/>
      <c r="CP527" s="51"/>
      <c r="CQ527" s="51"/>
      <c r="CR527" s="51"/>
      <c r="CZ527" s="51"/>
      <c r="DA527" s="51"/>
      <c r="DB527" s="51"/>
      <c r="DC527" s="51"/>
      <c r="DD527" s="51"/>
      <c r="DE527" s="51"/>
      <c r="DF527" s="51"/>
      <c r="DG527" s="51"/>
      <c r="DH527" s="51"/>
      <c r="DI527" s="51"/>
      <c r="DJ527" s="51"/>
      <c r="DK527" s="51"/>
      <c r="DL527" s="51"/>
      <c r="DM527" s="51"/>
      <c r="DN527" s="51"/>
      <c r="DO527" s="51"/>
      <c r="DP527" s="51"/>
      <c r="DX527" s="51"/>
      <c r="DY527" s="51"/>
      <c r="DZ527" s="51"/>
      <c r="EA527" s="51"/>
      <c r="EB527" s="51"/>
      <c r="EC527" s="51"/>
      <c r="ED527" s="51"/>
      <c r="EE527" s="51"/>
      <c r="EF527" s="51"/>
      <c r="EG527" s="51"/>
      <c r="EH527" s="51"/>
      <c r="EI527" s="51"/>
      <c r="EJ527" s="51"/>
      <c r="EK527" s="51"/>
      <c r="EL527" s="51"/>
      <c r="EM527" s="51"/>
      <c r="EN527" s="51"/>
      <c r="EV527" s="51"/>
      <c r="EW527" s="51"/>
      <c r="EX527" s="51"/>
      <c r="EY527" s="51"/>
      <c r="EZ527" s="51"/>
      <c r="FA527" s="51"/>
      <c r="FB527" s="51"/>
      <c r="FC527" s="51"/>
      <c r="FD527" s="51"/>
      <c r="FE527" s="51"/>
      <c r="FF527" s="51"/>
      <c r="FG527" s="51"/>
      <c r="FH527" s="51"/>
      <c r="FI527" s="51"/>
      <c r="FJ527" s="51"/>
      <c r="FK527" s="51"/>
      <c r="FL527" s="51"/>
    </row>
    <row r="528" spans="2:168" ht="12" customHeight="1" x14ac:dyDescent="0.2">
      <c r="B528" s="250"/>
      <c r="C528" s="249"/>
      <c r="D528" s="965"/>
      <c r="E528" s="1231" t="s">
        <v>127</v>
      </c>
      <c r="F528" s="1011"/>
      <c r="G528" s="1232"/>
      <c r="H528" s="1233" t="s">
        <v>706</v>
      </c>
      <c r="I528" s="1234"/>
      <c r="J528" s="1276">
        <f>tab!$H$4</f>
        <v>2019</v>
      </c>
      <c r="K528" s="1011"/>
      <c r="L528" s="1011"/>
      <c r="M528" s="1233"/>
      <c r="N528" s="1234"/>
      <c r="O528" s="1235"/>
      <c r="P528" s="1011"/>
      <c r="Q528" s="1011"/>
      <c r="R528" s="1231"/>
      <c r="S528" s="1011"/>
      <c r="T528" s="1011"/>
      <c r="U528" s="1011"/>
      <c r="V528" s="1011"/>
      <c r="W528" s="1011"/>
      <c r="X528" s="1011"/>
      <c r="Y528" s="1011"/>
      <c r="Z528" s="7"/>
      <c r="AA528" s="259"/>
      <c r="AF528" s="51"/>
      <c r="AG528" s="51"/>
      <c r="AH528" s="51"/>
      <c r="AI528" s="51"/>
      <c r="AJ528" s="51"/>
      <c r="AK528" s="51"/>
      <c r="AL528" s="51"/>
      <c r="AM528" s="51"/>
      <c r="AN528" s="51"/>
      <c r="AO528" s="51"/>
      <c r="AP528" s="51"/>
      <c r="AQ528" s="51"/>
      <c r="AR528" s="51"/>
      <c r="AS528" s="51"/>
      <c r="AT528" s="51"/>
      <c r="AU528" s="51"/>
      <c r="AV528" s="51"/>
      <c r="BD528" s="51"/>
      <c r="BE528" s="51"/>
      <c r="BF528" s="51"/>
      <c r="BG528" s="51"/>
      <c r="BH528" s="51"/>
      <c r="BI528" s="51"/>
      <c r="BJ528" s="51"/>
      <c r="BK528" s="51"/>
      <c r="BL528" s="51"/>
      <c r="BM528" s="51"/>
      <c r="BN528" s="51"/>
      <c r="BO528" s="51"/>
      <c r="BP528" s="51"/>
      <c r="BQ528" s="51"/>
      <c r="BR528" s="51"/>
      <c r="BS528" s="51"/>
      <c r="BT528" s="51"/>
      <c r="CB528" s="51"/>
      <c r="CC528" s="51"/>
      <c r="CD528" s="51"/>
      <c r="CE528" s="51"/>
      <c r="CF528" s="51"/>
      <c r="CG528" s="51"/>
      <c r="CH528" s="51"/>
      <c r="CI528" s="51"/>
      <c r="CJ528" s="51"/>
      <c r="CK528" s="51"/>
      <c r="CL528" s="51"/>
      <c r="CM528" s="51"/>
      <c r="CN528" s="51"/>
      <c r="CO528" s="51"/>
      <c r="CP528" s="51"/>
      <c r="CQ528" s="51"/>
      <c r="CR528" s="51"/>
      <c r="CZ528" s="51"/>
      <c r="DA528" s="51"/>
      <c r="DB528" s="51"/>
      <c r="DC528" s="51"/>
      <c r="DD528" s="51"/>
      <c r="DE528" s="51"/>
      <c r="DF528" s="51"/>
      <c r="DG528" s="51"/>
      <c r="DH528" s="51"/>
      <c r="DI528" s="51"/>
      <c r="DJ528" s="51"/>
      <c r="DK528" s="51"/>
      <c r="DL528" s="51"/>
      <c r="DM528" s="51"/>
      <c r="DN528" s="51"/>
      <c r="DO528" s="51"/>
      <c r="DP528" s="51"/>
      <c r="DX528" s="51"/>
      <c r="DY528" s="51"/>
      <c r="DZ528" s="51"/>
      <c r="EA528" s="51"/>
      <c r="EB528" s="51"/>
      <c r="EC528" s="51"/>
      <c r="ED528" s="51"/>
      <c r="EE528" s="51"/>
      <c r="EF528" s="51"/>
      <c r="EG528" s="51"/>
      <c r="EH528" s="51"/>
      <c r="EI528" s="51"/>
      <c r="EJ528" s="51"/>
      <c r="EK528" s="51"/>
      <c r="EL528" s="51"/>
      <c r="EM528" s="51"/>
      <c r="EN528" s="51"/>
      <c r="EV528" s="51"/>
      <c r="EW528" s="51"/>
      <c r="EX528" s="51"/>
      <c r="EY528" s="51"/>
      <c r="EZ528" s="51"/>
      <c r="FA528" s="51"/>
      <c r="FB528" s="51"/>
      <c r="FC528" s="51"/>
      <c r="FD528" s="51"/>
      <c r="FE528" s="51"/>
      <c r="FF528" s="51"/>
      <c r="FG528" s="51"/>
      <c r="FH528" s="51"/>
      <c r="FI528" s="51"/>
      <c r="FJ528" s="51"/>
      <c r="FK528" s="51"/>
      <c r="FL528" s="51"/>
    </row>
    <row r="529" spans="2:168" ht="12" customHeight="1" x14ac:dyDescent="0.2">
      <c r="B529" s="21"/>
      <c r="C529" s="51"/>
      <c r="D529" s="40"/>
      <c r="E529" s="1231" t="s">
        <v>122</v>
      </c>
      <c r="F529" s="1218"/>
      <c r="G529" s="1232"/>
      <c r="H529" s="1231" t="s">
        <v>644</v>
      </c>
      <c r="I529" s="1011"/>
      <c r="J529" s="1011"/>
      <c r="K529" s="1011"/>
      <c r="L529" s="1011"/>
      <c r="M529" s="1231" t="s">
        <v>645</v>
      </c>
      <c r="N529" s="1011"/>
      <c r="O529" s="1011"/>
      <c r="P529" s="1011"/>
      <c r="Q529" s="1011"/>
      <c r="R529" s="1011" t="s">
        <v>703</v>
      </c>
      <c r="S529" s="1011" t="s">
        <v>123</v>
      </c>
      <c r="T529" s="1011"/>
      <c r="U529" s="1011" t="s">
        <v>646</v>
      </c>
      <c r="V529" s="1011" t="s">
        <v>704</v>
      </c>
      <c r="W529" s="1011"/>
      <c r="X529" s="1011"/>
      <c r="Y529" s="1011" t="s">
        <v>647</v>
      </c>
      <c r="Z529" s="56"/>
      <c r="AA529" s="18"/>
      <c r="AF529" s="51"/>
      <c r="AG529" s="51"/>
      <c r="AH529" s="51"/>
      <c r="AI529" s="51"/>
      <c r="AJ529" s="51"/>
      <c r="AK529" s="51"/>
      <c r="AL529" s="51"/>
      <c r="AM529" s="51"/>
      <c r="AN529" s="51"/>
      <c r="AO529" s="51"/>
      <c r="AP529" s="51"/>
      <c r="AQ529" s="51"/>
      <c r="AR529" s="51"/>
      <c r="AS529" s="51"/>
      <c r="AT529" s="51"/>
      <c r="AU529" s="51"/>
      <c r="AV529" s="51"/>
      <c r="BD529" s="51"/>
      <c r="BE529" s="51"/>
      <c r="BF529" s="51"/>
      <c r="BG529" s="51"/>
      <c r="BH529" s="51"/>
      <c r="BI529" s="51"/>
      <c r="BJ529" s="51"/>
      <c r="BK529" s="51"/>
      <c r="BL529" s="51"/>
      <c r="BM529" s="51"/>
      <c r="BN529" s="51"/>
      <c r="BO529" s="51"/>
      <c r="BP529" s="51"/>
      <c r="BQ529" s="51"/>
      <c r="BR529" s="51"/>
      <c r="BS529" s="51"/>
      <c r="BT529" s="51"/>
      <c r="CB529" s="51"/>
      <c r="CC529" s="51"/>
      <c r="CD529" s="51"/>
      <c r="CE529" s="51"/>
      <c r="CF529" s="51"/>
      <c r="CG529" s="51"/>
      <c r="CH529" s="51"/>
      <c r="CI529" s="51"/>
      <c r="CJ529" s="51"/>
      <c r="CK529" s="51"/>
      <c r="CL529" s="51"/>
      <c r="CM529" s="51"/>
      <c r="CN529" s="51"/>
      <c r="CO529" s="51"/>
      <c r="CP529" s="51"/>
      <c r="CQ529" s="51"/>
      <c r="CR529" s="51"/>
      <c r="CZ529" s="51"/>
      <c r="DA529" s="51"/>
      <c r="DB529" s="51"/>
      <c r="DC529" s="51"/>
      <c r="DD529" s="51"/>
      <c r="DE529" s="51"/>
      <c r="DF529" s="51"/>
      <c r="DG529" s="51"/>
      <c r="DH529" s="51"/>
      <c r="DI529" s="51"/>
      <c r="DJ529" s="51"/>
      <c r="DK529" s="51"/>
      <c r="DL529" s="51"/>
      <c r="DM529" s="51"/>
      <c r="DN529" s="51"/>
      <c r="DO529" s="51"/>
      <c r="DP529" s="51"/>
      <c r="DX529" s="51"/>
      <c r="DY529" s="51"/>
      <c r="DZ529" s="51"/>
      <c r="EA529" s="51"/>
      <c r="EB529" s="51"/>
      <c r="EC529" s="51"/>
      <c r="ED529" s="51"/>
      <c r="EE529" s="51"/>
      <c r="EF529" s="51"/>
      <c r="EG529" s="51"/>
      <c r="EH529" s="51"/>
      <c r="EI529" s="51"/>
      <c r="EJ529" s="51"/>
      <c r="EK529" s="51"/>
      <c r="EL529" s="51"/>
      <c r="EM529" s="51"/>
      <c r="EN529" s="51"/>
      <c r="EV529" s="51"/>
      <c r="EW529" s="51"/>
      <c r="EX529" s="51"/>
      <c r="EY529" s="51"/>
      <c r="EZ529" s="51"/>
      <c r="FA529" s="51"/>
      <c r="FB529" s="51"/>
      <c r="FC529" s="51"/>
      <c r="FD529" s="51"/>
      <c r="FE529" s="51"/>
      <c r="FF529" s="51"/>
      <c r="FG529" s="51"/>
      <c r="FH529" s="51"/>
      <c r="FI529" s="51"/>
      <c r="FJ529" s="51"/>
      <c r="FK529" s="51"/>
      <c r="FL529" s="51"/>
    </row>
    <row r="530" spans="2:168" ht="12" customHeight="1" x14ac:dyDescent="0.2">
      <c r="B530" s="21"/>
      <c r="C530" s="51"/>
      <c r="D530" s="345"/>
      <c r="E530" s="991" t="s">
        <v>124</v>
      </c>
      <c r="F530" s="1009" t="s">
        <v>125</v>
      </c>
      <c r="G530" s="992"/>
      <c r="H530" s="1009" t="s">
        <v>29</v>
      </c>
      <c r="I530" s="1009" t="s">
        <v>30</v>
      </c>
      <c r="J530" s="1009" t="s">
        <v>31</v>
      </c>
      <c r="K530" s="1009" t="s">
        <v>126</v>
      </c>
      <c r="L530" s="1009"/>
      <c r="M530" s="1009" t="s">
        <v>29</v>
      </c>
      <c r="N530" s="1009" t="s">
        <v>30</v>
      </c>
      <c r="O530" s="1009" t="s">
        <v>31</v>
      </c>
      <c r="P530" s="991" t="s">
        <v>126</v>
      </c>
      <c r="Q530" s="1009"/>
      <c r="R530" s="1011" t="s">
        <v>576</v>
      </c>
      <c r="S530" s="1009" t="s">
        <v>131</v>
      </c>
      <c r="T530" s="1009" t="s">
        <v>132</v>
      </c>
      <c r="U530" s="1009" t="s">
        <v>626</v>
      </c>
      <c r="V530" s="1011" t="s">
        <v>576</v>
      </c>
      <c r="W530" s="1009" t="s">
        <v>648</v>
      </c>
      <c r="X530" s="1009" t="s">
        <v>132</v>
      </c>
      <c r="Y530" s="1009" t="s">
        <v>626</v>
      </c>
      <c r="Z530" s="3"/>
      <c r="AA530" s="26"/>
      <c r="AF530" s="51"/>
      <c r="AG530" s="51"/>
      <c r="AH530" s="51"/>
      <c r="AI530" s="51"/>
      <c r="AJ530" s="51"/>
      <c r="AK530" s="51"/>
      <c r="AL530" s="51"/>
      <c r="AM530" s="51"/>
      <c r="AN530" s="51"/>
      <c r="AO530" s="51"/>
      <c r="AP530" s="51"/>
      <c r="AQ530" s="51"/>
      <c r="AR530" s="51"/>
      <c r="AS530" s="51"/>
      <c r="AT530" s="51"/>
      <c r="AU530" s="51"/>
      <c r="AV530" s="51"/>
      <c r="BD530" s="51"/>
      <c r="BE530" s="51"/>
      <c r="BF530" s="51"/>
      <c r="BG530" s="51"/>
      <c r="BH530" s="51"/>
      <c r="BI530" s="51"/>
      <c r="BJ530" s="51"/>
      <c r="BK530" s="51"/>
      <c r="BL530" s="51"/>
      <c r="BM530" s="51"/>
      <c r="BN530" s="51"/>
      <c r="BO530" s="51"/>
      <c r="BP530" s="51"/>
      <c r="BQ530" s="51"/>
      <c r="BR530" s="51"/>
      <c r="BS530" s="51"/>
      <c r="BT530" s="51"/>
      <c r="CB530" s="51"/>
      <c r="CC530" s="51"/>
      <c r="CD530" s="51"/>
      <c r="CE530" s="51"/>
      <c r="CF530" s="51"/>
      <c r="CG530" s="51"/>
      <c r="CH530" s="51"/>
      <c r="CI530" s="51"/>
      <c r="CJ530" s="51"/>
      <c r="CK530" s="51"/>
      <c r="CL530" s="51"/>
      <c r="CM530" s="51"/>
      <c r="CN530" s="51"/>
      <c r="CO530" s="51"/>
      <c r="CP530" s="51"/>
      <c r="CQ530" s="51"/>
      <c r="CR530" s="51"/>
      <c r="CZ530" s="51"/>
      <c r="DA530" s="51"/>
      <c r="DB530" s="51"/>
      <c r="DC530" s="51"/>
      <c r="DD530" s="51"/>
      <c r="DE530" s="51"/>
      <c r="DF530" s="51"/>
      <c r="DG530" s="51"/>
      <c r="DH530" s="51"/>
      <c r="DI530" s="51"/>
      <c r="DJ530" s="51"/>
      <c r="DK530" s="51"/>
      <c r="DL530" s="51"/>
      <c r="DM530" s="51"/>
      <c r="DN530" s="51"/>
      <c r="DO530" s="51"/>
      <c r="DP530" s="51"/>
      <c r="DX530" s="51"/>
      <c r="DY530" s="51"/>
      <c r="DZ530" s="51"/>
      <c r="EA530" s="51"/>
      <c r="EB530" s="51"/>
      <c r="EC530" s="51"/>
      <c r="ED530" s="51"/>
      <c r="EE530" s="51"/>
      <c r="EF530" s="51"/>
      <c r="EG530" s="51"/>
      <c r="EH530" s="51"/>
      <c r="EI530" s="51"/>
      <c r="EJ530" s="51"/>
      <c r="EK530" s="51"/>
      <c r="EL530" s="51"/>
      <c r="EM530" s="51"/>
      <c r="EN530" s="51"/>
      <c r="EV530" s="51"/>
      <c r="EW530" s="51"/>
      <c r="EX530" s="51"/>
      <c r="EY530" s="51"/>
      <c r="EZ530" s="51"/>
      <c r="FA530" s="51"/>
      <c r="FB530" s="51"/>
      <c r="FC530" s="51"/>
      <c r="FD530" s="51"/>
      <c r="FE530" s="51"/>
      <c r="FF530" s="51"/>
      <c r="FG530" s="51"/>
      <c r="FH530" s="51"/>
      <c r="FI530" s="51"/>
      <c r="FJ530" s="51"/>
      <c r="FK530" s="51"/>
      <c r="FL530" s="51"/>
    </row>
    <row r="531" spans="2:168" ht="12" customHeight="1" x14ac:dyDescent="0.2">
      <c r="B531" s="21"/>
      <c r="C531" s="51"/>
      <c r="D531" s="1">
        <v>1</v>
      </c>
      <c r="E531" s="1238" t="str">
        <f t="shared" ref="E531:F531" si="235">+E496</f>
        <v>A</v>
      </c>
      <c r="F531" s="669" t="str">
        <f t="shared" si="235"/>
        <v>PO9876</v>
      </c>
      <c r="G531" s="47"/>
      <c r="H531" s="48">
        <f t="shared" ref="H531:J560" si="236">+H410</f>
        <v>0</v>
      </c>
      <c r="I531" s="48">
        <f t="shared" si="236"/>
        <v>0</v>
      </c>
      <c r="J531" s="48">
        <f t="shared" si="236"/>
        <v>0</v>
      </c>
      <c r="K531" s="1187">
        <f>SUM(H531:J531)</f>
        <v>0</v>
      </c>
      <c r="L531" s="46"/>
      <c r="M531" s="48">
        <f t="shared" ref="M531:O560" si="237">+M410</f>
        <v>0</v>
      </c>
      <c r="N531" s="48">
        <f t="shared" si="237"/>
        <v>0</v>
      </c>
      <c r="O531" s="48">
        <f t="shared" si="237"/>
        <v>0</v>
      </c>
      <c r="P531" s="1187">
        <f>SUM(M531:O531)</f>
        <v>0</v>
      </c>
      <c r="Q531" s="46"/>
      <c r="R531" s="628" t="str">
        <f t="shared" ref="R531:R560" si="238">+R410</f>
        <v>ja</v>
      </c>
      <c r="S531" s="1230">
        <f>IF(R531="nee",0,(K531-P531)*(tab!$C$24*tab!$D$10+tab!$D$52))</f>
        <v>0</v>
      </c>
      <c r="T531" s="1230" t="str">
        <f>IF(AND(K531=0,P531=0),"",(H531-M531)*tab!$E$59+(I531-N531)*tab!$F$59+(J531-O531)*tab!$G$59)</f>
        <v/>
      </c>
      <c r="U531" s="1230">
        <f t="shared" ref="U531:U532" si="239">IF(SUM(S531:T531)&lt;0,0,SUM(S531:T531))</f>
        <v>0</v>
      </c>
      <c r="V531" s="628" t="str">
        <f t="shared" ref="V531:V560" si="240">+V410</f>
        <v>ja</v>
      </c>
      <c r="W531" s="1230">
        <f>IF(V531="nee",0,(K531-P531)*(tab!$C$124))</f>
        <v>0</v>
      </c>
      <c r="X531" s="1230">
        <f>IF(AND(K531=0,P531=0),0,(H531-M531)*tab!$G$124+(I531-N531)*tab!$H$124+(J531-O531)*tab!$I$124)</f>
        <v>0</v>
      </c>
      <c r="Y531" s="1230">
        <f>IF(SUM(W531:X531)&lt;0,0,SUM(W531:X531))</f>
        <v>0</v>
      </c>
      <c r="Z531" s="3"/>
      <c r="AA531" s="26"/>
      <c r="AF531" s="51"/>
      <c r="AG531" s="51"/>
      <c r="AH531" s="51"/>
      <c r="AI531" s="51"/>
      <c r="AJ531" s="51"/>
      <c r="AK531" s="51"/>
      <c r="AL531" s="51"/>
      <c r="AM531" s="51"/>
      <c r="AN531" s="51"/>
      <c r="AO531" s="51"/>
      <c r="AP531" s="51"/>
      <c r="AQ531" s="51"/>
      <c r="AR531" s="51"/>
      <c r="AS531" s="51"/>
      <c r="AT531" s="51"/>
      <c r="AU531" s="51"/>
      <c r="AV531" s="51"/>
      <c r="BD531" s="51"/>
      <c r="BE531" s="51"/>
      <c r="BF531" s="51"/>
      <c r="BG531" s="51"/>
      <c r="BH531" s="51"/>
      <c r="BI531" s="51"/>
      <c r="BJ531" s="51"/>
      <c r="BK531" s="51"/>
      <c r="BL531" s="51"/>
      <c r="BM531" s="51"/>
      <c r="BN531" s="51"/>
      <c r="BO531" s="51"/>
      <c r="BP531" s="51"/>
      <c r="BQ531" s="51"/>
      <c r="BR531" s="51"/>
      <c r="BS531" s="51"/>
      <c r="BT531" s="51"/>
      <c r="CB531" s="51"/>
      <c r="CC531" s="51"/>
      <c r="CD531" s="51"/>
      <c r="CE531" s="51"/>
      <c r="CF531" s="51"/>
      <c r="CG531" s="51"/>
      <c r="CH531" s="51"/>
      <c r="CI531" s="51"/>
      <c r="CJ531" s="51"/>
      <c r="CK531" s="51"/>
      <c r="CL531" s="51"/>
      <c r="CM531" s="51"/>
      <c r="CN531" s="51"/>
      <c r="CO531" s="51"/>
      <c r="CP531" s="51"/>
      <c r="CQ531" s="51"/>
      <c r="CR531" s="51"/>
      <c r="CZ531" s="51"/>
      <c r="DA531" s="51"/>
      <c r="DB531" s="51"/>
      <c r="DC531" s="51"/>
      <c r="DD531" s="51"/>
      <c r="DE531" s="51"/>
      <c r="DF531" s="51"/>
      <c r="DG531" s="51"/>
      <c r="DH531" s="51"/>
      <c r="DI531" s="51"/>
      <c r="DJ531" s="51"/>
      <c r="DK531" s="51"/>
      <c r="DL531" s="51"/>
      <c r="DM531" s="51"/>
      <c r="DN531" s="51"/>
      <c r="DO531" s="51"/>
      <c r="DP531" s="51"/>
      <c r="DX531" s="51"/>
      <c r="DY531" s="51"/>
      <c r="DZ531" s="51"/>
      <c r="EA531" s="51"/>
      <c r="EB531" s="51"/>
      <c r="EC531" s="51"/>
      <c r="ED531" s="51"/>
      <c r="EE531" s="51"/>
      <c r="EF531" s="51"/>
      <c r="EG531" s="51"/>
      <c r="EH531" s="51"/>
      <c r="EI531" s="51"/>
      <c r="EJ531" s="51"/>
      <c r="EK531" s="51"/>
      <c r="EL531" s="51"/>
      <c r="EM531" s="51"/>
      <c r="EN531" s="51"/>
      <c r="EV531" s="51"/>
      <c r="EW531" s="51"/>
      <c r="EX531" s="51"/>
      <c r="EY531" s="51"/>
      <c r="EZ531" s="51"/>
      <c r="FA531" s="51"/>
      <c r="FB531" s="51"/>
      <c r="FC531" s="51"/>
      <c r="FD531" s="51"/>
      <c r="FE531" s="51"/>
      <c r="FF531" s="51"/>
      <c r="FG531" s="51"/>
      <c r="FH531" s="51"/>
      <c r="FI531" s="51"/>
      <c r="FJ531" s="51"/>
      <c r="FK531" s="51"/>
      <c r="FL531" s="51"/>
    </row>
    <row r="532" spans="2:168" ht="12" customHeight="1" x14ac:dyDescent="0.2">
      <c r="B532" s="21"/>
      <c r="C532" s="51"/>
      <c r="D532" s="1">
        <v>2</v>
      </c>
      <c r="E532" s="1238">
        <f t="shared" ref="E532:F532" si="241">+E497</f>
        <v>0</v>
      </c>
      <c r="F532" s="669">
        <f t="shared" si="241"/>
        <v>0</v>
      </c>
      <c r="G532" s="47"/>
      <c r="H532" s="48">
        <f t="shared" si="236"/>
        <v>0</v>
      </c>
      <c r="I532" s="48">
        <f t="shared" si="236"/>
        <v>0</v>
      </c>
      <c r="J532" s="48">
        <f t="shared" si="236"/>
        <v>0</v>
      </c>
      <c r="K532" s="1187">
        <f t="shared" ref="K532:K560" si="242">SUM(H532:J532)</f>
        <v>0</v>
      </c>
      <c r="L532" s="46"/>
      <c r="M532" s="48">
        <f t="shared" si="237"/>
        <v>0</v>
      </c>
      <c r="N532" s="48">
        <f t="shared" si="237"/>
        <v>0</v>
      </c>
      <c r="O532" s="48">
        <f t="shared" si="237"/>
        <v>0</v>
      </c>
      <c r="P532" s="1187">
        <f t="shared" ref="P532:P560" si="243">SUM(M532:O532)</f>
        <v>0</v>
      </c>
      <c r="Q532" s="46"/>
      <c r="R532" s="628" t="str">
        <f t="shared" si="238"/>
        <v>ja</v>
      </c>
      <c r="S532" s="1230">
        <f>IF(R532="nee",0,(K532-P532)*(tab!$C$24*tab!$D$10+tab!$D$52))</f>
        <v>0</v>
      </c>
      <c r="T532" s="1230" t="str">
        <f>IF(AND(K532=0,P532=0),"",(H532-M532)*tab!$E$59+(I532-N532)*tab!$F$59+(J532-O532)*tab!$G$59)</f>
        <v/>
      </c>
      <c r="U532" s="1230">
        <f t="shared" si="239"/>
        <v>0</v>
      </c>
      <c r="V532" s="628" t="str">
        <f t="shared" si="240"/>
        <v>ja</v>
      </c>
      <c r="W532" s="1230">
        <f>IF(V532="nee",0,(K532-P532)*(tab!$C$124))</f>
        <v>0</v>
      </c>
      <c r="X532" s="1230">
        <f>IF(AND(K532=0,P532=0),0,(H532-M532)*tab!$G$124+(I532-N532)*tab!$H$124+(J532-O532)*tab!$I$124)</f>
        <v>0</v>
      </c>
      <c r="Y532" s="1230">
        <f t="shared" ref="Y532:Y560" si="244">IF(SUM(W532:X532)&lt;0,0,SUM(W532:X532))</f>
        <v>0</v>
      </c>
      <c r="Z532" s="3"/>
      <c r="AA532" s="26"/>
      <c r="AF532" s="51"/>
      <c r="AG532" s="51"/>
      <c r="AH532" s="51"/>
      <c r="AI532" s="51"/>
      <c r="AJ532" s="51"/>
      <c r="AK532" s="51"/>
      <c r="AL532" s="51"/>
      <c r="AM532" s="51"/>
      <c r="AN532" s="51"/>
      <c r="AO532" s="51"/>
      <c r="AP532" s="51"/>
      <c r="AQ532" s="51"/>
      <c r="AR532" s="51"/>
      <c r="AS532" s="51"/>
      <c r="AT532" s="51"/>
      <c r="AU532" s="51"/>
      <c r="AV532" s="51"/>
      <c r="BD532" s="51"/>
      <c r="BE532" s="51"/>
      <c r="BF532" s="51"/>
      <c r="BG532" s="51"/>
      <c r="BH532" s="51"/>
      <c r="BI532" s="51"/>
      <c r="BJ532" s="51"/>
      <c r="BK532" s="51"/>
      <c r="BL532" s="51"/>
      <c r="BM532" s="51"/>
      <c r="BN532" s="51"/>
      <c r="BO532" s="51"/>
      <c r="BP532" s="51"/>
      <c r="BQ532" s="51"/>
      <c r="BR532" s="51"/>
      <c r="BS532" s="51"/>
      <c r="BT532" s="51"/>
      <c r="CB532" s="51"/>
      <c r="CC532" s="51"/>
      <c r="CD532" s="51"/>
      <c r="CE532" s="51"/>
      <c r="CF532" s="51"/>
      <c r="CG532" s="51"/>
      <c r="CH532" s="51"/>
      <c r="CI532" s="51"/>
      <c r="CJ532" s="51"/>
      <c r="CK532" s="51"/>
      <c r="CL532" s="51"/>
      <c r="CM532" s="51"/>
      <c r="CN532" s="51"/>
      <c r="CO532" s="51"/>
      <c r="CP532" s="51"/>
      <c r="CQ532" s="51"/>
      <c r="CR532" s="51"/>
      <c r="CZ532" s="51"/>
      <c r="DA532" s="51"/>
      <c r="DB532" s="51"/>
      <c r="DC532" s="51"/>
      <c r="DD532" s="51"/>
      <c r="DE532" s="51"/>
      <c r="DF532" s="51"/>
      <c r="DG532" s="51"/>
      <c r="DH532" s="51"/>
      <c r="DI532" s="51"/>
      <c r="DJ532" s="51"/>
      <c r="DK532" s="51"/>
      <c r="DL532" s="51"/>
      <c r="DM532" s="51"/>
      <c r="DN532" s="51"/>
      <c r="DO532" s="51"/>
      <c r="DP532" s="51"/>
      <c r="DX532" s="51"/>
      <c r="DY532" s="51"/>
      <c r="DZ532" s="51"/>
      <c r="EA532" s="51"/>
      <c r="EB532" s="51"/>
      <c r="EC532" s="51"/>
      <c r="ED532" s="51"/>
      <c r="EE532" s="51"/>
      <c r="EF532" s="51"/>
      <c r="EG532" s="51"/>
      <c r="EH532" s="51"/>
      <c r="EI532" s="51"/>
      <c r="EJ532" s="51"/>
      <c r="EK532" s="51"/>
      <c r="EL532" s="51"/>
      <c r="EM532" s="51"/>
      <c r="EN532" s="51"/>
      <c r="EV532" s="51"/>
      <c r="EW532" s="51"/>
      <c r="EX532" s="51"/>
      <c r="EY532" s="51"/>
      <c r="EZ532" s="51"/>
      <c r="FA532" s="51"/>
      <c r="FB532" s="51"/>
      <c r="FC532" s="51"/>
      <c r="FD532" s="51"/>
      <c r="FE532" s="51"/>
      <c r="FF532" s="51"/>
      <c r="FG532" s="51"/>
      <c r="FH532" s="51"/>
      <c r="FI532" s="51"/>
      <c r="FJ532" s="51"/>
      <c r="FK532" s="51"/>
      <c r="FL532" s="51"/>
    </row>
    <row r="533" spans="2:168" ht="12" customHeight="1" x14ac:dyDescent="0.2">
      <c r="B533" s="21"/>
      <c r="C533" s="51"/>
      <c r="D533" s="1">
        <v>3</v>
      </c>
      <c r="E533" s="1238">
        <f t="shared" ref="E533:F533" si="245">+E498</f>
        <v>0</v>
      </c>
      <c r="F533" s="669">
        <f t="shared" si="245"/>
        <v>0</v>
      </c>
      <c r="G533" s="47"/>
      <c r="H533" s="48">
        <f t="shared" si="236"/>
        <v>0</v>
      </c>
      <c r="I533" s="48">
        <f t="shared" si="236"/>
        <v>0</v>
      </c>
      <c r="J533" s="48">
        <f t="shared" si="236"/>
        <v>0</v>
      </c>
      <c r="K533" s="1187">
        <f t="shared" si="242"/>
        <v>0</v>
      </c>
      <c r="L533" s="46"/>
      <c r="M533" s="48">
        <f t="shared" si="237"/>
        <v>0</v>
      </c>
      <c r="N533" s="48">
        <f t="shared" si="237"/>
        <v>0</v>
      </c>
      <c r="O533" s="48">
        <f t="shared" si="237"/>
        <v>0</v>
      </c>
      <c r="P533" s="1187">
        <f t="shared" si="243"/>
        <v>0</v>
      </c>
      <c r="Q533" s="46"/>
      <c r="R533" s="628" t="str">
        <f t="shared" si="238"/>
        <v>ja</v>
      </c>
      <c r="S533" s="1230">
        <f>IF(R533="nee",0,(K533-P533)*(tab!$C$24*tab!$D$10+tab!$D$52))</f>
        <v>0</v>
      </c>
      <c r="T533" s="1230" t="str">
        <f>IF(AND(K533=0,P533=0),"",(H533-M533)*tab!$E$59+(I533-N533)*tab!$F$59+(J533-O533)*tab!$G$59)</f>
        <v/>
      </c>
      <c r="U533" s="1230">
        <f>IF(SUM(S533:T533)&lt;0,0,SUM(S533:T533))</f>
        <v>0</v>
      </c>
      <c r="V533" s="628" t="str">
        <f t="shared" si="240"/>
        <v>ja</v>
      </c>
      <c r="W533" s="1230">
        <f>IF(V533="nee",0,(K533-P533)*(tab!$C$124))</f>
        <v>0</v>
      </c>
      <c r="X533" s="1230">
        <f>IF(AND(K533=0,P533=0),0,(H533-M533)*tab!$G$124+(I533-N533)*tab!$H$124+(J533-O533)*tab!$I$124)</f>
        <v>0</v>
      </c>
      <c r="Y533" s="1230">
        <f t="shared" si="244"/>
        <v>0</v>
      </c>
      <c r="Z533" s="3"/>
      <c r="AA533" s="26"/>
      <c r="AF533" s="51"/>
      <c r="AG533" s="51"/>
      <c r="AH533" s="51"/>
      <c r="AI533" s="51"/>
      <c r="AJ533" s="51"/>
      <c r="AK533" s="51"/>
      <c r="AL533" s="51"/>
      <c r="AM533" s="51"/>
      <c r="AN533" s="51"/>
      <c r="AO533" s="51"/>
      <c r="AP533" s="51"/>
      <c r="AQ533" s="51"/>
      <c r="AR533" s="51"/>
      <c r="AS533" s="51"/>
      <c r="AT533" s="51"/>
      <c r="AU533" s="51"/>
      <c r="AV533" s="51"/>
      <c r="BD533" s="51"/>
      <c r="BE533" s="51"/>
      <c r="BF533" s="51"/>
      <c r="BG533" s="51"/>
      <c r="BH533" s="51"/>
      <c r="BI533" s="51"/>
      <c r="BJ533" s="51"/>
      <c r="BK533" s="51"/>
      <c r="BL533" s="51"/>
      <c r="BM533" s="51"/>
      <c r="BN533" s="51"/>
      <c r="BO533" s="51"/>
      <c r="BP533" s="51"/>
      <c r="BQ533" s="51"/>
      <c r="BR533" s="51"/>
      <c r="BS533" s="51"/>
      <c r="BT533" s="51"/>
      <c r="CB533" s="51"/>
      <c r="CC533" s="51"/>
      <c r="CD533" s="51"/>
      <c r="CE533" s="51"/>
      <c r="CF533" s="51"/>
      <c r="CG533" s="51"/>
      <c r="CH533" s="51"/>
      <c r="CI533" s="51"/>
      <c r="CJ533" s="51"/>
      <c r="CK533" s="51"/>
      <c r="CL533" s="51"/>
      <c r="CM533" s="51"/>
      <c r="CN533" s="51"/>
      <c r="CO533" s="51"/>
      <c r="CP533" s="51"/>
      <c r="CQ533" s="51"/>
      <c r="CR533" s="51"/>
      <c r="CZ533" s="51"/>
      <c r="DA533" s="51"/>
      <c r="DB533" s="51"/>
      <c r="DC533" s="51"/>
      <c r="DD533" s="51"/>
      <c r="DE533" s="51"/>
      <c r="DF533" s="51"/>
      <c r="DG533" s="51"/>
      <c r="DH533" s="51"/>
      <c r="DI533" s="51"/>
      <c r="DJ533" s="51"/>
      <c r="DK533" s="51"/>
      <c r="DL533" s="51"/>
      <c r="DM533" s="51"/>
      <c r="DN533" s="51"/>
      <c r="DO533" s="51"/>
      <c r="DP533" s="51"/>
      <c r="DX533" s="51"/>
      <c r="DY533" s="51"/>
      <c r="DZ533" s="51"/>
      <c r="EA533" s="51"/>
      <c r="EB533" s="51"/>
      <c r="EC533" s="51"/>
      <c r="ED533" s="51"/>
      <c r="EE533" s="51"/>
      <c r="EF533" s="51"/>
      <c r="EG533" s="51"/>
      <c r="EH533" s="51"/>
      <c r="EI533" s="51"/>
      <c r="EJ533" s="51"/>
      <c r="EK533" s="51"/>
      <c r="EL533" s="51"/>
      <c r="EM533" s="51"/>
      <c r="EN533" s="51"/>
      <c r="EV533" s="51"/>
      <c r="EW533" s="51"/>
      <c r="EX533" s="51"/>
      <c r="EY533" s="51"/>
      <c r="EZ533" s="51"/>
      <c r="FA533" s="51"/>
      <c r="FB533" s="51"/>
      <c r="FC533" s="51"/>
      <c r="FD533" s="51"/>
      <c r="FE533" s="51"/>
      <c r="FF533" s="51"/>
      <c r="FG533" s="51"/>
      <c r="FH533" s="51"/>
      <c r="FI533" s="51"/>
      <c r="FJ533" s="51"/>
      <c r="FK533" s="51"/>
      <c r="FL533" s="51"/>
    </row>
    <row r="534" spans="2:168" ht="12" customHeight="1" x14ac:dyDescent="0.2">
      <c r="B534" s="21"/>
      <c r="C534" s="51"/>
      <c r="D534" s="1">
        <v>4</v>
      </c>
      <c r="E534" s="1238">
        <f t="shared" ref="E534:F534" si="246">+E499</f>
        <v>0</v>
      </c>
      <c r="F534" s="669">
        <f t="shared" si="246"/>
        <v>0</v>
      </c>
      <c r="G534" s="47"/>
      <c r="H534" s="48">
        <f t="shared" si="236"/>
        <v>0</v>
      </c>
      <c r="I534" s="48">
        <f t="shared" si="236"/>
        <v>0</v>
      </c>
      <c r="J534" s="48">
        <f t="shared" si="236"/>
        <v>0</v>
      </c>
      <c r="K534" s="1187">
        <f t="shared" si="242"/>
        <v>0</v>
      </c>
      <c r="L534" s="46"/>
      <c r="M534" s="48">
        <f t="shared" si="237"/>
        <v>0</v>
      </c>
      <c r="N534" s="48">
        <f t="shared" si="237"/>
        <v>0</v>
      </c>
      <c r="O534" s="48">
        <f t="shared" si="237"/>
        <v>0</v>
      </c>
      <c r="P534" s="1187">
        <f t="shared" si="243"/>
        <v>0</v>
      </c>
      <c r="Q534" s="46"/>
      <c r="R534" s="628" t="str">
        <f t="shared" si="238"/>
        <v>ja</v>
      </c>
      <c r="S534" s="1230">
        <f>IF(R534="nee",0,(K534-P534)*(tab!$C$24*tab!$D$10+tab!$D$52))</f>
        <v>0</v>
      </c>
      <c r="T534" s="1230" t="str">
        <f>IF(AND(K534=0,P534=0),"",(H534-M534)*tab!$E$59+(I534-N534)*tab!$F$59+(J534-O534)*tab!$G$59)</f>
        <v/>
      </c>
      <c r="U534" s="1230">
        <f t="shared" ref="U534:U560" si="247">IF(SUM(S534:T534)&lt;0,0,SUM(S534:T534))</f>
        <v>0</v>
      </c>
      <c r="V534" s="628" t="str">
        <f t="shared" si="240"/>
        <v>ja</v>
      </c>
      <c r="W534" s="1230">
        <f>IF(V534="nee",0,(K534-P534)*(tab!$C$124))</f>
        <v>0</v>
      </c>
      <c r="X534" s="1230">
        <f>IF(AND(K534=0,P534=0),0,(H534-M534)*tab!$G$124+(I534-N534)*tab!$H$124+(J534-O534)*tab!$I$124)</f>
        <v>0</v>
      </c>
      <c r="Y534" s="1230">
        <f t="shared" si="244"/>
        <v>0</v>
      </c>
      <c r="Z534" s="3"/>
      <c r="AA534" s="26"/>
      <c r="AF534" s="51"/>
      <c r="AG534" s="51"/>
      <c r="AH534" s="51"/>
      <c r="AI534" s="51"/>
      <c r="AJ534" s="51"/>
      <c r="AK534" s="51"/>
      <c r="AL534" s="51"/>
      <c r="AM534" s="51"/>
      <c r="AN534" s="51"/>
      <c r="AO534" s="51"/>
      <c r="AP534" s="51"/>
      <c r="AQ534" s="51"/>
      <c r="AR534" s="51"/>
      <c r="AS534" s="51"/>
      <c r="AT534" s="51"/>
      <c r="AU534" s="51"/>
      <c r="AV534" s="51"/>
      <c r="BD534" s="51"/>
      <c r="BE534" s="51"/>
      <c r="BF534" s="51"/>
      <c r="BG534" s="51"/>
      <c r="BH534" s="51"/>
      <c r="BI534" s="51"/>
      <c r="BJ534" s="51"/>
      <c r="BK534" s="51"/>
      <c r="BL534" s="51"/>
      <c r="BM534" s="51"/>
      <c r="BN534" s="51"/>
      <c r="BO534" s="51"/>
      <c r="BP534" s="51"/>
      <c r="BQ534" s="51"/>
      <c r="BR534" s="51"/>
      <c r="BS534" s="51"/>
      <c r="BT534" s="51"/>
      <c r="CB534" s="51"/>
      <c r="CC534" s="51"/>
      <c r="CD534" s="51"/>
      <c r="CE534" s="51"/>
      <c r="CF534" s="51"/>
      <c r="CG534" s="51"/>
      <c r="CH534" s="51"/>
      <c r="CI534" s="51"/>
      <c r="CJ534" s="51"/>
      <c r="CK534" s="51"/>
      <c r="CL534" s="51"/>
      <c r="CM534" s="51"/>
      <c r="CN534" s="51"/>
      <c r="CO534" s="51"/>
      <c r="CP534" s="51"/>
      <c r="CQ534" s="51"/>
      <c r="CR534" s="51"/>
      <c r="CZ534" s="51"/>
      <c r="DA534" s="51"/>
      <c r="DB534" s="51"/>
      <c r="DC534" s="51"/>
      <c r="DD534" s="51"/>
      <c r="DE534" s="51"/>
      <c r="DF534" s="51"/>
      <c r="DG534" s="51"/>
      <c r="DH534" s="51"/>
      <c r="DI534" s="51"/>
      <c r="DJ534" s="51"/>
      <c r="DK534" s="51"/>
      <c r="DL534" s="51"/>
      <c r="DM534" s="51"/>
      <c r="DN534" s="51"/>
      <c r="DO534" s="51"/>
      <c r="DP534" s="51"/>
      <c r="DX534" s="51"/>
      <c r="DY534" s="51"/>
      <c r="DZ534" s="51"/>
      <c r="EA534" s="51"/>
      <c r="EB534" s="51"/>
      <c r="EC534" s="51"/>
      <c r="ED534" s="51"/>
      <c r="EE534" s="51"/>
      <c r="EF534" s="51"/>
      <c r="EG534" s="51"/>
      <c r="EH534" s="51"/>
      <c r="EI534" s="51"/>
      <c r="EJ534" s="51"/>
      <c r="EK534" s="51"/>
      <c r="EL534" s="51"/>
      <c r="EM534" s="51"/>
      <c r="EN534" s="51"/>
      <c r="EV534" s="51"/>
      <c r="EW534" s="51"/>
      <c r="EX534" s="51"/>
      <c r="EY534" s="51"/>
      <c r="EZ534" s="51"/>
      <c r="FA534" s="51"/>
      <c r="FB534" s="51"/>
      <c r="FC534" s="51"/>
      <c r="FD534" s="51"/>
      <c r="FE534" s="51"/>
      <c r="FF534" s="51"/>
      <c r="FG534" s="51"/>
      <c r="FH534" s="51"/>
      <c r="FI534" s="51"/>
      <c r="FJ534" s="51"/>
      <c r="FK534" s="51"/>
      <c r="FL534" s="51"/>
    </row>
    <row r="535" spans="2:168" ht="12" customHeight="1" x14ac:dyDescent="0.2">
      <c r="B535" s="21"/>
      <c r="C535" s="51"/>
      <c r="D535" s="1">
        <v>5</v>
      </c>
      <c r="E535" s="1238">
        <f t="shared" ref="E535:F535" si="248">+E500</f>
        <v>0</v>
      </c>
      <c r="F535" s="669">
        <f t="shared" si="248"/>
        <v>0</v>
      </c>
      <c r="G535" s="47"/>
      <c r="H535" s="48">
        <f t="shared" si="236"/>
        <v>0</v>
      </c>
      <c r="I535" s="48">
        <f t="shared" si="236"/>
        <v>0</v>
      </c>
      <c r="J535" s="48">
        <f t="shared" si="236"/>
        <v>0</v>
      </c>
      <c r="K535" s="1187">
        <f t="shared" si="242"/>
        <v>0</v>
      </c>
      <c r="L535" s="46"/>
      <c r="M535" s="48">
        <f t="shared" si="237"/>
        <v>0</v>
      </c>
      <c r="N535" s="48">
        <f t="shared" si="237"/>
        <v>0</v>
      </c>
      <c r="O535" s="48">
        <f t="shared" si="237"/>
        <v>0</v>
      </c>
      <c r="P535" s="1187">
        <f t="shared" si="243"/>
        <v>0</v>
      </c>
      <c r="Q535" s="46"/>
      <c r="R535" s="628" t="str">
        <f t="shared" si="238"/>
        <v>ja</v>
      </c>
      <c r="S535" s="1230">
        <f>IF(R535="nee",0,(K535-P535)*(tab!$C$24*tab!$D$10+tab!$D$52))</f>
        <v>0</v>
      </c>
      <c r="T535" s="1230" t="str">
        <f>IF(AND(K535=0,P535=0),"",(H535-M535)*tab!$E$59+(I535-N535)*tab!$F$59+(J535-O535)*tab!$G$59)</f>
        <v/>
      </c>
      <c r="U535" s="1230">
        <f t="shared" si="247"/>
        <v>0</v>
      </c>
      <c r="V535" s="628" t="str">
        <f t="shared" si="240"/>
        <v>ja</v>
      </c>
      <c r="W535" s="1230">
        <f>IF(V535="nee",0,(K535-P535)*(tab!$C$124))</f>
        <v>0</v>
      </c>
      <c r="X535" s="1230">
        <f>IF(AND(K535=0,P535=0),0,(H535-M535)*tab!$G$124+(I535-N535)*tab!$H$124+(J535-O535)*tab!$I$124)</f>
        <v>0</v>
      </c>
      <c r="Y535" s="1230">
        <f t="shared" si="244"/>
        <v>0</v>
      </c>
      <c r="Z535" s="3"/>
      <c r="AA535" s="26"/>
      <c r="AF535" s="51"/>
      <c r="AG535" s="51"/>
      <c r="AH535" s="51"/>
      <c r="AI535" s="51"/>
      <c r="AJ535" s="51"/>
      <c r="AK535" s="51"/>
      <c r="AL535" s="51"/>
      <c r="AM535" s="51"/>
      <c r="AN535" s="51"/>
      <c r="AO535" s="51"/>
      <c r="AP535" s="51"/>
      <c r="AQ535" s="51"/>
      <c r="AR535" s="51"/>
      <c r="AS535" s="51"/>
      <c r="AT535" s="51"/>
      <c r="AU535" s="51"/>
      <c r="AV535" s="51"/>
      <c r="BD535" s="51"/>
      <c r="BE535" s="51"/>
      <c r="BF535" s="51"/>
      <c r="BG535" s="51"/>
      <c r="BH535" s="51"/>
      <c r="BI535" s="51"/>
      <c r="BJ535" s="51"/>
      <c r="BK535" s="51"/>
      <c r="BL535" s="51"/>
      <c r="BM535" s="51"/>
      <c r="BN535" s="51"/>
      <c r="BO535" s="51"/>
      <c r="BP535" s="51"/>
      <c r="BQ535" s="51"/>
      <c r="BR535" s="51"/>
      <c r="BS535" s="51"/>
      <c r="BT535" s="51"/>
      <c r="CB535" s="51"/>
      <c r="CC535" s="51"/>
      <c r="CD535" s="51"/>
      <c r="CE535" s="51"/>
      <c r="CF535" s="51"/>
      <c r="CG535" s="51"/>
      <c r="CH535" s="51"/>
      <c r="CI535" s="51"/>
      <c r="CJ535" s="51"/>
      <c r="CK535" s="51"/>
      <c r="CL535" s="51"/>
      <c r="CM535" s="51"/>
      <c r="CN535" s="51"/>
      <c r="CO535" s="51"/>
      <c r="CP535" s="51"/>
      <c r="CQ535" s="51"/>
      <c r="CR535" s="51"/>
      <c r="CZ535" s="51"/>
      <c r="DA535" s="51"/>
      <c r="DB535" s="51"/>
      <c r="DC535" s="51"/>
      <c r="DD535" s="51"/>
      <c r="DE535" s="51"/>
      <c r="DF535" s="51"/>
      <c r="DG535" s="51"/>
      <c r="DH535" s="51"/>
      <c r="DI535" s="51"/>
      <c r="DJ535" s="51"/>
      <c r="DK535" s="51"/>
      <c r="DL535" s="51"/>
      <c r="DM535" s="51"/>
      <c r="DN535" s="51"/>
      <c r="DO535" s="51"/>
      <c r="DP535" s="51"/>
      <c r="DX535" s="51"/>
      <c r="DY535" s="51"/>
      <c r="DZ535" s="51"/>
      <c r="EA535" s="51"/>
      <c r="EB535" s="51"/>
      <c r="EC535" s="51"/>
      <c r="ED535" s="51"/>
      <c r="EE535" s="51"/>
      <c r="EF535" s="51"/>
      <c r="EG535" s="51"/>
      <c r="EH535" s="51"/>
      <c r="EI535" s="51"/>
      <c r="EJ535" s="51"/>
      <c r="EK535" s="51"/>
      <c r="EL535" s="51"/>
      <c r="EM535" s="51"/>
      <c r="EN535" s="51"/>
      <c r="EV535" s="51"/>
      <c r="EW535" s="51"/>
      <c r="EX535" s="51"/>
      <c r="EY535" s="51"/>
      <c r="EZ535" s="51"/>
      <c r="FA535" s="51"/>
      <c r="FB535" s="51"/>
      <c r="FC535" s="51"/>
      <c r="FD535" s="51"/>
      <c r="FE535" s="51"/>
      <c r="FF535" s="51"/>
      <c r="FG535" s="51"/>
      <c r="FH535" s="51"/>
      <c r="FI535" s="51"/>
      <c r="FJ535" s="51"/>
      <c r="FK535" s="51"/>
      <c r="FL535" s="51"/>
    </row>
    <row r="536" spans="2:168" ht="12" customHeight="1" x14ac:dyDescent="0.2">
      <c r="B536" s="21"/>
      <c r="C536" s="51"/>
      <c r="D536" s="1">
        <v>6</v>
      </c>
      <c r="E536" s="1238">
        <f t="shared" ref="E536:F536" si="249">+E501</f>
        <v>0</v>
      </c>
      <c r="F536" s="669">
        <f t="shared" si="249"/>
        <v>0</v>
      </c>
      <c r="G536" s="47"/>
      <c r="H536" s="48">
        <f t="shared" si="236"/>
        <v>0</v>
      </c>
      <c r="I536" s="48">
        <f t="shared" si="236"/>
        <v>0</v>
      </c>
      <c r="J536" s="48">
        <f t="shared" si="236"/>
        <v>0</v>
      </c>
      <c r="K536" s="1187">
        <f t="shared" si="242"/>
        <v>0</v>
      </c>
      <c r="L536" s="46"/>
      <c r="M536" s="48">
        <f t="shared" si="237"/>
        <v>0</v>
      </c>
      <c r="N536" s="48">
        <f t="shared" si="237"/>
        <v>0</v>
      </c>
      <c r="O536" s="48">
        <f t="shared" si="237"/>
        <v>0</v>
      </c>
      <c r="P536" s="1187">
        <f t="shared" si="243"/>
        <v>0</v>
      </c>
      <c r="Q536" s="46"/>
      <c r="R536" s="628" t="str">
        <f t="shared" si="238"/>
        <v>ja</v>
      </c>
      <c r="S536" s="1230">
        <f>IF(R536="nee",0,(K536-P536)*(tab!$C$24*tab!$D$10+tab!$D$52))</f>
        <v>0</v>
      </c>
      <c r="T536" s="1230" t="str">
        <f>IF(AND(K536=0,P536=0),"",(H536-M536)*tab!$E$59+(I536-N536)*tab!$F$59+(J536-O536)*tab!$G$59)</f>
        <v/>
      </c>
      <c r="U536" s="1230">
        <f t="shared" si="247"/>
        <v>0</v>
      </c>
      <c r="V536" s="628" t="str">
        <f t="shared" si="240"/>
        <v>ja</v>
      </c>
      <c r="W536" s="1230">
        <f>IF(V536="nee",0,(K536-P536)*(tab!$C$124))</f>
        <v>0</v>
      </c>
      <c r="X536" s="1230">
        <f>IF(AND(K536=0,P536=0),0,(H536-M536)*tab!$G$124+(I536-N536)*tab!$H$124+(J536-O536)*tab!$I$124)</f>
        <v>0</v>
      </c>
      <c r="Y536" s="1230">
        <f t="shared" si="244"/>
        <v>0</v>
      </c>
      <c r="Z536" s="3"/>
      <c r="AA536" s="26"/>
      <c r="AF536" s="51"/>
      <c r="AG536" s="51"/>
      <c r="AH536" s="51"/>
      <c r="AI536" s="51"/>
      <c r="AJ536" s="51"/>
      <c r="AK536" s="51"/>
      <c r="AL536" s="51"/>
      <c r="AM536" s="51"/>
      <c r="AN536" s="51"/>
      <c r="AO536" s="51"/>
      <c r="AP536" s="51"/>
      <c r="AQ536" s="51"/>
      <c r="AR536" s="51"/>
      <c r="AS536" s="51"/>
      <c r="AT536" s="51"/>
      <c r="AU536" s="51"/>
      <c r="AV536" s="51"/>
      <c r="BD536" s="51"/>
      <c r="BE536" s="51"/>
      <c r="BF536" s="51"/>
      <c r="BG536" s="51"/>
      <c r="BH536" s="51"/>
      <c r="BI536" s="51"/>
      <c r="BJ536" s="51"/>
      <c r="BK536" s="51"/>
      <c r="BL536" s="51"/>
      <c r="BM536" s="51"/>
      <c r="BN536" s="51"/>
      <c r="BO536" s="51"/>
      <c r="BP536" s="51"/>
      <c r="BQ536" s="51"/>
      <c r="BR536" s="51"/>
      <c r="BS536" s="51"/>
      <c r="BT536" s="51"/>
      <c r="CB536" s="51"/>
      <c r="CC536" s="51"/>
      <c r="CD536" s="51"/>
      <c r="CE536" s="51"/>
      <c r="CF536" s="51"/>
      <c r="CG536" s="51"/>
      <c r="CH536" s="51"/>
      <c r="CI536" s="51"/>
      <c r="CJ536" s="51"/>
      <c r="CK536" s="51"/>
      <c r="CL536" s="51"/>
      <c r="CM536" s="51"/>
      <c r="CN536" s="51"/>
      <c r="CO536" s="51"/>
      <c r="CP536" s="51"/>
      <c r="CQ536" s="51"/>
      <c r="CR536" s="51"/>
      <c r="CZ536" s="51"/>
      <c r="DA536" s="51"/>
      <c r="DB536" s="51"/>
      <c r="DC536" s="51"/>
      <c r="DD536" s="51"/>
      <c r="DE536" s="51"/>
      <c r="DF536" s="51"/>
      <c r="DG536" s="51"/>
      <c r="DH536" s="51"/>
      <c r="DI536" s="51"/>
      <c r="DJ536" s="51"/>
      <c r="DK536" s="51"/>
      <c r="DL536" s="51"/>
      <c r="DM536" s="51"/>
      <c r="DN536" s="51"/>
      <c r="DO536" s="51"/>
      <c r="DP536" s="51"/>
      <c r="DX536" s="51"/>
      <c r="DY536" s="51"/>
      <c r="DZ536" s="51"/>
      <c r="EA536" s="51"/>
      <c r="EB536" s="51"/>
      <c r="EC536" s="51"/>
      <c r="ED536" s="51"/>
      <c r="EE536" s="51"/>
      <c r="EF536" s="51"/>
      <c r="EG536" s="51"/>
      <c r="EH536" s="51"/>
      <c r="EI536" s="51"/>
      <c r="EJ536" s="51"/>
      <c r="EK536" s="51"/>
      <c r="EL536" s="51"/>
      <c r="EM536" s="51"/>
      <c r="EN536" s="51"/>
      <c r="EV536" s="51"/>
      <c r="EW536" s="51"/>
      <c r="EX536" s="51"/>
      <c r="EY536" s="51"/>
      <c r="EZ536" s="51"/>
      <c r="FA536" s="51"/>
      <c r="FB536" s="51"/>
      <c r="FC536" s="51"/>
      <c r="FD536" s="51"/>
      <c r="FE536" s="51"/>
      <c r="FF536" s="51"/>
      <c r="FG536" s="51"/>
      <c r="FH536" s="51"/>
      <c r="FI536" s="51"/>
      <c r="FJ536" s="51"/>
      <c r="FK536" s="51"/>
      <c r="FL536" s="51"/>
    </row>
    <row r="537" spans="2:168" ht="12" customHeight="1" x14ac:dyDescent="0.2">
      <c r="B537" s="21"/>
      <c r="C537" s="51"/>
      <c r="D537" s="1">
        <v>7</v>
      </c>
      <c r="E537" s="1238">
        <f t="shared" ref="E537:F537" si="250">+E502</f>
        <v>0</v>
      </c>
      <c r="F537" s="669">
        <f t="shared" si="250"/>
        <v>0</v>
      </c>
      <c r="G537" s="47"/>
      <c r="H537" s="48">
        <f t="shared" si="236"/>
        <v>0</v>
      </c>
      <c r="I537" s="48">
        <f t="shared" si="236"/>
        <v>0</v>
      </c>
      <c r="J537" s="48">
        <f t="shared" si="236"/>
        <v>0</v>
      </c>
      <c r="K537" s="1187">
        <f t="shared" si="242"/>
        <v>0</v>
      </c>
      <c r="L537" s="46"/>
      <c r="M537" s="48">
        <f t="shared" si="237"/>
        <v>0</v>
      </c>
      <c r="N537" s="48">
        <f t="shared" si="237"/>
        <v>0</v>
      </c>
      <c r="O537" s="48">
        <f t="shared" si="237"/>
        <v>0</v>
      </c>
      <c r="P537" s="1187">
        <f t="shared" si="243"/>
        <v>0</v>
      </c>
      <c r="Q537" s="46"/>
      <c r="R537" s="628" t="str">
        <f t="shared" si="238"/>
        <v>ja</v>
      </c>
      <c r="S537" s="1230">
        <f>IF(R537="nee",0,(K537-P537)*(tab!$C$24*tab!$D$10+tab!$D$52))</f>
        <v>0</v>
      </c>
      <c r="T537" s="1230" t="str">
        <f>IF(AND(K537=0,P537=0),"",(H537-M537)*tab!$E$59+(I537-N537)*tab!$F$59+(J537-O537)*tab!$G$59)</f>
        <v/>
      </c>
      <c r="U537" s="1230">
        <f t="shared" si="247"/>
        <v>0</v>
      </c>
      <c r="V537" s="628" t="str">
        <f t="shared" si="240"/>
        <v>ja</v>
      </c>
      <c r="W537" s="1230">
        <f>IF(V537="nee",0,(K537-P537)*(tab!$C$124))</f>
        <v>0</v>
      </c>
      <c r="X537" s="1230">
        <f>IF(AND(K537=0,P537=0),0,(H537-M537)*tab!$G$124+(I537-N537)*tab!$H$124+(J537-O537)*tab!$I$124)</f>
        <v>0</v>
      </c>
      <c r="Y537" s="1230">
        <f t="shared" si="244"/>
        <v>0</v>
      </c>
      <c r="Z537" s="3"/>
      <c r="AA537" s="26"/>
      <c r="AF537" s="51"/>
      <c r="AG537" s="51"/>
      <c r="AH537" s="51"/>
      <c r="AI537" s="51"/>
      <c r="AJ537" s="51"/>
      <c r="AK537" s="51"/>
      <c r="AL537" s="51"/>
      <c r="AM537" s="51"/>
      <c r="AN537" s="51"/>
      <c r="AO537" s="51"/>
      <c r="AP537" s="51"/>
      <c r="AQ537" s="51"/>
      <c r="AR537" s="51"/>
      <c r="AS537" s="51"/>
      <c r="AT537" s="51"/>
      <c r="AU537" s="51"/>
      <c r="AV537" s="51"/>
      <c r="BD537" s="51"/>
      <c r="BE537" s="51"/>
      <c r="BF537" s="51"/>
      <c r="BG537" s="51"/>
      <c r="BH537" s="51"/>
      <c r="BI537" s="51"/>
      <c r="BJ537" s="51"/>
      <c r="BK537" s="51"/>
      <c r="BL537" s="51"/>
      <c r="BM537" s="51"/>
      <c r="BN537" s="51"/>
      <c r="BO537" s="51"/>
      <c r="BP537" s="51"/>
      <c r="BQ537" s="51"/>
      <c r="BR537" s="51"/>
      <c r="BS537" s="51"/>
      <c r="BT537" s="51"/>
      <c r="CB537" s="51"/>
      <c r="CC537" s="51"/>
      <c r="CD537" s="51"/>
      <c r="CE537" s="51"/>
      <c r="CF537" s="51"/>
      <c r="CG537" s="51"/>
      <c r="CH537" s="51"/>
      <c r="CI537" s="51"/>
      <c r="CJ537" s="51"/>
      <c r="CK537" s="51"/>
      <c r="CL537" s="51"/>
      <c r="CM537" s="51"/>
      <c r="CN537" s="51"/>
      <c r="CO537" s="51"/>
      <c r="CP537" s="51"/>
      <c r="CQ537" s="51"/>
      <c r="CR537" s="51"/>
      <c r="CZ537" s="51"/>
      <c r="DA537" s="51"/>
      <c r="DB537" s="51"/>
      <c r="DC537" s="51"/>
      <c r="DD537" s="51"/>
      <c r="DE537" s="51"/>
      <c r="DF537" s="51"/>
      <c r="DG537" s="51"/>
      <c r="DH537" s="51"/>
      <c r="DI537" s="51"/>
      <c r="DJ537" s="51"/>
      <c r="DK537" s="51"/>
      <c r="DL537" s="51"/>
      <c r="DM537" s="51"/>
      <c r="DN537" s="51"/>
      <c r="DO537" s="51"/>
      <c r="DP537" s="51"/>
      <c r="DX537" s="51"/>
      <c r="DY537" s="51"/>
      <c r="DZ537" s="51"/>
      <c r="EA537" s="51"/>
      <c r="EB537" s="51"/>
      <c r="EC537" s="51"/>
      <c r="ED537" s="51"/>
      <c r="EE537" s="51"/>
      <c r="EF537" s="51"/>
      <c r="EG537" s="51"/>
      <c r="EH537" s="51"/>
      <c r="EI537" s="51"/>
      <c r="EJ537" s="51"/>
      <c r="EK537" s="51"/>
      <c r="EL537" s="51"/>
      <c r="EM537" s="51"/>
      <c r="EN537" s="51"/>
      <c r="EV537" s="51"/>
      <c r="EW537" s="51"/>
      <c r="EX537" s="51"/>
      <c r="EY537" s="51"/>
      <c r="EZ537" s="51"/>
      <c r="FA537" s="51"/>
      <c r="FB537" s="51"/>
      <c r="FC537" s="51"/>
      <c r="FD537" s="51"/>
      <c r="FE537" s="51"/>
      <c r="FF537" s="51"/>
      <c r="FG537" s="51"/>
      <c r="FH537" s="51"/>
      <c r="FI537" s="51"/>
      <c r="FJ537" s="51"/>
      <c r="FK537" s="51"/>
      <c r="FL537" s="51"/>
    </row>
    <row r="538" spans="2:168" ht="12" customHeight="1" x14ac:dyDescent="0.2">
      <c r="B538" s="21"/>
      <c r="C538" s="51"/>
      <c r="D538" s="1">
        <v>8</v>
      </c>
      <c r="E538" s="1238">
        <f t="shared" ref="E538:F538" si="251">+E503</f>
        <v>0</v>
      </c>
      <c r="F538" s="669">
        <f t="shared" si="251"/>
        <v>0</v>
      </c>
      <c r="G538" s="47"/>
      <c r="H538" s="48">
        <f t="shared" si="236"/>
        <v>0</v>
      </c>
      <c r="I538" s="48">
        <f t="shared" si="236"/>
        <v>0</v>
      </c>
      <c r="J538" s="48">
        <f t="shared" si="236"/>
        <v>0</v>
      </c>
      <c r="K538" s="1187">
        <f t="shared" si="242"/>
        <v>0</v>
      </c>
      <c r="L538" s="46"/>
      <c r="M538" s="48">
        <f t="shared" si="237"/>
        <v>0</v>
      </c>
      <c r="N538" s="48">
        <f t="shared" si="237"/>
        <v>0</v>
      </c>
      <c r="O538" s="48">
        <f t="shared" si="237"/>
        <v>0</v>
      </c>
      <c r="P538" s="1187">
        <f t="shared" si="243"/>
        <v>0</v>
      </c>
      <c r="Q538" s="46"/>
      <c r="R538" s="628" t="str">
        <f t="shared" si="238"/>
        <v>ja</v>
      </c>
      <c r="S538" s="1230">
        <f>IF(R538="nee",0,(K538-P538)*(tab!$C$24*tab!$D$10+tab!$D$52))</f>
        <v>0</v>
      </c>
      <c r="T538" s="1230" t="str">
        <f>IF(AND(K538=0,P538=0),"",(H538-M538)*tab!$E$59+(I538-N538)*tab!$F$59+(J538-O538)*tab!$G$59)</f>
        <v/>
      </c>
      <c r="U538" s="1230">
        <f t="shared" si="247"/>
        <v>0</v>
      </c>
      <c r="V538" s="628" t="str">
        <f t="shared" si="240"/>
        <v>ja</v>
      </c>
      <c r="W538" s="1230">
        <f>IF(V538="nee",0,(K538-P538)*(tab!$C$124))</f>
        <v>0</v>
      </c>
      <c r="X538" s="1230">
        <f>IF(AND(K538=0,P538=0),0,(H538-M538)*tab!$G$124+(I538-N538)*tab!$H$124+(J538-O538)*tab!$I$124)</f>
        <v>0</v>
      </c>
      <c r="Y538" s="1230">
        <f t="shared" si="244"/>
        <v>0</v>
      </c>
      <c r="Z538" s="3"/>
      <c r="AA538" s="26"/>
      <c r="AF538" s="51"/>
      <c r="AG538" s="51"/>
      <c r="AH538" s="51"/>
      <c r="AI538" s="51"/>
      <c r="AJ538" s="51"/>
      <c r="AK538" s="51"/>
      <c r="AL538" s="51"/>
      <c r="AM538" s="51"/>
      <c r="AN538" s="51"/>
      <c r="AO538" s="51"/>
      <c r="AP538" s="51"/>
      <c r="AQ538" s="51"/>
      <c r="AR538" s="51"/>
      <c r="AS538" s="51"/>
      <c r="AT538" s="51"/>
      <c r="AU538" s="51"/>
      <c r="AV538" s="51"/>
      <c r="BD538" s="51"/>
      <c r="BE538" s="51"/>
      <c r="BF538" s="51"/>
      <c r="BG538" s="51"/>
      <c r="BH538" s="51"/>
      <c r="BI538" s="51"/>
      <c r="BJ538" s="51"/>
      <c r="BK538" s="51"/>
      <c r="BL538" s="51"/>
      <c r="BM538" s="51"/>
      <c r="BN538" s="51"/>
      <c r="BO538" s="51"/>
      <c r="BP538" s="51"/>
      <c r="BQ538" s="51"/>
      <c r="BR538" s="51"/>
      <c r="BS538" s="51"/>
      <c r="BT538" s="51"/>
      <c r="CB538" s="51"/>
      <c r="CC538" s="51"/>
      <c r="CD538" s="51"/>
      <c r="CE538" s="51"/>
      <c r="CF538" s="51"/>
      <c r="CG538" s="51"/>
      <c r="CH538" s="51"/>
      <c r="CI538" s="51"/>
      <c r="CJ538" s="51"/>
      <c r="CK538" s="51"/>
      <c r="CL538" s="51"/>
      <c r="CM538" s="51"/>
      <c r="CN538" s="51"/>
      <c r="CO538" s="51"/>
      <c r="CP538" s="51"/>
      <c r="CQ538" s="51"/>
      <c r="CR538" s="51"/>
      <c r="CZ538" s="51"/>
      <c r="DA538" s="51"/>
      <c r="DB538" s="51"/>
      <c r="DC538" s="51"/>
      <c r="DD538" s="51"/>
      <c r="DE538" s="51"/>
      <c r="DF538" s="51"/>
      <c r="DG538" s="51"/>
      <c r="DH538" s="51"/>
      <c r="DI538" s="51"/>
      <c r="DJ538" s="51"/>
      <c r="DK538" s="51"/>
      <c r="DL538" s="51"/>
      <c r="DM538" s="51"/>
      <c r="DN538" s="51"/>
      <c r="DO538" s="51"/>
      <c r="DP538" s="51"/>
      <c r="DX538" s="51"/>
      <c r="DY538" s="51"/>
      <c r="DZ538" s="51"/>
      <c r="EA538" s="51"/>
      <c r="EB538" s="51"/>
      <c r="EC538" s="51"/>
      <c r="ED538" s="51"/>
      <c r="EE538" s="51"/>
      <c r="EF538" s="51"/>
      <c r="EG538" s="51"/>
      <c r="EH538" s="51"/>
      <c r="EI538" s="51"/>
      <c r="EJ538" s="51"/>
      <c r="EK538" s="51"/>
      <c r="EL538" s="51"/>
      <c r="EM538" s="51"/>
      <c r="EN538" s="51"/>
      <c r="EV538" s="51"/>
      <c r="EW538" s="51"/>
      <c r="EX538" s="51"/>
      <c r="EY538" s="51"/>
      <c r="EZ538" s="51"/>
      <c r="FA538" s="51"/>
      <c r="FB538" s="51"/>
      <c r="FC538" s="51"/>
      <c r="FD538" s="51"/>
      <c r="FE538" s="51"/>
      <c r="FF538" s="51"/>
      <c r="FG538" s="51"/>
      <c r="FH538" s="51"/>
      <c r="FI538" s="51"/>
      <c r="FJ538" s="51"/>
      <c r="FK538" s="51"/>
      <c r="FL538" s="51"/>
    </row>
    <row r="539" spans="2:168" ht="12" customHeight="1" x14ac:dyDescent="0.2">
      <c r="B539" s="21"/>
      <c r="C539" s="51"/>
      <c r="D539" s="1">
        <v>9</v>
      </c>
      <c r="E539" s="1238">
        <f t="shared" ref="E539:F539" si="252">+E504</f>
        <v>0</v>
      </c>
      <c r="F539" s="669">
        <f t="shared" si="252"/>
        <v>0</v>
      </c>
      <c r="G539" s="47"/>
      <c r="H539" s="48">
        <f t="shared" si="236"/>
        <v>0</v>
      </c>
      <c r="I539" s="48">
        <f t="shared" si="236"/>
        <v>0</v>
      </c>
      <c r="J539" s="48">
        <f t="shared" si="236"/>
        <v>0</v>
      </c>
      <c r="K539" s="1187">
        <f t="shared" si="242"/>
        <v>0</v>
      </c>
      <c r="L539" s="46"/>
      <c r="M539" s="48">
        <f t="shared" si="237"/>
        <v>0</v>
      </c>
      <c r="N539" s="48">
        <f t="shared" si="237"/>
        <v>0</v>
      </c>
      <c r="O539" s="48">
        <f t="shared" si="237"/>
        <v>0</v>
      </c>
      <c r="P539" s="1187">
        <f t="shared" si="243"/>
        <v>0</v>
      </c>
      <c r="Q539" s="46"/>
      <c r="R539" s="628" t="str">
        <f t="shared" si="238"/>
        <v>ja</v>
      </c>
      <c r="S539" s="1230">
        <f>IF(R539="nee",0,(K539-P539)*(tab!$C$24*tab!$D$10+tab!$D$52))</f>
        <v>0</v>
      </c>
      <c r="T539" s="1230" t="str">
        <f>IF(AND(K539=0,P539=0),"",(H539-M539)*tab!$E$59+(I539-N539)*tab!$F$59+(J539-O539)*tab!$G$59)</f>
        <v/>
      </c>
      <c r="U539" s="1230">
        <f t="shared" si="247"/>
        <v>0</v>
      </c>
      <c r="V539" s="628" t="str">
        <f t="shared" si="240"/>
        <v>ja</v>
      </c>
      <c r="W539" s="1230">
        <f>IF(V539="nee",0,(K539-P539)*(tab!$C$124))</f>
        <v>0</v>
      </c>
      <c r="X539" s="1230">
        <f>IF(AND(K539=0,P539=0),0,(H539-M539)*tab!$G$124+(I539-N539)*tab!$H$124+(J539-O539)*tab!$I$124)</f>
        <v>0</v>
      </c>
      <c r="Y539" s="1230">
        <f t="shared" si="244"/>
        <v>0</v>
      </c>
      <c r="Z539" s="3"/>
      <c r="AA539" s="26"/>
      <c r="AF539" s="51"/>
      <c r="AG539" s="51"/>
      <c r="AH539" s="51"/>
      <c r="AI539" s="51"/>
      <c r="AJ539" s="51"/>
      <c r="AK539" s="51"/>
      <c r="AL539" s="51"/>
      <c r="AM539" s="51"/>
      <c r="AN539" s="51"/>
      <c r="AO539" s="51"/>
      <c r="AP539" s="51"/>
      <c r="AQ539" s="51"/>
      <c r="AR539" s="51"/>
      <c r="AS539" s="51"/>
      <c r="AT539" s="51"/>
      <c r="AU539" s="51"/>
      <c r="AV539" s="51"/>
      <c r="BD539" s="51"/>
      <c r="BE539" s="51"/>
      <c r="BF539" s="51"/>
      <c r="BG539" s="51"/>
      <c r="BH539" s="51"/>
      <c r="BI539" s="51"/>
      <c r="BJ539" s="51"/>
      <c r="BK539" s="51"/>
      <c r="BL539" s="51"/>
      <c r="BM539" s="51"/>
      <c r="BN539" s="51"/>
      <c r="BO539" s="51"/>
      <c r="BP539" s="51"/>
      <c r="BQ539" s="51"/>
      <c r="BR539" s="51"/>
      <c r="BS539" s="51"/>
      <c r="BT539" s="51"/>
      <c r="CB539" s="51"/>
      <c r="CC539" s="51"/>
      <c r="CD539" s="51"/>
      <c r="CE539" s="51"/>
      <c r="CF539" s="51"/>
      <c r="CG539" s="51"/>
      <c r="CH539" s="51"/>
      <c r="CI539" s="51"/>
      <c r="CJ539" s="51"/>
      <c r="CK539" s="51"/>
      <c r="CL539" s="51"/>
      <c r="CM539" s="51"/>
      <c r="CN539" s="51"/>
      <c r="CO539" s="51"/>
      <c r="CP539" s="51"/>
      <c r="CQ539" s="51"/>
      <c r="CR539" s="51"/>
      <c r="CZ539" s="51"/>
      <c r="DA539" s="51"/>
      <c r="DB539" s="51"/>
      <c r="DC539" s="51"/>
      <c r="DD539" s="51"/>
      <c r="DE539" s="51"/>
      <c r="DF539" s="51"/>
      <c r="DG539" s="51"/>
      <c r="DH539" s="51"/>
      <c r="DI539" s="51"/>
      <c r="DJ539" s="51"/>
      <c r="DK539" s="51"/>
      <c r="DL539" s="51"/>
      <c r="DM539" s="51"/>
      <c r="DN539" s="51"/>
      <c r="DO539" s="51"/>
      <c r="DP539" s="51"/>
      <c r="DX539" s="51"/>
      <c r="DY539" s="51"/>
      <c r="DZ539" s="51"/>
      <c r="EA539" s="51"/>
      <c r="EB539" s="51"/>
      <c r="EC539" s="51"/>
      <c r="ED539" s="51"/>
      <c r="EE539" s="51"/>
      <c r="EF539" s="51"/>
      <c r="EG539" s="51"/>
      <c r="EH539" s="51"/>
      <c r="EI539" s="51"/>
      <c r="EJ539" s="51"/>
      <c r="EK539" s="51"/>
      <c r="EL539" s="51"/>
      <c r="EM539" s="51"/>
      <c r="EN539" s="51"/>
      <c r="EV539" s="51"/>
      <c r="EW539" s="51"/>
      <c r="EX539" s="51"/>
      <c r="EY539" s="51"/>
      <c r="EZ539" s="51"/>
      <c r="FA539" s="51"/>
      <c r="FB539" s="51"/>
      <c r="FC539" s="51"/>
      <c r="FD539" s="51"/>
      <c r="FE539" s="51"/>
      <c r="FF539" s="51"/>
      <c r="FG539" s="51"/>
      <c r="FH539" s="51"/>
      <c r="FI539" s="51"/>
      <c r="FJ539" s="51"/>
      <c r="FK539" s="51"/>
      <c r="FL539" s="51"/>
    </row>
    <row r="540" spans="2:168" ht="12" customHeight="1" x14ac:dyDescent="0.2">
      <c r="B540" s="21"/>
      <c r="C540" s="51"/>
      <c r="D540" s="1">
        <v>10</v>
      </c>
      <c r="E540" s="1238">
        <f t="shared" ref="E540:F540" si="253">+E505</f>
        <v>0</v>
      </c>
      <c r="F540" s="669">
        <f t="shared" si="253"/>
        <v>0</v>
      </c>
      <c r="G540" s="47"/>
      <c r="H540" s="48">
        <f t="shared" si="236"/>
        <v>0</v>
      </c>
      <c r="I540" s="48">
        <f t="shared" si="236"/>
        <v>0</v>
      </c>
      <c r="J540" s="48">
        <f t="shared" si="236"/>
        <v>0</v>
      </c>
      <c r="K540" s="1187">
        <f t="shared" si="242"/>
        <v>0</v>
      </c>
      <c r="L540" s="46"/>
      <c r="M540" s="48">
        <f t="shared" si="237"/>
        <v>0</v>
      </c>
      <c r="N540" s="48">
        <f t="shared" si="237"/>
        <v>0</v>
      </c>
      <c r="O540" s="48">
        <f t="shared" si="237"/>
        <v>0</v>
      </c>
      <c r="P540" s="1187">
        <f t="shared" si="243"/>
        <v>0</v>
      </c>
      <c r="Q540" s="46"/>
      <c r="R540" s="628" t="str">
        <f t="shared" si="238"/>
        <v>ja</v>
      </c>
      <c r="S540" s="1230">
        <f>IF(R540="nee",0,(K540-P540)*(tab!$C$24*tab!$D$10+tab!$D$52))</f>
        <v>0</v>
      </c>
      <c r="T540" s="1230" t="str">
        <f>IF(AND(K540=0,P540=0),"",(H540-M540)*tab!$E$59+(I540-N540)*tab!$F$59+(J540-O540)*tab!$G$59)</f>
        <v/>
      </c>
      <c r="U540" s="1230">
        <f t="shared" si="247"/>
        <v>0</v>
      </c>
      <c r="V540" s="628" t="str">
        <f t="shared" si="240"/>
        <v>ja</v>
      </c>
      <c r="W540" s="1230">
        <f>IF(V540="nee",0,(K540-P540)*(tab!$C$124))</f>
        <v>0</v>
      </c>
      <c r="X540" s="1230">
        <f>IF(AND(K540=0,P540=0),0,(H540-M540)*tab!$G$124+(I540-N540)*tab!$H$124+(J540-O540)*tab!$I$124)</f>
        <v>0</v>
      </c>
      <c r="Y540" s="1230">
        <f t="shared" si="244"/>
        <v>0</v>
      </c>
      <c r="Z540" s="3"/>
      <c r="AA540" s="26"/>
      <c r="AF540" s="51"/>
      <c r="AG540" s="51"/>
      <c r="AH540" s="51"/>
      <c r="AI540" s="51"/>
      <c r="AJ540" s="51"/>
      <c r="AK540" s="51"/>
      <c r="AL540" s="51"/>
      <c r="AM540" s="51"/>
      <c r="AN540" s="51"/>
      <c r="AO540" s="51"/>
      <c r="AP540" s="51"/>
      <c r="AQ540" s="51"/>
      <c r="AR540" s="51"/>
      <c r="AS540" s="51"/>
      <c r="AT540" s="51"/>
      <c r="AU540" s="51"/>
      <c r="AV540" s="51"/>
      <c r="BD540" s="51"/>
      <c r="BE540" s="51"/>
      <c r="BF540" s="51"/>
      <c r="BG540" s="51"/>
      <c r="BH540" s="51"/>
      <c r="BI540" s="51"/>
      <c r="BJ540" s="51"/>
      <c r="BK540" s="51"/>
      <c r="BL540" s="51"/>
      <c r="BM540" s="51"/>
      <c r="BN540" s="51"/>
      <c r="BO540" s="51"/>
      <c r="BP540" s="51"/>
      <c r="BQ540" s="51"/>
      <c r="BR540" s="51"/>
      <c r="BS540" s="51"/>
      <c r="BT540" s="51"/>
      <c r="CB540" s="51"/>
      <c r="CC540" s="51"/>
      <c r="CD540" s="51"/>
      <c r="CE540" s="51"/>
      <c r="CF540" s="51"/>
      <c r="CG540" s="51"/>
      <c r="CH540" s="51"/>
      <c r="CI540" s="51"/>
      <c r="CJ540" s="51"/>
      <c r="CK540" s="51"/>
      <c r="CL540" s="51"/>
      <c r="CM540" s="51"/>
      <c r="CN540" s="51"/>
      <c r="CO540" s="51"/>
      <c r="CP540" s="51"/>
      <c r="CQ540" s="51"/>
      <c r="CR540" s="51"/>
      <c r="CZ540" s="51"/>
      <c r="DA540" s="51"/>
      <c r="DB540" s="51"/>
      <c r="DC540" s="51"/>
      <c r="DD540" s="51"/>
      <c r="DE540" s="51"/>
      <c r="DF540" s="51"/>
      <c r="DG540" s="51"/>
      <c r="DH540" s="51"/>
      <c r="DI540" s="51"/>
      <c r="DJ540" s="51"/>
      <c r="DK540" s="51"/>
      <c r="DL540" s="51"/>
      <c r="DM540" s="51"/>
      <c r="DN540" s="51"/>
      <c r="DO540" s="51"/>
      <c r="DP540" s="51"/>
      <c r="DX540" s="51"/>
      <c r="DY540" s="51"/>
      <c r="DZ540" s="51"/>
      <c r="EA540" s="51"/>
      <c r="EB540" s="51"/>
      <c r="EC540" s="51"/>
      <c r="ED540" s="51"/>
      <c r="EE540" s="51"/>
      <c r="EF540" s="51"/>
      <c r="EG540" s="51"/>
      <c r="EH540" s="51"/>
      <c r="EI540" s="51"/>
      <c r="EJ540" s="51"/>
      <c r="EK540" s="51"/>
      <c r="EL540" s="51"/>
      <c r="EM540" s="51"/>
      <c r="EN540" s="51"/>
      <c r="EV540" s="51"/>
      <c r="EW540" s="51"/>
      <c r="EX540" s="51"/>
      <c r="EY540" s="51"/>
      <c r="EZ540" s="51"/>
      <c r="FA540" s="51"/>
      <c r="FB540" s="51"/>
      <c r="FC540" s="51"/>
      <c r="FD540" s="51"/>
      <c r="FE540" s="51"/>
      <c r="FF540" s="51"/>
      <c r="FG540" s="51"/>
      <c r="FH540" s="51"/>
      <c r="FI540" s="51"/>
      <c r="FJ540" s="51"/>
      <c r="FK540" s="51"/>
      <c r="FL540" s="51"/>
    </row>
    <row r="541" spans="2:168" ht="12" customHeight="1" x14ac:dyDescent="0.2">
      <c r="B541" s="21"/>
      <c r="C541" s="51"/>
      <c r="D541" s="1">
        <v>11</v>
      </c>
      <c r="E541" s="1238">
        <f t="shared" ref="E541:F541" si="254">+E506</f>
        <v>0</v>
      </c>
      <c r="F541" s="669">
        <f t="shared" si="254"/>
        <v>0</v>
      </c>
      <c r="G541" s="47"/>
      <c r="H541" s="48">
        <f t="shared" si="236"/>
        <v>0</v>
      </c>
      <c r="I541" s="48">
        <f t="shared" si="236"/>
        <v>0</v>
      </c>
      <c r="J541" s="48">
        <f t="shared" si="236"/>
        <v>0</v>
      </c>
      <c r="K541" s="1187">
        <f t="shared" si="242"/>
        <v>0</v>
      </c>
      <c r="L541" s="46"/>
      <c r="M541" s="48">
        <f t="shared" si="237"/>
        <v>0</v>
      </c>
      <c r="N541" s="48">
        <f t="shared" si="237"/>
        <v>0</v>
      </c>
      <c r="O541" s="48">
        <f t="shared" si="237"/>
        <v>0</v>
      </c>
      <c r="P541" s="1187">
        <f t="shared" si="243"/>
        <v>0</v>
      </c>
      <c r="Q541" s="46"/>
      <c r="R541" s="628" t="str">
        <f t="shared" si="238"/>
        <v>ja</v>
      </c>
      <c r="S541" s="1230">
        <f>IF(R541="nee",0,(K541-P541)*(tab!$C$24*tab!$D$10+tab!$D$52))</f>
        <v>0</v>
      </c>
      <c r="T541" s="1230" t="str">
        <f>IF(AND(K541=0,P541=0),"",(H541-M541)*tab!$E$59+(I541-N541)*tab!$F$59+(J541-O541)*tab!$G$59)</f>
        <v/>
      </c>
      <c r="U541" s="1230">
        <f t="shared" si="247"/>
        <v>0</v>
      </c>
      <c r="V541" s="628" t="str">
        <f t="shared" si="240"/>
        <v>ja</v>
      </c>
      <c r="W541" s="1230">
        <f>IF(V541="nee",0,(K541-P541)*(tab!$C$124))</f>
        <v>0</v>
      </c>
      <c r="X541" s="1230">
        <f>IF(AND(K541=0,P541=0),0,(H541-M541)*tab!$G$124+(I541-N541)*tab!$H$124+(J541-O541)*tab!$I$124)</f>
        <v>0</v>
      </c>
      <c r="Y541" s="1230">
        <f t="shared" si="244"/>
        <v>0</v>
      </c>
      <c r="Z541" s="3"/>
      <c r="AA541" s="26"/>
      <c r="AF541" s="51"/>
      <c r="AG541" s="51"/>
      <c r="AH541" s="51"/>
      <c r="AI541" s="51"/>
      <c r="AJ541" s="51"/>
      <c r="AK541" s="51"/>
      <c r="AL541" s="51"/>
      <c r="AM541" s="51"/>
      <c r="AN541" s="51"/>
      <c r="AO541" s="51"/>
      <c r="AP541" s="51"/>
      <c r="AQ541" s="51"/>
      <c r="AR541" s="51"/>
      <c r="AS541" s="51"/>
      <c r="AT541" s="51"/>
      <c r="AU541" s="51"/>
      <c r="AV541" s="51"/>
      <c r="BD541" s="51"/>
      <c r="BE541" s="51"/>
      <c r="BF541" s="51"/>
      <c r="BG541" s="51"/>
      <c r="BH541" s="51"/>
      <c r="BI541" s="51"/>
      <c r="BJ541" s="51"/>
      <c r="BK541" s="51"/>
      <c r="BL541" s="51"/>
      <c r="BM541" s="51"/>
      <c r="BN541" s="51"/>
      <c r="BO541" s="51"/>
      <c r="BP541" s="51"/>
      <c r="BQ541" s="51"/>
      <c r="BR541" s="51"/>
      <c r="BS541" s="51"/>
      <c r="BT541" s="51"/>
      <c r="CB541" s="51"/>
      <c r="CC541" s="51"/>
      <c r="CD541" s="51"/>
      <c r="CE541" s="51"/>
      <c r="CF541" s="51"/>
      <c r="CG541" s="51"/>
      <c r="CH541" s="51"/>
      <c r="CI541" s="51"/>
      <c r="CJ541" s="51"/>
      <c r="CK541" s="51"/>
      <c r="CL541" s="51"/>
      <c r="CM541" s="51"/>
      <c r="CN541" s="51"/>
      <c r="CO541" s="51"/>
      <c r="CP541" s="51"/>
      <c r="CQ541" s="51"/>
      <c r="CR541" s="51"/>
      <c r="CZ541" s="51"/>
      <c r="DA541" s="51"/>
      <c r="DB541" s="51"/>
      <c r="DC541" s="51"/>
      <c r="DD541" s="51"/>
      <c r="DE541" s="51"/>
      <c r="DF541" s="51"/>
      <c r="DG541" s="51"/>
      <c r="DH541" s="51"/>
      <c r="DI541" s="51"/>
      <c r="DJ541" s="51"/>
      <c r="DK541" s="51"/>
      <c r="DL541" s="51"/>
      <c r="DM541" s="51"/>
      <c r="DN541" s="51"/>
      <c r="DO541" s="51"/>
      <c r="DP541" s="51"/>
      <c r="DX541" s="51"/>
      <c r="DY541" s="51"/>
      <c r="DZ541" s="51"/>
      <c r="EA541" s="51"/>
      <c r="EB541" s="51"/>
      <c r="EC541" s="51"/>
      <c r="ED541" s="51"/>
      <c r="EE541" s="51"/>
      <c r="EF541" s="51"/>
      <c r="EG541" s="51"/>
      <c r="EH541" s="51"/>
      <c r="EI541" s="51"/>
      <c r="EJ541" s="51"/>
      <c r="EK541" s="51"/>
      <c r="EL541" s="51"/>
      <c r="EM541" s="51"/>
      <c r="EN541" s="51"/>
      <c r="EV541" s="51"/>
      <c r="EW541" s="51"/>
      <c r="EX541" s="51"/>
      <c r="EY541" s="51"/>
      <c r="EZ541" s="51"/>
      <c r="FA541" s="51"/>
      <c r="FB541" s="51"/>
      <c r="FC541" s="51"/>
      <c r="FD541" s="51"/>
      <c r="FE541" s="51"/>
      <c r="FF541" s="51"/>
      <c r="FG541" s="51"/>
      <c r="FH541" s="51"/>
      <c r="FI541" s="51"/>
      <c r="FJ541" s="51"/>
      <c r="FK541" s="51"/>
      <c r="FL541" s="51"/>
    </row>
    <row r="542" spans="2:168" ht="12" customHeight="1" x14ac:dyDescent="0.2">
      <c r="B542" s="21"/>
      <c r="C542" s="51"/>
      <c r="D542" s="1">
        <v>12</v>
      </c>
      <c r="E542" s="1238">
        <f t="shared" ref="E542:F542" si="255">+E507</f>
        <v>0</v>
      </c>
      <c r="F542" s="669">
        <f t="shared" si="255"/>
        <v>0</v>
      </c>
      <c r="G542" s="47"/>
      <c r="H542" s="48">
        <f t="shared" si="236"/>
        <v>0</v>
      </c>
      <c r="I542" s="48">
        <f t="shared" si="236"/>
        <v>0</v>
      </c>
      <c r="J542" s="48">
        <f t="shared" si="236"/>
        <v>0</v>
      </c>
      <c r="K542" s="1187">
        <f t="shared" si="242"/>
        <v>0</v>
      </c>
      <c r="L542" s="46"/>
      <c r="M542" s="48">
        <f t="shared" si="237"/>
        <v>0</v>
      </c>
      <c r="N542" s="48">
        <f t="shared" si="237"/>
        <v>0</v>
      </c>
      <c r="O542" s="48">
        <f t="shared" si="237"/>
        <v>0</v>
      </c>
      <c r="P542" s="1187">
        <f t="shared" si="243"/>
        <v>0</v>
      </c>
      <c r="Q542" s="46"/>
      <c r="R542" s="628" t="str">
        <f t="shared" si="238"/>
        <v>ja</v>
      </c>
      <c r="S542" s="1230">
        <f>IF(R542="nee",0,(K542-P542)*(tab!$C$24*tab!$D$10+tab!$D$52))</f>
        <v>0</v>
      </c>
      <c r="T542" s="1230" t="str">
        <f>IF(AND(K542=0,P542=0),"",(H542-M542)*tab!$E$59+(I542-N542)*tab!$F$59+(J542-O542)*tab!$G$59)</f>
        <v/>
      </c>
      <c r="U542" s="1230">
        <f t="shared" si="247"/>
        <v>0</v>
      </c>
      <c r="V542" s="628" t="str">
        <f t="shared" si="240"/>
        <v>ja</v>
      </c>
      <c r="W542" s="1230">
        <f>IF(V542="nee",0,(K542-P542)*(tab!$C$124))</f>
        <v>0</v>
      </c>
      <c r="X542" s="1230">
        <f>IF(AND(K542=0,P542=0),0,(H542-M542)*tab!$G$124+(I542-N542)*tab!$H$124+(J542-O542)*tab!$I$124)</f>
        <v>0</v>
      </c>
      <c r="Y542" s="1230">
        <f t="shared" si="244"/>
        <v>0</v>
      </c>
      <c r="Z542" s="3"/>
      <c r="AA542" s="26"/>
      <c r="AF542" s="51"/>
      <c r="AG542" s="51"/>
      <c r="AH542" s="51"/>
      <c r="AI542" s="51"/>
      <c r="AJ542" s="51"/>
      <c r="AK542" s="51"/>
      <c r="AL542" s="51"/>
      <c r="AM542" s="51"/>
      <c r="AN542" s="51"/>
      <c r="AO542" s="51"/>
      <c r="AP542" s="51"/>
      <c r="AQ542" s="51"/>
      <c r="AR542" s="51"/>
      <c r="AS542" s="51"/>
      <c r="AT542" s="51"/>
      <c r="AU542" s="51"/>
      <c r="AV542" s="51"/>
      <c r="BD542" s="51"/>
      <c r="BE542" s="51"/>
      <c r="BF542" s="51"/>
      <c r="BG542" s="51"/>
      <c r="BH542" s="51"/>
      <c r="BI542" s="51"/>
      <c r="BJ542" s="51"/>
      <c r="BK542" s="51"/>
      <c r="BL542" s="51"/>
      <c r="BM542" s="51"/>
      <c r="BN542" s="51"/>
      <c r="BO542" s="51"/>
      <c r="BP542" s="51"/>
      <c r="BQ542" s="51"/>
      <c r="BR542" s="51"/>
      <c r="BS542" s="51"/>
      <c r="BT542" s="51"/>
      <c r="CB542" s="51"/>
      <c r="CC542" s="51"/>
      <c r="CD542" s="51"/>
      <c r="CE542" s="51"/>
      <c r="CF542" s="51"/>
      <c r="CG542" s="51"/>
      <c r="CH542" s="51"/>
      <c r="CI542" s="51"/>
      <c r="CJ542" s="51"/>
      <c r="CK542" s="51"/>
      <c r="CL542" s="51"/>
      <c r="CM542" s="51"/>
      <c r="CN542" s="51"/>
      <c r="CO542" s="51"/>
      <c r="CP542" s="51"/>
      <c r="CQ542" s="51"/>
      <c r="CR542" s="51"/>
      <c r="CZ542" s="51"/>
      <c r="DA542" s="51"/>
      <c r="DB542" s="51"/>
      <c r="DC542" s="51"/>
      <c r="DD542" s="51"/>
      <c r="DE542" s="51"/>
      <c r="DF542" s="51"/>
      <c r="DG542" s="51"/>
      <c r="DH542" s="51"/>
      <c r="DI542" s="51"/>
      <c r="DJ542" s="51"/>
      <c r="DK542" s="51"/>
      <c r="DL542" s="51"/>
      <c r="DM542" s="51"/>
      <c r="DN542" s="51"/>
      <c r="DO542" s="51"/>
      <c r="DP542" s="51"/>
      <c r="DX542" s="51"/>
      <c r="DY542" s="51"/>
      <c r="DZ542" s="51"/>
      <c r="EA542" s="51"/>
      <c r="EB542" s="51"/>
      <c r="EC542" s="51"/>
      <c r="ED542" s="51"/>
      <c r="EE542" s="51"/>
      <c r="EF542" s="51"/>
      <c r="EG542" s="51"/>
      <c r="EH542" s="51"/>
      <c r="EI542" s="51"/>
      <c r="EJ542" s="51"/>
      <c r="EK542" s="51"/>
      <c r="EL542" s="51"/>
      <c r="EM542" s="51"/>
      <c r="EN542" s="51"/>
      <c r="EV542" s="51"/>
      <c r="EW542" s="51"/>
      <c r="EX542" s="51"/>
      <c r="EY542" s="51"/>
      <c r="EZ542" s="51"/>
      <c r="FA542" s="51"/>
      <c r="FB542" s="51"/>
      <c r="FC542" s="51"/>
      <c r="FD542" s="51"/>
      <c r="FE542" s="51"/>
      <c r="FF542" s="51"/>
      <c r="FG542" s="51"/>
      <c r="FH542" s="51"/>
      <c r="FI542" s="51"/>
      <c r="FJ542" s="51"/>
      <c r="FK542" s="51"/>
      <c r="FL542" s="51"/>
    </row>
    <row r="543" spans="2:168" ht="12" customHeight="1" x14ac:dyDescent="0.2">
      <c r="B543" s="21"/>
      <c r="C543" s="51"/>
      <c r="D543" s="1">
        <v>13</v>
      </c>
      <c r="E543" s="1238">
        <f t="shared" ref="E543:F543" si="256">+E508</f>
        <v>0</v>
      </c>
      <c r="F543" s="669">
        <f t="shared" si="256"/>
        <v>0</v>
      </c>
      <c r="G543" s="47"/>
      <c r="H543" s="48">
        <f t="shared" si="236"/>
        <v>0</v>
      </c>
      <c r="I543" s="48">
        <f t="shared" si="236"/>
        <v>0</v>
      </c>
      <c r="J543" s="48">
        <f t="shared" si="236"/>
        <v>0</v>
      </c>
      <c r="K543" s="1187">
        <f t="shared" si="242"/>
        <v>0</v>
      </c>
      <c r="L543" s="46"/>
      <c r="M543" s="48">
        <f t="shared" si="237"/>
        <v>0</v>
      </c>
      <c r="N543" s="48">
        <f t="shared" si="237"/>
        <v>0</v>
      </c>
      <c r="O543" s="48">
        <f t="shared" si="237"/>
        <v>0</v>
      </c>
      <c r="P543" s="1187">
        <f t="shared" si="243"/>
        <v>0</v>
      </c>
      <c r="Q543" s="46"/>
      <c r="R543" s="628" t="str">
        <f t="shared" si="238"/>
        <v>ja</v>
      </c>
      <c r="S543" s="1230">
        <f>IF(R543="nee",0,(K543-P543)*(tab!$C$24*tab!$D$10+tab!$D$52))</f>
        <v>0</v>
      </c>
      <c r="T543" s="1230" t="str">
        <f>IF(AND(K543=0,P543=0),"",(H543-M543)*tab!$E$59+(I543-N543)*tab!$F$59+(J543-O543)*tab!$G$59)</f>
        <v/>
      </c>
      <c r="U543" s="1230">
        <f t="shared" si="247"/>
        <v>0</v>
      </c>
      <c r="V543" s="628" t="str">
        <f t="shared" si="240"/>
        <v>ja</v>
      </c>
      <c r="W543" s="1230">
        <f>IF(V543="nee",0,(K543-P543)*(tab!$C$124))</f>
        <v>0</v>
      </c>
      <c r="X543" s="1230">
        <f>IF(AND(K543=0,P543=0),0,(H543-M543)*tab!$G$124+(I543-N543)*tab!$H$124+(J543-O543)*tab!$I$124)</f>
        <v>0</v>
      </c>
      <c r="Y543" s="1230">
        <f t="shared" si="244"/>
        <v>0</v>
      </c>
      <c r="Z543" s="3"/>
      <c r="AA543" s="26"/>
      <c r="AF543" s="51"/>
      <c r="AG543" s="51"/>
      <c r="AH543" s="51"/>
      <c r="AI543" s="51"/>
      <c r="AJ543" s="51"/>
      <c r="AK543" s="51"/>
      <c r="AL543" s="51"/>
      <c r="AM543" s="51"/>
      <c r="AN543" s="51"/>
      <c r="AO543" s="51"/>
      <c r="AP543" s="51"/>
      <c r="AQ543" s="51"/>
      <c r="AR543" s="51"/>
      <c r="AS543" s="51"/>
      <c r="AT543" s="51"/>
      <c r="AU543" s="51"/>
      <c r="AV543" s="51"/>
      <c r="BD543" s="51"/>
      <c r="BE543" s="51"/>
      <c r="BF543" s="51"/>
      <c r="BG543" s="51"/>
      <c r="BH543" s="51"/>
      <c r="BI543" s="51"/>
      <c r="BJ543" s="51"/>
      <c r="BK543" s="51"/>
      <c r="BL543" s="51"/>
      <c r="BM543" s="51"/>
      <c r="BN543" s="51"/>
      <c r="BO543" s="51"/>
      <c r="BP543" s="51"/>
      <c r="BQ543" s="51"/>
      <c r="BR543" s="51"/>
      <c r="BS543" s="51"/>
      <c r="BT543" s="51"/>
      <c r="CB543" s="51"/>
      <c r="CC543" s="51"/>
      <c r="CD543" s="51"/>
      <c r="CE543" s="51"/>
      <c r="CF543" s="51"/>
      <c r="CG543" s="51"/>
      <c r="CH543" s="51"/>
      <c r="CI543" s="51"/>
      <c r="CJ543" s="51"/>
      <c r="CK543" s="51"/>
      <c r="CL543" s="51"/>
      <c r="CM543" s="51"/>
      <c r="CN543" s="51"/>
      <c r="CO543" s="51"/>
      <c r="CP543" s="51"/>
      <c r="CQ543" s="51"/>
      <c r="CR543" s="51"/>
      <c r="CZ543" s="51"/>
      <c r="DA543" s="51"/>
      <c r="DB543" s="51"/>
      <c r="DC543" s="51"/>
      <c r="DD543" s="51"/>
      <c r="DE543" s="51"/>
      <c r="DF543" s="51"/>
      <c r="DG543" s="51"/>
      <c r="DH543" s="51"/>
      <c r="DI543" s="51"/>
      <c r="DJ543" s="51"/>
      <c r="DK543" s="51"/>
      <c r="DL543" s="51"/>
      <c r="DM543" s="51"/>
      <c r="DN543" s="51"/>
      <c r="DO543" s="51"/>
      <c r="DP543" s="51"/>
      <c r="DX543" s="51"/>
      <c r="DY543" s="51"/>
      <c r="DZ543" s="51"/>
      <c r="EA543" s="51"/>
      <c r="EB543" s="51"/>
      <c r="EC543" s="51"/>
      <c r="ED543" s="51"/>
      <c r="EE543" s="51"/>
      <c r="EF543" s="51"/>
      <c r="EG543" s="51"/>
      <c r="EH543" s="51"/>
      <c r="EI543" s="51"/>
      <c r="EJ543" s="51"/>
      <c r="EK543" s="51"/>
      <c r="EL543" s="51"/>
      <c r="EM543" s="51"/>
      <c r="EN543" s="51"/>
      <c r="EV543" s="51"/>
      <c r="EW543" s="51"/>
      <c r="EX543" s="51"/>
      <c r="EY543" s="51"/>
      <c r="EZ543" s="51"/>
      <c r="FA543" s="51"/>
      <c r="FB543" s="51"/>
      <c r="FC543" s="51"/>
      <c r="FD543" s="51"/>
      <c r="FE543" s="51"/>
      <c r="FF543" s="51"/>
      <c r="FG543" s="51"/>
      <c r="FH543" s="51"/>
      <c r="FI543" s="51"/>
      <c r="FJ543" s="51"/>
      <c r="FK543" s="51"/>
      <c r="FL543" s="51"/>
    </row>
    <row r="544" spans="2:168" ht="12" customHeight="1" x14ac:dyDescent="0.2">
      <c r="B544" s="21"/>
      <c r="C544" s="51"/>
      <c r="D544" s="1">
        <v>14</v>
      </c>
      <c r="E544" s="1238">
        <f t="shared" ref="E544:F544" si="257">+E509</f>
        <v>0</v>
      </c>
      <c r="F544" s="669">
        <f t="shared" si="257"/>
        <v>0</v>
      </c>
      <c r="G544" s="47"/>
      <c r="H544" s="48">
        <f t="shared" si="236"/>
        <v>0</v>
      </c>
      <c r="I544" s="48">
        <f t="shared" si="236"/>
        <v>0</v>
      </c>
      <c r="J544" s="48">
        <f t="shared" si="236"/>
        <v>0</v>
      </c>
      <c r="K544" s="1187">
        <f t="shared" si="242"/>
        <v>0</v>
      </c>
      <c r="L544" s="46"/>
      <c r="M544" s="48">
        <f t="shared" si="237"/>
        <v>0</v>
      </c>
      <c r="N544" s="48">
        <f t="shared" si="237"/>
        <v>0</v>
      </c>
      <c r="O544" s="48">
        <f t="shared" si="237"/>
        <v>0</v>
      </c>
      <c r="P544" s="1187">
        <f t="shared" si="243"/>
        <v>0</v>
      </c>
      <c r="Q544" s="46"/>
      <c r="R544" s="628" t="str">
        <f t="shared" si="238"/>
        <v>ja</v>
      </c>
      <c r="S544" s="1230">
        <f>IF(R544="nee",0,(K544-P544)*(tab!$C$24*tab!$D$10+tab!$D$52))</f>
        <v>0</v>
      </c>
      <c r="T544" s="1230" t="str">
        <f>IF(AND(K544=0,P544=0),"",(H544-M544)*tab!$E$59+(I544-N544)*tab!$F$59+(J544-O544)*tab!$G$59)</f>
        <v/>
      </c>
      <c r="U544" s="1230">
        <f t="shared" si="247"/>
        <v>0</v>
      </c>
      <c r="V544" s="628" t="str">
        <f t="shared" si="240"/>
        <v>ja</v>
      </c>
      <c r="W544" s="1230">
        <f>IF(V544="nee",0,(K544-P544)*(tab!$C$124))</f>
        <v>0</v>
      </c>
      <c r="X544" s="1230">
        <f>IF(AND(K544=0,P544=0),0,(H544-M544)*tab!$G$124+(I544-N544)*tab!$H$124+(J544-O544)*tab!$I$124)</f>
        <v>0</v>
      </c>
      <c r="Y544" s="1230">
        <f t="shared" si="244"/>
        <v>0</v>
      </c>
      <c r="Z544" s="3"/>
      <c r="AA544" s="26"/>
      <c r="AF544" s="51"/>
      <c r="AG544" s="51"/>
      <c r="AH544" s="51"/>
      <c r="AI544" s="51"/>
      <c r="AJ544" s="51"/>
      <c r="AK544" s="51"/>
      <c r="AL544" s="51"/>
      <c r="AM544" s="51"/>
      <c r="AN544" s="51"/>
      <c r="AO544" s="51"/>
      <c r="AP544" s="51"/>
      <c r="AQ544" s="51"/>
      <c r="AR544" s="51"/>
      <c r="AS544" s="51"/>
      <c r="AT544" s="51"/>
      <c r="AU544" s="51"/>
      <c r="AV544" s="51"/>
      <c r="BD544" s="51"/>
      <c r="BE544" s="51"/>
      <c r="BF544" s="51"/>
      <c r="BG544" s="51"/>
      <c r="BH544" s="51"/>
      <c r="BI544" s="51"/>
      <c r="BJ544" s="51"/>
      <c r="BK544" s="51"/>
      <c r="BL544" s="51"/>
      <c r="BM544" s="51"/>
      <c r="BN544" s="51"/>
      <c r="BO544" s="51"/>
      <c r="BP544" s="51"/>
      <c r="BQ544" s="51"/>
      <c r="BR544" s="51"/>
      <c r="BS544" s="51"/>
      <c r="BT544" s="51"/>
      <c r="CB544" s="51"/>
      <c r="CC544" s="51"/>
      <c r="CD544" s="51"/>
      <c r="CE544" s="51"/>
      <c r="CF544" s="51"/>
      <c r="CG544" s="51"/>
      <c r="CH544" s="51"/>
      <c r="CI544" s="51"/>
      <c r="CJ544" s="51"/>
      <c r="CK544" s="51"/>
      <c r="CL544" s="51"/>
      <c r="CM544" s="51"/>
      <c r="CN544" s="51"/>
      <c r="CO544" s="51"/>
      <c r="CP544" s="51"/>
      <c r="CQ544" s="51"/>
      <c r="CR544" s="51"/>
      <c r="CZ544" s="51"/>
      <c r="DA544" s="51"/>
      <c r="DB544" s="51"/>
      <c r="DC544" s="51"/>
      <c r="DD544" s="51"/>
      <c r="DE544" s="51"/>
      <c r="DF544" s="51"/>
      <c r="DG544" s="51"/>
      <c r="DH544" s="51"/>
      <c r="DI544" s="51"/>
      <c r="DJ544" s="51"/>
      <c r="DK544" s="51"/>
      <c r="DL544" s="51"/>
      <c r="DM544" s="51"/>
      <c r="DN544" s="51"/>
      <c r="DO544" s="51"/>
      <c r="DP544" s="51"/>
      <c r="DX544" s="51"/>
      <c r="DY544" s="51"/>
      <c r="DZ544" s="51"/>
      <c r="EA544" s="51"/>
      <c r="EB544" s="51"/>
      <c r="EC544" s="51"/>
      <c r="ED544" s="51"/>
      <c r="EE544" s="51"/>
      <c r="EF544" s="51"/>
      <c r="EG544" s="51"/>
      <c r="EH544" s="51"/>
      <c r="EI544" s="51"/>
      <c r="EJ544" s="51"/>
      <c r="EK544" s="51"/>
      <c r="EL544" s="51"/>
      <c r="EM544" s="51"/>
      <c r="EN544" s="51"/>
      <c r="EV544" s="51"/>
      <c r="EW544" s="51"/>
      <c r="EX544" s="51"/>
      <c r="EY544" s="51"/>
      <c r="EZ544" s="51"/>
      <c r="FA544" s="51"/>
      <c r="FB544" s="51"/>
      <c r="FC544" s="51"/>
      <c r="FD544" s="51"/>
      <c r="FE544" s="51"/>
      <c r="FF544" s="51"/>
      <c r="FG544" s="51"/>
      <c r="FH544" s="51"/>
      <c r="FI544" s="51"/>
      <c r="FJ544" s="51"/>
      <c r="FK544" s="51"/>
      <c r="FL544" s="51"/>
    </row>
    <row r="545" spans="2:168" ht="12" customHeight="1" x14ac:dyDescent="0.2">
      <c r="B545" s="21"/>
      <c r="C545" s="51"/>
      <c r="D545" s="1">
        <v>15</v>
      </c>
      <c r="E545" s="1238">
        <f t="shared" ref="E545:F545" si="258">+E510</f>
        <v>0</v>
      </c>
      <c r="F545" s="669">
        <f t="shared" si="258"/>
        <v>0</v>
      </c>
      <c r="G545" s="47"/>
      <c r="H545" s="48">
        <f t="shared" si="236"/>
        <v>0</v>
      </c>
      <c r="I545" s="48">
        <f t="shared" si="236"/>
        <v>0</v>
      </c>
      <c r="J545" s="48">
        <f t="shared" si="236"/>
        <v>0</v>
      </c>
      <c r="K545" s="1187">
        <f t="shared" si="242"/>
        <v>0</v>
      </c>
      <c r="L545" s="46"/>
      <c r="M545" s="48">
        <f t="shared" si="237"/>
        <v>0</v>
      </c>
      <c r="N545" s="48">
        <f t="shared" si="237"/>
        <v>0</v>
      </c>
      <c r="O545" s="48">
        <f t="shared" si="237"/>
        <v>0</v>
      </c>
      <c r="P545" s="1187">
        <f t="shared" si="243"/>
        <v>0</v>
      </c>
      <c r="Q545" s="46"/>
      <c r="R545" s="628" t="str">
        <f t="shared" si="238"/>
        <v>ja</v>
      </c>
      <c r="S545" s="1230">
        <f>IF(R545="nee",0,(K545-P545)*(tab!$C$24*tab!$D$10+tab!$D$52))</f>
        <v>0</v>
      </c>
      <c r="T545" s="1230" t="str">
        <f>IF(AND(K545=0,P545=0),"",(H545-M545)*tab!$E$59+(I545-N545)*tab!$F$59+(J545-O545)*tab!$G$59)</f>
        <v/>
      </c>
      <c r="U545" s="1230">
        <f t="shared" si="247"/>
        <v>0</v>
      </c>
      <c r="V545" s="628" t="str">
        <f t="shared" si="240"/>
        <v>ja</v>
      </c>
      <c r="W545" s="1230">
        <f>IF(V545="nee",0,(K545-P545)*(tab!$C$124))</f>
        <v>0</v>
      </c>
      <c r="X545" s="1230">
        <f>IF(AND(K545=0,P545=0),0,(H545-M545)*tab!$G$124+(I545-N545)*tab!$H$124+(J545-O545)*tab!$I$124)</f>
        <v>0</v>
      </c>
      <c r="Y545" s="1230">
        <f t="shared" si="244"/>
        <v>0</v>
      </c>
      <c r="Z545" s="3"/>
      <c r="AA545" s="26"/>
      <c r="AF545" s="51"/>
      <c r="AG545" s="51"/>
      <c r="AH545" s="51"/>
      <c r="AI545" s="51"/>
      <c r="AJ545" s="51"/>
      <c r="AK545" s="51"/>
      <c r="AL545" s="51"/>
      <c r="AM545" s="51"/>
      <c r="AN545" s="51"/>
      <c r="AO545" s="51"/>
      <c r="AP545" s="51"/>
      <c r="AQ545" s="51"/>
      <c r="AR545" s="51"/>
      <c r="AS545" s="51"/>
      <c r="AT545" s="51"/>
      <c r="AU545" s="51"/>
      <c r="AV545" s="51"/>
      <c r="BD545" s="51"/>
      <c r="BE545" s="51"/>
      <c r="BF545" s="51"/>
      <c r="BG545" s="51"/>
      <c r="BH545" s="51"/>
      <c r="BI545" s="51"/>
      <c r="BJ545" s="51"/>
      <c r="BK545" s="51"/>
      <c r="BL545" s="51"/>
      <c r="BM545" s="51"/>
      <c r="BN545" s="51"/>
      <c r="BO545" s="51"/>
      <c r="BP545" s="51"/>
      <c r="BQ545" s="51"/>
      <c r="BR545" s="51"/>
      <c r="BS545" s="51"/>
      <c r="BT545" s="51"/>
      <c r="CB545" s="51"/>
      <c r="CC545" s="51"/>
      <c r="CD545" s="51"/>
      <c r="CE545" s="51"/>
      <c r="CF545" s="51"/>
      <c r="CG545" s="51"/>
      <c r="CH545" s="51"/>
      <c r="CI545" s="51"/>
      <c r="CJ545" s="51"/>
      <c r="CK545" s="51"/>
      <c r="CL545" s="51"/>
      <c r="CM545" s="51"/>
      <c r="CN545" s="51"/>
      <c r="CO545" s="51"/>
      <c r="CP545" s="51"/>
      <c r="CQ545" s="51"/>
      <c r="CR545" s="51"/>
      <c r="CZ545" s="51"/>
      <c r="DA545" s="51"/>
      <c r="DB545" s="51"/>
      <c r="DC545" s="51"/>
      <c r="DD545" s="51"/>
      <c r="DE545" s="51"/>
      <c r="DF545" s="51"/>
      <c r="DG545" s="51"/>
      <c r="DH545" s="51"/>
      <c r="DI545" s="51"/>
      <c r="DJ545" s="51"/>
      <c r="DK545" s="51"/>
      <c r="DL545" s="51"/>
      <c r="DM545" s="51"/>
      <c r="DN545" s="51"/>
      <c r="DO545" s="51"/>
      <c r="DP545" s="51"/>
      <c r="DX545" s="51"/>
      <c r="DY545" s="51"/>
      <c r="DZ545" s="51"/>
      <c r="EA545" s="51"/>
      <c r="EB545" s="51"/>
      <c r="EC545" s="51"/>
      <c r="ED545" s="51"/>
      <c r="EE545" s="51"/>
      <c r="EF545" s="51"/>
      <c r="EG545" s="51"/>
      <c r="EH545" s="51"/>
      <c r="EI545" s="51"/>
      <c r="EJ545" s="51"/>
      <c r="EK545" s="51"/>
      <c r="EL545" s="51"/>
      <c r="EM545" s="51"/>
      <c r="EN545" s="51"/>
      <c r="EV545" s="51"/>
      <c r="EW545" s="51"/>
      <c r="EX545" s="51"/>
      <c r="EY545" s="51"/>
      <c r="EZ545" s="51"/>
      <c r="FA545" s="51"/>
      <c r="FB545" s="51"/>
      <c r="FC545" s="51"/>
      <c r="FD545" s="51"/>
      <c r="FE545" s="51"/>
      <c r="FF545" s="51"/>
      <c r="FG545" s="51"/>
      <c r="FH545" s="51"/>
      <c r="FI545" s="51"/>
      <c r="FJ545" s="51"/>
      <c r="FK545" s="51"/>
      <c r="FL545" s="51"/>
    </row>
    <row r="546" spans="2:168" ht="12" customHeight="1" x14ac:dyDescent="0.2">
      <c r="B546" s="21"/>
      <c r="C546" s="51"/>
      <c r="D546" s="1">
        <v>16</v>
      </c>
      <c r="E546" s="1238">
        <f t="shared" ref="E546:F546" si="259">+E511</f>
        <v>0</v>
      </c>
      <c r="F546" s="669">
        <f t="shared" si="259"/>
        <v>0</v>
      </c>
      <c r="G546" s="47"/>
      <c r="H546" s="48">
        <f t="shared" si="236"/>
        <v>0</v>
      </c>
      <c r="I546" s="48">
        <f t="shared" si="236"/>
        <v>0</v>
      </c>
      <c r="J546" s="48">
        <f t="shared" si="236"/>
        <v>0</v>
      </c>
      <c r="K546" s="1187">
        <f t="shared" si="242"/>
        <v>0</v>
      </c>
      <c r="L546" s="46"/>
      <c r="M546" s="48">
        <f t="shared" si="237"/>
        <v>0</v>
      </c>
      <c r="N546" s="48">
        <f t="shared" si="237"/>
        <v>0</v>
      </c>
      <c r="O546" s="48">
        <f t="shared" si="237"/>
        <v>0</v>
      </c>
      <c r="P546" s="1187">
        <f t="shared" si="243"/>
        <v>0</v>
      </c>
      <c r="Q546" s="46"/>
      <c r="R546" s="628" t="str">
        <f t="shared" si="238"/>
        <v>ja</v>
      </c>
      <c r="S546" s="1230">
        <f>IF(R546="nee",0,(K546-P546)*(tab!$C$24*tab!$D$10+tab!$D$52))</f>
        <v>0</v>
      </c>
      <c r="T546" s="1230" t="str">
        <f>IF(AND(K546=0,P546=0),"",(H546-M546)*tab!$E$59+(I546-N546)*tab!$F$59+(J546-O546)*tab!$G$59)</f>
        <v/>
      </c>
      <c r="U546" s="1230">
        <f t="shared" si="247"/>
        <v>0</v>
      </c>
      <c r="V546" s="628" t="str">
        <f t="shared" si="240"/>
        <v>ja</v>
      </c>
      <c r="W546" s="1230">
        <f>IF(V546="nee",0,(K546-P546)*(tab!$C$124))</f>
        <v>0</v>
      </c>
      <c r="X546" s="1230">
        <f>IF(AND(K546=0,P546=0),0,(H546-M546)*tab!$G$124+(I546-N546)*tab!$H$124+(J546-O546)*tab!$I$124)</f>
        <v>0</v>
      </c>
      <c r="Y546" s="1230">
        <f t="shared" si="244"/>
        <v>0</v>
      </c>
      <c r="Z546" s="3"/>
      <c r="AA546" s="26"/>
      <c r="AF546" s="51"/>
      <c r="AG546" s="51"/>
      <c r="AH546" s="51"/>
      <c r="AI546" s="51"/>
      <c r="AJ546" s="51"/>
      <c r="AK546" s="51"/>
      <c r="AL546" s="51"/>
      <c r="AM546" s="51"/>
      <c r="AN546" s="51"/>
      <c r="AO546" s="51"/>
      <c r="AP546" s="51"/>
      <c r="AQ546" s="51"/>
      <c r="AR546" s="51"/>
      <c r="AS546" s="51"/>
      <c r="AT546" s="51"/>
      <c r="AU546" s="51"/>
      <c r="AV546" s="51"/>
      <c r="BD546" s="51"/>
      <c r="BE546" s="51"/>
      <c r="BF546" s="51"/>
      <c r="BG546" s="51"/>
      <c r="BH546" s="51"/>
      <c r="BI546" s="51"/>
      <c r="BJ546" s="51"/>
      <c r="BK546" s="51"/>
      <c r="BL546" s="51"/>
      <c r="BM546" s="51"/>
      <c r="BN546" s="51"/>
      <c r="BO546" s="51"/>
      <c r="BP546" s="51"/>
      <c r="BQ546" s="51"/>
      <c r="BR546" s="51"/>
      <c r="BS546" s="51"/>
      <c r="BT546" s="51"/>
      <c r="CB546" s="51"/>
      <c r="CC546" s="51"/>
      <c r="CD546" s="51"/>
      <c r="CE546" s="51"/>
      <c r="CF546" s="51"/>
      <c r="CG546" s="51"/>
      <c r="CH546" s="51"/>
      <c r="CI546" s="51"/>
      <c r="CJ546" s="51"/>
      <c r="CK546" s="51"/>
      <c r="CL546" s="51"/>
      <c r="CM546" s="51"/>
      <c r="CN546" s="51"/>
      <c r="CO546" s="51"/>
      <c r="CP546" s="51"/>
      <c r="CQ546" s="51"/>
      <c r="CR546" s="51"/>
      <c r="CZ546" s="51"/>
      <c r="DA546" s="51"/>
      <c r="DB546" s="51"/>
      <c r="DC546" s="51"/>
      <c r="DD546" s="51"/>
      <c r="DE546" s="51"/>
      <c r="DF546" s="51"/>
      <c r="DG546" s="51"/>
      <c r="DH546" s="51"/>
      <c r="DI546" s="51"/>
      <c r="DJ546" s="51"/>
      <c r="DK546" s="51"/>
      <c r="DL546" s="51"/>
      <c r="DM546" s="51"/>
      <c r="DN546" s="51"/>
      <c r="DO546" s="51"/>
      <c r="DP546" s="51"/>
      <c r="DX546" s="51"/>
      <c r="DY546" s="51"/>
      <c r="DZ546" s="51"/>
      <c r="EA546" s="51"/>
      <c r="EB546" s="51"/>
      <c r="EC546" s="51"/>
      <c r="ED546" s="51"/>
      <c r="EE546" s="51"/>
      <c r="EF546" s="51"/>
      <c r="EG546" s="51"/>
      <c r="EH546" s="51"/>
      <c r="EI546" s="51"/>
      <c r="EJ546" s="51"/>
      <c r="EK546" s="51"/>
      <c r="EL546" s="51"/>
      <c r="EM546" s="51"/>
      <c r="EN546" s="51"/>
      <c r="EV546" s="51"/>
      <c r="EW546" s="51"/>
      <c r="EX546" s="51"/>
      <c r="EY546" s="51"/>
      <c r="EZ546" s="51"/>
      <c r="FA546" s="51"/>
      <c r="FB546" s="51"/>
      <c r="FC546" s="51"/>
      <c r="FD546" s="51"/>
      <c r="FE546" s="51"/>
      <c r="FF546" s="51"/>
      <c r="FG546" s="51"/>
      <c r="FH546" s="51"/>
      <c r="FI546" s="51"/>
      <c r="FJ546" s="51"/>
      <c r="FK546" s="51"/>
      <c r="FL546" s="51"/>
    </row>
    <row r="547" spans="2:168" ht="12" customHeight="1" x14ac:dyDescent="0.2">
      <c r="B547" s="21"/>
      <c r="C547" s="51"/>
      <c r="D547" s="1">
        <v>17</v>
      </c>
      <c r="E547" s="1238">
        <f t="shared" ref="E547:F547" si="260">+E512</f>
        <v>0</v>
      </c>
      <c r="F547" s="669">
        <f t="shared" si="260"/>
        <v>0</v>
      </c>
      <c r="G547" s="47"/>
      <c r="H547" s="48">
        <f t="shared" si="236"/>
        <v>0</v>
      </c>
      <c r="I547" s="48">
        <f t="shared" si="236"/>
        <v>0</v>
      </c>
      <c r="J547" s="48">
        <f t="shared" si="236"/>
        <v>0</v>
      </c>
      <c r="K547" s="1187">
        <f t="shared" si="242"/>
        <v>0</v>
      </c>
      <c r="L547" s="46"/>
      <c r="M547" s="48">
        <f t="shared" si="237"/>
        <v>0</v>
      </c>
      <c r="N547" s="48">
        <f t="shared" si="237"/>
        <v>0</v>
      </c>
      <c r="O547" s="48">
        <f t="shared" si="237"/>
        <v>0</v>
      </c>
      <c r="P547" s="1187">
        <f t="shared" si="243"/>
        <v>0</v>
      </c>
      <c r="Q547" s="46"/>
      <c r="R547" s="628" t="str">
        <f t="shared" si="238"/>
        <v>ja</v>
      </c>
      <c r="S547" s="1230">
        <f>IF(R547="nee",0,(K547-P547)*(tab!$C$24*tab!$D$10+tab!$D$52))</f>
        <v>0</v>
      </c>
      <c r="T547" s="1230" t="str">
        <f>IF(AND(K547=0,P547=0),"",(H547-M547)*tab!$E$59+(I547-N547)*tab!$F$59+(J547-O547)*tab!$G$59)</f>
        <v/>
      </c>
      <c r="U547" s="1230">
        <f t="shared" si="247"/>
        <v>0</v>
      </c>
      <c r="V547" s="628" t="str">
        <f t="shared" si="240"/>
        <v>ja</v>
      </c>
      <c r="W547" s="1230">
        <f>IF(V547="nee",0,(K547-P547)*(tab!$C$124))</f>
        <v>0</v>
      </c>
      <c r="X547" s="1230">
        <f>IF(AND(K547=0,P547=0),0,(H547-M547)*tab!$G$124+(I547-N547)*tab!$H$124+(J547-O547)*tab!$I$124)</f>
        <v>0</v>
      </c>
      <c r="Y547" s="1230">
        <f t="shared" si="244"/>
        <v>0</v>
      </c>
      <c r="Z547" s="3"/>
      <c r="AA547" s="26"/>
      <c r="AF547" s="51"/>
      <c r="AG547" s="51"/>
      <c r="AH547" s="51"/>
      <c r="AI547" s="51"/>
      <c r="AJ547" s="51"/>
      <c r="AK547" s="51"/>
      <c r="AL547" s="51"/>
      <c r="AM547" s="51"/>
      <c r="AN547" s="51"/>
      <c r="AO547" s="51"/>
      <c r="AP547" s="51"/>
      <c r="AQ547" s="51"/>
      <c r="AR547" s="51"/>
      <c r="AS547" s="51"/>
      <c r="AT547" s="51"/>
      <c r="AU547" s="51"/>
      <c r="AV547" s="51"/>
      <c r="BD547" s="51"/>
      <c r="BE547" s="51"/>
      <c r="BF547" s="51"/>
      <c r="BG547" s="51"/>
      <c r="BH547" s="51"/>
      <c r="BI547" s="51"/>
      <c r="BJ547" s="51"/>
      <c r="BK547" s="51"/>
      <c r="BL547" s="51"/>
      <c r="BM547" s="51"/>
      <c r="BN547" s="51"/>
      <c r="BO547" s="51"/>
      <c r="BP547" s="51"/>
      <c r="BQ547" s="51"/>
      <c r="BR547" s="51"/>
      <c r="BS547" s="51"/>
      <c r="BT547" s="51"/>
      <c r="CB547" s="51"/>
      <c r="CC547" s="51"/>
      <c r="CD547" s="51"/>
      <c r="CE547" s="51"/>
      <c r="CF547" s="51"/>
      <c r="CG547" s="51"/>
      <c r="CH547" s="51"/>
      <c r="CI547" s="51"/>
      <c r="CJ547" s="51"/>
      <c r="CK547" s="51"/>
      <c r="CL547" s="51"/>
      <c r="CM547" s="51"/>
      <c r="CN547" s="51"/>
      <c r="CO547" s="51"/>
      <c r="CP547" s="51"/>
      <c r="CQ547" s="51"/>
      <c r="CR547" s="51"/>
      <c r="CZ547" s="51"/>
      <c r="DA547" s="51"/>
      <c r="DB547" s="51"/>
      <c r="DC547" s="51"/>
      <c r="DD547" s="51"/>
      <c r="DE547" s="51"/>
      <c r="DF547" s="51"/>
      <c r="DG547" s="51"/>
      <c r="DH547" s="51"/>
      <c r="DI547" s="51"/>
      <c r="DJ547" s="51"/>
      <c r="DK547" s="51"/>
      <c r="DL547" s="51"/>
      <c r="DM547" s="51"/>
      <c r="DN547" s="51"/>
      <c r="DO547" s="51"/>
      <c r="DP547" s="51"/>
      <c r="DX547" s="51"/>
      <c r="DY547" s="51"/>
      <c r="DZ547" s="51"/>
      <c r="EA547" s="51"/>
      <c r="EB547" s="51"/>
      <c r="EC547" s="51"/>
      <c r="ED547" s="51"/>
      <c r="EE547" s="51"/>
      <c r="EF547" s="51"/>
      <c r="EG547" s="51"/>
      <c r="EH547" s="51"/>
      <c r="EI547" s="51"/>
      <c r="EJ547" s="51"/>
      <c r="EK547" s="51"/>
      <c r="EL547" s="51"/>
      <c r="EM547" s="51"/>
      <c r="EN547" s="51"/>
      <c r="EV547" s="51"/>
      <c r="EW547" s="51"/>
      <c r="EX547" s="51"/>
      <c r="EY547" s="51"/>
      <c r="EZ547" s="51"/>
      <c r="FA547" s="51"/>
      <c r="FB547" s="51"/>
      <c r="FC547" s="51"/>
      <c r="FD547" s="51"/>
      <c r="FE547" s="51"/>
      <c r="FF547" s="51"/>
      <c r="FG547" s="51"/>
      <c r="FH547" s="51"/>
      <c r="FI547" s="51"/>
      <c r="FJ547" s="51"/>
      <c r="FK547" s="51"/>
      <c r="FL547" s="51"/>
    </row>
    <row r="548" spans="2:168" ht="12" customHeight="1" x14ac:dyDescent="0.2">
      <c r="B548" s="21"/>
      <c r="C548" s="51"/>
      <c r="D548" s="1">
        <v>18</v>
      </c>
      <c r="E548" s="1238">
        <f t="shared" ref="E548:F548" si="261">+E513</f>
        <v>0</v>
      </c>
      <c r="F548" s="669">
        <f t="shared" si="261"/>
        <v>0</v>
      </c>
      <c r="G548" s="47"/>
      <c r="H548" s="48">
        <f t="shared" si="236"/>
        <v>0</v>
      </c>
      <c r="I548" s="48">
        <f t="shared" si="236"/>
        <v>0</v>
      </c>
      <c r="J548" s="48">
        <f t="shared" si="236"/>
        <v>0</v>
      </c>
      <c r="K548" s="1187">
        <f t="shared" si="242"/>
        <v>0</v>
      </c>
      <c r="L548" s="46"/>
      <c r="M548" s="48">
        <f t="shared" si="237"/>
        <v>0</v>
      </c>
      <c r="N548" s="48">
        <f t="shared" si="237"/>
        <v>0</v>
      </c>
      <c r="O548" s="48">
        <f t="shared" si="237"/>
        <v>0</v>
      </c>
      <c r="P548" s="1187">
        <f t="shared" si="243"/>
        <v>0</v>
      </c>
      <c r="Q548" s="46"/>
      <c r="R548" s="628" t="str">
        <f t="shared" si="238"/>
        <v>ja</v>
      </c>
      <c r="S548" s="1230">
        <f>IF(R548="nee",0,(K548-P548)*(tab!$C$24*tab!$D$10+tab!$D$52))</f>
        <v>0</v>
      </c>
      <c r="T548" s="1230" t="str">
        <f>IF(AND(K548=0,P548=0),"",(H548-M548)*tab!$E$59+(I548-N548)*tab!$F$59+(J548-O548)*tab!$G$59)</f>
        <v/>
      </c>
      <c r="U548" s="1230">
        <f t="shared" si="247"/>
        <v>0</v>
      </c>
      <c r="V548" s="628" t="str">
        <f t="shared" si="240"/>
        <v>ja</v>
      </c>
      <c r="W548" s="1230">
        <f>IF(V548="nee",0,(K548-P548)*(tab!$C$124))</f>
        <v>0</v>
      </c>
      <c r="X548" s="1230">
        <f>IF(AND(K548=0,P548=0),0,(H548-M548)*tab!$G$124+(I548-N548)*tab!$H$124+(J548-O548)*tab!$I$124)</f>
        <v>0</v>
      </c>
      <c r="Y548" s="1230">
        <f t="shared" si="244"/>
        <v>0</v>
      </c>
      <c r="Z548" s="3"/>
      <c r="AA548" s="26"/>
      <c r="AF548" s="51"/>
      <c r="AG548" s="51"/>
      <c r="AH548" s="51"/>
      <c r="AI548" s="51"/>
      <c r="AJ548" s="51"/>
      <c r="AK548" s="51"/>
      <c r="AL548" s="51"/>
      <c r="AM548" s="51"/>
      <c r="AN548" s="51"/>
      <c r="AO548" s="51"/>
      <c r="AP548" s="51"/>
      <c r="AQ548" s="51"/>
      <c r="AR548" s="51"/>
      <c r="AS548" s="51"/>
      <c r="AT548" s="51"/>
      <c r="AU548" s="51"/>
      <c r="AV548" s="51"/>
      <c r="BD548" s="51"/>
      <c r="BE548" s="51"/>
      <c r="BF548" s="51"/>
      <c r="BG548" s="51"/>
      <c r="BH548" s="51"/>
      <c r="BI548" s="51"/>
      <c r="BJ548" s="51"/>
      <c r="BK548" s="51"/>
      <c r="BL548" s="51"/>
      <c r="BM548" s="51"/>
      <c r="BN548" s="51"/>
      <c r="BO548" s="51"/>
      <c r="BP548" s="51"/>
      <c r="BQ548" s="51"/>
      <c r="BR548" s="51"/>
      <c r="BS548" s="51"/>
      <c r="BT548" s="51"/>
      <c r="CB548" s="51"/>
      <c r="CC548" s="51"/>
      <c r="CD548" s="51"/>
      <c r="CE548" s="51"/>
      <c r="CF548" s="51"/>
      <c r="CG548" s="51"/>
      <c r="CH548" s="51"/>
      <c r="CI548" s="51"/>
      <c r="CJ548" s="51"/>
      <c r="CK548" s="51"/>
      <c r="CL548" s="51"/>
      <c r="CM548" s="51"/>
      <c r="CN548" s="51"/>
      <c r="CO548" s="51"/>
      <c r="CP548" s="51"/>
      <c r="CQ548" s="51"/>
      <c r="CR548" s="51"/>
      <c r="CZ548" s="51"/>
      <c r="DA548" s="51"/>
      <c r="DB548" s="51"/>
      <c r="DC548" s="51"/>
      <c r="DD548" s="51"/>
      <c r="DE548" s="51"/>
      <c r="DF548" s="51"/>
      <c r="DG548" s="51"/>
      <c r="DH548" s="51"/>
      <c r="DI548" s="51"/>
      <c r="DJ548" s="51"/>
      <c r="DK548" s="51"/>
      <c r="DL548" s="51"/>
      <c r="DM548" s="51"/>
      <c r="DN548" s="51"/>
      <c r="DO548" s="51"/>
      <c r="DP548" s="51"/>
      <c r="DX548" s="51"/>
      <c r="DY548" s="51"/>
      <c r="DZ548" s="51"/>
      <c r="EA548" s="51"/>
      <c r="EB548" s="51"/>
      <c r="EC548" s="51"/>
      <c r="ED548" s="51"/>
      <c r="EE548" s="51"/>
      <c r="EF548" s="51"/>
      <c r="EG548" s="51"/>
      <c r="EH548" s="51"/>
      <c r="EI548" s="51"/>
      <c r="EJ548" s="51"/>
      <c r="EK548" s="51"/>
      <c r="EL548" s="51"/>
      <c r="EM548" s="51"/>
      <c r="EN548" s="51"/>
      <c r="EV548" s="51"/>
      <c r="EW548" s="51"/>
      <c r="EX548" s="51"/>
      <c r="EY548" s="51"/>
      <c r="EZ548" s="51"/>
      <c r="FA548" s="51"/>
      <c r="FB548" s="51"/>
      <c r="FC548" s="51"/>
      <c r="FD548" s="51"/>
      <c r="FE548" s="51"/>
      <c r="FF548" s="51"/>
      <c r="FG548" s="51"/>
      <c r="FH548" s="51"/>
      <c r="FI548" s="51"/>
      <c r="FJ548" s="51"/>
      <c r="FK548" s="51"/>
      <c r="FL548" s="51"/>
    </row>
    <row r="549" spans="2:168" ht="12" customHeight="1" x14ac:dyDescent="0.2">
      <c r="B549" s="21"/>
      <c r="C549" s="51"/>
      <c r="D549" s="1">
        <v>19</v>
      </c>
      <c r="E549" s="1238">
        <f t="shared" ref="E549:F549" si="262">+E514</f>
        <v>0</v>
      </c>
      <c r="F549" s="669">
        <f t="shared" si="262"/>
        <v>0</v>
      </c>
      <c r="G549" s="47"/>
      <c r="H549" s="48">
        <f t="shared" si="236"/>
        <v>0</v>
      </c>
      <c r="I549" s="48">
        <f t="shared" si="236"/>
        <v>0</v>
      </c>
      <c r="J549" s="48">
        <f t="shared" si="236"/>
        <v>0</v>
      </c>
      <c r="K549" s="1187">
        <f t="shared" si="242"/>
        <v>0</v>
      </c>
      <c r="L549" s="46"/>
      <c r="M549" s="48">
        <f t="shared" si="237"/>
        <v>0</v>
      </c>
      <c r="N549" s="48">
        <f t="shared" si="237"/>
        <v>0</v>
      </c>
      <c r="O549" s="48">
        <f t="shared" si="237"/>
        <v>0</v>
      </c>
      <c r="P549" s="1187">
        <f t="shared" si="243"/>
        <v>0</v>
      </c>
      <c r="Q549" s="46"/>
      <c r="R549" s="628" t="str">
        <f t="shared" si="238"/>
        <v>ja</v>
      </c>
      <c r="S549" s="1230">
        <f>IF(R549="nee",0,(K549-P549)*(tab!$C$24*tab!$D$10+tab!$D$52))</f>
        <v>0</v>
      </c>
      <c r="T549" s="1230" t="str">
        <f>IF(AND(K549=0,P549=0),"",(H549-M549)*tab!$E$59+(I549-N549)*tab!$F$59+(J549-O549)*tab!$G$59)</f>
        <v/>
      </c>
      <c r="U549" s="1230">
        <f t="shared" si="247"/>
        <v>0</v>
      </c>
      <c r="V549" s="628" t="str">
        <f t="shared" si="240"/>
        <v>ja</v>
      </c>
      <c r="W549" s="1230">
        <f>IF(V549="nee",0,(K549-P549)*(tab!$C$124))</f>
        <v>0</v>
      </c>
      <c r="X549" s="1230">
        <f>IF(AND(K549=0,P549=0),0,(H549-M549)*tab!$G$124+(I549-N549)*tab!$H$124+(J549-O549)*tab!$I$124)</f>
        <v>0</v>
      </c>
      <c r="Y549" s="1230">
        <f t="shared" si="244"/>
        <v>0</v>
      </c>
      <c r="Z549" s="3"/>
      <c r="AA549" s="26"/>
      <c r="AF549" s="51"/>
      <c r="AG549" s="51"/>
      <c r="AH549" s="51"/>
      <c r="AI549" s="51"/>
      <c r="AJ549" s="51"/>
      <c r="AK549" s="51"/>
      <c r="AL549" s="51"/>
      <c r="AM549" s="51"/>
      <c r="AN549" s="51"/>
      <c r="AO549" s="51"/>
      <c r="AP549" s="51"/>
      <c r="AQ549" s="51"/>
      <c r="AR549" s="51"/>
      <c r="AS549" s="51"/>
      <c r="AT549" s="51"/>
      <c r="AU549" s="51"/>
      <c r="AV549" s="51"/>
      <c r="BD549" s="51"/>
      <c r="BE549" s="51"/>
      <c r="BF549" s="51"/>
      <c r="BG549" s="51"/>
      <c r="BH549" s="51"/>
      <c r="BI549" s="51"/>
      <c r="BJ549" s="51"/>
      <c r="BK549" s="51"/>
      <c r="BL549" s="51"/>
      <c r="BM549" s="51"/>
      <c r="BN549" s="51"/>
      <c r="BO549" s="51"/>
      <c r="BP549" s="51"/>
      <c r="BQ549" s="51"/>
      <c r="BR549" s="51"/>
      <c r="BS549" s="51"/>
      <c r="BT549" s="51"/>
      <c r="CB549" s="51"/>
      <c r="CC549" s="51"/>
      <c r="CD549" s="51"/>
      <c r="CE549" s="51"/>
      <c r="CF549" s="51"/>
      <c r="CG549" s="51"/>
      <c r="CH549" s="51"/>
      <c r="CI549" s="51"/>
      <c r="CJ549" s="51"/>
      <c r="CK549" s="51"/>
      <c r="CL549" s="51"/>
      <c r="CM549" s="51"/>
      <c r="CN549" s="51"/>
      <c r="CO549" s="51"/>
      <c r="CP549" s="51"/>
      <c r="CQ549" s="51"/>
      <c r="CR549" s="51"/>
      <c r="CZ549" s="51"/>
      <c r="DA549" s="51"/>
      <c r="DB549" s="51"/>
      <c r="DC549" s="51"/>
      <c r="DD549" s="51"/>
      <c r="DE549" s="51"/>
      <c r="DF549" s="51"/>
      <c r="DG549" s="51"/>
      <c r="DH549" s="51"/>
      <c r="DI549" s="51"/>
      <c r="DJ549" s="51"/>
      <c r="DK549" s="51"/>
      <c r="DL549" s="51"/>
      <c r="DM549" s="51"/>
      <c r="DN549" s="51"/>
      <c r="DO549" s="51"/>
      <c r="DP549" s="51"/>
      <c r="DX549" s="51"/>
      <c r="DY549" s="51"/>
      <c r="DZ549" s="51"/>
      <c r="EA549" s="51"/>
      <c r="EB549" s="51"/>
      <c r="EC549" s="51"/>
      <c r="ED549" s="51"/>
      <c r="EE549" s="51"/>
      <c r="EF549" s="51"/>
      <c r="EG549" s="51"/>
      <c r="EH549" s="51"/>
      <c r="EI549" s="51"/>
      <c r="EJ549" s="51"/>
      <c r="EK549" s="51"/>
      <c r="EL549" s="51"/>
      <c r="EM549" s="51"/>
      <c r="EN549" s="51"/>
      <c r="EV549" s="51"/>
      <c r="EW549" s="51"/>
      <c r="EX549" s="51"/>
      <c r="EY549" s="51"/>
      <c r="EZ549" s="51"/>
      <c r="FA549" s="51"/>
      <c r="FB549" s="51"/>
      <c r="FC549" s="51"/>
      <c r="FD549" s="51"/>
      <c r="FE549" s="51"/>
      <c r="FF549" s="51"/>
      <c r="FG549" s="51"/>
      <c r="FH549" s="51"/>
      <c r="FI549" s="51"/>
      <c r="FJ549" s="51"/>
      <c r="FK549" s="51"/>
      <c r="FL549" s="51"/>
    </row>
    <row r="550" spans="2:168" ht="12" customHeight="1" x14ac:dyDescent="0.2">
      <c r="B550" s="21"/>
      <c r="C550" s="51"/>
      <c r="D550" s="1">
        <v>20</v>
      </c>
      <c r="E550" s="1238">
        <f t="shared" ref="E550:F550" si="263">+E515</f>
        <v>0</v>
      </c>
      <c r="F550" s="669">
        <f t="shared" si="263"/>
        <v>0</v>
      </c>
      <c r="G550" s="47"/>
      <c r="H550" s="48">
        <f t="shared" si="236"/>
        <v>0</v>
      </c>
      <c r="I550" s="48">
        <f t="shared" si="236"/>
        <v>0</v>
      </c>
      <c r="J550" s="48">
        <f t="shared" si="236"/>
        <v>0</v>
      </c>
      <c r="K550" s="1187">
        <f t="shared" si="242"/>
        <v>0</v>
      </c>
      <c r="L550" s="46"/>
      <c r="M550" s="48">
        <f t="shared" si="237"/>
        <v>0</v>
      </c>
      <c r="N550" s="48">
        <f t="shared" si="237"/>
        <v>0</v>
      </c>
      <c r="O550" s="48">
        <f t="shared" si="237"/>
        <v>0</v>
      </c>
      <c r="P550" s="1187">
        <f t="shared" si="243"/>
        <v>0</v>
      </c>
      <c r="Q550" s="46"/>
      <c r="R550" s="628" t="str">
        <f t="shared" si="238"/>
        <v>ja</v>
      </c>
      <c r="S550" s="1230">
        <f>IF(R550="nee",0,(K550-P550)*(tab!$C$24*tab!$D$10+tab!$D$52))</f>
        <v>0</v>
      </c>
      <c r="T550" s="1230" t="str">
        <f>IF(AND(K550=0,P550=0),"",(H550-M550)*tab!$E$59+(I550-N550)*tab!$F$59+(J550-O550)*tab!$G$59)</f>
        <v/>
      </c>
      <c r="U550" s="1230">
        <f t="shared" si="247"/>
        <v>0</v>
      </c>
      <c r="V550" s="628" t="str">
        <f t="shared" si="240"/>
        <v>ja</v>
      </c>
      <c r="W550" s="1230">
        <f>IF(V550="nee",0,(K550-P550)*(tab!$C$124))</f>
        <v>0</v>
      </c>
      <c r="X550" s="1230">
        <f>IF(AND(K550=0,P550=0),0,(H550-M550)*tab!$G$124+(I550-N550)*tab!$H$124+(J550-O550)*tab!$I$124)</f>
        <v>0</v>
      </c>
      <c r="Y550" s="1230">
        <f t="shared" si="244"/>
        <v>0</v>
      </c>
      <c r="Z550" s="3"/>
      <c r="AA550" s="26"/>
      <c r="AF550" s="51"/>
      <c r="AG550" s="51"/>
      <c r="AH550" s="51"/>
      <c r="AI550" s="51"/>
      <c r="AJ550" s="51"/>
      <c r="AK550" s="51"/>
      <c r="AL550" s="51"/>
      <c r="AM550" s="51"/>
      <c r="AN550" s="51"/>
      <c r="AO550" s="51"/>
      <c r="AP550" s="51"/>
      <c r="AQ550" s="51"/>
      <c r="AR550" s="51"/>
      <c r="AS550" s="51"/>
      <c r="AT550" s="51"/>
      <c r="AU550" s="51"/>
      <c r="AV550" s="51"/>
      <c r="BD550" s="51"/>
      <c r="BE550" s="51"/>
      <c r="BF550" s="51"/>
      <c r="BG550" s="51"/>
      <c r="BH550" s="51"/>
      <c r="BI550" s="51"/>
      <c r="BJ550" s="51"/>
      <c r="BK550" s="51"/>
      <c r="BL550" s="51"/>
      <c r="BM550" s="51"/>
      <c r="BN550" s="51"/>
      <c r="BO550" s="51"/>
      <c r="BP550" s="51"/>
      <c r="BQ550" s="51"/>
      <c r="BR550" s="51"/>
      <c r="BS550" s="51"/>
      <c r="BT550" s="51"/>
      <c r="CB550" s="51"/>
      <c r="CC550" s="51"/>
      <c r="CD550" s="51"/>
      <c r="CE550" s="51"/>
      <c r="CF550" s="51"/>
      <c r="CG550" s="51"/>
      <c r="CH550" s="51"/>
      <c r="CI550" s="51"/>
      <c r="CJ550" s="51"/>
      <c r="CK550" s="51"/>
      <c r="CL550" s="51"/>
      <c r="CM550" s="51"/>
      <c r="CN550" s="51"/>
      <c r="CO550" s="51"/>
      <c r="CP550" s="51"/>
      <c r="CQ550" s="51"/>
      <c r="CR550" s="51"/>
      <c r="CZ550" s="51"/>
      <c r="DA550" s="51"/>
      <c r="DB550" s="51"/>
      <c r="DC550" s="51"/>
      <c r="DD550" s="51"/>
      <c r="DE550" s="51"/>
      <c r="DF550" s="51"/>
      <c r="DG550" s="51"/>
      <c r="DH550" s="51"/>
      <c r="DI550" s="51"/>
      <c r="DJ550" s="51"/>
      <c r="DK550" s="51"/>
      <c r="DL550" s="51"/>
      <c r="DM550" s="51"/>
      <c r="DN550" s="51"/>
      <c r="DO550" s="51"/>
      <c r="DP550" s="51"/>
      <c r="DX550" s="51"/>
      <c r="DY550" s="51"/>
      <c r="DZ550" s="51"/>
      <c r="EA550" s="51"/>
      <c r="EB550" s="51"/>
      <c r="EC550" s="51"/>
      <c r="ED550" s="51"/>
      <c r="EE550" s="51"/>
      <c r="EF550" s="51"/>
      <c r="EG550" s="51"/>
      <c r="EH550" s="51"/>
      <c r="EI550" s="51"/>
      <c r="EJ550" s="51"/>
      <c r="EK550" s="51"/>
      <c r="EL550" s="51"/>
      <c r="EM550" s="51"/>
      <c r="EN550" s="51"/>
      <c r="EV550" s="51"/>
      <c r="EW550" s="51"/>
      <c r="EX550" s="51"/>
      <c r="EY550" s="51"/>
      <c r="EZ550" s="51"/>
      <c r="FA550" s="51"/>
      <c r="FB550" s="51"/>
      <c r="FC550" s="51"/>
      <c r="FD550" s="51"/>
      <c r="FE550" s="51"/>
      <c r="FF550" s="51"/>
      <c r="FG550" s="51"/>
      <c r="FH550" s="51"/>
      <c r="FI550" s="51"/>
      <c r="FJ550" s="51"/>
      <c r="FK550" s="51"/>
      <c r="FL550" s="51"/>
    </row>
    <row r="551" spans="2:168" ht="12" customHeight="1" x14ac:dyDescent="0.2">
      <c r="B551" s="21"/>
      <c r="C551" s="51"/>
      <c r="D551" s="1">
        <v>21</v>
      </c>
      <c r="E551" s="1238">
        <f t="shared" ref="E551:F551" si="264">+E516</f>
        <v>0</v>
      </c>
      <c r="F551" s="669">
        <f t="shared" si="264"/>
        <v>0</v>
      </c>
      <c r="G551" s="47"/>
      <c r="H551" s="48">
        <f t="shared" si="236"/>
        <v>0</v>
      </c>
      <c r="I551" s="48">
        <f t="shared" si="236"/>
        <v>0</v>
      </c>
      <c r="J551" s="48">
        <f t="shared" si="236"/>
        <v>0</v>
      </c>
      <c r="K551" s="1187">
        <f t="shared" si="242"/>
        <v>0</v>
      </c>
      <c r="L551" s="46"/>
      <c r="M551" s="48">
        <f t="shared" si="237"/>
        <v>0</v>
      </c>
      <c r="N551" s="48">
        <f t="shared" si="237"/>
        <v>0</v>
      </c>
      <c r="O551" s="48">
        <f t="shared" si="237"/>
        <v>0</v>
      </c>
      <c r="P551" s="1187">
        <f t="shared" si="243"/>
        <v>0</v>
      </c>
      <c r="Q551" s="46"/>
      <c r="R551" s="628" t="str">
        <f t="shared" si="238"/>
        <v>ja</v>
      </c>
      <c r="S551" s="1230">
        <f>IF(R551="nee",0,(K551-P551)*(tab!$C$24*tab!$D$10+tab!$D$52))</f>
        <v>0</v>
      </c>
      <c r="T551" s="1230" t="str">
        <f>IF(AND(K551=0,P551=0),"",(H551-M551)*tab!$E$59+(I551-N551)*tab!$F$59+(J551-O551)*tab!$G$59)</f>
        <v/>
      </c>
      <c r="U551" s="1230">
        <f t="shared" si="247"/>
        <v>0</v>
      </c>
      <c r="V551" s="628" t="str">
        <f t="shared" si="240"/>
        <v>ja</v>
      </c>
      <c r="W551" s="1230">
        <f>IF(V551="nee",0,(K551-P551)*(tab!$C$124))</f>
        <v>0</v>
      </c>
      <c r="X551" s="1230">
        <f>IF(AND(K551=0,P551=0),0,(H551-M551)*tab!$G$124+(I551-N551)*tab!$H$124+(J551-O551)*tab!$I$124)</f>
        <v>0</v>
      </c>
      <c r="Y551" s="1230">
        <f t="shared" si="244"/>
        <v>0</v>
      </c>
      <c r="Z551" s="3"/>
      <c r="AA551" s="26"/>
      <c r="AF551" s="51"/>
      <c r="AG551" s="51"/>
      <c r="AH551" s="51"/>
      <c r="AI551" s="51"/>
      <c r="AJ551" s="51"/>
      <c r="AK551" s="51"/>
      <c r="AL551" s="51"/>
      <c r="AM551" s="51"/>
      <c r="AN551" s="51"/>
      <c r="AO551" s="51"/>
      <c r="AP551" s="51"/>
      <c r="AQ551" s="51"/>
      <c r="AR551" s="51"/>
      <c r="AS551" s="51"/>
      <c r="AT551" s="51"/>
      <c r="AU551" s="51"/>
      <c r="AV551" s="51"/>
      <c r="BD551" s="51"/>
      <c r="BE551" s="51"/>
      <c r="BF551" s="51"/>
      <c r="BG551" s="51"/>
      <c r="BH551" s="51"/>
      <c r="BI551" s="51"/>
      <c r="BJ551" s="51"/>
      <c r="BK551" s="51"/>
      <c r="BL551" s="51"/>
      <c r="BM551" s="51"/>
      <c r="BN551" s="51"/>
      <c r="BO551" s="51"/>
      <c r="BP551" s="51"/>
      <c r="BQ551" s="51"/>
      <c r="BR551" s="51"/>
      <c r="BS551" s="51"/>
      <c r="BT551" s="51"/>
      <c r="CB551" s="51"/>
      <c r="CC551" s="51"/>
      <c r="CD551" s="51"/>
      <c r="CE551" s="51"/>
      <c r="CF551" s="51"/>
      <c r="CG551" s="51"/>
      <c r="CH551" s="51"/>
      <c r="CI551" s="51"/>
      <c r="CJ551" s="51"/>
      <c r="CK551" s="51"/>
      <c r="CL551" s="51"/>
      <c r="CM551" s="51"/>
      <c r="CN551" s="51"/>
      <c r="CO551" s="51"/>
      <c r="CP551" s="51"/>
      <c r="CQ551" s="51"/>
      <c r="CR551" s="51"/>
      <c r="CZ551" s="51"/>
      <c r="DA551" s="51"/>
      <c r="DB551" s="51"/>
      <c r="DC551" s="51"/>
      <c r="DD551" s="51"/>
      <c r="DE551" s="51"/>
      <c r="DF551" s="51"/>
      <c r="DG551" s="51"/>
      <c r="DH551" s="51"/>
      <c r="DI551" s="51"/>
      <c r="DJ551" s="51"/>
      <c r="DK551" s="51"/>
      <c r="DL551" s="51"/>
      <c r="DM551" s="51"/>
      <c r="DN551" s="51"/>
      <c r="DO551" s="51"/>
      <c r="DP551" s="51"/>
      <c r="DX551" s="51"/>
      <c r="DY551" s="51"/>
      <c r="DZ551" s="51"/>
      <c r="EA551" s="51"/>
      <c r="EB551" s="51"/>
      <c r="EC551" s="51"/>
      <c r="ED551" s="51"/>
      <c r="EE551" s="51"/>
      <c r="EF551" s="51"/>
      <c r="EG551" s="51"/>
      <c r="EH551" s="51"/>
      <c r="EI551" s="51"/>
      <c r="EJ551" s="51"/>
      <c r="EK551" s="51"/>
      <c r="EL551" s="51"/>
      <c r="EM551" s="51"/>
      <c r="EN551" s="51"/>
      <c r="EV551" s="51"/>
      <c r="EW551" s="51"/>
      <c r="EX551" s="51"/>
      <c r="EY551" s="51"/>
      <c r="EZ551" s="51"/>
      <c r="FA551" s="51"/>
      <c r="FB551" s="51"/>
      <c r="FC551" s="51"/>
      <c r="FD551" s="51"/>
      <c r="FE551" s="51"/>
      <c r="FF551" s="51"/>
      <c r="FG551" s="51"/>
      <c r="FH551" s="51"/>
      <c r="FI551" s="51"/>
      <c r="FJ551" s="51"/>
      <c r="FK551" s="51"/>
      <c r="FL551" s="51"/>
    </row>
    <row r="552" spans="2:168" ht="12" customHeight="1" x14ac:dyDescent="0.2">
      <c r="B552" s="21"/>
      <c r="C552" s="51"/>
      <c r="D552" s="1">
        <v>22</v>
      </c>
      <c r="E552" s="1238">
        <f t="shared" ref="E552:F552" si="265">+E517</f>
        <v>0</v>
      </c>
      <c r="F552" s="669">
        <f t="shared" si="265"/>
        <v>0</v>
      </c>
      <c r="G552" s="47"/>
      <c r="H552" s="48">
        <f t="shared" si="236"/>
        <v>0</v>
      </c>
      <c r="I552" s="48">
        <f t="shared" si="236"/>
        <v>0</v>
      </c>
      <c r="J552" s="48">
        <f t="shared" si="236"/>
        <v>0</v>
      </c>
      <c r="K552" s="1187">
        <f t="shared" si="242"/>
        <v>0</v>
      </c>
      <c r="L552" s="46"/>
      <c r="M552" s="48">
        <f t="shared" si="237"/>
        <v>0</v>
      </c>
      <c r="N552" s="48">
        <f t="shared" si="237"/>
        <v>0</v>
      </c>
      <c r="O552" s="48">
        <f t="shared" si="237"/>
        <v>0</v>
      </c>
      <c r="P552" s="1187">
        <f t="shared" si="243"/>
        <v>0</v>
      </c>
      <c r="Q552" s="46"/>
      <c r="R552" s="628" t="str">
        <f t="shared" si="238"/>
        <v>ja</v>
      </c>
      <c r="S552" s="1230">
        <f>IF(R552="nee",0,(K552-P552)*(tab!$C$24*tab!$D$10+tab!$D$52))</f>
        <v>0</v>
      </c>
      <c r="T552" s="1230" t="str">
        <f>IF(AND(K552=0,P552=0),"",(H552-M552)*tab!$E$59+(I552-N552)*tab!$F$59+(J552-O552)*tab!$G$59)</f>
        <v/>
      </c>
      <c r="U552" s="1230">
        <f t="shared" si="247"/>
        <v>0</v>
      </c>
      <c r="V552" s="628" t="str">
        <f t="shared" si="240"/>
        <v>ja</v>
      </c>
      <c r="W552" s="1230">
        <f>IF(V552="nee",0,(K552-P552)*(tab!$C$124))</f>
        <v>0</v>
      </c>
      <c r="X552" s="1230">
        <f>IF(AND(K552=0,P552=0),0,(H552-M552)*tab!$G$124+(I552-N552)*tab!$H$124+(J552-O552)*tab!$I$124)</f>
        <v>0</v>
      </c>
      <c r="Y552" s="1230">
        <f t="shared" si="244"/>
        <v>0</v>
      </c>
      <c r="Z552" s="3"/>
      <c r="AA552" s="26"/>
      <c r="AF552" s="51"/>
      <c r="AG552" s="51"/>
      <c r="AH552" s="51"/>
      <c r="AI552" s="51"/>
      <c r="AJ552" s="51"/>
      <c r="AK552" s="51"/>
      <c r="AL552" s="51"/>
      <c r="AM552" s="51"/>
      <c r="AN552" s="51"/>
      <c r="AO552" s="51"/>
      <c r="AP552" s="51"/>
      <c r="AQ552" s="51"/>
      <c r="AR552" s="51"/>
      <c r="AS552" s="51"/>
      <c r="AT552" s="51"/>
      <c r="AU552" s="51"/>
      <c r="AV552" s="51"/>
      <c r="BD552" s="51"/>
      <c r="BE552" s="51"/>
      <c r="BF552" s="51"/>
      <c r="BG552" s="51"/>
      <c r="BH552" s="51"/>
      <c r="BI552" s="51"/>
      <c r="BJ552" s="51"/>
      <c r="BK552" s="51"/>
      <c r="BL552" s="51"/>
      <c r="BM552" s="51"/>
      <c r="BN552" s="51"/>
      <c r="BO552" s="51"/>
      <c r="BP552" s="51"/>
      <c r="BQ552" s="51"/>
      <c r="BR552" s="51"/>
      <c r="BS552" s="51"/>
      <c r="BT552" s="51"/>
      <c r="CB552" s="51"/>
      <c r="CC552" s="51"/>
      <c r="CD552" s="51"/>
      <c r="CE552" s="51"/>
      <c r="CF552" s="51"/>
      <c r="CG552" s="51"/>
      <c r="CH552" s="51"/>
      <c r="CI552" s="51"/>
      <c r="CJ552" s="51"/>
      <c r="CK552" s="51"/>
      <c r="CL552" s="51"/>
      <c r="CM552" s="51"/>
      <c r="CN552" s="51"/>
      <c r="CO552" s="51"/>
      <c r="CP552" s="51"/>
      <c r="CQ552" s="51"/>
      <c r="CR552" s="51"/>
      <c r="CZ552" s="51"/>
      <c r="DA552" s="51"/>
      <c r="DB552" s="51"/>
      <c r="DC552" s="51"/>
      <c r="DD552" s="51"/>
      <c r="DE552" s="51"/>
      <c r="DF552" s="51"/>
      <c r="DG552" s="51"/>
      <c r="DH552" s="51"/>
      <c r="DI552" s="51"/>
      <c r="DJ552" s="51"/>
      <c r="DK552" s="51"/>
      <c r="DL552" s="51"/>
      <c r="DM552" s="51"/>
      <c r="DN552" s="51"/>
      <c r="DO552" s="51"/>
      <c r="DP552" s="51"/>
      <c r="DX552" s="51"/>
      <c r="DY552" s="51"/>
      <c r="DZ552" s="51"/>
      <c r="EA552" s="51"/>
      <c r="EB552" s="51"/>
      <c r="EC552" s="51"/>
      <c r="ED552" s="51"/>
      <c r="EE552" s="51"/>
      <c r="EF552" s="51"/>
      <c r="EG552" s="51"/>
      <c r="EH552" s="51"/>
      <c r="EI552" s="51"/>
      <c r="EJ552" s="51"/>
      <c r="EK552" s="51"/>
      <c r="EL552" s="51"/>
      <c r="EM552" s="51"/>
      <c r="EN552" s="51"/>
      <c r="EV552" s="51"/>
      <c r="EW552" s="51"/>
      <c r="EX552" s="51"/>
      <c r="EY552" s="51"/>
      <c r="EZ552" s="51"/>
      <c r="FA552" s="51"/>
      <c r="FB552" s="51"/>
      <c r="FC552" s="51"/>
      <c r="FD552" s="51"/>
      <c r="FE552" s="51"/>
      <c r="FF552" s="51"/>
      <c r="FG552" s="51"/>
      <c r="FH552" s="51"/>
      <c r="FI552" s="51"/>
      <c r="FJ552" s="51"/>
      <c r="FK552" s="51"/>
      <c r="FL552" s="51"/>
    </row>
    <row r="553" spans="2:168" ht="12" customHeight="1" x14ac:dyDescent="0.2">
      <c r="B553" s="21"/>
      <c r="C553" s="51"/>
      <c r="D553" s="1">
        <v>23</v>
      </c>
      <c r="E553" s="1238">
        <f t="shared" ref="E553:F553" si="266">+E518</f>
        <v>0</v>
      </c>
      <c r="F553" s="669">
        <f t="shared" si="266"/>
        <v>0</v>
      </c>
      <c r="G553" s="47"/>
      <c r="H553" s="48">
        <f t="shared" si="236"/>
        <v>0</v>
      </c>
      <c r="I553" s="48">
        <f t="shared" si="236"/>
        <v>0</v>
      </c>
      <c r="J553" s="48">
        <f t="shared" si="236"/>
        <v>0</v>
      </c>
      <c r="K553" s="1187">
        <f t="shared" si="242"/>
        <v>0</v>
      </c>
      <c r="L553" s="46"/>
      <c r="M553" s="48">
        <f t="shared" si="237"/>
        <v>0</v>
      </c>
      <c r="N553" s="48">
        <f t="shared" si="237"/>
        <v>0</v>
      </c>
      <c r="O553" s="48">
        <f t="shared" si="237"/>
        <v>0</v>
      </c>
      <c r="P553" s="1187">
        <f t="shared" si="243"/>
        <v>0</v>
      </c>
      <c r="Q553" s="46"/>
      <c r="R553" s="628" t="str">
        <f t="shared" si="238"/>
        <v>ja</v>
      </c>
      <c r="S553" s="1230">
        <f>IF(R553="nee",0,(K553-P553)*(tab!$C$24*tab!$D$10+tab!$D$52))</f>
        <v>0</v>
      </c>
      <c r="T553" s="1230" t="str">
        <f>IF(AND(K553=0,P553=0),"",(H553-M553)*tab!$E$59+(I553-N553)*tab!$F$59+(J553-O553)*tab!$G$59)</f>
        <v/>
      </c>
      <c r="U553" s="1230">
        <f t="shared" si="247"/>
        <v>0</v>
      </c>
      <c r="V553" s="628" t="str">
        <f t="shared" si="240"/>
        <v>ja</v>
      </c>
      <c r="W553" s="1230">
        <f>IF(V553="nee",0,(K553-P553)*(tab!$C$124))</f>
        <v>0</v>
      </c>
      <c r="X553" s="1230">
        <f>IF(AND(K553=0,P553=0),0,(H553-M553)*tab!$G$124+(I553-N553)*tab!$H$124+(J553-O553)*tab!$I$124)</f>
        <v>0</v>
      </c>
      <c r="Y553" s="1230">
        <f t="shared" si="244"/>
        <v>0</v>
      </c>
      <c r="Z553" s="3"/>
      <c r="AA553" s="26"/>
      <c r="AF553" s="51"/>
      <c r="AG553" s="51"/>
      <c r="AH553" s="51"/>
      <c r="AI553" s="51"/>
      <c r="AJ553" s="51"/>
      <c r="AK553" s="51"/>
      <c r="AL553" s="51"/>
      <c r="AM553" s="51"/>
      <c r="AN553" s="51"/>
      <c r="AO553" s="51"/>
      <c r="AP553" s="51"/>
      <c r="AQ553" s="51"/>
      <c r="AR553" s="51"/>
      <c r="AS553" s="51"/>
      <c r="AT553" s="51"/>
      <c r="AU553" s="51"/>
      <c r="AV553" s="51"/>
      <c r="BD553" s="51"/>
      <c r="BE553" s="51"/>
      <c r="BF553" s="51"/>
      <c r="BG553" s="51"/>
      <c r="BH553" s="51"/>
      <c r="BI553" s="51"/>
      <c r="BJ553" s="51"/>
      <c r="BK553" s="51"/>
      <c r="BL553" s="51"/>
      <c r="BM553" s="51"/>
      <c r="BN553" s="51"/>
      <c r="BO553" s="51"/>
      <c r="BP553" s="51"/>
      <c r="BQ553" s="51"/>
      <c r="BR553" s="51"/>
      <c r="BS553" s="51"/>
      <c r="BT553" s="51"/>
      <c r="CB553" s="51"/>
      <c r="CC553" s="51"/>
      <c r="CD553" s="51"/>
      <c r="CE553" s="51"/>
      <c r="CF553" s="51"/>
      <c r="CG553" s="51"/>
      <c r="CH553" s="51"/>
      <c r="CI553" s="51"/>
      <c r="CJ553" s="51"/>
      <c r="CK553" s="51"/>
      <c r="CL553" s="51"/>
      <c r="CM553" s="51"/>
      <c r="CN553" s="51"/>
      <c r="CO553" s="51"/>
      <c r="CP553" s="51"/>
      <c r="CQ553" s="51"/>
      <c r="CR553" s="51"/>
      <c r="CZ553" s="51"/>
      <c r="DA553" s="51"/>
      <c r="DB553" s="51"/>
      <c r="DC553" s="51"/>
      <c r="DD553" s="51"/>
      <c r="DE553" s="51"/>
      <c r="DF553" s="51"/>
      <c r="DG553" s="51"/>
      <c r="DH553" s="51"/>
      <c r="DI553" s="51"/>
      <c r="DJ553" s="51"/>
      <c r="DK553" s="51"/>
      <c r="DL553" s="51"/>
      <c r="DM553" s="51"/>
      <c r="DN553" s="51"/>
      <c r="DO553" s="51"/>
      <c r="DP553" s="51"/>
      <c r="DX553" s="51"/>
      <c r="DY553" s="51"/>
      <c r="DZ553" s="51"/>
      <c r="EA553" s="51"/>
      <c r="EB553" s="51"/>
      <c r="EC553" s="51"/>
      <c r="ED553" s="51"/>
      <c r="EE553" s="51"/>
      <c r="EF553" s="51"/>
      <c r="EG553" s="51"/>
      <c r="EH553" s="51"/>
      <c r="EI553" s="51"/>
      <c r="EJ553" s="51"/>
      <c r="EK553" s="51"/>
      <c r="EL553" s="51"/>
      <c r="EM553" s="51"/>
      <c r="EN553" s="51"/>
      <c r="EV553" s="51"/>
      <c r="EW553" s="51"/>
      <c r="EX553" s="51"/>
      <c r="EY553" s="51"/>
      <c r="EZ553" s="51"/>
      <c r="FA553" s="51"/>
      <c r="FB553" s="51"/>
      <c r="FC553" s="51"/>
      <c r="FD553" s="51"/>
      <c r="FE553" s="51"/>
      <c r="FF553" s="51"/>
      <c r="FG553" s="51"/>
      <c r="FH553" s="51"/>
      <c r="FI553" s="51"/>
      <c r="FJ553" s="51"/>
      <c r="FK553" s="51"/>
      <c r="FL553" s="51"/>
    </row>
    <row r="554" spans="2:168" ht="12" customHeight="1" x14ac:dyDescent="0.2">
      <c r="B554" s="21"/>
      <c r="C554" s="51"/>
      <c r="D554" s="1">
        <v>24</v>
      </c>
      <c r="E554" s="1238">
        <f t="shared" ref="E554:F554" si="267">+E519</f>
        <v>0</v>
      </c>
      <c r="F554" s="669">
        <f t="shared" si="267"/>
        <v>0</v>
      </c>
      <c r="G554" s="47"/>
      <c r="H554" s="48">
        <f t="shared" si="236"/>
        <v>0</v>
      </c>
      <c r="I554" s="48">
        <f t="shared" si="236"/>
        <v>0</v>
      </c>
      <c r="J554" s="48">
        <f t="shared" si="236"/>
        <v>0</v>
      </c>
      <c r="K554" s="1187">
        <f t="shared" si="242"/>
        <v>0</v>
      </c>
      <c r="L554" s="46"/>
      <c r="M554" s="48">
        <f t="shared" si="237"/>
        <v>0</v>
      </c>
      <c r="N554" s="48">
        <f t="shared" si="237"/>
        <v>0</v>
      </c>
      <c r="O554" s="48">
        <f t="shared" si="237"/>
        <v>0</v>
      </c>
      <c r="P554" s="1187">
        <f t="shared" si="243"/>
        <v>0</v>
      </c>
      <c r="Q554" s="46"/>
      <c r="R554" s="628" t="str">
        <f t="shared" si="238"/>
        <v>ja</v>
      </c>
      <c r="S554" s="1230">
        <f>IF(R554="nee",0,(K554-P554)*(tab!$C$24*tab!$D$10+tab!$D$52))</f>
        <v>0</v>
      </c>
      <c r="T554" s="1230" t="str">
        <f>IF(AND(K554=0,P554=0),"",(H554-M554)*tab!$E$59+(I554-N554)*tab!$F$59+(J554-O554)*tab!$G$59)</f>
        <v/>
      </c>
      <c r="U554" s="1230">
        <f t="shared" si="247"/>
        <v>0</v>
      </c>
      <c r="V554" s="628" t="str">
        <f t="shared" si="240"/>
        <v>ja</v>
      </c>
      <c r="W554" s="1230">
        <f>IF(V554="nee",0,(K554-P554)*(tab!$C$124))</f>
        <v>0</v>
      </c>
      <c r="X554" s="1230">
        <f>IF(AND(K554=0,P554=0),0,(H554-M554)*tab!$G$124+(I554-N554)*tab!$H$124+(J554-O554)*tab!$I$124)</f>
        <v>0</v>
      </c>
      <c r="Y554" s="1230">
        <f t="shared" si="244"/>
        <v>0</v>
      </c>
      <c r="Z554" s="3"/>
      <c r="AA554" s="26"/>
      <c r="AF554" s="51"/>
      <c r="AG554" s="51"/>
      <c r="AH554" s="51"/>
      <c r="AI554" s="51"/>
      <c r="AJ554" s="51"/>
      <c r="AK554" s="51"/>
      <c r="AL554" s="51"/>
      <c r="AM554" s="51"/>
      <c r="AN554" s="51"/>
      <c r="AO554" s="51"/>
      <c r="AP554" s="51"/>
      <c r="AQ554" s="51"/>
      <c r="AR554" s="51"/>
      <c r="AS554" s="51"/>
      <c r="AT554" s="51"/>
      <c r="AU554" s="51"/>
      <c r="AV554" s="51"/>
      <c r="BD554" s="51"/>
      <c r="BE554" s="51"/>
      <c r="BF554" s="51"/>
      <c r="BG554" s="51"/>
      <c r="BH554" s="51"/>
      <c r="BI554" s="51"/>
      <c r="BJ554" s="51"/>
      <c r="BK554" s="51"/>
      <c r="BL554" s="51"/>
      <c r="BM554" s="51"/>
      <c r="BN554" s="51"/>
      <c r="BO554" s="51"/>
      <c r="BP554" s="51"/>
      <c r="BQ554" s="51"/>
      <c r="BR554" s="51"/>
      <c r="BS554" s="51"/>
      <c r="BT554" s="51"/>
      <c r="CB554" s="51"/>
      <c r="CC554" s="51"/>
      <c r="CD554" s="51"/>
      <c r="CE554" s="51"/>
      <c r="CF554" s="51"/>
      <c r="CG554" s="51"/>
      <c r="CH554" s="51"/>
      <c r="CI554" s="51"/>
      <c r="CJ554" s="51"/>
      <c r="CK554" s="51"/>
      <c r="CL554" s="51"/>
      <c r="CM554" s="51"/>
      <c r="CN554" s="51"/>
      <c r="CO554" s="51"/>
      <c r="CP554" s="51"/>
      <c r="CQ554" s="51"/>
      <c r="CR554" s="51"/>
      <c r="CZ554" s="51"/>
      <c r="DA554" s="51"/>
      <c r="DB554" s="51"/>
      <c r="DC554" s="51"/>
      <c r="DD554" s="51"/>
      <c r="DE554" s="51"/>
      <c r="DF554" s="51"/>
      <c r="DG554" s="51"/>
      <c r="DH554" s="51"/>
      <c r="DI554" s="51"/>
      <c r="DJ554" s="51"/>
      <c r="DK554" s="51"/>
      <c r="DL554" s="51"/>
      <c r="DM554" s="51"/>
      <c r="DN554" s="51"/>
      <c r="DO554" s="51"/>
      <c r="DP554" s="51"/>
      <c r="DX554" s="51"/>
      <c r="DY554" s="51"/>
      <c r="DZ554" s="51"/>
      <c r="EA554" s="51"/>
      <c r="EB554" s="51"/>
      <c r="EC554" s="51"/>
      <c r="ED554" s="51"/>
      <c r="EE554" s="51"/>
      <c r="EF554" s="51"/>
      <c r="EG554" s="51"/>
      <c r="EH554" s="51"/>
      <c r="EI554" s="51"/>
      <c r="EJ554" s="51"/>
      <c r="EK554" s="51"/>
      <c r="EL554" s="51"/>
      <c r="EM554" s="51"/>
      <c r="EN554" s="51"/>
      <c r="EV554" s="51"/>
      <c r="EW554" s="51"/>
      <c r="EX554" s="51"/>
      <c r="EY554" s="51"/>
      <c r="EZ554" s="51"/>
      <c r="FA554" s="51"/>
      <c r="FB554" s="51"/>
      <c r="FC554" s="51"/>
      <c r="FD554" s="51"/>
      <c r="FE554" s="51"/>
      <c r="FF554" s="51"/>
      <c r="FG554" s="51"/>
      <c r="FH554" s="51"/>
      <c r="FI554" s="51"/>
      <c r="FJ554" s="51"/>
      <c r="FK554" s="51"/>
      <c r="FL554" s="51"/>
    </row>
    <row r="555" spans="2:168" ht="12" customHeight="1" x14ac:dyDescent="0.2">
      <c r="B555" s="21"/>
      <c r="C555" s="51"/>
      <c r="D555" s="1">
        <v>25</v>
      </c>
      <c r="E555" s="1238">
        <f t="shared" ref="E555:F555" si="268">+E520</f>
        <v>0</v>
      </c>
      <c r="F555" s="669">
        <f t="shared" si="268"/>
        <v>0</v>
      </c>
      <c r="G555" s="47"/>
      <c r="H555" s="48">
        <f t="shared" si="236"/>
        <v>0</v>
      </c>
      <c r="I555" s="48">
        <f t="shared" si="236"/>
        <v>0</v>
      </c>
      <c r="J555" s="48">
        <f t="shared" si="236"/>
        <v>0</v>
      </c>
      <c r="K555" s="1187">
        <f t="shared" si="242"/>
        <v>0</v>
      </c>
      <c r="L555" s="46"/>
      <c r="M555" s="48">
        <f t="shared" si="237"/>
        <v>0</v>
      </c>
      <c r="N555" s="48">
        <f t="shared" si="237"/>
        <v>0</v>
      </c>
      <c r="O555" s="48">
        <f t="shared" si="237"/>
        <v>0</v>
      </c>
      <c r="P555" s="1187">
        <f t="shared" si="243"/>
        <v>0</v>
      </c>
      <c r="Q555" s="46"/>
      <c r="R555" s="628" t="str">
        <f t="shared" si="238"/>
        <v>ja</v>
      </c>
      <c r="S555" s="1230">
        <f>IF(R555="nee",0,(K555-P555)*(tab!$C$24*tab!$D$10+tab!$D$52))</f>
        <v>0</v>
      </c>
      <c r="T555" s="1230" t="str">
        <f>IF(AND(K555=0,P555=0),"",(H555-M555)*tab!$E$59+(I555-N555)*tab!$F$59+(J555-O555)*tab!$G$59)</f>
        <v/>
      </c>
      <c r="U555" s="1230">
        <f t="shared" si="247"/>
        <v>0</v>
      </c>
      <c r="V555" s="628" t="str">
        <f t="shared" si="240"/>
        <v>ja</v>
      </c>
      <c r="W555" s="1230">
        <f>IF(V555="nee",0,(K555-P555)*(tab!$C$124))</f>
        <v>0</v>
      </c>
      <c r="X555" s="1230">
        <f>IF(AND(K555=0,P555=0),0,(H555-M555)*tab!$G$124+(I555-N555)*tab!$H$124+(J555-O555)*tab!$I$124)</f>
        <v>0</v>
      </c>
      <c r="Y555" s="1230">
        <f t="shared" si="244"/>
        <v>0</v>
      </c>
      <c r="Z555" s="3"/>
      <c r="AA555" s="26"/>
      <c r="AF555" s="51"/>
      <c r="AG555" s="51"/>
      <c r="AH555" s="51"/>
      <c r="AI555" s="51"/>
      <c r="AJ555" s="51"/>
      <c r="AK555" s="51"/>
      <c r="AL555" s="51"/>
      <c r="AM555" s="51"/>
      <c r="AN555" s="51"/>
      <c r="AO555" s="51"/>
      <c r="AP555" s="51"/>
      <c r="AQ555" s="51"/>
      <c r="AR555" s="51"/>
      <c r="AS555" s="51"/>
      <c r="AT555" s="51"/>
      <c r="AU555" s="51"/>
      <c r="AV555" s="51"/>
      <c r="BD555" s="51"/>
      <c r="BE555" s="51"/>
      <c r="BF555" s="51"/>
      <c r="BG555" s="51"/>
      <c r="BH555" s="51"/>
      <c r="BI555" s="51"/>
      <c r="BJ555" s="51"/>
      <c r="BK555" s="51"/>
      <c r="BL555" s="51"/>
      <c r="BM555" s="51"/>
      <c r="BN555" s="51"/>
      <c r="BO555" s="51"/>
      <c r="BP555" s="51"/>
      <c r="BQ555" s="51"/>
      <c r="BR555" s="51"/>
      <c r="BS555" s="51"/>
      <c r="BT555" s="51"/>
      <c r="CB555" s="51"/>
      <c r="CC555" s="51"/>
      <c r="CD555" s="51"/>
      <c r="CE555" s="51"/>
      <c r="CF555" s="51"/>
      <c r="CG555" s="51"/>
      <c r="CH555" s="51"/>
      <c r="CI555" s="51"/>
      <c r="CJ555" s="51"/>
      <c r="CK555" s="51"/>
      <c r="CL555" s="51"/>
      <c r="CM555" s="51"/>
      <c r="CN555" s="51"/>
      <c r="CO555" s="51"/>
      <c r="CP555" s="51"/>
      <c r="CQ555" s="51"/>
      <c r="CR555" s="51"/>
      <c r="CZ555" s="51"/>
      <c r="DA555" s="51"/>
      <c r="DB555" s="51"/>
      <c r="DC555" s="51"/>
      <c r="DD555" s="51"/>
      <c r="DE555" s="51"/>
      <c r="DF555" s="51"/>
      <c r="DG555" s="51"/>
      <c r="DH555" s="51"/>
      <c r="DI555" s="51"/>
      <c r="DJ555" s="51"/>
      <c r="DK555" s="51"/>
      <c r="DL555" s="51"/>
      <c r="DM555" s="51"/>
      <c r="DN555" s="51"/>
      <c r="DO555" s="51"/>
      <c r="DP555" s="51"/>
      <c r="DX555" s="51"/>
      <c r="DY555" s="51"/>
      <c r="DZ555" s="51"/>
      <c r="EA555" s="51"/>
      <c r="EB555" s="51"/>
      <c r="EC555" s="51"/>
      <c r="ED555" s="51"/>
      <c r="EE555" s="51"/>
      <c r="EF555" s="51"/>
      <c r="EG555" s="51"/>
      <c r="EH555" s="51"/>
      <c r="EI555" s="51"/>
      <c r="EJ555" s="51"/>
      <c r="EK555" s="51"/>
      <c r="EL555" s="51"/>
      <c r="EM555" s="51"/>
      <c r="EN555" s="51"/>
      <c r="EV555" s="51"/>
      <c r="EW555" s="51"/>
      <c r="EX555" s="51"/>
      <c r="EY555" s="51"/>
      <c r="EZ555" s="51"/>
      <c r="FA555" s="51"/>
      <c r="FB555" s="51"/>
      <c r="FC555" s="51"/>
      <c r="FD555" s="51"/>
      <c r="FE555" s="51"/>
      <c r="FF555" s="51"/>
      <c r="FG555" s="51"/>
      <c r="FH555" s="51"/>
      <c r="FI555" s="51"/>
      <c r="FJ555" s="51"/>
      <c r="FK555" s="51"/>
      <c r="FL555" s="51"/>
    </row>
    <row r="556" spans="2:168" ht="12" customHeight="1" x14ac:dyDescent="0.2">
      <c r="B556" s="21"/>
      <c r="C556" s="51"/>
      <c r="D556" s="1">
        <v>26</v>
      </c>
      <c r="E556" s="1238">
        <f t="shared" ref="E556:F556" si="269">+E521</f>
        <v>0</v>
      </c>
      <c r="F556" s="669">
        <f t="shared" si="269"/>
        <v>0</v>
      </c>
      <c r="G556" s="47"/>
      <c r="H556" s="48">
        <f t="shared" si="236"/>
        <v>0</v>
      </c>
      <c r="I556" s="48">
        <f t="shared" si="236"/>
        <v>0</v>
      </c>
      <c r="J556" s="48">
        <f t="shared" si="236"/>
        <v>0</v>
      </c>
      <c r="K556" s="1187">
        <f t="shared" si="242"/>
        <v>0</v>
      </c>
      <c r="L556" s="46"/>
      <c r="M556" s="48">
        <f t="shared" si="237"/>
        <v>0</v>
      </c>
      <c r="N556" s="48">
        <f t="shared" si="237"/>
        <v>0</v>
      </c>
      <c r="O556" s="48">
        <f t="shared" si="237"/>
        <v>0</v>
      </c>
      <c r="P556" s="1187">
        <f t="shared" si="243"/>
        <v>0</v>
      </c>
      <c r="Q556" s="46"/>
      <c r="R556" s="628" t="str">
        <f t="shared" si="238"/>
        <v>ja</v>
      </c>
      <c r="S556" s="1230">
        <f>IF(R556="nee",0,(K556-P556)*(tab!$C$24*tab!$D$10+tab!$D$52))</f>
        <v>0</v>
      </c>
      <c r="T556" s="1230" t="str">
        <f>IF(AND(K556=0,P556=0),"",(H556-M556)*tab!$E$59+(I556-N556)*tab!$F$59+(J556-O556)*tab!$G$59)</f>
        <v/>
      </c>
      <c r="U556" s="1230">
        <f t="shared" si="247"/>
        <v>0</v>
      </c>
      <c r="V556" s="628" t="str">
        <f t="shared" si="240"/>
        <v>ja</v>
      </c>
      <c r="W556" s="1230">
        <f>IF(V556="nee",0,(K556-P556)*(tab!$C$124))</f>
        <v>0</v>
      </c>
      <c r="X556" s="1230">
        <f>IF(AND(K556=0,P556=0),0,(H556-M556)*tab!$G$124+(I556-N556)*tab!$H$124+(J556-O556)*tab!$I$124)</f>
        <v>0</v>
      </c>
      <c r="Y556" s="1230">
        <f t="shared" si="244"/>
        <v>0</v>
      </c>
      <c r="Z556" s="3"/>
      <c r="AA556" s="26"/>
      <c r="AF556" s="51"/>
      <c r="AG556" s="51"/>
      <c r="AH556" s="51"/>
      <c r="AI556" s="51"/>
      <c r="AJ556" s="51"/>
      <c r="AK556" s="51"/>
      <c r="AL556" s="51"/>
      <c r="AM556" s="51"/>
      <c r="AN556" s="51"/>
      <c r="AO556" s="51"/>
      <c r="AP556" s="51"/>
      <c r="AQ556" s="51"/>
      <c r="AR556" s="51"/>
      <c r="AS556" s="51"/>
      <c r="AT556" s="51"/>
      <c r="AU556" s="51"/>
      <c r="AV556" s="51"/>
      <c r="BD556" s="51"/>
      <c r="BE556" s="51"/>
      <c r="BF556" s="51"/>
      <c r="BG556" s="51"/>
      <c r="BH556" s="51"/>
      <c r="BI556" s="51"/>
      <c r="BJ556" s="51"/>
      <c r="BK556" s="51"/>
      <c r="BL556" s="51"/>
      <c r="BM556" s="51"/>
      <c r="BN556" s="51"/>
      <c r="BO556" s="51"/>
      <c r="BP556" s="51"/>
      <c r="BQ556" s="51"/>
      <c r="BR556" s="51"/>
      <c r="BS556" s="51"/>
      <c r="BT556" s="51"/>
      <c r="CB556" s="51"/>
      <c r="CC556" s="51"/>
      <c r="CD556" s="51"/>
      <c r="CE556" s="51"/>
      <c r="CF556" s="51"/>
      <c r="CG556" s="51"/>
      <c r="CH556" s="51"/>
      <c r="CI556" s="51"/>
      <c r="CJ556" s="51"/>
      <c r="CK556" s="51"/>
      <c r="CL556" s="51"/>
      <c r="CM556" s="51"/>
      <c r="CN556" s="51"/>
      <c r="CO556" s="51"/>
      <c r="CP556" s="51"/>
      <c r="CQ556" s="51"/>
      <c r="CR556" s="51"/>
      <c r="CZ556" s="51"/>
      <c r="DA556" s="51"/>
      <c r="DB556" s="51"/>
      <c r="DC556" s="51"/>
      <c r="DD556" s="51"/>
      <c r="DE556" s="51"/>
      <c r="DF556" s="51"/>
      <c r="DG556" s="51"/>
      <c r="DH556" s="51"/>
      <c r="DI556" s="51"/>
      <c r="DJ556" s="51"/>
      <c r="DK556" s="51"/>
      <c r="DL556" s="51"/>
      <c r="DM556" s="51"/>
      <c r="DN556" s="51"/>
      <c r="DO556" s="51"/>
      <c r="DP556" s="51"/>
      <c r="DX556" s="51"/>
      <c r="DY556" s="51"/>
      <c r="DZ556" s="51"/>
      <c r="EA556" s="51"/>
      <c r="EB556" s="51"/>
      <c r="EC556" s="51"/>
      <c r="ED556" s="51"/>
      <c r="EE556" s="51"/>
      <c r="EF556" s="51"/>
      <c r="EG556" s="51"/>
      <c r="EH556" s="51"/>
      <c r="EI556" s="51"/>
      <c r="EJ556" s="51"/>
      <c r="EK556" s="51"/>
      <c r="EL556" s="51"/>
      <c r="EM556" s="51"/>
      <c r="EN556" s="51"/>
      <c r="EV556" s="51"/>
      <c r="EW556" s="51"/>
      <c r="EX556" s="51"/>
      <c r="EY556" s="51"/>
      <c r="EZ556" s="51"/>
      <c r="FA556" s="51"/>
      <c r="FB556" s="51"/>
      <c r="FC556" s="51"/>
      <c r="FD556" s="51"/>
      <c r="FE556" s="51"/>
      <c r="FF556" s="51"/>
      <c r="FG556" s="51"/>
      <c r="FH556" s="51"/>
      <c r="FI556" s="51"/>
      <c r="FJ556" s="51"/>
      <c r="FK556" s="51"/>
      <c r="FL556" s="51"/>
    </row>
    <row r="557" spans="2:168" ht="12" customHeight="1" x14ac:dyDescent="0.2">
      <c r="B557" s="21"/>
      <c r="C557" s="51"/>
      <c r="D557" s="1">
        <v>27</v>
      </c>
      <c r="E557" s="1238">
        <f t="shared" ref="E557:F557" si="270">+E522</f>
        <v>0</v>
      </c>
      <c r="F557" s="669">
        <f t="shared" si="270"/>
        <v>0</v>
      </c>
      <c r="G557" s="47"/>
      <c r="H557" s="48">
        <f t="shared" si="236"/>
        <v>0</v>
      </c>
      <c r="I557" s="48">
        <f t="shared" si="236"/>
        <v>0</v>
      </c>
      <c r="J557" s="48">
        <f t="shared" si="236"/>
        <v>0</v>
      </c>
      <c r="K557" s="1187">
        <f t="shared" si="242"/>
        <v>0</v>
      </c>
      <c r="L557" s="46"/>
      <c r="M557" s="48">
        <f t="shared" si="237"/>
        <v>0</v>
      </c>
      <c r="N557" s="48">
        <f t="shared" si="237"/>
        <v>0</v>
      </c>
      <c r="O557" s="48">
        <f t="shared" si="237"/>
        <v>0</v>
      </c>
      <c r="P557" s="1187">
        <f t="shared" si="243"/>
        <v>0</v>
      </c>
      <c r="Q557" s="46"/>
      <c r="R557" s="628" t="str">
        <f t="shared" si="238"/>
        <v>ja</v>
      </c>
      <c r="S557" s="1230">
        <f>IF(R557="nee",0,(K557-P557)*(tab!$C$24*tab!$D$10+tab!$D$52))</f>
        <v>0</v>
      </c>
      <c r="T557" s="1230" t="str">
        <f>IF(AND(K557=0,P557=0),"",(H557-M557)*tab!$E$59+(I557-N557)*tab!$F$59+(J557-O557)*tab!$G$59)</f>
        <v/>
      </c>
      <c r="U557" s="1230">
        <f t="shared" si="247"/>
        <v>0</v>
      </c>
      <c r="V557" s="628" t="str">
        <f t="shared" si="240"/>
        <v>ja</v>
      </c>
      <c r="W557" s="1230">
        <f>IF(V557="nee",0,(K557-P557)*(tab!$C$124))</f>
        <v>0</v>
      </c>
      <c r="X557" s="1230">
        <f>IF(AND(K557=0,P557=0),0,(H557-M557)*tab!$G$124+(I557-N557)*tab!$H$124+(J557-O557)*tab!$I$124)</f>
        <v>0</v>
      </c>
      <c r="Y557" s="1230">
        <f t="shared" si="244"/>
        <v>0</v>
      </c>
      <c r="Z557" s="3"/>
      <c r="AA557" s="26"/>
      <c r="AF557" s="51"/>
      <c r="AG557" s="51"/>
      <c r="AH557" s="51"/>
      <c r="AI557" s="51"/>
      <c r="AJ557" s="51"/>
      <c r="AK557" s="51"/>
      <c r="AL557" s="51"/>
      <c r="AM557" s="51"/>
      <c r="AN557" s="51"/>
      <c r="AO557" s="51"/>
      <c r="AP557" s="51"/>
      <c r="AQ557" s="51"/>
      <c r="AR557" s="51"/>
      <c r="AS557" s="51"/>
      <c r="AT557" s="51"/>
      <c r="AU557" s="51"/>
      <c r="AV557" s="51"/>
      <c r="BD557" s="51"/>
      <c r="BE557" s="51"/>
      <c r="BF557" s="51"/>
      <c r="BG557" s="51"/>
      <c r="BH557" s="51"/>
      <c r="BI557" s="51"/>
      <c r="BJ557" s="51"/>
      <c r="BK557" s="51"/>
      <c r="BL557" s="51"/>
      <c r="BM557" s="51"/>
      <c r="BN557" s="51"/>
      <c r="BO557" s="51"/>
      <c r="BP557" s="51"/>
      <c r="BQ557" s="51"/>
      <c r="BR557" s="51"/>
      <c r="BS557" s="51"/>
      <c r="BT557" s="51"/>
      <c r="CB557" s="51"/>
      <c r="CC557" s="51"/>
      <c r="CD557" s="51"/>
      <c r="CE557" s="51"/>
      <c r="CF557" s="51"/>
      <c r="CG557" s="51"/>
      <c r="CH557" s="51"/>
      <c r="CI557" s="51"/>
      <c r="CJ557" s="51"/>
      <c r="CK557" s="51"/>
      <c r="CL557" s="51"/>
      <c r="CM557" s="51"/>
      <c r="CN557" s="51"/>
      <c r="CO557" s="51"/>
      <c r="CP557" s="51"/>
      <c r="CQ557" s="51"/>
      <c r="CR557" s="51"/>
      <c r="CZ557" s="51"/>
      <c r="DA557" s="51"/>
      <c r="DB557" s="51"/>
      <c r="DC557" s="51"/>
      <c r="DD557" s="51"/>
      <c r="DE557" s="51"/>
      <c r="DF557" s="51"/>
      <c r="DG557" s="51"/>
      <c r="DH557" s="51"/>
      <c r="DI557" s="51"/>
      <c r="DJ557" s="51"/>
      <c r="DK557" s="51"/>
      <c r="DL557" s="51"/>
      <c r="DM557" s="51"/>
      <c r="DN557" s="51"/>
      <c r="DO557" s="51"/>
      <c r="DP557" s="51"/>
      <c r="DX557" s="51"/>
      <c r="DY557" s="51"/>
      <c r="DZ557" s="51"/>
      <c r="EA557" s="51"/>
      <c r="EB557" s="51"/>
      <c r="EC557" s="51"/>
      <c r="ED557" s="51"/>
      <c r="EE557" s="51"/>
      <c r="EF557" s="51"/>
      <c r="EG557" s="51"/>
      <c r="EH557" s="51"/>
      <c r="EI557" s="51"/>
      <c r="EJ557" s="51"/>
      <c r="EK557" s="51"/>
      <c r="EL557" s="51"/>
      <c r="EM557" s="51"/>
      <c r="EN557" s="51"/>
      <c r="EV557" s="51"/>
      <c r="EW557" s="51"/>
      <c r="EX557" s="51"/>
      <c r="EY557" s="51"/>
      <c r="EZ557" s="51"/>
      <c r="FA557" s="51"/>
      <c r="FB557" s="51"/>
      <c r="FC557" s="51"/>
      <c r="FD557" s="51"/>
      <c r="FE557" s="51"/>
      <c r="FF557" s="51"/>
      <c r="FG557" s="51"/>
      <c r="FH557" s="51"/>
      <c r="FI557" s="51"/>
      <c r="FJ557" s="51"/>
      <c r="FK557" s="51"/>
      <c r="FL557" s="51"/>
    </row>
    <row r="558" spans="2:168" ht="12" customHeight="1" x14ac:dyDescent="0.2">
      <c r="B558" s="21"/>
      <c r="C558" s="51"/>
      <c r="D558" s="1">
        <v>28</v>
      </c>
      <c r="E558" s="1238">
        <f t="shared" ref="E558:F558" si="271">+E523</f>
        <v>0</v>
      </c>
      <c r="F558" s="669">
        <f t="shared" si="271"/>
        <v>0</v>
      </c>
      <c r="G558" s="47"/>
      <c r="H558" s="48">
        <f t="shared" si="236"/>
        <v>0</v>
      </c>
      <c r="I558" s="48">
        <f t="shared" si="236"/>
        <v>0</v>
      </c>
      <c r="J558" s="48">
        <f t="shared" si="236"/>
        <v>0</v>
      </c>
      <c r="K558" s="1187">
        <f t="shared" si="242"/>
        <v>0</v>
      </c>
      <c r="L558" s="46"/>
      <c r="M558" s="48">
        <f t="shared" si="237"/>
        <v>0</v>
      </c>
      <c r="N558" s="48">
        <f t="shared" si="237"/>
        <v>0</v>
      </c>
      <c r="O558" s="48">
        <f t="shared" si="237"/>
        <v>0</v>
      </c>
      <c r="P558" s="1187">
        <f t="shared" si="243"/>
        <v>0</v>
      </c>
      <c r="Q558" s="46"/>
      <c r="R558" s="628" t="str">
        <f t="shared" si="238"/>
        <v>ja</v>
      </c>
      <c r="S558" s="1230">
        <f>IF(R558="nee",0,(K558-P558)*(tab!$C$24*tab!$D$10+tab!$D$52))</f>
        <v>0</v>
      </c>
      <c r="T558" s="1230" t="str">
        <f>IF(AND(K558=0,P558=0),"",(H558-M558)*tab!$E$59+(I558-N558)*tab!$F$59+(J558-O558)*tab!$G$59)</f>
        <v/>
      </c>
      <c r="U558" s="1230">
        <f t="shared" si="247"/>
        <v>0</v>
      </c>
      <c r="V558" s="628" t="str">
        <f t="shared" si="240"/>
        <v>ja</v>
      </c>
      <c r="W558" s="1230">
        <f>IF(V558="nee",0,(K558-P558)*(tab!$C$124))</f>
        <v>0</v>
      </c>
      <c r="X558" s="1230">
        <f>IF(AND(K558=0,P558=0),0,(H558-M558)*tab!$G$124+(I558-N558)*tab!$H$124+(J558-O558)*tab!$I$124)</f>
        <v>0</v>
      </c>
      <c r="Y558" s="1230">
        <f t="shared" si="244"/>
        <v>0</v>
      </c>
      <c r="Z558" s="3"/>
      <c r="AA558" s="26"/>
      <c r="AF558" s="51"/>
      <c r="AG558" s="51"/>
      <c r="AH558" s="51"/>
      <c r="AI558" s="51"/>
      <c r="AJ558" s="51"/>
      <c r="AK558" s="51"/>
      <c r="AL558" s="51"/>
      <c r="AM558" s="51"/>
      <c r="AN558" s="51"/>
      <c r="AO558" s="51"/>
      <c r="AP558" s="51"/>
      <c r="AQ558" s="51"/>
      <c r="AR558" s="51"/>
      <c r="AS558" s="51"/>
      <c r="AT558" s="51"/>
      <c r="AU558" s="51"/>
      <c r="AV558" s="51"/>
      <c r="BD558" s="51"/>
      <c r="BE558" s="51"/>
      <c r="BF558" s="51"/>
      <c r="BG558" s="51"/>
      <c r="BH558" s="51"/>
      <c r="BI558" s="51"/>
      <c r="BJ558" s="51"/>
      <c r="BK558" s="51"/>
      <c r="BL558" s="51"/>
      <c r="BM558" s="51"/>
      <c r="BN558" s="51"/>
      <c r="BO558" s="51"/>
      <c r="BP558" s="51"/>
      <c r="BQ558" s="51"/>
      <c r="BR558" s="51"/>
      <c r="BS558" s="51"/>
      <c r="BT558" s="51"/>
      <c r="CB558" s="51"/>
      <c r="CC558" s="51"/>
      <c r="CD558" s="51"/>
      <c r="CE558" s="51"/>
      <c r="CF558" s="51"/>
      <c r="CG558" s="51"/>
      <c r="CH558" s="51"/>
      <c r="CI558" s="51"/>
      <c r="CJ558" s="51"/>
      <c r="CK558" s="51"/>
      <c r="CL558" s="51"/>
      <c r="CM558" s="51"/>
      <c r="CN558" s="51"/>
      <c r="CO558" s="51"/>
      <c r="CP558" s="51"/>
      <c r="CQ558" s="51"/>
      <c r="CR558" s="51"/>
      <c r="CZ558" s="51"/>
      <c r="DA558" s="51"/>
      <c r="DB558" s="51"/>
      <c r="DC558" s="51"/>
      <c r="DD558" s="51"/>
      <c r="DE558" s="51"/>
      <c r="DF558" s="51"/>
      <c r="DG558" s="51"/>
      <c r="DH558" s="51"/>
      <c r="DI558" s="51"/>
      <c r="DJ558" s="51"/>
      <c r="DK558" s="51"/>
      <c r="DL558" s="51"/>
      <c r="DM558" s="51"/>
      <c r="DN558" s="51"/>
      <c r="DO558" s="51"/>
      <c r="DP558" s="51"/>
      <c r="DX558" s="51"/>
      <c r="DY558" s="51"/>
      <c r="DZ558" s="51"/>
      <c r="EA558" s="51"/>
      <c r="EB558" s="51"/>
      <c r="EC558" s="51"/>
      <c r="ED558" s="51"/>
      <c r="EE558" s="51"/>
      <c r="EF558" s="51"/>
      <c r="EG558" s="51"/>
      <c r="EH558" s="51"/>
      <c r="EI558" s="51"/>
      <c r="EJ558" s="51"/>
      <c r="EK558" s="51"/>
      <c r="EL558" s="51"/>
      <c r="EM558" s="51"/>
      <c r="EN558" s="51"/>
      <c r="EV558" s="51"/>
      <c r="EW558" s="51"/>
      <c r="EX558" s="51"/>
      <c r="EY558" s="51"/>
      <c r="EZ558" s="51"/>
      <c r="FA558" s="51"/>
      <c r="FB558" s="51"/>
      <c r="FC558" s="51"/>
      <c r="FD558" s="51"/>
      <c r="FE558" s="51"/>
      <c r="FF558" s="51"/>
      <c r="FG558" s="51"/>
      <c r="FH558" s="51"/>
      <c r="FI558" s="51"/>
      <c r="FJ558" s="51"/>
      <c r="FK558" s="51"/>
      <c r="FL558" s="51"/>
    </row>
    <row r="559" spans="2:168" ht="12" customHeight="1" x14ac:dyDescent="0.2">
      <c r="B559" s="21"/>
      <c r="C559" s="51"/>
      <c r="D559" s="1">
        <v>29</v>
      </c>
      <c r="E559" s="1238">
        <f t="shared" ref="E559:F559" si="272">+E524</f>
        <v>0</v>
      </c>
      <c r="F559" s="669">
        <f t="shared" si="272"/>
        <v>0</v>
      </c>
      <c r="G559" s="47"/>
      <c r="H559" s="48">
        <f t="shared" si="236"/>
        <v>0</v>
      </c>
      <c r="I559" s="48">
        <f t="shared" si="236"/>
        <v>0</v>
      </c>
      <c r="J559" s="48">
        <f t="shared" si="236"/>
        <v>0</v>
      </c>
      <c r="K559" s="1187">
        <f t="shared" si="242"/>
        <v>0</v>
      </c>
      <c r="L559" s="46"/>
      <c r="M559" s="48">
        <f t="shared" si="237"/>
        <v>0</v>
      </c>
      <c r="N559" s="48">
        <f t="shared" si="237"/>
        <v>0</v>
      </c>
      <c r="O559" s="48">
        <f t="shared" si="237"/>
        <v>0</v>
      </c>
      <c r="P559" s="1187">
        <f t="shared" si="243"/>
        <v>0</v>
      </c>
      <c r="Q559" s="46"/>
      <c r="R559" s="628" t="str">
        <f t="shared" si="238"/>
        <v>ja</v>
      </c>
      <c r="S559" s="1230">
        <f>IF(R559="nee",0,(K559-P559)*(tab!$C$24*tab!$D$10+tab!$D$52))</f>
        <v>0</v>
      </c>
      <c r="T559" s="1230" t="str">
        <f>IF(AND(K559=0,P559=0),"",(H559-M559)*tab!$E$59+(I559-N559)*tab!$F$59+(J559-O559)*tab!$G$59)</f>
        <v/>
      </c>
      <c r="U559" s="1230">
        <f t="shared" si="247"/>
        <v>0</v>
      </c>
      <c r="V559" s="628" t="str">
        <f t="shared" si="240"/>
        <v>ja</v>
      </c>
      <c r="W559" s="1230">
        <f>IF(V559="nee",0,(K559-P559)*(tab!$C$124))</f>
        <v>0</v>
      </c>
      <c r="X559" s="1230">
        <f>IF(AND(K559=0,P559=0),0,(H559-M559)*tab!$G$124+(I559-N559)*tab!$H$124+(J559-O559)*tab!$I$124)</f>
        <v>0</v>
      </c>
      <c r="Y559" s="1230">
        <f t="shared" si="244"/>
        <v>0</v>
      </c>
      <c r="Z559" s="3"/>
      <c r="AA559" s="26"/>
      <c r="AF559" s="51"/>
      <c r="AG559" s="51"/>
      <c r="AH559" s="51"/>
      <c r="AI559" s="51"/>
      <c r="AJ559" s="51"/>
      <c r="AK559" s="51"/>
      <c r="AL559" s="51"/>
      <c r="AM559" s="51"/>
      <c r="AN559" s="51"/>
      <c r="AO559" s="51"/>
      <c r="AP559" s="51"/>
      <c r="AQ559" s="51"/>
      <c r="AR559" s="51"/>
      <c r="AS559" s="51"/>
      <c r="AT559" s="51"/>
      <c r="AU559" s="51"/>
      <c r="AV559" s="51"/>
      <c r="BD559" s="51"/>
      <c r="BE559" s="51"/>
      <c r="BF559" s="51"/>
      <c r="BG559" s="51"/>
      <c r="BH559" s="51"/>
      <c r="BI559" s="51"/>
      <c r="BJ559" s="51"/>
      <c r="BK559" s="51"/>
      <c r="BL559" s="51"/>
      <c r="BM559" s="51"/>
      <c r="BN559" s="51"/>
      <c r="BO559" s="51"/>
      <c r="BP559" s="51"/>
      <c r="BQ559" s="51"/>
      <c r="BR559" s="51"/>
      <c r="BS559" s="51"/>
      <c r="BT559" s="51"/>
      <c r="CB559" s="51"/>
      <c r="CC559" s="51"/>
      <c r="CD559" s="51"/>
      <c r="CE559" s="51"/>
      <c r="CF559" s="51"/>
      <c r="CG559" s="51"/>
      <c r="CH559" s="51"/>
      <c r="CI559" s="51"/>
      <c r="CJ559" s="51"/>
      <c r="CK559" s="51"/>
      <c r="CL559" s="51"/>
      <c r="CM559" s="51"/>
      <c r="CN559" s="51"/>
      <c r="CO559" s="51"/>
      <c r="CP559" s="51"/>
      <c r="CQ559" s="51"/>
      <c r="CR559" s="51"/>
      <c r="CZ559" s="51"/>
      <c r="DA559" s="51"/>
      <c r="DB559" s="51"/>
      <c r="DC559" s="51"/>
      <c r="DD559" s="51"/>
      <c r="DE559" s="51"/>
      <c r="DF559" s="51"/>
      <c r="DG559" s="51"/>
      <c r="DH559" s="51"/>
      <c r="DI559" s="51"/>
      <c r="DJ559" s="51"/>
      <c r="DK559" s="51"/>
      <c r="DL559" s="51"/>
      <c r="DM559" s="51"/>
      <c r="DN559" s="51"/>
      <c r="DO559" s="51"/>
      <c r="DP559" s="51"/>
      <c r="DX559" s="51"/>
      <c r="DY559" s="51"/>
      <c r="DZ559" s="51"/>
      <c r="EA559" s="51"/>
      <c r="EB559" s="51"/>
      <c r="EC559" s="51"/>
      <c r="ED559" s="51"/>
      <c r="EE559" s="51"/>
      <c r="EF559" s="51"/>
      <c r="EG559" s="51"/>
      <c r="EH559" s="51"/>
      <c r="EI559" s="51"/>
      <c r="EJ559" s="51"/>
      <c r="EK559" s="51"/>
      <c r="EL559" s="51"/>
      <c r="EM559" s="51"/>
      <c r="EN559" s="51"/>
      <c r="EV559" s="51"/>
      <c r="EW559" s="51"/>
      <c r="EX559" s="51"/>
      <c r="EY559" s="51"/>
      <c r="EZ559" s="51"/>
      <c r="FA559" s="51"/>
      <c r="FB559" s="51"/>
      <c r="FC559" s="51"/>
      <c r="FD559" s="51"/>
      <c r="FE559" s="51"/>
      <c r="FF559" s="51"/>
      <c r="FG559" s="51"/>
      <c r="FH559" s="51"/>
      <c r="FI559" s="51"/>
      <c r="FJ559" s="51"/>
      <c r="FK559" s="51"/>
      <c r="FL559" s="51"/>
    </row>
    <row r="560" spans="2:168" ht="12" customHeight="1" x14ac:dyDescent="0.2">
      <c r="B560" s="21"/>
      <c r="C560" s="51"/>
      <c r="D560" s="1">
        <v>30</v>
      </c>
      <c r="E560" s="1238">
        <f t="shared" ref="E560:F560" si="273">+E525</f>
        <v>0</v>
      </c>
      <c r="F560" s="669">
        <f t="shared" si="273"/>
        <v>0</v>
      </c>
      <c r="G560" s="47"/>
      <c r="H560" s="48">
        <f t="shared" si="236"/>
        <v>0</v>
      </c>
      <c r="I560" s="48">
        <f t="shared" si="236"/>
        <v>0</v>
      </c>
      <c r="J560" s="48">
        <f t="shared" si="236"/>
        <v>0</v>
      </c>
      <c r="K560" s="1187">
        <f t="shared" si="242"/>
        <v>0</v>
      </c>
      <c r="L560" s="46"/>
      <c r="M560" s="48">
        <f t="shared" si="237"/>
        <v>0</v>
      </c>
      <c r="N560" s="48">
        <f t="shared" si="237"/>
        <v>0</v>
      </c>
      <c r="O560" s="48">
        <f t="shared" si="237"/>
        <v>0</v>
      </c>
      <c r="P560" s="1187">
        <f t="shared" si="243"/>
        <v>0</v>
      </c>
      <c r="Q560" s="46"/>
      <c r="R560" s="628" t="str">
        <f t="shared" si="238"/>
        <v>ja</v>
      </c>
      <c r="S560" s="1230">
        <f>IF(R560="nee",0,(K560-P560)*(tab!$C$24*tab!$D$10+tab!$D$52))</f>
        <v>0</v>
      </c>
      <c r="T560" s="1230" t="str">
        <f>IF(AND(K560=0,P560=0),"",(H560-M560)*tab!$E$59+(I560-N560)*tab!$F$59+(J560-O560)*tab!$G$59)</f>
        <v/>
      </c>
      <c r="U560" s="1230">
        <f t="shared" si="247"/>
        <v>0</v>
      </c>
      <c r="V560" s="628" t="str">
        <f t="shared" si="240"/>
        <v>ja</v>
      </c>
      <c r="W560" s="1230">
        <f>IF(V560="nee",0,(K560-P560)*(tab!$C$124))</f>
        <v>0</v>
      </c>
      <c r="X560" s="1230">
        <f>IF(AND(K560=0,P560=0),0,(H560-M560)*tab!$G$124+(I560-N560)*tab!$H$124+(J560-O560)*tab!$I$124)</f>
        <v>0</v>
      </c>
      <c r="Y560" s="1230">
        <f t="shared" si="244"/>
        <v>0</v>
      </c>
      <c r="Z560" s="3"/>
      <c r="AA560" s="26"/>
      <c r="AF560" s="51"/>
      <c r="AG560" s="51"/>
      <c r="AH560" s="51"/>
      <c r="AI560" s="51"/>
      <c r="AJ560" s="51"/>
      <c r="AK560" s="51"/>
      <c r="AL560" s="51"/>
      <c r="AM560" s="51"/>
      <c r="AN560" s="51"/>
      <c r="AO560" s="51"/>
      <c r="AP560" s="51"/>
      <c r="AQ560" s="51"/>
      <c r="AR560" s="51"/>
      <c r="AS560" s="51"/>
      <c r="AT560" s="51"/>
      <c r="AU560" s="51"/>
      <c r="AV560" s="51"/>
      <c r="BD560" s="51"/>
      <c r="BE560" s="51"/>
      <c r="BF560" s="51"/>
      <c r="BG560" s="51"/>
      <c r="BH560" s="51"/>
      <c r="BI560" s="51"/>
      <c r="BJ560" s="51"/>
      <c r="BK560" s="51"/>
      <c r="BL560" s="51"/>
      <c r="BM560" s="51"/>
      <c r="BN560" s="51"/>
      <c r="BO560" s="51"/>
      <c r="BP560" s="51"/>
      <c r="BQ560" s="51"/>
      <c r="BR560" s="51"/>
      <c r="BS560" s="51"/>
      <c r="BT560" s="51"/>
      <c r="CB560" s="51"/>
      <c r="CC560" s="51"/>
      <c r="CD560" s="51"/>
      <c r="CE560" s="51"/>
      <c r="CF560" s="51"/>
      <c r="CG560" s="51"/>
      <c r="CH560" s="51"/>
      <c r="CI560" s="51"/>
      <c r="CJ560" s="51"/>
      <c r="CK560" s="51"/>
      <c r="CL560" s="51"/>
      <c r="CM560" s="51"/>
      <c r="CN560" s="51"/>
      <c r="CO560" s="51"/>
      <c r="CP560" s="51"/>
      <c r="CQ560" s="51"/>
      <c r="CR560" s="51"/>
      <c r="CZ560" s="51"/>
      <c r="DA560" s="51"/>
      <c r="DB560" s="51"/>
      <c r="DC560" s="51"/>
      <c r="DD560" s="51"/>
      <c r="DE560" s="51"/>
      <c r="DF560" s="51"/>
      <c r="DG560" s="51"/>
      <c r="DH560" s="51"/>
      <c r="DI560" s="51"/>
      <c r="DJ560" s="51"/>
      <c r="DK560" s="51"/>
      <c r="DL560" s="51"/>
      <c r="DM560" s="51"/>
      <c r="DN560" s="51"/>
      <c r="DO560" s="51"/>
      <c r="DP560" s="51"/>
      <c r="DX560" s="51"/>
      <c r="DY560" s="51"/>
      <c r="DZ560" s="51"/>
      <c r="EA560" s="51"/>
      <c r="EB560" s="51"/>
      <c r="EC560" s="51"/>
      <c r="ED560" s="51"/>
      <c r="EE560" s="51"/>
      <c r="EF560" s="51"/>
      <c r="EG560" s="51"/>
      <c r="EH560" s="51"/>
      <c r="EI560" s="51"/>
      <c r="EJ560" s="51"/>
      <c r="EK560" s="51"/>
      <c r="EL560" s="51"/>
      <c r="EM560" s="51"/>
      <c r="EN560" s="51"/>
      <c r="EV560" s="51"/>
      <c r="EW560" s="51"/>
      <c r="EX560" s="51"/>
      <c r="EY560" s="51"/>
      <c r="EZ560" s="51"/>
      <c r="FA560" s="51"/>
      <c r="FB560" s="51"/>
      <c r="FC560" s="51"/>
      <c r="FD560" s="51"/>
      <c r="FE560" s="51"/>
      <c r="FF560" s="51"/>
      <c r="FG560" s="51"/>
      <c r="FH560" s="51"/>
      <c r="FI560" s="51"/>
      <c r="FJ560" s="51"/>
      <c r="FK560" s="51"/>
      <c r="FL560" s="51"/>
    </row>
    <row r="561" spans="2:168" ht="12" customHeight="1" x14ac:dyDescent="0.2">
      <c r="B561" s="419"/>
      <c r="C561" s="909"/>
      <c r="D561" s="345"/>
      <c r="E561" s="367"/>
      <c r="F561" s="423"/>
      <c r="G561" s="643"/>
      <c r="H561" s="1228">
        <f>SUM(H531:H556)</f>
        <v>0</v>
      </c>
      <c r="I561" s="1228">
        <f>SUM(I531:I556)</f>
        <v>0</v>
      </c>
      <c r="J561" s="1228">
        <f>SUM(J531:J556)</f>
        <v>0</v>
      </c>
      <c r="K561" s="1228">
        <f>SUM(K531:K556)</f>
        <v>0</v>
      </c>
      <c r="L561" s="644"/>
      <c r="M561" s="1228">
        <f>SUM(M531:M556)</f>
        <v>0</v>
      </c>
      <c r="N561" s="1228">
        <f>SUM(N531:N556)</f>
        <v>0</v>
      </c>
      <c r="O561" s="1228">
        <f>SUM(O531:O556)</f>
        <v>0</v>
      </c>
      <c r="P561" s="1228">
        <f>SUM(P531:P556)</f>
        <v>0</v>
      </c>
      <c r="Q561" s="644"/>
      <c r="R561" s="644"/>
      <c r="S561" s="644"/>
      <c r="T561" s="644"/>
      <c r="U561" s="1229">
        <f t="shared" ref="U561" si="274">SUM(U531:U560)</f>
        <v>0</v>
      </c>
      <c r="V561" s="644"/>
      <c r="W561" s="644"/>
      <c r="X561" s="644"/>
      <c r="Y561" s="1229">
        <f t="shared" ref="Y561" si="275">SUM(Y531:Y560)</f>
        <v>0</v>
      </c>
      <c r="Z561" s="368"/>
      <c r="AA561" s="371"/>
      <c r="AF561" s="51"/>
      <c r="AG561" s="51"/>
      <c r="AH561" s="51"/>
      <c r="AI561" s="51"/>
      <c r="AJ561" s="51"/>
      <c r="AK561" s="51"/>
      <c r="AL561" s="51"/>
      <c r="AM561" s="51"/>
      <c r="AN561" s="51"/>
      <c r="AO561" s="51"/>
      <c r="AP561" s="51"/>
      <c r="AQ561" s="51"/>
      <c r="AR561" s="51"/>
      <c r="AS561" s="51"/>
      <c r="AT561" s="51"/>
      <c r="AU561" s="51"/>
      <c r="AV561" s="51"/>
      <c r="BD561" s="51"/>
      <c r="BE561" s="51"/>
      <c r="BF561" s="51"/>
      <c r="BG561" s="51"/>
      <c r="BH561" s="51"/>
      <c r="BI561" s="51"/>
      <c r="BJ561" s="51"/>
      <c r="BK561" s="51"/>
      <c r="BL561" s="51"/>
      <c r="BM561" s="51"/>
      <c r="BN561" s="51"/>
      <c r="BO561" s="51"/>
      <c r="BP561" s="51"/>
      <c r="BQ561" s="51"/>
      <c r="BR561" s="51"/>
      <c r="BS561" s="51"/>
      <c r="BT561" s="51"/>
      <c r="CB561" s="51"/>
      <c r="CC561" s="51"/>
      <c r="CD561" s="51"/>
      <c r="CE561" s="51"/>
      <c r="CF561" s="51"/>
      <c r="CG561" s="51"/>
      <c r="CH561" s="51"/>
      <c r="CI561" s="51"/>
      <c r="CJ561" s="51"/>
      <c r="CK561" s="51"/>
      <c r="CL561" s="51"/>
      <c r="CM561" s="51"/>
      <c r="CN561" s="51"/>
      <c r="CO561" s="51"/>
      <c r="CP561" s="51"/>
      <c r="CQ561" s="51"/>
      <c r="CR561" s="51"/>
      <c r="CZ561" s="51"/>
      <c r="DA561" s="51"/>
      <c r="DB561" s="51"/>
      <c r="DC561" s="51"/>
      <c r="DD561" s="51"/>
      <c r="DE561" s="51"/>
      <c r="DF561" s="51"/>
      <c r="DG561" s="51"/>
      <c r="DH561" s="51"/>
      <c r="DI561" s="51"/>
      <c r="DJ561" s="51"/>
      <c r="DK561" s="51"/>
      <c r="DL561" s="51"/>
      <c r="DM561" s="51"/>
      <c r="DN561" s="51"/>
      <c r="DO561" s="51"/>
      <c r="DP561" s="51"/>
      <c r="DX561" s="51"/>
      <c r="DY561" s="51"/>
      <c r="DZ561" s="51"/>
      <c r="EA561" s="51"/>
      <c r="EB561" s="51"/>
      <c r="EC561" s="51"/>
      <c r="ED561" s="51"/>
      <c r="EE561" s="51"/>
      <c r="EF561" s="51"/>
      <c r="EG561" s="51"/>
      <c r="EH561" s="51"/>
      <c r="EI561" s="51"/>
      <c r="EJ561" s="51"/>
      <c r="EK561" s="51"/>
      <c r="EL561" s="51"/>
      <c r="EM561" s="51"/>
      <c r="EN561" s="51"/>
      <c r="EV561" s="51"/>
      <c r="EW561" s="51"/>
      <c r="EX561" s="51"/>
      <c r="EY561" s="51"/>
      <c r="EZ561" s="51"/>
      <c r="FA561" s="51"/>
      <c r="FB561" s="51"/>
      <c r="FC561" s="51"/>
      <c r="FD561" s="51"/>
      <c r="FE561" s="51"/>
      <c r="FF561" s="51"/>
      <c r="FG561" s="51"/>
      <c r="FH561" s="51"/>
      <c r="FI561" s="51"/>
      <c r="FJ561" s="51"/>
      <c r="FK561" s="51"/>
      <c r="FL561" s="51"/>
    </row>
    <row r="562" spans="2:168" ht="12" customHeight="1" x14ac:dyDescent="0.2">
      <c r="B562" s="21"/>
      <c r="C562" s="51"/>
      <c r="D562" s="1"/>
      <c r="E562" s="38"/>
      <c r="F562" s="44"/>
      <c r="G562" s="49"/>
      <c r="H562" s="637"/>
      <c r="I562" s="637"/>
      <c r="J562" s="637"/>
      <c r="K562" s="50"/>
      <c r="L562" s="50"/>
      <c r="M562" s="637"/>
      <c r="N562" s="637"/>
      <c r="O562" s="637"/>
      <c r="P562" s="50"/>
      <c r="Q562" s="50"/>
      <c r="R562" s="50"/>
      <c r="S562" s="50"/>
      <c r="T562" s="50"/>
      <c r="U562" s="50"/>
      <c r="V562" s="50"/>
      <c r="W562" s="50"/>
      <c r="X562" s="50"/>
      <c r="Y562" s="50"/>
      <c r="Z562" s="3"/>
      <c r="AA562" s="26"/>
      <c r="AF562" s="51"/>
      <c r="AG562" s="51"/>
      <c r="AH562" s="51"/>
      <c r="AI562" s="51"/>
      <c r="AJ562" s="51"/>
      <c r="AK562" s="51"/>
      <c r="AL562" s="51"/>
      <c r="AM562" s="51"/>
      <c r="AN562" s="51"/>
      <c r="AO562" s="51"/>
      <c r="AP562" s="51"/>
      <c r="AQ562" s="51"/>
      <c r="AR562" s="51"/>
      <c r="AS562" s="51"/>
      <c r="AT562" s="51"/>
      <c r="AU562" s="51"/>
      <c r="AV562" s="51"/>
      <c r="BD562" s="51"/>
      <c r="BE562" s="51"/>
      <c r="BF562" s="51"/>
      <c r="BG562" s="51"/>
      <c r="BH562" s="51"/>
      <c r="BI562" s="51"/>
      <c r="BJ562" s="51"/>
      <c r="BK562" s="51"/>
      <c r="BL562" s="51"/>
      <c r="BM562" s="51"/>
      <c r="BN562" s="51"/>
      <c r="BO562" s="51"/>
      <c r="BP562" s="51"/>
      <c r="BQ562" s="51"/>
      <c r="BR562" s="51"/>
      <c r="BS562" s="51"/>
      <c r="BT562" s="51"/>
      <c r="CB562" s="51"/>
      <c r="CC562" s="51"/>
      <c r="CD562" s="51"/>
      <c r="CE562" s="51"/>
      <c r="CF562" s="51"/>
      <c r="CG562" s="51"/>
      <c r="CH562" s="51"/>
      <c r="CI562" s="51"/>
      <c r="CJ562" s="51"/>
      <c r="CK562" s="51"/>
      <c r="CL562" s="51"/>
      <c r="CM562" s="51"/>
      <c r="CN562" s="51"/>
      <c r="CO562" s="51"/>
      <c r="CP562" s="51"/>
      <c r="CQ562" s="51"/>
      <c r="CR562" s="51"/>
      <c r="CZ562" s="51"/>
      <c r="DA562" s="51"/>
      <c r="DB562" s="51"/>
      <c r="DC562" s="51"/>
      <c r="DD562" s="51"/>
      <c r="DE562" s="51"/>
      <c r="DF562" s="51"/>
      <c r="DG562" s="51"/>
      <c r="DH562" s="51"/>
      <c r="DI562" s="51"/>
      <c r="DJ562" s="51"/>
      <c r="DK562" s="51"/>
      <c r="DL562" s="51"/>
      <c r="DM562" s="51"/>
      <c r="DN562" s="51"/>
      <c r="DO562" s="51"/>
      <c r="DP562" s="51"/>
      <c r="DX562" s="51"/>
      <c r="DY562" s="51"/>
      <c r="DZ562" s="51"/>
      <c r="EA562" s="51"/>
      <c r="EB562" s="51"/>
      <c r="EC562" s="51"/>
      <c r="ED562" s="51"/>
      <c r="EE562" s="51"/>
      <c r="EF562" s="51"/>
      <c r="EG562" s="51"/>
      <c r="EH562" s="51"/>
      <c r="EI562" s="51"/>
      <c r="EJ562" s="51"/>
      <c r="EK562" s="51"/>
      <c r="EL562" s="51"/>
      <c r="EM562" s="51"/>
      <c r="EN562" s="51"/>
      <c r="EV562" s="51"/>
      <c r="EW562" s="51"/>
      <c r="EX562" s="51"/>
      <c r="EY562" s="51"/>
      <c r="EZ562" s="51"/>
      <c r="FA562" s="51"/>
      <c r="FB562" s="51"/>
      <c r="FC562" s="51"/>
      <c r="FD562" s="51"/>
      <c r="FE562" s="51"/>
      <c r="FF562" s="51"/>
      <c r="FG562" s="51"/>
      <c r="FH562" s="51"/>
      <c r="FI562" s="51"/>
      <c r="FJ562" s="51"/>
      <c r="FK562" s="51"/>
      <c r="FL562" s="51"/>
    </row>
    <row r="563" spans="2:168" ht="12" customHeight="1" x14ac:dyDescent="0.2">
      <c r="B563" s="250"/>
      <c r="C563" s="249"/>
      <c r="D563" s="965"/>
      <c r="E563" s="1231" t="s">
        <v>128</v>
      </c>
      <c r="F563" s="1011"/>
      <c r="G563" s="1232"/>
      <c r="H563" s="1233" t="s">
        <v>706</v>
      </c>
      <c r="I563" s="1234"/>
      <c r="J563" s="1276">
        <f>tab!$H$4</f>
        <v>2019</v>
      </c>
      <c r="K563" s="1011"/>
      <c r="L563" s="1011"/>
      <c r="M563" s="1233"/>
      <c r="N563" s="1234"/>
      <c r="O563" s="1235"/>
      <c r="P563" s="1011"/>
      <c r="Q563" s="1011"/>
      <c r="R563" s="1231"/>
      <c r="S563" s="1011"/>
      <c r="T563" s="1011"/>
      <c r="U563" s="1011"/>
      <c r="V563" s="1011"/>
      <c r="W563" s="1011"/>
      <c r="X563" s="1011"/>
      <c r="Y563" s="1011"/>
      <c r="Z563" s="7"/>
      <c r="AA563" s="259"/>
      <c r="AF563" s="51"/>
      <c r="AG563" s="51"/>
      <c r="AH563" s="51"/>
      <c r="AI563" s="51"/>
      <c r="AJ563" s="51"/>
      <c r="AK563" s="51"/>
      <c r="AL563" s="51"/>
      <c r="AM563" s="51"/>
      <c r="AN563" s="51"/>
      <c r="AO563" s="51"/>
      <c r="AP563" s="51"/>
      <c r="AQ563" s="51"/>
      <c r="AR563" s="51"/>
      <c r="AS563" s="51"/>
      <c r="AT563" s="51"/>
      <c r="AU563" s="51"/>
      <c r="AV563" s="51"/>
      <c r="BD563" s="51"/>
      <c r="BE563" s="51"/>
      <c r="BF563" s="51"/>
      <c r="BG563" s="51"/>
      <c r="BH563" s="51"/>
      <c r="BI563" s="51"/>
      <c r="BJ563" s="51"/>
      <c r="BK563" s="51"/>
      <c r="BL563" s="51"/>
      <c r="BM563" s="51"/>
      <c r="BN563" s="51"/>
      <c r="BO563" s="51"/>
      <c r="BP563" s="51"/>
      <c r="BQ563" s="51"/>
      <c r="BR563" s="51"/>
      <c r="BS563" s="51"/>
      <c r="BT563" s="51"/>
      <c r="CB563" s="51"/>
      <c r="CC563" s="51"/>
      <c r="CD563" s="51"/>
      <c r="CE563" s="51"/>
      <c r="CF563" s="51"/>
      <c r="CG563" s="51"/>
      <c r="CH563" s="51"/>
      <c r="CI563" s="51"/>
      <c r="CJ563" s="51"/>
      <c r="CK563" s="51"/>
      <c r="CL563" s="51"/>
      <c r="CM563" s="51"/>
      <c r="CN563" s="51"/>
      <c r="CO563" s="51"/>
      <c r="CP563" s="51"/>
      <c r="CQ563" s="51"/>
      <c r="CR563" s="51"/>
      <c r="CZ563" s="51"/>
      <c r="DA563" s="51"/>
      <c r="DB563" s="51"/>
      <c r="DC563" s="51"/>
      <c r="DD563" s="51"/>
      <c r="DE563" s="51"/>
      <c r="DF563" s="51"/>
      <c r="DG563" s="51"/>
      <c r="DH563" s="51"/>
      <c r="DI563" s="51"/>
      <c r="DJ563" s="51"/>
      <c r="DK563" s="51"/>
      <c r="DL563" s="51"/>
      <c r="DM563" s="51"/>
      <c r="DN563" s="51"/>
      <c r="DO563" s="51"/>
      <c r="DP563" s="51"/>
      <c r="DX563" s="51"/>
      <c r="DY563" s="51"/>
      <c r="DZ563" s="51"/>
      <c r="EA563" s="51"/>
      <c r="EB563" s="51"/>
      <c r="EC563" s="51"/>
      <c r="ED563" s="51"/>
      <c r="EE563" s="51"/>
      <c r="EF563" s="51"/>
      <c r="EG563" s="51"/>
      <c r="EH563" s="51"/>
      <c r="EI563" s="51"/>
      <c r="EJ563" s="51"/>
      <c r="EK563" s="51"/>
      <c r="EL563" s="51"/>
      <c r="EM563" s="51"/>
      <c r="EN563" s="51"/>
      <c r="EV563" s="51"/>
      <c r="EW563" s="51"/>
      <c r="EX563" s="51"/>
      <c r="EY563" s="51"/>
      <c r="EZ563" s="51"/>
      <c r="FA563" s="51"/>
      <c r="FB563" s="51"/>
      <c r="FC563" s="51"/>
      <c r="FD563" s="51"/>
      <c r="FE563" s="51"/>
      <c r="FF563" s="51"/>
      <c r="FG563" s="51"/>
      <c r="FH563" s="51"/>
      <c r="FI563" s="51"/>
      <c r="FJ563" s="51"/>
      <c r="FK563" s="51"/>
      <c r="FL563" s="51"/>
    </row>
    <row r="564" spans="2:168" ht="12" customHeight="1" x14ac:dyDescent="0.2">
      <c r="B564" s="21"/>
      <c r="C564" s="51"/>
      <c r="D564" s="40"/>
      <c r="E564" s="1231" t="s">
        <v>122</v>
      </c>
      <c r="F564" s="1218"/>
      <c r="G564" s="1232"/>
      <c r="H564" s="1231" t="s">
        <v>644</v>
      </c>
      <c r="I564" s="1011"/>
      <c r="J564" s="1011"/>
      <c r="K564" s="1011"/>
      <c r="L564" s="1011"/>
      <c r="M564" s="1231" t="s">
        <v>645</v>
      </c>
      <c r="N564" s="1011"/>
      <c r="O564" s="1011"/>
      <c r="P564" s="1011"/>
      <c r="Q564" s="1011"/>
      <c r="R564" s="1011" t="s">
        <v>703</v>
      </c>
      <c r="S564" s="1011" t="s">
        <v>123</v>
      </c>
      <c r="T564" s="1011"/>
      <c r="U564" s="1011" t="s">
        <v>646</v>
      </c>
      <c r="V564" s="1011" t="s">
        <v>704</v>
      </c>
      <c r="W564" s="1011"/>
      <c r="X564" s="1011"/>
      <c r="Y564" s="1011" t="s">
        <v>647</v>
      </c>
      <c r="Z564" s="56"/>
      <c r="AA564" s="18"/>
      <c r="AF564" s="51"/>
      <c r="AG564" s="51"/>
      <c r="AH564" s="51"/>
      <c r="AI564" s="51"/>
      <c r="AJ564" s="51"/>
      <c r="AK564" s="51"/>
      <c r="AL564" s="51"/>
      <c r="AM564" s="51"/>
      <c r="AN564" s="51"/>
      <c r="AO564" s="51"/>
      <c r="AP564" s="51"/>
      <c r="AQ564" s="51"/>
      <c r="AR564" s="51"/>
      <c r="AS564" s="51"/>
      <c r="AT564" s="51"/>
      <c r="AU564" s="51"/>
      <c r="AV564" s="51"/>
      <c r="BD564" s="51"/>
      <c r="BE564" s="51"/>
      <c r="BF564" s="51"/>
      <c r="BG564" s="51"/>
      <c r="BH564" s="51"/>
      <c r="BI564" s="51"/>
      <c r="BJ564" s="51"/>
      <c r="BK564" s="51"/>
      <c r="BL564" s="51"/>
      <c r="BM564" s="51"/>
      <c r="BN564" s="51"/>
      <c r="BO564" s="51"/>
      <c r="BP564" s="51"/>
      <c r="BQ564" s="51"/>
      <c r="BR564" s="51"/>
      <c r="BS564" s="51"/>
      <c r="BT564" s="51"/>
      <c r="CB564" s="51"/>
      <c r="CC564" s="51"/>
      <c r="CD564" s="51"/>
      <c r="CE564" s="51"/>
      <c r="CF564" s="51"/>
      <c r="CG564" s="51"/>
      <c r="CH564" s="51"/>
      <c r="CI564" s="51"/>
      <c r="CJ564" s="51"/>
      <c r="CK564" s="51"/>
      <c r="CL564" s="51"/>
      <c r="CM564" s="51"/>
      <c r="CN564" s="51"/>
      <c r="CO564" s="51"/>
      <c r="CP564" s="51"/>
      <c r="CQ564" s="51"/>
      <c r="CR564" s="51"/>
      <c r="CZ564" s="51"/>
      <c r="DA564" s="51"/>
      <c r="DB564" s="51"/>
      <c r="DC564" s="51"/>
      <c r="DD564" s="51"/>
      <c r="DE564" s="51"/>
      <c r="DF564" s="51"/>
      <c r="DG564" s="51"/>
      <c r="DH564" s="51"/>
      <c r="DI564" s="51"/>
      <c r="DJ564" s="51"/>
      <c r="DK564" s="51"/>
      <c r="DL564" s="51"/>
      <c r="DM564" s="51"/>
      <c r="DN564" s="51"/>
      <c r="DO564" s="51"/>
      <c r="DP564" s="51"/>
      <c r="DX564" s="51"/>
      <c r="DY564" s="51"/>
      <c r="DZ564" s="51"/>
      <c r="EA564" s="51"/>
      <c r="EB564" s="51"/>
      <c r="EC564" s="51"/>
      <c r="ED564" s="51"/>
      <c r="EE564" s="51"/>
      <c r="EF564" s="51"/>
      <c r="EG564" s="51"/>
      <c r="EH564" s="51"/>
      <c r="EI564" s="51"/>
      <c r="EJ564" s="51"/>
      <c r="EK564" s="51"/>
      <c r="EL564" s="51"/>
      <c r="EM564" s="51"/>
      <c r="EN564" s="51"/>
      <c r="EV564" s="51"/>
      <c r="EW564" s="51"/>
      <c r="EX564" s="51"/>
      <c r="EY564" s="51"/>
      <c r="EZ564" s="51"/>
      <c r="FA564" s="51"/>
      <c r="FB564" s="51"/>
      <c r="FC564" s="51"/>
      <c r="FD564" s="51"/>
      <c r="FE564" s="51"/>
      <c r="FF564" s="51"/>
      <c r="FG564" s="51"/>
      <c r="FH564" s="51"/>
      <c r="FI564" s="51"/>
      <c r="FJ564" s="51"/>
      <c r="FK564" s="51"/>
      <c r="FL564" s="51"/>
    </row>
    <row r="565" spans="2:168" ht="12" customHeight="1" x14ac:dyDescent="0.2">
      <c r="B565" s="21"/>
      <c r="C565" s="51"/>
      <c r="D565" s="345"/>
      <c r="E565" s="991" t="s">
        <v>124</v>
      </c>
      <c r="F565" s="1009" t="s">
        <v>125</v>
      </c>
      <c r="G565" s="992"/>
      <c r="H565" s="1009" t="s">
        <v>29</v>
      </c>
      <c r="I565" s="1009" t="s">
        <v>30</v>
      </c>
      <c r="J565" s="1009" t="s">
        <v>31</v>
      </c>
      <c r="K565" s="1009" t="s">
        <v>126</v>
      </c>
      <c r="L565" s="1009"/>
      <c r="M565" s="1009" t="s">
        <v>29</v>
      </c>
      <c r="N565" s="1009" t="s">
        <v>30</v>
      </c>
      <c r="O565" s="1009" t="s">
        <v>31</v>
      </c>
      <c r="P565" s="991" t="s">
        <v>126</v>
      </c>
      <c r="Q565" s="1009"/>
      <c r="R565" s="1011" t="s">
        <v>576</v>
      </c>
      <c r="S565" s="1009" t="s">
        <v>131</v>
      </c>
      <c r="T565" s="1009" t="s">
        <v>132</v>
      </c>
      <c r="U565" s="1009" t="s">
        <v>626</v>
      </c>
      <c r="V565" s="1011" t="s">
        <v>576</v>
      </c>
      <c r="W565" s="1009" t="s">
        <v>648</v>
      </c>
      <c r="X565" s="1009" t="s">
        <v>132</v>
      </c>
      <c r="Y565" s="1009" t="s">
        <v>626</v>
      </c>
      <c r="Z565" s="3"/>
      <c r="AA565" s="26"/>
      <c r="AF565" s="51"/>
      <c r="AG565" s="51"/>
      <c r="AH565" s="51"/>
      <c r="AI565" s="51"/>
      <c r="AJ565" s="51"/>
      <c r="AK565" s="51"/>
      <c r="AL565" s="51"/>
      <c r="AM565" s="51"/>
      <c r="AN565" s="51"/>
      <c r="AO565" s="51"/>
      <c r="AP565" s="51"/>
      <c r="AQ565" s="51"/>
      <c r="AR565" s="51"/>
      <c r="AS565" s="51"/>
      <c r="AT565" s="51"/>
      <c r="AU565" s="51"/>
      <c r="AV565" s="51"/>
      <c r="BD565" s="51"/>
      <c r="BE565" s="51"/>
      <c r="BF565" s="51"/>
      <c r="BG565" s="51"/>
      <c r="BH565" s="51"/>
      <c r="BI565" s="51"/>
      <c r="BJ565" s="51"/>
      <c r="BK565" s="51"/>
      <c r="BL565" s="51"/>
      <c r="BM565" s="51"/>
      <c r="BN565" s="51"/>
      <c r="BO565" s="51"/>
      <c r="BP565" s="51"/>
      <c r="BQ565" s="51"/>
      <c r="BR565" s="51"/>
      <c r="BS565" s="51"/>
      <c r="BT565" s="51"/>
      <c r="CB565" s="51"/>
      <c r="CC565" s="51"/>
      <c r="CD565" s="51"/>
      <c r="CE565" s="51"/>
      <c r="CF565" s="51"/>
      <c r="CG565" s="51"/>
      <c r="CH565" s="51"/>
      <c r="CI565" s="51"/>
      <c r="CJ565" s="51"/>
      <c r="CK565" s="51"/>
      <c r="CL565" s="51"/>
      <c r="CM565" s="51"/>
      <c r="CN565" s="51"/>
      <c r="CO565" s="51"/>
      <c r="CP565" s="51"/>
      <c r="CQ565" s="51"/>
      <c r="CR565" s="51"/>
      <c r="CZ565" s="51"/>
      <c r="DA565" s="51"/>
      <c r="DB565" s="51"/>
      <c r="DC565" s="51"/>
      <c r="DD565" s="51"/>
      <c r="DE565" s="51"/>
      <c r="DF565" s="51"/>
      <c r="DG565" s="51"/>
      <c r="DH565" s="51"/>
      <c r="DI565" s="51"/>
      <c r="DJ565" s="51"/>
      <c r="DK565" s="51"/>
      <c r="DL565" s="51"/>
      <c r="DM565" s="51"/>
      <c r="DN565" s="51"/>
      <c r="DO565" s="51"/>
      <c r="DP565" s="51"/>
      <c r="DX565" s="51"/>
      <c r="DY565" s="51"/>
      <c r="DZ565" s="51"/>
      <c r="EA565" s="51"/>
      <c r="EB565" s="51"/>
      <c r="EC565" s="51"/>
      <c r="ED565" s="51"/>
      <c r="EE565" s="51"/>
      <c r="EF565" s="51"/>
      <c r="EG565" s="51"/>
      <c r="EH565" s="51"/>
      <c r="EI565" s="51"/>
      <c r="EJ565" s="51"/>
      <c r="EK565" s="51"/>
      <c r="EL565" s="51"/>
      <c r="EM565" s="51"/>
      <c r="EN565" s="51"/>
      <c r="EV565" s="51"/>
      <c r="EW565" s="51"/>
      <c r="EX565" s="51"/>
      <c r="EY565" s="51"/>
      <c r="EZ565" s="51"/>
      <c r="FA565" s="51"/>
      <c r="FB565" s="51"/>
      <c r="FC565" s="51"/>
      <c r="FD565" s="51"/>
      <c r="FE565" s="51"/>
      <c r="FF565" s="51"/>
      <c r="FG565" s="51"/>
      <c r="FH565" s="51"/>
      <c r="FI565" s="51"/>
      <c r="FJ565" s="51"/>
      <c r="FK565" s="51"/>
      <c r="FL565" s="51"/>
    </row>
    <row r="566" spans="2:168" ht="12" customHeight="1" x14ac:dyDescent="0.2">
      <c r="B566" s="21"/>
      <c r="C566" s="51"/>
      <c r="D566" s="1">
        <v>1</v>
      </c>
      <c r="E566" s="1238">
        <f t="shared" ref="E566:F595" si="276">+E445</f>
        <v>0</v>
      </c>
      <c r="F566" s="669">
        <f t="shared" si="276"/>
        <v>0</v>
      </c>
      <c r="G566" s="47"/>
      <c r="H566" s="48">
        <f t="shared" ref="H566:J595" si="277">+H445</f>
        <v>0</v>
      </c>
      <c r="I566" s="48">
        <f t="shared" si="277"/>
        <v>0</v>
      </c>
      <c r="J566" s="48">
        <f t="shared" si="277"/>
        <v>0</v>
      </c>
      <c r="K566" s="1187">
        <f>SUM(H566:J566)</f>
        <v>0</v>
      </c>
      <c r="L566" s="46"/>
      <c r="M566" s="48">
        <f t="shared" ref="M566:O595" si="278">+M445</f>
        <v>0</v>
      </c>
      <c r="N566" s="48">
        <f t="shared" si="278"/>
        <v>0</v>
      </c>
      <c r="O566" s="48">
        <f t="shared" si="278"/>
        <v>0</v>
      </c>
      <c r="P566" s="1187">
        <f>SUM(M566:O566)</f>
        <v>0</v>
      </c>
      <c r="Q566" s="46"/>
      <c r="R566" s="628" t="str">
        <f t="shared" ref="R566:R595" si="279">+R445</f>
        <v>ja</v>
      </c>
      <c r="S566" s="1230">
        <f>IF(R566="nee",0,(K566-P566)*(tab!$C$24*tab!$D$10+tab!$D$52))</f>
        <v>0</v>
      </c>
      <c r="T566" s="1230" t="str">
        <f>IF(AND(K566=0,P566=0),"",(H566-M566)*tab!$E$60+(I566-N566)*tab!$F$60+(J566-O566)*tab!$G$60)</f>
        <v/>
      </c>
      <c r="U566" s="1230">
        <f t="shared" ref="U566:U567" si="280">IF(SUM(S566:T566)&lt;0,0,SUM(S566:T566))</f>
        <v>0</v>
      </c>
      <c r="V566" s="628" t="str">
        <f t="shared" ref="V566:V595" si="281">+V445</f>
        <v>ja</v>
      </c>
      <c r="W566" s="1230">
        <f>IF(V566="nee",0,(K566-P566)*(tab!$C$125))</f>
        <v>0</v>
      </c>
      <c r="X566" s="1230">
        <f>IF(AND(K566=0,P566=0),0,(H566-M566)*tab!$G$125+(I566-N566)*tab!$H$125+(J566-O566)*tab!$I$125)</f>
        <v>0</v>
      </c>
      <c r="Y566" s="1230">
        <f>IF(SUM(W566:X566)&lt;0,0,SUM(W566:X566))</f>
        <v>0</v>
      </c>
      <c r="Z566" s="3"/>
      <c r="AA566" s="26"/>
      <c r="AF566" s="51"/>
      <c r="AG566" s="51"/>
      <c r="AH566" s="51"/>
      <c r="AI566" s="51"/>
      <c r="AJ566" s="51"/>
      <c r="AK566" s="51"/>
      <c r="AL566" s="51"/>
      <c r="AM566" s="51"/>
      <c r="AN566" s="51"/>
      <c r="AO566" s="51"/>
      <c r="AP566" s="51"/>
      <c r="AQ566" s="51"/>
      <c r="AR566" s="51"/>
      <c r="AS566" s="51"/>
      <c r="AT566" s="51"/>
      <c r="AU566" s="51"/>
      <c r="AV566" s="51"/>
      <c r="BD566" s="51"/>
      <c r="BE566" s="51"/>
      <c r="BF566" s="51"/>
      <c r="BG566" s="51"/>
      <c r="BH566" s="51"/>
      <c r="BI566" s="51"/>
      <c r="BJ566" s="51"/>
      <c r="BK566" s="51"/>
      <c r="BL566" s="51"/>
      <c r="BM566" s="51"/>
      <c r="BN566" s="51"/>
      <c r="BO566" s="51"/>
      <c r="BP566" s="51"/>
      <c r="BQ566" s="51"/>
      <c r="BR566" s="51"/>
      <c r="BS566" s="51"/>
      <c r="BT566" s="51"/>
      <c r="CB566" s="51"/>
      <c r="CC566" s="51"/>
      <c r="CD566" s="51"/>
      <c r="CE566" s="51"/>
      <c r="CF566" s="51"/>
      <c r="CG566" s="51"/>
      <c r="CH566" s="51"/>
      <c r="CI566" s="51"/>
      <c r="CJ566" s="51"/>
      <c r="CK566" s="51"/>
      <c r="CL566" s="51"/>
      <c r="CM566" s="51"/>
      <c r="CN566" s="51"/>
      <c r="CO566" s="51"/>
      <c r="CP566" s="51"/>
      <c r="CQ566" s="51"/>
      <c r="CR566" s="51"/>
      <c r="CZ566" s="51"/>
      <c r="DA566" s="51"/>
      <c r="DB566" s="51"/>
      <c r="DC566" s="51"/>
      <c r="DD566" s="51"/>
      <c r="DE566" s="51"/>
      <c r="DF566" s="51"/>
      <c r="DG566" s="51"/>
      <c r="DH566" s="51"/>
      <c r="DI566" s="51"/>
      <c r="DJ566" s="51"/>
      <c r="DK566" s="51"/>
      <c r="DL566" s="51"/>
      <c r="DM566" s="51"/>
      <c r="DN566" s="51"/>
      <c r="DO566" s="51"/>
      <c r="DP566" s="51"/>
      <c r="DX566" s="51"/>
      <c r="DY566" s="51"/>
      <c r="DZ566" s="51"/>
      <c r="EA566" s="51"/>
      <c r="EB566" s="51"/>
      <c r="EC566" s="51"/>
      <c r="ED566" s="51"/>
      <c r="EE566" s="51"/>
      <c r="EF566" s="51"/>
      <c r="EG566" s="51"/>
      <c r="EH566" s="51"/>
      <c r="EI566" s="51"/>
      <c r="EJ566" s="51"/>
      <c r="EK566" s="51"/>
      <c r="EL566" s="51"/>
      <c r="EM566" s="51"/>
      <c r="EN566" s="51"/>
      <c r="EV566" s="51"/>
      <c r="EW566" s="51"/>
      <c r="EX566" s="51"/>
      <c r="EY566" s="51"/>
      <c r="EZ566" s="51"/>
      <c r="FA566" s="51"/>
      <c r="FB566" s="51"/>
      <c r="FC566" s="51"/>
      <c r="FD566" s="51"/>
      <c r="FE566" s="51"/>
      <c r="FF566" s="51"/>
      <c r="FG566" s="51"/>
      <c r="FH566" s="51"/>
      <c r="FI566" s="51"/>
      <c r="FJ566" s="51"/>
      <c r="FK566" s="51"/>
      <c r="FL566" s="51"/>
    </row>
    <row r="567" spans="2:168" ht="12" customHeight="1" x14ac:dyDescent="0.2">
      <c r="B567" s="21"/>
      <c r="C567" s="51"/>
      <c r="D567" s="1">
        <v>2</v>
      </c>
      <c r="E567" s="1238">
        <f t="shared" si="276"/>
        <v>0</v>
      </c>
      <c r="F567" s="669">
        <f t="shared" si="276"/>
        <v>0</v>
      </c>
      <c r="G567" s="47"/>
      <c r="H567" s="48">
        <f t="shared" si="277"/>
        <v>0</v>
      </c>
      <c r="I567" s="48">
        <f t="shared" si="277"/>
        <v>0</v>
      </c>
      <c r="J567" s="48">
        <f t="shared" si="277"/>
        <v>0</v>
      </c>
      <c r="K567" s="1187">
        <f t="shared" ref="K567:K577" si="282">SUM(H567:J567)</f>
        <v>0</v>
      </c>
      <c r="L567" s="46"/>
      <c r="M567" s="48">
        <f t="shared" si="278"/>
        <v>0</v>
      </c>
      <c r="N567" s="48">
        <f t="shared" si="278"/>
        <v>0</v>
      </c>
      <c r="O567" s="48">
        <f t="shared" si="278"/>
        <v>0</v>
      </c>
      <c r="P567" s="1187">
        <f t="shared" ref="P567:P595" si="283">SUM(M567:O567)</f>
        <v>0</v>
      </c>
      <c r="Q567" s="46"/>
      <c r="R567" s="628" t="str">
        <f t="shared" si="279"/>
        <v>ja</v>
      </c>
      <c r="S567" s="1230">
        <f>IF(R567="nee",0,(K567-P567)*(tab!$C$24*tab!$D$10+tab!$D$52))</f>
        <v>0</v>
      </c>
      <c r="T567" s="1230" t="str">
        <f>IF(AND(K567=0,P567=0),"",(H567-M567)*tab!$E$60+(I567-N567)*tab!$F$60+(J567-O567)*tab!$G$60)</f>
        <v/>
      </c>
      <c r="U567" s="1230">
        <f t="shared" si="280"/>
        <v>0</v>
      </c>
      <c r="V567" s="628" t="str">
        <f t="shared" si="281"/>
        <v>ja</v>
      </c>
      <c r="W567" s="1230">
        <f>IF(V567="nee",0,(K567-P567)*(tab!$C$125))</f>
        <v>0</v>
      </c>
      <c r="X567" s="1230">
        <f>IF(AND(K567=0,P567=0),0,(H567-M567)*tab!$G$125+(I567-N567)*tab!$H$125+(J567-O567)*tab!$I$125)</f>
        <v>0</v>
      </c>
      <c r="Y567" s="1230">
        <f t="shared" ref="Y567:Y595" si="284">IF(SUM(W567:X567)&lt;0,0,SUM(W567:X567))</f>
        <v>0</v>
      </c>
      <c r="Z567" s="3"/>
      <c r="AA567" s="26"/>
      <c r="AF567" s="51"/>
      <c r="AG567" s="51"/>
      <c r="AH567" s="51"/>
      <c r="AI567" s="51"/>
      <c r="AJ567" s="51"/>
      <c r="AK567" s="51"/>
      <c r="AL567" s="51"/>
      <c r="AM567" s="51"/>
      <c r="AN567" s="51"/>
      <c r="AO567" s="51"/>
      <c r="AP567" s="51"/>
      <c r="AQ567" s="51"/>
      <c r="AR567" s="51"/>
      <c r="AS567" s="51"/>
      <c r="AT567" s="51"/>
      <c r="AU567" s="51"/>
      <c r="AV567" s="51"/>
      <c r="BD567" s="51"/>
      <c r="BE567" s="51"/>
      <c r="BF567" s="51"/>
      <c r="BG567" s="51"/>
      <c r="BH567" s="51"/>
      <c r="BI567" s="51"/>
      <c r="BJ567" s="51"/>
      <c r="BK567" s="51"/>
      <c r="BL567" s="51"/>
      <c r="BM567" s="51"/>
      <c r="BN567" s="51"/>
      <c r="BO567" s="51"/>
      <c r="BP567" s="51"/>
      <c r="BQ567" s="51"/>
      <c r="BR567" s="51"/>
      <c r="BS567" s="51"/>
      <c r="BT567" s="51"/>
      <c r="CB567" s="51"/>
      <c r="CC567" s="51"/>
      <c r="CD567" s="51"/>
      <c r="CE567" s="51"/>
      <c r="CF567" s="51"/>
      <c r="CG567" s="51"/>
      <c r="CH567" s="51"/>
      <c r="CI567" s="51"/>
      <c r="CJ567" s="51"/>
      <c r="CK567" s="51"/>
      <c r="CL567" s="51"/>
      <c r="CM567" s="51"/>
      <c r="CN567" s="51"/>
      <c r="CO567" s="51"/>
      <c r="CP567" s="51"/>
      <c r="CQ567" s="51"/>
      <c r="CR567" s="51"/>
      <c r="CZ567" s="51"/>
      <c r="DA567" s="51"/>
      <c r="DB567" s="51"/>
      <c r="DC567" s="51"/>
      <c r="DD567" s="51"/>
      <c r="DE567" s="51"/>
      <c r="DF567" s="51"/>
      <c r="DG567" s="51"/>
      <c r="DH567" s="51"/>
      <c r="DI567" s="51"/>
      <c r="DJ567" s="51"/>
      <c r="DK567" s="51"/>
      <c r="DL567" s="51"/>
      <c r="DM567" s="51"/>
      <c r="DN567" s="51"/>
      <c r="DO567" s="51"/>
      <c r="DP567" s="51"/>
      <c r="DX567" s="51"/>
      <c r="DY567" s="51"/>
      <c r="DZ567" s="51"/>
      <c r="EA567" s="51"/>
      <c r="EB567" s="51"/>
      <c r="EC567" s="51"/>
      <c r="ED567" s="51"/>
      <c r="EE567" s="51"/>
      <c r="EF567" s="51"/>
      <c r="EG567" s="51"/>
      <c r="EH567" s="51"/>
      <c r="EI567" s="51"/>
      <c r="EJ567" s="51"/>
      <c r="EK567" s="51"/>
      <c r="EL567" s="51"/>
      <c r="EM567" s="51"/>
      <c r="EN567" s="51"/>
      <c r="EV567" s="51"/>
      <c r="EW567" s="51"/>
      <c r="EX567" s="51"/>
      <c r="EY567" s="51"/>
      <c r="EZ567" s="51"/>
      <c r="FA567" s="51"/>
      <c r="FB567" s="51"/>
      <c r="FC567" s="51"/>
      <c r="FD567" s="51"/>
      <c r="FE567" s="51"/>
      <c r="FF567" s="51"/>
      <c r="FG567" s="51"/>
      <c r="FH567" s="51"/>
      <c r="FI567" s="51"/>
      <c r="FJ567" s="51"/>
      <c r="FK567" s="51"/>
      <c r="FL567" s="51"/>
    </row>
    <row r="568" spans="2:168" ht="12" customHeight="1" x14ac:dyDescent="0.2">
      <c r="B568" s="21"/>
      <c r="C568" s="51"/>
      <c r="D568" s="1">
        <v>3</v>
      </c>
      <c r="E568" s="1238">
        <f t="shared" si="276"/>
        <v>0</v>
      </c>
      <c r="F568" s="669">
        <f t="shared" si="276"/>
        <v>0</v>
      </c>
      <c r="G568" s="47"/>
      <c r="H568" s="48">
        <f t="shared" si="277"/>
        <v>0</v>
      </c>
      <c r="I568" s="48">
        <f t="shared" si="277"/>
        <v>0</v>
      </c>
      <c r="J568" s="48">
        <f t="shared" si="277"/>
        <v>0</v>
      </c>
      <c r="K568" s="1187">
        <f t="shared" si="282"/>
        <v>0</v>
      </c>
      <c r="L568" s="46"/>
      <c r="M568" s="48">
        <f t="shared" si="278"/>
        <v>0</v>
      </c>
      <c r="N568" s="48">
        <f t="shared" si="278"/>
        <v>0</v>
      </c>
      <c r="O568" s="48">
        <f t="shared" si="278"/>
        <v>0</v>
      </c>
      <c r="P568" s="1187">
        <f t="shared" si="283"/>
        <v>0</v>
      </c>
      <c r="Q568" s="46"/>
      <c r="R568" s="628" t="str">
        <f t="shared" si="279"/>
        <v>ja</v>
      </c>
      <c r="S568" s="1230">
        <f>IF(R568="nee",0,(K568-P568)*(tab!$C$24*tab!$D$10+tab!$D$52))</f>
        <v>0</v>
      </c>
      <c r="T568" s="1230" t="str">
        <f>IF(AND(K568=0,P568=0),"",(H568-M568)*tab!$E$60+(I568-N568)*tab!$F$60+(J568-O568)*tab!$G$60)</f>
        <v/>
      </c>
      <c r="U568" s="1230">
        <f>IF(SUM(S568:T568)&lt;0,0,SUM(S568:T568))</f>
        <v>0</v>
      </c>
      <c r="V568" s="628" t="str">
        <f t="shared" si="281"/>
        <v>ja</v>
      </c>
      <c r="W568" s="1230">
        <f>IF(V568="nee",0,(K568-P568)*(tab!$C$125))</f>
        <v>0</v>
      </c>
      <c r="X568" s="1230">
        <f>IF(AND(K568=0,P568=0),0,(H568-M568)*tab!$G$125+(I568-N568)*tab!$H$125+(J568-O568)*tab!$I$125)</f>
        <v>0</v>
      </c>
      <c r="Y568" s="1230">
        <f t="shared" si="284"/>
        <v>0</v>
      </c>
      <c r="Z568" s="3"/>
      <c r="AA568" s="26"/>
      <c r="AF568" s="51"/>
      <c r="AG568" s="51"/>
      <c r="AH568" s="51"/>
      <c r="AI568" s="51"/>
      <c r="AJ568" s="51"/>
      <c r="AK568" s="51"/>
      <c r="AL568" s="51"/>
      <c r="AM568" s="51"/>
      <c r="AN568" s="51"/>
      <c r="AO568" s="51"/>
      <c r="AP568" s="51"/>
      <c r="AQ568" s="51"/>
      <c r="AR568" s="51"/>
      <c r="AS568" s="51"/>
      <c r="AT568" s="51"/>
      <c r="AU568" s="51"/>
      <c r="AV568" s="51"/>
      <c r="BD568" s="51"/>
      <c r="BE568" s="51"/>
      <c r="BF568" s="51"/>
      <c r="BG568" s="51"/>
      <c r="BH568" s="51"/>
      <c r="BI568" s="51"/>
      <c r="BJ568" s="51"/>
      <c r="BK568" s="51"/>
      <c r="BL568" s="51"/>
      <c r="BM568" s="51"/>
      <c r="BN568" s="51"/>
      <c r="BO568" s="51"/>
      <c r="BP568" s="51"/>
      <c r="BQ568" s="51"/>
      <c r="BR568" s="51"/>
      <c r="BS568" s="51"/>
      <c r="BT568" s="51"/>
      <c r="CB568" s="51"/>
      <c r="CC568" s="51"/>
      <c r="CD568" s="51"/>
      <c r="CE568" s="51"/>
      <c r="CF568" s="51"/>
      <c r="CG568" s="51"/>
      <c r="CH568" s="51"/>
      <c r="CI568" s="51"/>
      <c r="CJ568" s="51"/>
      <c r="CK568" s="51"/>
      <c r="CL568" s="51"/>
      <c r="CM568" s="51"/>
      <c r="CN568" s="51"/>
      <c r="CO568" s="51"/>
      <c r="CP568" s="51"/>
      <c r="CQ568" s="51"/>
      <c r="CR568" s="51"/>
      <c r="CZ568" s="51"/>
      <c r="DA568" s="51"/>
      <c r="DB568" s="51"/>
      <c r="DC568" s="51"/>
      <c r="DD568" s="51"/>
      <c r="DE568" s="51"/>
      <c r="DF568" s="51"/>
      <c r="DG568" s="51"/>
      <c r="DH568" s="51"/>
      <c r="DI568" s="51"/>
      <c r="DJ568" s="51"/>
      <c r="DK568" s="51"/>
      <c r="DL568" s="51"/>
      <c r="DM568" s="51"/>
      <c r="DN568" s="51"/>
      <c r="DO568" s="51"/>
      <c r="DP568" s="51"/>
      <c r="DX568" s="51"/>
      <c r="DY568" s="51"/>
      <c r="DZ568" s="51"/>
      <c r="EA568" s="51"/>
      <c r="EB568" s="51"/>
      <c r="EC568" s="51"/>
      <c r="ED568" s="51"/>
      <c r="EE568" s="51"/>
      <c r="EF568" s="51"/>
      <c r="EG568" s="51"/>
      <c r="EH568" s="51"/>
      <c r="EI568" s="51"/>
      <c r="EJ568" s="51"/>
      <c r="EK568" s="51"/>
      <c r="EL568" s="51"/>
      <c r="EM568" s="51"/>
      <c r="EN568" s="51"/>
      <c r="EV568" s="51"/>
      <c r="EW568" s="51"/>
      <c r="EX568" s="51"/>
      <c r="EY568" s="51"/>
      <c r="EZ568" s="51"/>
      <c r="FA568" s="51"/>
      <c r="FB568" s="51"/>
      <c r="FC568" s="51"/>
      <c r="FD568" s="51"/>
      <c r="FE568" s="51"/>
      <c r="FF568" s="51"/>
      <c r="FG568" s="51"/>
      <c r="FH568" s="51"/>
      <c r="FI568" s="51"/>
      <c r="FJ568" s="51"/>
      <c r="FK568" s="51"/>
      <c r="FL568" s="51"/>
    </row>
    <row r="569" spans="2:168" ht="12" customHeight="1" x14ac:dyDescent="0.2">
      <c r="B569" s="21"/>
      <c r="C569" s="51"/>
      <c r="D569" s="1">
        <v>4</v>
      </c>
      <c r="E569" s="1238">
        <f t="shared" si="276"/>
        <v>0</v>
      </c>
      <c r="F569" s="669">
        <f t="shared" si="276"/>
        <v>0</v>
      </c>
      <c r="G569" s="47"/>
      <c r="H569" s="48">
        <f t="shared" si="277"/>
        <v>0</v>
      </c>
      <c r="I569" s="48">
        <f t="shared" si="277"/>
        <v>0</v>
      </c>
      <c r="J569" s="48">
        <f t="shared" si="277"/>
        <v>0</v>
      </c>
      <c r="K569" s="1187">
        <f t="shared" si="282"/>
        <v>0</v>
      </c>
      <c r="L569" s="46"/>
      <c r="M569" s="48">
        <f t="shared" si="278"/>
        <v>0</v>
      </c>
      <c r="N569" s="48">
        <f t="shared" si="278"/>
        <v>0</v>
      </c>
      <c r="O569" s="48">
        <f t="shared" si="278"/>
        <v>0</v>
      </c>
      <c r="P569" s="1187">
        <f t="shared" si="283"/>
        <v>0</v>
      </c>
      <c r="Q569" s="46"/>
      <c r="R569" s="628" t="str">
        <f t="shared" si="279"/>
        <v>ja</v>
      </c>
      <c r="S569" s="1230">
        <f>IF(R569="nee",0,(K569-P569)*(tab!$C$24*tab!$D$10+tab!$D$52))</f>
        <v>0</v>
      </c>
      <c r="T569" s="1230" t="str">
        <f>IF(AND(K569=0,P569=0),"",(H569-M569)*tab!$E$60+(I569-N569)*tab!$F$60+(J569-O569)*tab!$G$60)</f>
        <v/>
      </c>
      <c r="U569" s="1230">
        <f t="shared" ref="U569:U595" si="285">IF(SUM(S569:T569)&lt;0,0,SUM(S569:T569))</f>
        <v>0</v>
      </c>
      <c r="V569" s="628" t="str">
        <f t="shared" si="281"/>
        <v>ja</v>
      </c>
      <c r="W569" s="1230">
        <f>IF(V569="nee",0,(K569-P569)*(tab!$C$125))</f>
        <v>0</v>
      </c>
      <c r="X569" s="1230">
        <f>IF(AND(K569=0,P569=0),0,(H569-M569)*tab!$G$125+(I569-N569)*tab!$H$125+(J569-O569)*tab!$I$125)</f>
        <v>0</v>
      </c>
      <c r="Y569" s="1230">
        <f t="shared" si="284"/>
        <v>0</v>
      </c>
      <c r="Z569" s="3"/>
      <c r="AA569" s="26"/>
      <c r="AF569" s="51"/>
      <c r="AG569" s="51"/>
      <c r="AH569" s="51"/>
      <c r="AI569" s="51"/>
      <c r="AJ569" s="51"/>
      <c r="AK569" s="51"/>
      <c r="AL569" s="51"/>
      <c r="AM569" s="51"/>
      <c r="AN569" s="51"/>
      <c r="AO569" s="51"/>
      <c r="AP569" s="51"/>
      <c r="AQ569" s="51"/>
      <c r="AR569" s="51"/>
      <c r="AS569" s="51"/>
      <c r="AT569" s="51"/>
      <c r="AU569" s="51"/>
      <c r="AV569" s="51"/>
      <c r="BD569" s="51"/>
      <c r="BE569" s="51"/>
      <c r="BF569" s="51"/>
      <c r="BG569" s="51"/>
      <c r="BH569" s="51"/>
      <c r="BI569" s="51"/>
      <c r="BJ569" s="51"/>
      <c r="BK569" s="51"/>
      <c r="BL569" s="51"/>
      <c r="BM569" s="51"/>
      <c r="BN569" s="51"/>
      <c r="BO569" s="51"/>
      <c r="BP569" s="51"/>
      <c r="BQ569" s="51"/>
      <c r="BR569" s="51"/>
      <c r="BS569" s="51"/>
      <c r="BT569" s="51"/>
      <c r="CB569" s="51"/>
      <c r="CC569" s="51"/>
      <c r="CD569" s="51"/>
      <c r="CE569" s="51"/>
      <c r="CF569" s="51"/>
      <c r="CG569" s="51"/>
      <c r="CH569" s="51"/>
      <c r="CI569" s="51"/>
      <c r="CJ569" s="51"/>
      <c r="CK569" s="51"/>
      <c r="CL569" s="51"/>
      <c r="CM569" s="51"/>
      <c r="CN569" s="51"/>
      <c r="CO569" s="51"/>
      <c r="CP569" s="51"/>
      <c r="CQ569" s="51"/>
      <c r="CR569" s="51"/>
      <c r="CZ569" s="51"/>
      <c r="DA569" s="51"/>
      <c r="DB569" s="51"/>
      <c r="DC569" s="51"/>
      <c r="DD569" s="51"/>
      <c r="DE569" s="51"/>
      <c r="DF569" s="51"/>
      <c r="DG569" s="51"/>
      <c r="DH569" s="51"/>
      <c r="DI569" s="51"/>
      <c r="DJ569" s="51"/>
      <c r="DK569" s="51"/>
      <c r="DL569" s="51"/>
      <c r="DM569" s="51"/>
      <c r="DN569" s="51"/>
      <c r="DO569" s="51"/>
      <c r="DP569" s="51"/>
      <c r="DX569" s="51"/>
      <c r="DY569" s="51"/>
      <c r="DZ569" s="51"/>
      <c r="EA569" s="51"/>
      <c r="EB569" s="51"/>
      <c r="EC569" s="51"/>
      <c r="ED569" s="51"/>
      <c r="EE569" s="51"/>
      <c r="EF569" s="51"/>
      <c r="EG569" s="51"/>
      <c r="EH569" s="51"/>
      <c r="EI569" s="51"/>
      <c r="EJ569" s="51"/>
      <c r="EK569" s="51"/>
      <c r="EL569" s="51"/>
      <c r="EM569" s="51"/>
      <c r="EN569" s="51"/>
      <c r="EV569" s="51"/>
      <c r="EW569" s="51"/>
      <c r="EX569" s="51"/>
      <c r="EY569" s="51"/>
      <c r="EZ569" s="51"/>
      <c r="FA569" s="51"/>
      <c r="FB569" s="51"/>
      <c r="FC569" s="51"/>
      <c r="FD569" s="51"/>
      <c r="FE569" s="51"/>
      <c r="FF569" s="51"/>
      <c r="FG569" s="51"/>
      <c r="FH569" s="51"/>
      <c r="FI569" s="51"/>
      <c r="FJ569" s="51"/>
      <c r="FK569" s="51"/>
      <c r="FL569" s="51"/>
    </row>
    <row r="570" spans="2:168" ht="12" customHeight="1" x14ac:dyDescent="0.2">
      <c r="B570" s="21"/>
      <c r="C570" s="51"/>
      <c r="D570" s="1">
        <v>5</v>
      </c>
      <c r="E570" s="1238">
        <f t="shared" si="276"/>
        <v>0</v>
      </c>
      <c r="F570" s="669">
        <f t="shared" si="276"/>
        <v>0</v>
      </c>
      <c r="G570" s="47"/>
      <c r="H570" s="48">
        <f t="shared" si="277"/>
        <v>0</v>
      </c>
      <c r="I570" s="48">
        <f t="shared" si="277"/>
        <v>0</v>
      </c>
      <c r="J570" s="48">
        <f t="shared" si="277"/>
        <v>0</v>
      </c>
      <c r="K570" s="1187">
        <f t="shared" si="282"/>
        <v>0</v>
      </c>
      <c r="L570" s="46"/>
      <c r="M570" s="48">
        <f t="shared" si="278"/>
        <v>0</v>
      </c>
      <c r="N570" s="48">
        <f t="shared" si="278"/>
        <v>0</v>
      </c>
      <c r="O570" s="48">
        <f t="shared" si="278"/>
        <v>0</v>
      </c>
      <c r="P570" s="1187">
        <f t="shared" si="283"/>
        <v>0</v>
      </c>
      <c r="Q570" s="46"/>
      <c r="R570" s="628" t="str">
        <f t="shared" si="279"/>
        <v>ja</v>
      </c>
      <c r="S570" s="1230">
        <f>IF(R570="nee",0,(K570-P570)*(tab!$C$24*tab!$D$10+tab!$D$52))</f>
        <v>0</v>
      </c>
      <c r="T570" s="1230" t="str">
        <f>IF(AND(K570=0,P570=0),"",(H570-M570)*tab!$E$60+(I570-N570)*tab!$F$60+(J570-O570)*tab!$G$60)</f>
        <v/>
      </c>
      <c r="U570" s="1230">
        <f t="shared" si="285"/>
        <v>0</v>
      </c>
      <c r="V570" s="628" t="str">
        <f t="shared" si="281"/>
        <v>ja</v>
      </c>
      <c r="W570" s="1230">
        <f>IF(V570="nee",0,(K570-P570)*(tab!$C$125))</f>
        <v>0</v>
      </c>
      <c r="X570" s="1230">
        <f>IF(AND(K570=0,P570=0),0,(H570-M570)*tab!$G$125+(I570-N570)*tab!$H$125+(J570-O570)*tab!$I$125)</f>
        <v>0</v>
      </c>
      <c r="Y570" s="1230">
        <f t="shared" si="284"/>
        <v>0</v>
      </c>
      <c r="Z570" s="3"/>
      <c r="AA570" s="26"/>
      <c r="AF570" s="51"/>
      <c r="AG570" s="51"/>
      <c r="AH570" s="51"/>
      <c r="AI570" s="51"/>
      <c r="AJ570" s="51"/>
      <c r="AK570" s="51"/>
      <c r="AL570" s="51"/>
      <c r="AM570" s="51"/>
      <c r="AN570" s="51"/>
      <c r="AO570" s="51"/>
      <c r="AP570" s="51"/>
      <c r="AQ570" s="51"/>
      <c r="AR570" s="51"/>
      <c r="AS570" s="51"/>
      <c r="AT570" s="51"/>
      <c r="AU570" s="51"/>
      <c r="AV570" s="51"/>
      <c r="BD570" s="51"/>
      <c r="BE570" s="51"/>
      <c r="BF570" s="51"/>
      <c r="BG570" s="51"/>
      <c r="BH570" s="51"/>
      <c r="BI570" s="51"/>
      <c r="BJ570" s="51"/>
      <c r="BK570" s="51"/>
      <c r="BL570" s="51"/>
      <c r="BM570" s="51"/>
      <c r="BN570" s="51"/>
      <c r="BO570" s="51"/>
      <c r="BP570" s="51"/>
      <c r="BQ570" s="51"/>
      <c r="BR570" s="51"/>
      <c r="BS570" s="51"/>
      <c r="BT570" s="51"/>
      <c r="CB570" s="51"/>
      <c r="CC570" s="51"/>
      <c r="CD570" s="51"/>
      <c r="CE570" s="51"/>
      <c r="CF570" s="51"/>
      <c r="CG570" s="51"/>
      <c r="CH570" s="51"/>
      <c r="CI570" s="51"/>
      <c r="CJ570" s="51"/>
      <c r="CK570" s="51"/>
      <c r="CL570" s="51"/>
      <c r="CM570" s="51"/>
      <c r="CN570" s="51"/>
      <c r="CO570" s="51"/>
      <c r="CP570" s="51"/>
      <c r="CQ570" s="51"/>
      <c r="CR570" s="51"/>
      <c r="CZ570" s="51"/>
      <c r="DA570" s="51"/>
      <c r="DB570" s="51"/>
      <c r="DC570" s="51"/>
      <c r="DD570" s="51"/>
      <c r="DE570" s="51"/>
      <c r="DF570" s="51"/>
      <c r="DG570" s="51"/>
      <c r="DH570" s="51"/>
      <c r="DI570" s="51"/>
      <c r="DJ570" s="51"/>
      <c r="DK570" s="51"/>
      <c r="DL570" s="51"/>
      <c r="DM570" s="51"/>
      <c r="DN570" s="51"/>
      <c r="DO570" s="51"/>
      <c r="DP570" s="51"/>
      <c r="DX570" s="51"/>
      <c r="DY570" s="51"/>
      <c r="DZ570" s="51"/>
      <c r="EA570" s="51"/>
      <c r="EB570" s="51"/>
      <c r="EC570" s="51"/>
      <c r="ED570" s="51"/>
      <c r="EE570" s="51"/>
      <c r="EF570" s="51"/>
      <c r="EG570" s="51"/>
      <c r="EH570" s="51"/>
      <c r="EI570" s="51"/>
      <c r="EJ570" s="51"/>
      <c r="EK570" s="51"/>
      <c r="EL570" s="51"/>
      <c r="EM570" s="51"/>
      <c r="EN570" s="51"/>
      <c r="EV570" s="51"/>
      <c r="EW570" s="51"/>
      <c r="EX570" s="51"/>
      <c r="EY570" s="51"/>
      <c r="EZ570" s="51"/>
      <c r="FA570" s="51"/>
      <c r="FB570" s="51"/>
      <c r="FC570" s="51"/>
      <c r="FD570" s="51"/>
      <c r="FE570" s="51"/>
      <c r="FF570" s="51"/>
      <c r="FG570" s="51"/>
      <c r="FH570" s="51"/>
      <c r="FI570" s="51"/>
      <c r="FJ570" s="51"/>
      <c r="FK570" s="51"/>
      <c r="FL570" s="51"/>
    </row>
    <row r="571" spans="2:168" ht="12" customHeight="1" x14ac:dyDescent="0.2">
      <c r="B571" s="21"/>
      <c r="C571" s="51"/>
      <c r="D571" s="1">
        <v>6</v>
      </c>
      <c r="E571" s="1238">
        <f t="shared" si="276"/>
        <v>0</v>
      </c>
      <c r="F571" s="669">
        <f t="shared" si="276"/>
        <v>0</v>
      </c>
      <c r="G571" s="47"/>
      <c r="H571" s="48">
        <f t="shared" si="277"/>
        <v>0</v>
      </c>
      <c r="I571" s="48">
        <f t="shared" si="277"/>
        <v>0</v>
      </c>
      <c r="J571" s="48">
        <f t="shared" si="277"/>
        <v>0</v>
      </c>
      <c r="K571" s="1187">
        <f t="shared" si="282"/>
        <v>0</v>
      </c>
      <c r="L571" s="46"/>
      <c r="M571" s="48">
        <f t="shared" si="278"/>
        <v>0</v>
      </c>
      <c r="N571" s="48">
        <f t="shared" si="278"/>
        <v>0</v>
      </c>
      <c r="O571" s="48">
        <f t="shared" si="278"/>
        <v>0</v>
      </c>
      <c r="P571" s="1187">
        <f t="shared" si="283"/>
        <v>0</v>
      </c>
      <c r="Q571" s="46"/>
      <c r="R571" s="628" t="str">
        <f t="shared" si="279"/>
        <v>ja</v>
      </c>
      <c r="S571" s="1230">
        <f>IF(R571="nee",0,(K571-P571)*(tab!$C$24*tab!$D$10+tab!$D$52))</f>
        <v>0</v>
      </c>
      <c r="T571" s="1230" t="str">
        <f>IF(AND(K571=0,P571=0),"",(H571-M571)*tab!$E$60+(I571-N571)*tab!$F$60+(J571-O571)*tab!$G$60)</f>
        <v/>
      </c>
      <c r="U571" s="1230">
        <f t="shared" si="285"/>
        <v>0</v>
      </c>
      <c r="V571" s="628" t="str">
        <f t="shared" si="281"/>
        <v>ja</v>
      </c>
      <c r="W571" s="1230">
        <f>IF(V571="nee",0,(K571-P571)*(tab!$C$125))</f>
        <v>0</v>
      </c>
      <c r="X571" s="1230">
        <f>IF(AND(K571=0,P571=0),0,(H571-M571)*tab!$G$125+(I571-N571)*tab!$H$125+(J571-O571)*tab!$I$125)</f>
        <v>0</v>
      </c>
      <c r="Y571" s="1230">
        <f t="shared" si="284"/>
        <v>0</v>
      </c>
      <c r="Z571" s="3"/>
      <c r="AA571" s="26"/>
      <c r="AF571" s="51"/>
      <c r="AG571" s="51"/>
      <c r="AH571" s="51"/>
      <c r="AI571" s="51"/>
      <c r="AJ571" s="51"/>
      <c r="AK571" s="51"/>
      <c r="AL571" s="51"/>
      <c r="AM571" s="51"/>
      <c r="AN571" s="51"/>
      <c r="AO571" s="51"/>
      <c r="AP571" s="51"/>
      <c r="AQ571" s="51"/>
      <c r="AR571" s="51"/>
      <c r="AS571" s="51"/>
      <c r="AT571" s="51"/>
      <c r="AU571" s="51"/>
      <c r="AV571" s="51"/>
      <c r="BD571" s="51"/>
      <c r="BE571" s="51"/>
      <c r="BF571" s="51"/>
      <c r="BG571" s="51"/>
      <c r="BH571" s="51"/>
      <c r="BI571" s="51"/>
      <c r="BJ571" s="51"/>
      <c r="BK571" s="51"/>
      <c r="BL571" s="51"/>
      <c r="BM571" s="51"/>
      <c r="BN571" s="51"/>
      <c r="BO571" s="51"/>
      <c r="BP571" s="51"/>
      <c r="BQ571" s="51"/>
      <c r="BR571" s="51"/>
      <c r="BS571" s="51"/>
      <c r="BT571" s="51"/>
      <c r="CB571" s="51"/>
      <c r="CC571" s="51"/>
      <c r="CD571" s="51"/>
      <c r="CE571" s="51"/>
      <c r="CF571" s="51"/>
      <c r="CG571" s="51"/>
      <c r="CH571" s="51"/>
      <c r="CI571" s="51"/>
      <c r="CJ571" s="51"/>
      <c r="CK571" s="51"/>
      <c r="CL571" s="51"/>
      <c r="CM571" s="51"/>
      <c r="CN571" s="51"/>
      <c r="CO571" s="51"/>
      <c r="CP571" s="51"/>
      <c r="CQ571" s="51"/>
      <c r="CR571" s="51"/>
      <c r="CZ571" s="51"/>
      <c r="DA571" s="51"/>
      <c r="DB571" s="51"/>
      <c r="DC571" s="51"/>
      <c r="DD571" s="51"/>
      <c r="DE571" s="51"/>
      <c r="DF571" s="51"/>
      <c r="DG571" s="51"/>
      <c r="DH571" s="51"/>
      <c r="DI571" s="51"/>
      <c r="DJ571" s="51"/>
      <c r="DK571" s="51"/>
      <c r="DL571" s="51"/>
      <c r="DM571" s="51"/>
      <c r="DN571" s="51"/>
      <c r="DO571" s="51"/>
      <c r="DP571" s="51"/>
      <c r="DX571" s="51"/>
      <c r="DY571" s="51"/>
      <c r="DZ571" s="51"/>
      <c r="EA571" s="51"/>
      <c r="EB571" s="51"/>
      <c r="EC571" s="51"/>
      <c r="ED571" s="51"/>
      <c r="EE571" s="51"/>
      <c r="EF571" s="51"/>
      <c r="EG571" s="51"/>
      <c r="EH571" s="51"/>
      <c r="EI571" s="51"/>
      <c r="EJ571" s="51"/>
      <c r="EK571" s="51"/>
      <c r="EL571" s="51"/>
      <c r="EM571" s="51"/>
      <c r="EN571" s="51"/>
      <c r="EV571" s="51"/>
      <c r="EW571" s="51"/>
      <c r="EX571" s="51"/>
      <c r="EY571" s="51"/>
      <c r="EZ571" s="51"/>
      <c r="FA571" s="51"/>
      <c r="FB571" s="51"/>
      <c r="FC571" s="51"/>
      <c r="FD571" s="51"/>
      <c r="FE571" s="51"/>
      <c r="FF571" s="51"/>
      <c r="FG571" s="51"/>
      <c r="FH571" s="51"/>
      <c r="FI571" s="51"/>
      <c r="FJ571" s="51"/>
      <c r="FK571" s="51"/>
      <c r="FL571" s="51"/>
    </row>
    <row r="572" spans="2:168" ht="12" customHeight="1" x14ac:dyDescent="0.2">
      <c r="B572" s="21"/>
      <c r="C572" s="51"/>
      <c r="D572" s="1">
        <v>7</v>
      </c>
      <c r="E572" s="1238">
        <f t="shared" si="276"/>
        <v>0</v>
      </c>
      <c r="F572" s="669">
        <f t="shared" si="276"/>
        <v>0</v>
      </c>
      <c r="G572" s="47"/>
      <c r="H572" s="48">
        <f t="shared" si="277"/>
        <v>0</v>
      </c>
      <c r="I572" s="48">
        <f t="shared" si="277"/>
        <v>0</v>
      </c>
      <c r="J572" s="48">
        <f t="shared" si="277"/>
        <v>0</v>
      </c>
      <c r="K572" s="1187">
        <f t="shared" si="282"/>
        <v>0</v>
      </c>
      <c r="L572" s="46"/>
      <c r="M572" s="48">
        <f t="shared" si="278"/>
        <v>0</v>
      </c>
      <c r="N572" s="48">
        <f t="shared" si="278"/>
        <v>0</v>
      </c>
      <c r="O572" s="48">
        <f t="shared" si="278"/>
        <v>0</v>
      </c>
      <c r="P572" s="1187">
        <f t="shared" si="283"/>
        <v>0</v>
      </c>
      <c r="Q572" s="46"/>
      <c r="R572" s="628" t="str">
        <f t="shared" si="279"/>
        <v>ja</v>
      </c>
      <c r="S572" s="1230">
        <f>IF(R572="nee",0,(K572-P572)*(tab!$C$24*tab!$D$10+tab!$D$52))</f>
        <v>0</v>
      </c>
      <c r="T572" s="1230" t="str">
        <f>IF(AND(K572=0,P572=0),"",(H572-M572)*tab!$E$60+(I572-N572)*tab!$F$60+(J572-O572)*tab!$G$60)</f>
        <v/>
      </c>
      <c r="U572" s="1230">
        <f t="shared" si="285"/>
        <v>0</v>
      </c>
      <c r="V572" s="628" t="str">
        <f t="shared" si="281"/>
        <v>ja</v>
      </c>
      <c r="W572" s="1230">
        <f>IF(V572="nee",0,(K572-P572)*(tab!$C$125))</f>
        <v>0</v>
      </c>
      <c r="X572" s="1230">
        <f>IF(AND(K572=0,P572=0),0,(H572-M572)*tab!$G$125+(I572-N572)*tab!$H$125+(J572-O572)*tab!$I$125)</f>
        <v>0</v>
      </c>
      <c r="Y572" s="1230">
        <f t="shared" si="284"/>
        <v>0</v>
      </c>
      <c r="Z572" s="3"/>
      <c r="AA572" s="26"/>
      <c r="AF572" s="51"/>
      <c r="AG572" s="51"/>
      <c r="AH572" s="51"/>
      <c r="AI572" s="51"/>
      <c r="AJ572" s="51"/>
      <c r="AK572" s="51"/>
      <c r="AL572" s="51"/>
      <c r="AM572" s="51"/>
      <c r="AN572" s="51"/>
      <c r="AO572" s="51"/>
      <c r="AP572" s="51"/>
      <c r="AQ572" s="51"/>
      <c r="AR572" s="51"/>
      <c r="AS572" s="51"/>
      <c r="AT572" s="51"/>
      <c r="AU572" s="51"/>
      <c r="AV572" s="51"/>
      <c r="BD572" s="51"/>
      <c r="BE572" s="51"/>
      <c r="BF572" s="51"/>
      <c r="BG572" s="51"/>
      <c r="BH572" s="51"/>
      <c r="BI572" s="51"/>
      <c r="BJ572" s="51"/>
      <c r="BK572" s="51"/>
      <c r="BL572" s="51"/>
      <c r="BM572" s="51"/>
      <c r="BN572" s="51"/>
      <c r="BO572" s="51"/>
      <c r="BP572" s="51"/>
      <c r="BQ572" s="51"/>
      <c r="BR572" s="51"/>
      <c r="BS572" s="51"/>
      <c r="BT572" s="51"/>
      <c r="CB572" s="51"/>
      <c r="CC572" s="51"/>
      <c r="CD572" s="51"/>
      <c r="CE572" s="51"/>
      <c r="CF572" s="51"/>
      <c r="CG572" s="51"/>
      <c r="CH572" s="51"/>
      <c r="CI572" s="51"/>
      <c r="CJ572" s="51"/>
      <c r="CK572" s="51"/>
      <c r="CL572" s="51"/>
      <c r="CM572" s="51"/>
      <c r="CN572" s="51"/>
      <c r="CO572" s="51"/>
      <c r="CP572" s="51"/>
      <c r="CQ572" s="51"/>
      <c r="CR572" s="51"/>
      <c r="CZ572" s="51"/>
      <c r="DA572" s="51"/>
      <c r="DB572" s="51"/>
      <c r="DC572" s="51"/>
      <c r="DD572" s="51"/>
      <c r="DE572" s="51"/>
      <c r="DF572" s="51"/>
      <c r="DG572" s="51"/>
      <c r="DH572" s="51"/>
      <c r="DI572" s="51"/>
      <c r="DJ572" s="51"/>
      <c r="DK572" s="51"/>
      <c r="DL572" s="51"/>
      <c r="DM572" s="51"/>
      <c r="DN572" s="51"/>
      <c r="DO572" s="51"/>
      <c r="DP572" s="51"/>
      <c r="DX572" s="51"/>
      <c r="DY572" s="51"/>
      <c r="DZ572" s="51"/>
      <c r="EA572" s="51"/>
      <c r="EB572" s="51"/>
      <c r="EC572" s="51"/>
      <c r="ED572" s="51"/>
      <c r="EE572" s="51"/>
      <c r="EF572" s="51"/>
      <c r="EG572" s="51"/>
      <c r="EH572" s="51"/>
      <c r="EI572" s="51"/>
      <c r="EJ572" s="51"/>
      <c r="EK572" s="51"/>
      <c r="EL572" s="51"/>
      <c r="EM572" s="51"/>
      <c r="EN572" s="51"/>
      <c r="EV572" s="51"/>
      <c r="EW572" s="51"/>
      <c r="EX572" s="51"/>
      <c r="EY572" s="51"/>
      <c r="EZ572" s="51"/>
      <c r="FA572" s="51"/>
      <c r="FB572" s="51"/>
      <c r="FC572" s="51"/>
      <c r="FD572" s="51"/>
      <c r="FE572" s="51"/>
      <c r="FF572" s="51"/>
      <c r="FG572" s="51"/>
      <c r="FH572" s="51"/>
      <c r="FI572" s="51"/>
      <c r="FJ572" s="51"/>
      <c r="FK572" s="51"/>
      <c r="FL572" s="51"/>
    </row>
    <row r="573" spans="2:168" ht="12" customHeight="1" x14ac:dyDescent="0.2">
      <c r="B573" s="21"/>
      <c r="C573" s="51"/>
      <c r="D573" s="1">
        <v>8</v>
      </c>
      <c r="E573" s="1238">
        <f t="shared" si="276"/>
        <v>0</v>
      </c>
      <c r="F573" s="669">
        <f t="shared" si="276"/>
        <v>0</v>
      </c>
      <c r="G573" s="47"/>
      <c r="H573" s="48">
        <f t="shared" si="277"/>
        <v>0</v>
      </c>
      <c r="I573" s="48">
        <f t="shared" si="277"/>
        <v>0</v>
      </c>
      <c r="J573" s="48">
        <f t="shared" si="277"/>
        <v>0</v>
      </c>
      <c r="K573" s="1187">
        <f t="shared" si="282"/>
        <v>0</v>
      </c>
      <c r="L573" s="46"/>
      <c r="M573" s="48">
        <f t="shared" si="278"/>
        <v>0</v>
      </c>
      <c r="N573" s="48">
        <f t="shared" si="278"/>
        <v>0</v>
      </c>
      <c r="O573" s="48">
        <f t="shared" si="278"/>
        <v>0</v>
      </c>
      <c r="P573" s="1187">
        <f t="shared" si="283"/>
        <v>0</v>
      </c>
      <c r="Q573" s="46"/>
      <c r="R573" s="628" t="str">
        <f t="shared" si="279"/>
        <v>ja</v>
      </c>
      <c r="S573" s="1230">
        <f>IF(R573="nee",0,(K573-P573)*(tab!$C$24*tab!$D$10+tab!$D$52))</f>
        <v>0</v>
      </c>
      <c r="T573" s="1230" t="str">
        <f>IF(AND(K573=0,P573=0),"",(H573-M573)*tab!$E$60+(I573-N573)*tab!$F$60+(J573-O573)*tab!$G$60)</f>
        <v/>
      </c>
      <c r="U573" s="1230">
        <f t="shared" si="285"/>
        <v>0</v>
      </c>
      <c r="V573" s="628" t="str">
        <f t="shared" si="281"/>
        <v>ja</v>
      </c>
      <c r="W573" s="1230">
        <f>IF(V573="nee",0,(K573-P573)*(tab!$C$125))</f>
        <v>0</v>
      </c>
      <c r="X573" s="1230">
        <f>IF(AND(K573=0,P573=0),0,(H573-M573)*tab!$G$125+(I573-N573)*tab!$H$125+(J573-O573)*tab!$I$125)</f>
        <v>0</v>
      </c>
      <c r="Y573" s="1230">
        <f t="shared" si="284"/>
        <v>0</v>
      </c>
      <c r="Z573" s="3"/>
      <c r="AA573" s="26"/>
      <c r="AF573" s="51"/>
      <c r="AG573" s="51"/>
      <c r="AH573" s="51"/>
      <c r="AI573" s="51"/>
      <c r="AJ573" s="51"/>
      <c r="AK573" s="51"/>
      <c r="AL573" s="51"/>
      <c r="AM573" s="51"/>
      <c r="AN573" s="51"/>
      <c r="AO573" s="51"/>
      <c r="AP573" s="51"/>
      <c r="AQ573" s="51"/>
      <c r="AR573" s="51"/>
      <c r="AS573" s="51"/>
      <c r="AT573" s="51"/>
      <c r="AU573" s="51"/>
      <c r="AV573" s="51"/>
      <c r="BD573" s="51"/>
      <c r="BE573" s="51"/>
      <c r="BF573" s="51"/>
      <c r="BG573" s="51"/>
      <c r="BH573" s="51"/>
      <c r="BI573" s="51"/>
      <c r="BJ573" s="51"/>
      <c r="BK573" s="51"/>
      <c r="BL573" s="51"/>
      <c r="BM573" s="51"/>
      <c r="BN573" s="51"/>
      <c r="BO573" s="51"/>
      <c r="BP573" s="51"/>
      <c r="BQ573" s="51"/>
      <c r="BR573" s="51"/>
      <c r="BS573" s="51"/>
      <c r="BT573" s="51"/>
      <c r="CB573" s="51"/>
      <c r="CC573" s="51"/>
      <c r="CD573" s="51"/>
      <c r="CE573" s="51"/>
      <c r="CF573" s="51"/>
      <c r="CG573" s="51"/>
      <c r="CH573" s="51"/>
      <c r="CI573" s="51"/>
      <c r="CJ573" s="51"/>
      <c r="CK573" s="51"/>
      <c r="CL573" s="51"/>
      <c r="CM573" s="51"/>
      <c r="CN573" s="51"/>
      <c r="CO573" s="51"/>
      <c r="CP573" s="51"/>
      <c r="CQ573" s="51"/>
      <c r="CR573" s="51"/>
      <c r="CZ573" s="51"/>
      <c r="DA573" s="51"/>
      <c r="DB573" s="51"/>
      <c r="DC573" s="51"/>
      <c r="DD573" s="51"/>
      <c r="DE573" s="51"/>
      <c r="DF573" s="51"/>
      <c r="DG573" s="51"/>
      <c r="DH573" s="51"/>
      <c r="DI573" s="51"/>
      <c r="DJ573" s="51"/>
      <c r="DK573" s="51"/>
      <c r="DL573" s="51"/>
      <c r="DM573" s="51"/>
      <c r="DN573" s="51"/>
      <c r="DO573" s="51"/>
      <c r="DP573" s="51"/>
      <c r="DX573" s="51"/>
      <c r="DY573" s="51"/>
      <c r="DZ573" s="51"/>
      <c r="EA573" s="51"/>
      <c r="EB573" s="51"/>
      <c r="EC573" s="51"/>
      <c r="ED573" s="51"/>
      <c r="EE573" s="51"/>
      <c r="EF573" s="51"/>
      <c r="EG573" s="51"/>
      <c r="EH573" s="51"/>
      <c r="EI573" s="51"/>
      <c r="EJ573" s="51"/>
      <c r="EK573" s="51"/>
      <c r="EL573" s="51"/>
      <c r="EM573" s="51"/>
      <c r="EN573" s="51"/>
      <c r="EV573" s="51"/>
      <c r="EW573" s="51"/>
      <c r="EX573" s="51"/>
      <c r="EY573" s="51"/>
      <c r="EZ573" s="51"/>
      <c r="FA573" s="51"/>
      <c r="FB573" s="51"/>
      <c r="FC573" s="51"/>
      <c r="FD573" s="51"/>
      <c r="FE573" s="51"/>
      <c r="FF573" s="51"/>
      <c r="FG573" s="51"/>
      <c r="FH573" s="51"/>
      <c r="FI573" s="51"/>
      <c r="FJ573" s="51"/>
      <c r="FK573" s="51"/>
      <c r="FL573" s="51"/>
    </row>
    <row r="574" spans="2:168" ht="12" customHeight="1" x14ac:dyDescent="0.2">
      <c r="B574" s="21"/>
      <c r="C574" s="51"/>
      <c r="D574" s="1">
        <v>9</v>
      </c>
      <c r="E574" s="1238">
        <f t="shared" si="276"/>
        <v>0</v>
      </c>
      <c r="F574" s="669">
        <f t="shared" si="276"/>
        <v>0</v>
      </c>
      <c r="G574" s="47"/>
      <c r="H574" s="48">
        <f t="shared" si="277"/>
        <v>0</v>
      </c>
      <c r="I574" s="48">
        <f t="shared" si="277"/>
        <v>0</v>
      </c>
      <c r="J574" s="48">
        <f t="shared" si="277"/>
        <v>0</v>
      </c>
      <c r="K574" s="1187">
        <f t="shared" si="282"/>
        <v>0</v>
      </c>
      <c r="L574" s="46"/>
      <c r="M574" s="48">
        <f t="shared" si="278"/>
        <v>0</v>
      </c>
      <c r="N574" s="48">
        <f t="shared" si="278"/>
        <v>0</v>
      </c>
      <c r="O574" s="48">
        <f t="shared" si="278"/>
        <v>0</v>
      </c>
      <c r="P574" s="1187">
        <f t="shared" si="283"/>
        <v>0</v>
      </c>
      <c r="Q574" s="46"/>
      <c r="R574" s="628" t="str">
        <f t="shared" si="279"/>
        <v>ja</v>
      </c>
      <c r="S574" s="1230">
        <f>IF(R574="nee",0,(K574-P574)*(tab!$C$24*tab!$D$10+tab!$D$52))</f>
        <v>0</v>
      </c>
      <c r="T574" s="1230" t="str">
        <f>IF(AND(K574=0,P574=0),"",(H574-M574)*tab!$E$60+(I574-N574)*tab!$F$60+(J574-O574)*tab!$G$60)</f>
        <v/>
      </c>
      <c r="U574" s="1230">
        <f t="shared" si="285"/>
        <v>0</v>
      </c>
      <c r="V574" s="628" t="str">
        <f t="shared" si="281"/>
        <v>ja</v>
      </c>
      <c r="W574" s="1230">
        <f>IF(V574="nee",0,(K574-P574)*(tab!$C$125))</f>
        <v>0</v>
      </c>
      <c r="X574" s="1230">
        <f>IF(AND(K574=0,P574=0),0,(H574-M574)*tab!$G$125+(I574-N574)*tab!$H$125+(J574-O574)*tab!$I$125)</f>
        <v>0</v>
      </c>
      <c r="Y574" s="1230">
        <f t="shared" si="284"/>
        <v>0</v>
      </c>
      <c r="Z574" s="3"/>
      <c r="AA574" s="26"/>
      <c r="AF574" s="51"/>
      <c r="AG574" s="51"/>
      <c r="AH574" s="51"/>
      <c r="AI574" s="51"/>
      <c r="AJ574" s="51"/>
      <c r="AK574" s="51"/>
      <c r="AL574" s="51"/>
      <c r="AM574" s="51"/>
      <c r="AN574" s="51"/>
      <c r="AO574" s="51"/>
      <c r="AP574" s="51"/>
      <c r="AQ574" s="51"/>
      <c r="AR574" s="51"/>
      <c r="AS574" s="51"/>
      <c r="AT574" s="51"/>
      <c r="AU574" s="51"/>
      <c r="AV574" s="51"/>
      <c r="BD574" s="51"/>
      <c r="BE574" s="51"/>
      <c r="BF574" s="51"/>
      <c r="BG574" s="51"/>
      <c r="BH574" s="51"/>
      <c r="BI574" s="51"/>
      <c r="BJ574" s="51"/>
      <c r="BK574" s="51"/>
      <c r="BL574" s="51"/>
      <c r="BM574" s="51"/>
      <c r="BN574" s="51"/>
      <c r="BO574" s="51"/>
      <c r="BP574" s="51"/>
      <c r="BQ574" s="51"/>
      <c r="BR574" s="51"/>
      <c r="BS574" s="51"/>
      <c r="BT574" s="51"/>
      <c r="CB574" s="51"/>
      <c r="CC574" s="51"/>
      <c r="CD574" s="51"/>
      <c r="CE574" s="51"/>
      <c r="CF574" s="51"/>
      <c r="CG574" s="51"/>
      <c r="CH574" s="51"/>
      <c r="CI574" s="51"/>
      <c r="CJ574" s="51"/>
      <c r="CK574" s="51"/>
      <c r="CL574" s="51"/>
      <c r="CM574" s="51"/>
      <c r="CN574" s="51"/>
      <c r="CO574" s="51"/>
      <c r="CP574" s="51"/>
      <c r="CQ574" s="51"/>
      <c r="CR574" s="51"/>
      <c r="CZ574" s="51"/>
      <c r="DA574" s="51"/>
      <c r="DB574" s="51"/>
      <c r="DC574" s="51"/>
      <c r="DD574" s="51"/>
      <c r="DE574" s="51"/>
      <c r="DF574" s="51"/>
      <c r="DG574" s="51"/>
      <c r="DH574" s="51"/>
      <c r="DI574" s="51"/>
      <c r="DJ574" s="51"/>
      <c r="DK574" s="51"/>
      <c r="DL574" s="51"/>
      <c r="DM574" s="51"/>
      <c r="DN574" s="51"/>
      <c r="DO574" s="51"/>
      <c r="DP574" s="51"/>
      <c r="DX574" s="51"/>
      <c r="DY574" s="51"/>
      <c r="DZ574" s="51"/>
      <c r="EA574" s="51"/>
      <c r="EB574" s="51"/>
      <c r="EC574" s="51"/>
      <c r="ED574" s="51"/>
      <c r="EE574" s="51"/>
      <c r="EF574" s="51"/>
      <c r="EG574" s="51"/>
      <c r="EH574" s="51"/>
      <c r="EI574" s="51"/>
      <c r="EJ574" s="51"/>
      <c r="EK574" s="51"/>
      <c r="EL574" s="51"/>
      <c r="EM574" s="51"/>
      <c r="EN574" s="51"/>
      <c r="EV574" s="51"/>
      <c r="EW574" s="51"/>
      <c r="EX574" s="51"/>
      <c r="EY574" s="51"/>
      <c r="EZ574" s="51"/>
      <c r="FA574" s="51"/>
      <c r="FB574" s="51"/>
      <c r="FC574" s="51"/>
      <c r="FD574" s="51"/>
      <c r="FE574" s="51"/>
      <c r="FF574" s="51"/>
      <c r="FG574" s="51"/>
      <c r="FH574" s="51"/>
      <c r="FI574" s="51"/>
      <c r="FJ574" s="51"/>
      <c r="FK574" s="51"/>
      <c r="FL574" s="51"/>
    </row>
    <row r="575" spans="2:168" ht="12" customHeight="1" x14ac:dyDescent="0.2">
      <c r="B575" s="21"/>
      <c r="C575" s="51"/>
      <c r="D575" s="1">
        <v>10</v>
      </c>
      <c r="E575" s="1238">
        <f t="shared" si="276"/>
        <v>0</v>
      </c>
      <c r="F575" s="669">
        <f t="shared" si="276"/>
        <v>0</v>
      </c>
      <c r="G575" s="47"/>
      <c r="H575" s="48">
        <f t="shared" si="277"/>
        <v>0</v>
      </c>
      <c r="I575" s="48">
        <f t="shared" si="277"/>
        <v>0</v>
      </c>
      <c r="J575" s="48">
        <f t="shared" si="277"/>
        <v>0</v>
      </c>
      <c r="K575" s="1187">
        <f t="shared" si="282"/>
        <v>0</v>
      </c>
      <c r="L575" s="46"/>
      <c r="M575" s="48">
        <f t="shared" si="278"/>
        <v>0</v>
      </c>
      <c r="N575" s="48">
        <f t="shared" si="278"/>
        <v>0</v>
      </c>
      <c r="O575" s="48">
        <f t="shared" si="278"/>
        <v>0</v>
      </c>
      <c r="P575" s="1187">
        <f t="shared" si="283"/>
        <v>0</v>
      </c>
      <c r="Q575" s="46"/>
      <c r="R575" s="628" t="str">
        <f t="shared" si="279"/>
        <v>ja</v>
      </c>
      <c r="S575" s="1230">
        <f>IF(R575="nee",0,(K575-P575)*(tab!$C$24*tab!$D$10+tab!$D$52))</f>
        <v>0</v>
      </c>
      <c r="T575" s="1230" t="str">
        <f>IF(AND(K575=0,P575=0),"",(H575-M575)*tab!$E$60+(I575-N575)*tab!$F$60+(J575-O575)*tab!$G$60)</f>
        <v/>
      </c>
      <c r="U575" s="1230">
        <f t="shared" si="285"/>
        <v>0</v>
      </c>
      <c r="V575" s="628" t="str">
        <f t="shared" si="281"/>
        <v>ja</v>
      </c>
      <c r="W575" s="1230">
        <f>IF(V575="nee",0,(K575-P575)*(tab!$C$125))</f>
        <v>0</v>
      </c>
      <c r="X575" s="1230">
        <f>IF(AND(K575=0,P575=0),0,(H575-M575)*tab!$G$125+(I575-N575)*tab!$H$125+(J575-O575)*tab!$I$125)</f>
        <v>0</v>
      </c>
      <c r="Y575" s="1230">
        <f t="shared" si="284"/>
        <v>0</v>
      </c>
      <c r="Z575" s="3"/>
      <c r="AA575" s="26"/>
      <c r="AF575" s="51"/>
      <c r="AG575" s="51"/>
      <c r="AH575" s="51"/>
      <c r="AI575" s="51"/>
      <c r="AJ575" s="51"/>
      <c r="AK575" s="51"/>
      <c r="AL575" s="51"/>
      <c r="AM575" s="51"/>
      <c r="AN575" s="51"/>
      <c r="AO575" s="51"/>
      <c r="AP575" s="51"/>
      <c r="AQ575" s="51"/>
      <c r="AR575" s="51"/>
      <c r="AS575" s="51"/>
      <c r="AT575" s="51"/>
      <c r="AU575" s="51"/>
      <c r="AV575" s="51"/>
      <c r="BD575" s="51"/>
      <c r="BE575" s="51"/>
      <c r="BF575" s="51"/>
      <c r="BG575" s="51"/>
      <c r="BH575" s="51"/>
      <c r="BI575" s="51"/>
      <c r="BJ575" s="51"/>
      <c r="BK575" s="51"/>
      <c r="BL575" s="51"/>
      <c r="BM575" s="51"/>
      <c r="BN575" s="51"/>
      <c r="BO575" s="51"/>
      <c r="BP575" s="51"/>
      <c r="BQ575" s="51"/>
      <c r="BR575" s="51"/>
      <c r="BS575" s="51"/>
      <c r="BT575" s="51"/>
      <c r="CB575" s="51"/>
      <c r="CC575" s="51"/>
      <c r="CD575" s="51"/>
      <c r="CE575" s="51"/>
      <c r="CF575" s="51"/>
      <c r="CG575" s="51"/>
      <c r="CH575" s="51"/>
      <c r="CI575" s="51"/>
      <c r="CJ575" s="51"/>
      <c r="CK575" s="51"/>
      <c r="CL575" s="51"/>
      <c r="CM575" s="51"/>
      <c r="CN575" s="51"/>
      <c r="CO575" s="51"/>
      <c r="CP575" s="51"/>
      <c r="CQ575" s="51"/>
      <c r="CR575" s="51"/>
      <c r="CZ575" s="51"/>
      <c r="DA575" s="51"/>
      <c r="DB575" s="51"/>
      <c r="DC575" s="51"/>
      <c r="DD575" s="51"/>
      <c r="DE575" s="51"/>
      <c r="DF575" s="51"/>
      <c r="DG575" s="51"/>
      <c r="DH575" s="51"/>
      <c r="DI575" s="51"/>
      <c r="DJ575" s="51"/>
      <c r="DK575" s="51"/>
      <c r="DL575" s="51"/>
      <c r="DM575" s="51"/>
      <c r="DN575" s="51"/>
      <c r="DO575" s="51"/>
      <c r="DP575" s="51"/>
      <c r="DX575" s="51"/>
      <c r="DY575" s="51"/>
      <c r="DZ575" s="51"/>
      <c r="EA575" s="51"/>
      <c r="EB575" s="51"/>
      <c r="EC575" s="51"/>
      <c r="ED575" s="51"/>
      <c r="EE575" s="51"/>
      <c r="EF575" s="51"/>
      <c r="EG575" s="51"/>
      <c r="EH575" s="51"/>
      <c r="EI575" s="51"/>
      <c r="EJ575" s="51"/>
      <c r="EK575" s="51"/>
      <c r="EL575" s="51"/>
      <c r="EM575" s="51"/>
      <c r="EN575" s="51"/>
      <c r="EV575" s="51"/>
      <c r="EW575" s="51"/>
      <c r="EX575" s="51"/>
      <c r="EY575" s="51"/>
      <c r="EZ575" s="51"/>
      <c r="FA575" s="51"/>
      <c r="FB575" s="51"/>
      <c r="FC575" s="51"/>
      <c r="FD575" s="51"/>
      <c r="FE575" s="51"/>
      <c r="FF575" s="51"/>
      <c r="FG575" s="51"/>
      <c r="FH575" s="51"/>
      <c r="FI575" s="51"/>
      <c r="FJ575" s="51"/>
      <c r="FK575" s="51"/>
      <c r="FL575" s="51"/>
    </row>
    <row r="576" spans="2:168" ht="12" customHeight="1" x14ac:dyDescent="0.2">
      <c r="B576" s="21"/>
      <c r="C576" s="51"/>
      <c r="D576" s="1">
        <v>11</v>
      </c>
      <c r="E576" s="1238">
        <f t="shared" si="276"/>
        <v>0</v>
      </c>
      <c r="F576" s="669">
        <f t="shared" si="276"/>
        <v>0</v>
      </c>
      <c r="G576" s="47"/>
      <c r="H576" s="48">
        <f t="shared" si="277"/>
        <v>0</v>
      </c>
      <c r="I576" s="48">
        <f t="shared" si="277"/>
        <v>0</v>
      </c>
      <c r="J576" s="48">
        <f t="shared" si="277"/>
        <v>0</v>
      </c>
      <c r="K576" s="1187">
        <f t="shared" si="282"/>
        <v>0</v>
      </c>
      <c r="L576" s="46"/>
      <c r="M576" s="48">
        <f t="shared" si="278"/>
        <v>0</v>
      </c>
      <c r="N576" s="48">
        <f t="shared" si="278"/>
        <v>0</v>
      </c>
      <c r="O576" s="48">
        <f t="shared" si="278"/>
        <v>0</v>
      </c>
      <c r="P576" s="1187">
        <f t="shared" si="283"/>
        <v>0</v>
      </c>
      <c r="Q576" s="46"/>
      <c r="R576" s="628" t="str">
        <f t="shared" si="279"/>
        <v>ja</v>
      </c>
      <c r="S576" s="1230">
        <f>IF(R576="nee",0,(K576-P576)*(tab!$C$24*tab!$D$10+tab!$D$52))</f>
        <v>0</v>
      </c>
      <c r="T576" s="1230" t="str">
        <f>IF(AND(K576=0,P576=0),"",(H576-M576)*tab!$E$60+(I576-N576)*tab!$F$60+(J576-O576)*tab!$G$60)</f>
        <v/>
      </c>
      <c r="U576" s="1230">
        <f t="shared" si="285"/>
        <v>0</v>
      </c>
      <c r="V576" s="628" t="str">
        <f t="shared" si="281"/>
        <v>ja</v>
      </c>
      <c r="W576" s="1230">
        <f>IF(V576="nee",0,(K576-P576)*(tab!$C$125))</f>
        <v>0</v>
      </c>
      <c r="X576" s="1230">
        <f>IF(AND(K576=0,P576=0),0,(H576-M576)*tab!$G$125+(I576-N576)*tab!$H$125+(J576-O576)*tab!$I$125)</f>
        <v>0</v>
      </c>
      <c r="Y576" s="1230">
        <f t="shared" si="284"/>
        <v>0</v>
      </c>
      <c r="Z576" s="3"/>
      <c r="AA576" s="26"/>
      <c r="AF576" s="51"/>
      <c r="AG576" s="51"/>
      <c r="AH576" s="51"/>
      <c r="AI576" s="51"/>
      <c r="AJ576" s="51"/>
      <c r="AK576" s="51"/>
      <c r="AL576" s="51"/>
      <c r="AM576" s="51"/>
      <c r="AN576" s="51"/>
      <c r="AO576" s="51"/>
      <c r="AP576" s="51"/>
      <c r="AQ576" s="51"/>
      <c r="AR576" s="51"/>
      <c r="AS576" s="51"/>
      <c r="AT576" s="51"/>
      <c r="AU576" s="51"/>
      <c r="AV576" s="51"/>
      <c r="BD576" s="51"/>
      <c r="BE576" s="51"/>
      <c r="BF576" s="51"/>
      <c r="BG576" s="51"/>
      <c r="BH576" s="51"/>
      <c r="BI576" s="51"/>
      <c r="BJ576" s="51"/>
      <c r="BK576" s="51"/>
      <c r="BL576" s="51"/>
      <c r="BM576" s="51"/>
      <c r="BN576" s="51"/>
      <c r="BO576" s="51"/>
      <c r="BP576" s="51"/>
      <c r="BQ576" s="51"/>
      <c r="BR576" s="51"/>
      <c r="BS576" s="51"/>
      <c r="BT576" s="51"/>
      <c r="CB576" s="51"/>
      <c r="CC576" s="51"/>
      <c r="CD576" s="51"/>
      <c r="CE576" s="51"/>
      <c r="CF576" s="51"/>
      <c r="CG576" s="51"/>
      <c r="CH576" s="51"/>
      <c r="CI576" s="51"/>
      <c r="CJ576" s="51"/>
      <c r="CK576" s="51"/>
      <c r="CL576" s="51"/>
      <c r="CM576" s="51"/>
      <c r="CN576" s="51"/>
      <c r="CO576" s="51"/>
      <c r="CP576" s="51"/>
      <c r="CQ576" s="51"/>
      <c r="CR576" s="51"/>
      <c r="CZ576" s="51"/>
      <c r="DA576" s="51"/>
      <c r="DB576" s="51"/>
      <c r="DC576" s="51"/>
      <c r="DD576" s="51"/>
      <c r="DE576" s="51"/>
      <c r="DF576" s="51"/>
      <c r="DG576" s="51"/>
      <c r="DH576" s="51"/>
      <c r="DI576" s="51"/>
      <c r="DJ576" s="51"/>
      <c r="DK576" s="51"/>
      <c r="DL576" s="51"/>
      <c r="DM576" s="51"/>
      <c r="DN576" s="51"/>
      <c r="DO576" s="51"/>
      <c r="DP576" s="51"/>
      <c r="DX576" s="51"/>
      <c r="DY576" s="51"/>
      <c r="DZ576" s="51"/>
      <c r="EA576" s="51"/>
      <c r="EB576" s="51"/>
      <c r="EC576" s="51"/>
      <c r="ED576" s="51"/>
      <c r="EE576" s="51"/>
      <c r="EF576" s="51"/>
      <c r="EG576" s="51"/>
      <c r="EH576" s="51"/>
      <c r="EI576" s="51"/>
      <c r="EJ576" s="51"/>
      <c r="EK576" s="51"/>
      <c r="EL576" s="51"/>
      <c r="EM576" s="51"/>
      <c r="EN576" s="51"/>
      <c r="EV576" s="51"/>
      <c r="EW576" s="51"/>
      <c r="EX576" s="51"/>
      <c r="EY576" s="51"/>
      <c r="EZ576" s="51"/>
      <c r="FA576" s="51"/>
      <c r="FB576" s="51"/>
      <c r="FC576" s="51"/>
      <c r="FD576" s="51"/>
      <c r="FE576" s="51"/>
      <c r="FF576" s="51"/>
      <c r="FG576" s="51"/>
      <c r="FH576" s="51"/>
      <c r="FI576" s="51"/>
      <c r="FJ576" s="51"/>
      <c r="FK576" s="51"/>
      <c r="FL576" s="51"/>
    </row>
    <row r="577" spans="2:168" ht="12" customHeight="1" x14ac:dyDescent="0.2">
      <c r="B577" s="21"/>
      <c r="C577" s="51"/>
      <c r="D577" s="1">
        <v>12</v>
      </c>
      <c r="E577" s="1238">
        <f t="shared" si="276"/>
        <v>0</v>
      </c>
      <c r="F577" s="669">
        <f t="shared" si="276"/>
        <v>0</v>
      </c>
      <c r="G577" s="47"/>
      <c r="H577" s="48">
        <f t="shared" si="277"/>
        <v>0</v>
      </c>
      <c r="I577" s="48">
        <f t="shared" si="277"/>
        <v>0</v>
      </c>
      <c r="J577" s="48">
        <f t="shared" si="277"/>
        <v>0</v>
      </c>
      <c r="K577" s="1187">
        <f t="shared" si="282"/>
        <v>0</v>
      </c>
      <c r="L577" s="46"/>
      <c r="M577" s="48">
        <f t="shared" si="278"/>
        <v>0</v>
      </c>
      <c r="N577" s="48">
        <f t="shared" si="278"/>
        <v>0</v>
      </c>
      <c r="O577" s="48">
        <f t="shared" si="278"/>
        <v>0</v>
      </c>
      <c r="P577" s="1187">
        <f t="shared" si="283"/>
        <v>0</v>
      </c>
      <c r="Q577" s="46"/>
      <c r="R577" s="628" t="str">
        <f t="shared" si="279"/>
        <v>ja</v>
      </c>
      <c r="S577" s="1230">
        <f>IF(R577="nee",0,(K577-P577)*(tab!$C$24*tab!$D$10+tab!$D$52))</f>
        <v>0</v>
      </c>
      <c r="T577" s="1230" t="str">
        <f>IF(AND(K577=0,P577=0),"",(H577-M577)*tab!$E$60+(I577-N577)*tab!$F$60+(J577-O577)*tab!$G$60)</f>
        <v/>
      </c>
      <c r="U577" s="1230">
        <f t="shared" si="285"/>
        <v>0</v>
      </c>
      <c r="V577" s="628" t="str">
        <f t="shared" si="281"/>
        <v>ja</v>
      </c>
      <c r="W577" s="1230">
        <f>IF(V577="nee",0,(K577-P577)*(tab!$C$125))</f>
        <v>0</v>
      </c>
      <c r="X577" s="1230">
        <f>IF(AND(K577=0,P577=0),0,(H577-M577)*tab!$G$125+(I577-N577)*tab!$H$125+(J577-O577)*tab!$I$125)</f>
        <v>0</v>
      </c>
      <c r="Y577" s="1230">
        <f t="shared" si="284"/>
        <v>0</v>
      </c>
      <c r="Z577" s="3"/>
      <c r="AA577" s="26"/>
      <c r="AF577" s="51"/>
      <c r="AG577" s="51"/>
      <c r="AH577" s="51"/>
      <c r="AI577" s="51"/>
      <c r="AJ577" s="51"/>
      <c r="AK577" s="51"/>
      <c r="AL577" s="51"/>
      <c r="AM577" s="51"/>
      <c r="AN577" s="51"/>
      <c r="AO577" s="51"/>
      <c r="AP577" s="51"/>
      <c r="AQ577" s="51"/>
      <c r="AR577" s="51"/>
      <c r="AS577" s="51"/>
      <c r="AT577" s="51"/>
      <c r="AU577" s="51"/>
      <c r="AV577" s="51"/>
      <c r="BD577" s="51"/>
      <c r="BE577" s="51"/>
      <c r="BF577" s="51"/>
      <c r="BG577" s="51"/>
      <c r="BH577" s="51"/>
      <c r="BI577" s="51"/>
      <c r="BJ577" s="51"/>
      <c r="BK577" s="51"/>
      <c r="BL577" s="51"/>
      <c r="BM577" s="51"/>
      <c r="BN577" s="51"/>
      <c r="BO577" s="51"/>
      <c r="BP577" s="51"/>
      <c r="BQ577" s="51"/>
      <c r="BR577" s="51"/>
      <c r="BS577" s="51"/>
      <c r="BT577" s="51"/>
      <c r="CB577" s="51"/>
      <c r="CC577" s="51"/>
      <c r="CD577" s="51"/>
      <c r="CE577" s="51"/>
      <c r="CF577" s="51"/>
      <c r="CG577" s="51"/>
      <c r="CH577" s="51"/>
      <c r="CI577" s="51"/>
      <c r="CJ577" s="51"/>
      <c r="CK577" s="51"/>
      <c r="CL577" s="51"/>
      <c r="CM577" s="51"/>
      <c r="CN577" s="51"/>
      <c r="CO577" s="51"/>
      <c r="CP577" s="51"/>
      <c r="CQ577" s="51"/>
      <c r="CR577" s="51"/>
      <c r="CZ577" s="51"/>
      <c r="DA577" s="51"/>
      <c r="DB577" s="51"/>
      <c r="DC577" s="51"/>
      <c r="DD577" s="51"/>
      <c r="DE577" s="51"/>
      <c r="DF577" s="51"/>
      <c r="DG577" s="51"/>
      <c r="DH577" s="51"/>
      <c r="DI577" s="51"/>
      <c r="DJ577" s="51"/>
      <c r="DK577" s="51"/>
      <c r="DL577" s="51"/>
      <c r="DM577" s="51"/>
      <c r="DN577" s="51"/>
      <c r="DO577" s="51"/>
      <c r="DP577" s="51"/>
      <c r="DX577" s="51"/>
      <c r="DY577" s="51"/>
      <c r="DZ577" s="51"/>
      <c r="EA577" s="51"/>
      <c r="EB577" s="51"/>
      <c r="EC577" s="51"/>
      <c r="ED577" s="51"/>
      <c r="EE577" s="51"/>
      <c r="EF577" s="51"/>
      <c r="EG577" s="51"/>
      <c r="EH577" s="51"/>
      <c r="EI577" s="51"/>
      <c r="EJ577" s="51"/>
      <c r="EK577" s="51"/>
      <c r="EL577" s="51"/>
      <c r="EM577" s="51"/>
      <c r="EN577" s="51"/>
      <c r="EV577" s="51"/>
      <c r="EW577" s="51"/>
      <c r="EX577" s="51"/>
      <c r="EY577" s="51"/>
      <c r="EZ577" s="51"/>
      <c r="FA577" s="51"/>
      <c r="FB577" s="51"/>
      <c r="FC577" s="51"/>
      <c r="FD577" s="51"/>
      <c r="FE577" s="51"/>
      <c r="FF577" s="51"/>
      <c r="FG577" s="51"/>
      <c r="FH577" s="51"/>
      <c r="FI577" s="51"/>
      <c r="FJ577" s="51"/>
      <c r="FK577" s="51"/>
      <c r="FL577" s="51"/>
    </row>
    <row r="578" spans="2:168" ht="12" customHeight="1" x14ac:dyDescent="0.2">
      <c r="B578" s="21"/>
      <c r="C578" s="51"/>
      <c r="D578" s="1">
        <v>13</v>
      </c>
      <c r="E578" s="1238">
        <f t="shared" si="276"/>
        <v>0</v>
      </c>
      <c r="F578" s="669">
        <f t="shared" si="276"/>
        <v>0</v>
      </c>
      <c r="G578" s="47"/>
      <c r="H578" s="48">
        <f t="shared" si="277"/>
        <v>0</v>
      </c>
      <c r="I578" s="48">
        <f t="shared" si="277"/>
        <v>0</v>
      </c>
      <c r="J578" s="48">
        <f t="shared" si="277"/>
        <v>0</v>
      </c>
      <c r="K578" s="1187">
        <f t="shared" ref="K578:K595" si="286">SUM(H578:J578)</f>
        <v>0</v>
      </c>
      <c r="L578" s="46"/>
      <c r="M578" s="48">
        <f t="shared" si="278"/>
        <v>0</v>
      </c>
      <c r="N578" s="48">
        <f t="shared" si="278"/>
        <v>0</v>
      </c>
      <c r="O578" s="48">
        <f t="shared" si="278"/>
        <v>0</v>
      </c>
      <c r="P578" s="1187">
        <f t="shared" si="283"/>
        <v>0</v>
      </c>
      <c r="Q578" s="46"/>
      <c r="R578" s="628" t="str">
        <f t="shared" si="279"/>
        <v>ja</v>
      </c>
      <c r="S578" s="1230">
        <f>IF(R578="nee",0,(K578-P578)*(tab!$C$24*tab!$D$10+tab!$D$52))</f>
        <v>0</v>
      </c>
      <c r="T578" s="1230" t="str">
        <f>IF(AND(K578=0,P578=0),"",(H578-M578)*tab!$E$60+(I578-N578)*tab!$F$60+(J578-O578)*tab!$G$60)</f>
        <v/>
      </c>
      <c r="U578" s="1230">
        <f t="shared" si="285"/>
        <v>0</v>
      </c>
      <c r="V578" s="628" t="str">
        <f t="shared" si="281"/>
        <v>ja</v>
      </c>
      <c r="W578" s="1230">
        <f>IF(V578="nee",0,(K578-P578)*(tab!$C$125))</f>
        <v>0</v>
      </c>
      <c r="X578" s="1230">
        <f>IF(AND(K578=0,P578=0),0,(H578-M578)*tab!$G$125+(I578-N578)*tab!$H$125+(J578-O578)*tab!$I$125)</f>
        <v>0</v>
      </c>
      <c r="Y578" s="1230">
        <f t="shared" si="284"/>
        <v>0</v>
      </c>
      <c r="Z578" s="3"/>
      <c r="AA578" s="26"/>
      <c r="AF578" s="51"/>
      <c r="AG578" s="51"/>
      <c r="AH578" s="51"/>
      <c r="AI578" s="51"/>
      <c r="AJ578" s="51"/>
      <c r="AK578" s="51"/>
      <c r="AL578" s="51"/>
      <c r="AM578" s="51"/>
      <c r="AN578" s="51"/>
      <c r="AO578" s="51"/>
      <c r="AP578" s="51"/>
      <c r="AQ578" s="51"/>
      <c r="AR578" s="51"/>
      <c r="AS578" s="51"/>
      <c r="AT578" s="51"/>
      <c r="AU578" s="51"/>
      <c r="AV578" s="51"/>
      <c r="BD578" s="51"/>
      <c r="BE578" s="51"/>
      <c r="BF578" s="51"/>
      <c r="BG578" s="51"/>
      <c r="BH578" s="51"/>
      <c r="BI578" s="51"/>
      <c r="BJ578" s="51"/>
      <c r="BK578" s="51"/>
      <c r="BL578" s="51"/>
      <c r="BM578" s="51"/>
      <c r="BN578" s="51"/>
      <c r="BO578" s="51"/>
      <c r="BP578" s="51"/>
      <c r="BQ578" s="51"/>
      <c r="BR578" s="51"/>
      <c r="BS578" s="51"/>
      <c r="BT578" s="51"/>
      <c r="CB578" s="51"/>
      <c r="CC578" s="51"/>
      <c r="CD578" s="51"/>
      <c r="CE578" s="51"/>
      <c r="CF578" s="51"/>
      <c r="CG578" s="51"/>
      <c r="CH578" s="51"/>
      <c r="CI578" s="51"/>
      <c r="CJ578" s="51"/>
      <c r="CK578" s="51"/>
      <c r="CL578" s="51"/>
      <c r="CM578" s="51"/>
      <c r="CN578" s="51"/>
      <c r="CO578" s="51"/>
      <c r="CP578" s="51"/>
      <c r="CQ578" s="51"/>
      <c r="CR578" s="51"/>
      <c r="CZ578" s="51"/>
      <c r="DA578" s="51"/>
      <c r="DB578" s="51"/>
      <c r="DC578" s="51"/>
      <c r="DD578" s="51"/>
      <c r="DE578" s="51"/>
      <c r="DF578" s="51"/>
      <c r="DG578" s="51"/>
      <c r="DH578" s="51"/>
      <c r="DI578" s="51"/>
      <c r="DJ578" s="51"/>
      <c r="DK578" s="51"/>
      <c r="DL578" s="51"/>
      <c r="DM578" s="51"/>
      <c r="DN578" s="51"/>
      <c r="DO578" s="51"/>
      <c r="DP578" s="51"/>
      <c r="DX578" s="51"/>
      <c r="DY578" s="51"/>
      <c r="DZ578" s="51"/>
      <c r="EA578" s="51"/>
      <c r="EB578" s="51"/>
      <c r="EC578" s="51"/>
      <c r="ED578" s="51"/>
      <c r="EE578" s="51"/>
      <c r="EF578" s="51"/>
      <c r="EG578" s="51"/>
      <c r="EH578" s="51"/>
      <c r="EI578" s="51"/>
      <c r="EJ578" s="51"/>
      <c r="EK578" s="51"/>
      <c r="EL578" s="51"/>
      <c r="EM578" s="51"/>
      <c r="EN578" s="51"/>
      <c r="EV578" s="51"/>
      <c r="EW578" s="51"/>
      <c r="EX578" s="51"/>
      <c r="EY578" s="51"/>
      <c r="EZ578" s="51"/>
      <c r="FA578" s="51"/>
      <c r="FB578" s="51"/>
      <c r="FC578" s="51"/>
      <c r="FD578" s="51"/>
      <c r="FE578" s="51"/>
      <c r="FF578" s="51"/>
      <c r="FG578" s="51"/>
      <c r="FH578" s="51"/>
      <c r="FI578" s="51"/>
      <c r="FJ578" s="51"/>
      <c r="FK578" s="51"/>
      <c r="FL578" s="51"/>
    </row>
    <row r="579" spans="2:168" ht="12" customHeight="1" x14ac:dyDescent="0.2">
      <c r="B579" s="21"/>
      <c r="C579" s="51"/>
      <c r="D579" s="1">
        <v>14</v>
      </c>
      <c r="E579" s="1238">
        <f t="shared" si="276"/>
        <v>0</v>
      </c>
      <c r="F579" s="669">
        <f t="shared" si="276"/>
        <v>0</v>
      </c>
      <c r="G579" s="47"/>
      <c r="H579" s="48">
        <f t="shared" si="277"/>
        <v>0</v>
      </c>
      <c r="I579" s="48">
        <f t="shared" si="277"/>
        <v>0</v>
      </c>
      <c r="J579" s="48">
        <f t="shared" si="277"/>
        <v>0</v>
      </c>
      <c r="K579" s="1187">
        <f t="shared" si="286"/>
        <v>0</v>
      </c>
      <c r="L579" s="46"/>
      <c r="M579" s="48">
        <f t="shared" si="278"/>
        <v>0</v>
      </c>
      <c r="N579" s="48">
        <f t="shared" si="278"/>
        <v>0</v>
      </c>
      <c r="O579" s="48">
        <f t="shared" si="278"/>
        <v>0</v>
      </c>
      <c r="P579" s="1187">
        <f t="shared" si="283"/>
        <v>0</v>
      </c>
      <c r="Q579" s="46"/>
      <c r="R579" s="628" t="str">
        <f t="shared" si="279"/>
        <v>ja</v>
      </c>
      <c r="S579" s="1230">
        <f>IF(R579="nee",0,(K579-P579)*(tab!$C$24*tab!$D$10+tab!$D$52))</f>
        <v>0</v>
      </c>
      <c r="T579" s="1230" t="str">
        <f>IF(AND(K579=0,P579=0),"",(H579-M579)*tab!$E$60+(I579-N579)*tab!$F$60+(J579-O579)*tab!$G$60)</f>
        <v/>
      </c>
      <c r="U579" s="1230">
        <f t="shared" si="285"/>
        <v>0</v>
      </c>
      <c r="V579" s="628" t="str">
        <f t="shared" si="281"/>
        <v>ja</v>
      </c>
      <c r="W579" s="1230">
        <f>IF(V579="nee",0,(K579-P579)*(tab!$C$125))</f>
        <v>0</v>
      </c>
      <c r="X579" s="1230">
        <f>IF(AND(K579=0,P579=0),0,(H579-M579)*tab!$G$125+(I579-N579)*tab!$H$125+(J579-O579)*tab!$I$125)</f>
        <v>0</v>
      </c>
      <c r="Y579" s="1230">
        <f t="shared" si="284"/>
        <v>0</v>
      </c>
      <c r="Z579" s="3"/>
      <c r="AA579" s="26"/>
      <c r="AF579" s="51"/>
      <c r="AG579" s="51"/>
      <c r="AH579" s="51"/>
      <c r="AI579" s="51"/>
      <c r="AJ579" s="51"/>
      <c r="AK579" s="51"/>
      <c r="AL579" s="51"/>
      <c r="AM579" s="51"/>
      <c r="AN579" s="51"/>
      <c r="AO579" s="51"/>
      <c r="AP579" s="51"/>
      <c r="AQ579" s="51"/>
      <c r="AR579" s="51"/>
      <c r="AS579" s="51"/>
      <c r="AT579" s="51"/>
      <c r="AU579" s="51"/>
      <c r="AV579" s="51"/>
      <c r="BD579" s="51"/>
      <c r="BE579" s="51"/>
      <c r="BF579" s="51"/>
      <c r="BG579" s="51"/>
      <c r="BH579" s="51"/>
      <c r="BI579" s="51"/>
      <c r="BJ579" s="51"/>
      <c r="BK579" s="51"/>
      <c r="BL579" s="51"/>
      <c r="BM579" s="51"/>
      <c r="BN579" s="51"/>
      <c r="BO579" s="51"/>
      <c r="BP579" s="51"/>
      <c r="BQ579" s="51"/>
      <c r="BR579" s="51"/>
      <c r="BS579" s="51"/>
      <c r="BT579" s="51"/>
      <c r="CB579" s="51"/>
      <c r="CC579" s="51"/>
      <c r="CD579" s="51"/>
      <c r="CE579" s="51"/>
      <c r="CF579" s="51"/>
      <c r="CG579" s="51"/>
      <c r="CH579" s="51"/>
      <c r="CI579" s="51"/>
      <c r="CJ579" s="51"/>
      <c r="CK579" s="51"/>
      <c r="CL579" s="51"/>
      <c r="CM579" s="51"/>
      <c r="CN579" s="51"/>
      <c r="CO579" s="51"/>
      <c r="CP579" s="51"/>
      <c r="CQ579" s="51"/>
      <c r="CR579" s="51"/>
      <c r="CZ579" s="51"/>
      <c r="DA579" s="51"/>
      <c r="DB579" s="51"/>
      <c r="DC579" s="51"/>
      <c r="DD579" s="51"/>
      <c r="DE579" s="51"/>
      <c r="DF579" s="51"/>
      <c r="DG579" s="51"/>
      <c r="DH579" s="51"/>
      <c r="DI579" s="51"/>
      <c r="DJ579" s="51"/>
      <c r="DK579" s="51"/>
      <c r="DL579" s="51"/>
      <c r="DM579" s="51"/>
      <c r="DN579" s="51"/>
      <c r="DO579" s="51"/>
      <c r="DP579" s="51"/>
      <c r="DX579" s="51"/>
      <c r="DY579" s="51"/>
      <c r="DZ579" s="51"/>
      <c r="EA579" s="51"/>
      <c r="EB579" s="51"/>
      <c r="EC579" s="51"/>
      <c r="ED579" s="51"/>
      <c r="EE579" s="51"/>
      <c r="EF579" s="51"/>
      <c r="EG579" s="51"/>
      <c r="EH579" s="51"/>
      <c r="EI579" s="51"/>
      <c r="EJ579" s="51"/>
      <c r="EK579" s="51"/>
      <c r="EL579" s="51"/>
      <c r="EM579" s="51"/>
      <c r="EN579" s="51"/>
      <c r="EV579" s="51"/>
      <c r="EW579" s="51"/>
      <c r="EX579" s="51"/>
      <c r="EY579" s="51"/>
      <c r="EZ579" s="51"/>
      <c r="FA579" s="51"/>
      <c r="FB579" s="51"/>
      <c r="FC579" s="51"/>
      <c r="FD579" s="51"/>
      <c r="FE579" s="51"/>
      <c r="FF579" s="51"/>
      <c r="FG579" s="51"/>
      <c r="FH579" s="51"/>
      <c r="FI579" s="51"/>
      <c r="FJ579" s="51"/>
      <c r="FK579" s="51"/>
      <c r="FL579" s="51"/>
    </row>
    <row r="580" spans="2:168" ht="12" customHeight="1" x14ac:dyDescent="0.2">
      <c r="B580" s="21"/>
      <c r="C580" s="51"/>
      <c r="D580" s="1">
        <v>15</v>
      </c>
      <c r="E580" s="1238">
        <f t="shared" si="276"/>
        <v>0</v>
      </c>
      <c r="F580" s="669">
        <f t="shared" si="276"/>
        <v>0</v>
      </c>
      <c r="G580" s="47"/>
      <c r="H580" s="48">
        <f t="shared" si="277"/>
        <v>0</v>
      </c>
      <c r="I580" s="48">
        <f t="shared" si="277"/>
        <v>0</v>
      </c>
      <c r="J580" s="48">
        <f t="shared" si="277"/>
        <v>0</v>
      </c>
      <c r="K580" s="1187">
        <f t="shared" si="286"/>
        <v>0</v>
      </c>
      <c r="L580" s="46"/>
      <c r="M580" s="48">
        <f t="shared" si="278"/>
        <v>0</v>
      </c>
      <c r="N580" s="48">
        <f t="shared" si="278"/>
        <v>0</v>
      </c>
      <c r="O580" s="48">
        <f t="shared" si="278"/>
        <v>0</v>
      </c>
      <c r="P580" s="1187">
        <f t="shared" si="283"/>
        <v>0</v>
      </c>
      <c r="Q580" s="46"/>
      <c r="R580" s="628" t="str">
        <f t="shared" si="279"/>
        <v>ja</v>
      </c>
      <c r="S580" s="1230">
        <f>IF(R580="nee",0,(K580-P580)*(tab!$C$24*tab!$D$10+tab!$D$52))</f>
        <v>0</v>
      </c>
      <c r="T580" s="1230" t="str">
        <f>IF(AND(K580=0,P580=0),"",(H580-M580)*tab!$E$60+(I580-N580)*tab!$F$60+(J580-O580)*tab!$G$60)</f>
        <v/>
      </c>
      <c r="U580" s="1230">
        <f t="shared" si="285"/>
        <v>0</v>
      </c>
      <c r="V580" s="628" t="str">
        <f t="shared" si="281"/>
        <v>ja</v>
      </c>
      <c r="W580" s="1230">
        <f>IF(V580="nee",0,(K580-P580)*(tab!$C$125))</f>
        <v>0</v>
      </c>
      <c r="X580" s="1230">
        <f>IF(AND(K580=0,P580=0),0,(H580-M580)*tab!$G$125+(I580-N580)*tab!$H$125+(J580-O580)*tab!$I$125)</f>
        <v>0</v>
      </c>
      <c r="Y580" s="1230">
        <f t="shared" si="284"/>
        <v>0</v>
      </c>
      <c r="Z580" s="3"/>
      <c r="AA580" s="26"/>
      <c r="AF580" s="51"/>
      <c r="AG580" s="51"/>
      <c r="AH580" s="51"/>
      <c r="AI580" s="51"/>
      <c r="AJ580" s="51"/>
      <c r="AK580" s="51"/>
      <c r="AL580" s="51"/>
      <c r="AM580" s="51"/>
      <c r="AN580" s="51"/>
      <c r="AO580" s="51"/>
      <c r="AP580" s="51"/>
      <c r="AQ580" s="51"/>
      <c r="AR580" s="51"/>
      <c r="AS580" s="51"/>
      <c r="AT580" s="51"/>
      <c r="AU580" s="51"/>
      <c r="AV580" s="51"/>
      <c r="BD580" s="51"/>
      <c r="BE580" s="51"/>
      <c r="BF580" s="51"/>
      <c r="BG580" s="51"/>
      <c r="BH580" s="51"/>
      <c r="BI580" s="51"/>
      <c r="BJ580" s="51"/>
      <c r="BK580" s="51"/>
      <c r="BL580" s="51"/>
      <c r="BM580" s="51"/>
      <c r="BN580" s="51"/>
      <c r="BO580" s="51"/>
      <c r="BP580" s="51"/>
      <c r="BQ580" s="51"/>
      <c r="BR580" s="51"/>
      <c r="BS580" s="51"/>
      <c r="BT580" s="51"/>
      <c r="CB580" s="51"/>
      <c r="CC580" s="51"/>
      <c r="CD580" s="51"/>
      <c r="CE580" s="51"/>
      <c r="CF580" s="51"/>
      <c r="CG580" s="51"/>
      <c r="CH580" s="51"/>
      <c r="CI580" s="51"/>
      <c r="CJ580" s="51"/>
      <c r="CK580" s="51"/>
      <c r="CL580" s="51"/>
      <c r="CM580" s="51"/>
      <c r="CN580" s="51"/>
      <c r="CO580" s="51"/>
      <c r="CP580" s="51"/>
      <c r="CQ580" s="51"/>
      <c r="CR580" s="51"/>
      <c r="CZ580" s="51"/>
      <c r="DA580" s="51"/>
      <c r="DB580" s="51"/>
      <c r="DC580" s="51"/>
      <c r="DD580" s="51"/>
      <c r="DE580" s="51"/>
      <c r="DF580" s="51"/>
      <c r="DG580" s="51"/>
      <c r="DH580" s="51"/>
      <c r="DI580" s="51"/>
      <c r="DJ580" s="51"/>
      <c r="DK580" s="51"/>
      <c r="DL580" s="51"/>
      <c r="DM580" s="51"/>
      <c r="DN580" s="51"/>
      <c r="DO580" s="51"/>
      <c r="DP580" s="51"/>
      <c r="DX580" s="51"/>
      <c r="DY580" s="51"/>
      <c r="DZ580" s="51"/>
      <c r="EA580" s="51"/>
      <c r="EB580" s="51"/>
      <c r="EC580" s="51"/>
      <c r="ED580" s="51"/>
      <c r="EE580" s="51"/>
      <c r="EF580" s="51"/>
      <c r="EG580" s="51"/>
      <c r="EH580" s="51"/>
      <c r="EI580" s="51"/>
      <c r="EJ580" s="51"/>
      <c r="EK580" s="51"/>
      <c r="EL580" s="51"/>
      <c r="EM580" s="51"/>
      <c r="EN580" s="51"/>
      <c r="EV580" s="51"/>
      <c r="EW580" s="51"/>
      <c r="EX580" s="51"/>
      <c r="EY580" s="51"/>
      <c r="EZ580" s="51"/>
      <c r="FA580" s="51"/>
      <c r="FB580" s="51"/>
      <c r="FC580" s="51"/>
      <c r="FD580" s="51"/>
      <c r="FE580" s="51"/>
      <c r="FF580" s="51"/>
      <c r="FG580" s="51"/>
      <c r="FH580" s="51"/>
      <c r="FI580" s="51"/>
      <c r="FJ580" s="51"/>
      <c r="FK580" s="51"/>
      <c r="FL580" s="51"/>
    </row>
    <row r="581" spans="2:168" ht="12" customHeight="1" x14ac:dyDescent="0.2">
      <c r="B581" s="21"/>
      <c r="C581" s="51"/>
      <c r="D581" s="1">
        <v>16</v>
      </c>
      <c r="E581" s="1238">
        <f t="shared" si="276"/>
        <v>0</v>
      </c>
      <c r="F581" s="669">
        <f t="shared" si="276"/>
        <v>0</v>
      </c>
      <c r="G581" s="47"/>
      <c r="H581" s="48">
        <f t="shared" si="277"/>
        <v>0</v>
      </c>
      <c r="I581" s="48">
        <f t="shared" si="277"/>
        <v>0</v>
      </c>
      <c r="J581" s="48">
        <f t="shared" si="277"/>
        <v>0</v>
      </c>
      <c r="K581" s="1187">
        <f t="shared" si="286"/>
        <v>0</v>
      </c>
      <c r="L581" s="46"/>
      <c r="M581" s="48">
        <f t="shared" si="278"/>
        <v>0</v>
      </c>
      <c r="N581" s="48">
        <f t="shared" si="278"/>
        <v>0</v>
      </c>
      <c r="O581" s="48">
        <f t="shared" si="278"/>
        <v>0</v>
      </c>
      <c r="P581" s="1187">
        <f t="shared" si="283"/>
        <v>0</v>
      </c>
      <c r="Q581" s="46"/>
      <c r="R581" s="628" t="str">
        <f t="shared" si="279"/>
        <v>ja</v>
      </c>
      <c r="S581" s="1230">
        <f>IF(R581="nee",0,(K581-P581)*(tab!$C$24*tab!$D$10+tab!$D$52))</f>
        <v>0</v>
      </c>
      <c r="T581" s="1230" t="str">
        <f>IF(AND(K581=0,P581=0),"",(H581-M581)*tab!$E$60+(I581-N581)*tab!$F$60+(J581-O581)*tab!$G$60)</f>
        <v/>
      </c>
      <c r="U581" s="1230">
        <f t="shared" si="285"/>
        <v>0</v>
      </c>
      <c r="V581" s="628" t="str">
        <f t="shared" si="281"/>
        <v>ja</v>
      </c>
      <c r="W581" s="1230">
        <f>IF(V581="nee",0,(K581-P581)*(tab!$C$125))</f>
        <v>0</v>
      </c>
      <c r="X581" s="1230">
        <f>IF(AND(K581=0,P581=0),0,(H581-M581)*tab!$G$125+(I581-N581)*tab!$H$125+(J581-O581)*tab!$I$125)</f>
        <v>0</v>
      </c>
      <c r="Y581" s="1230">
        <f t="shared" si="284"/>
        <v>0</v>
      </c>
      <c r="Z581" s="3"/>
      <c r="AA581" s="26"/>
      <c r="AF581" s="51"/>
      <c r="AG581" s="51"/>
      <c r="AH581" s="51"/>
      <c r="AI581" s="51"/>
      <c r="AJ581" s="51"/>
      <c r="AK581" s="51"/>
      <c r="AL581" s="51"/>
      <c r="AM581" s="51"/>
      <c r="AN581" s="51"/>
      <c r="AO581" s="51"/>
      <c r="AP581" s="51"/>
      <c r="AQ581" s="51"/>
      <c r="AR581" s="51"/>
      <c r="AS581" s="51"/>
      <c r="AT581" s="51"/>
      <c r="AU581" s="51"/>
      <c r="AV581" s="51"/>
      <c r="BD581" s="51"/>
      <c r="BE581" s="51"/>
      <c r="BF581" s="51"/>
      <c r="BG581" s="51"/>
      <c r="BH581" s="51"/>
      <c r="BI581" s="51"/>
      <c r="BJ581" s="51"/>
      <c r="BK581" s="51"/>
      <c r="BL581" s="51"/>
      <c r="BM581" s="51"/>
      <c r="BN581" s="51"/>
      <c r="BO581" s="51"/>
      <c r="BP581" s="51"/>
      <c r="BQ581" s="51"/>
      <c r="BR581" s="51"/>
      <c r="BS581" s="51"/>
      <c r="BT581" s="51"/>
      <c r="CB581" s="51"/>
      <c r="CC581" s="51"/>
      <c r="CD581" s="51"/>
      <c r="CE581" s="51"/>
      <c r="CF581" s="51"/>
      <c r="CG581" s="51"/>
      <c r="CH581" s="51"/>
      <c r="CI581" s="51"/>
      <c r="CJ581" s="51"/>
      <c r="CK581" s="51"/>
      <c r="CL581" s="51"/>
      <c r="CM581" s="51"/>
      <c r="CN581" s="51"/>
      <c r="CO581" s="51"/>
      <c r="CP581" s="51"/>
      <c r="CQ581" s="51"/>
      <c r="CR581" s="51"/>
      <c r="CZ581" s="51"/>
      <c r="DA581" s="51"/>
      <c r="DB581" s="51"/>
      <c r="DC581" s="51"/>
      <c r="DD581" s="51"/>
      <c r="DE581" s="51"/>
      <c r="DF581" s="51"/>
      <c r="DG581" s="51"/>
      <c r="DH581" s="51"/>
      <c r="DI581" s="51"/>
      <c r="DJ581" s="51"/>
      <c r="DK581" s="51"/>
      <c r="DL581" s="51"/>
      <c r="DM581" s="51"/>
      <c r="DN581" s="51"/>
      <c r="DO581" s="51"/>
      <c r="DP581" s="51"/>
      <c r="DX581" s="51"/>
      <c r="DY581" s="51"/>
      <c r="DZ581" s="51"/>
      <c r="EA581" s="51"/>
      <c r="EB581" s="51"/>
      <c r="EC581" s="51"/>
      <c r="ED581" s="51"/>
      <c r="EE581" s="51"/>
      <c r="EF581" s="51"/>
      <c r="EG581" s="51"/>
      <c r="EH581" s="51"/>
      <c r="EI581" s="51"/>
      <c r="EJ581" s="51"/>
      <c r="EK581" s="51"/>
      <c r="EL581" s="51"/>
      <c r="EM581" s="51"/>
      <c r="EN581" s="51"/>
      <c r="EV581" s="51"/>
      <c r="EW581" s="51"/>
      <c r="EX581" s="51"/>
      <c r="EY581" s="51"/>
      <c r="EZ581" s="51"/>
      <c r="FA581" s="51"/>
      <c r="FB581" s="51"/>
      <c r="FC581" s="51"/>
      <c r="FD581" s="51"/>
      <c r="FE581" s="51"/>
      <c r="FF581" s="51"/>
      <c r="FG581" s="51"/>
      <c r="FH581" s="51"/>
      <c r="FI581" s="51"/>
      <c r="FJ581" s="51"/>
      <c r="FK581" s="51"/>
      <c r="FL581" s="51"/>
    </row>
    <row r="582" spans="2:168" ht="12" customHeight="1" x14ac:dyDescent="0.2">
      <c r="B582" s="21"/>
      <c r="C582" s="51"/>
      <c r="D582" s="1">
        <v>17</v>
      </c>
      <c r="E582" s="1238">
        <f t="shared" si="276"/>
        <v>0</v>
      </c>
      <c r="F582" s="669">
        <f t="shared" si="276"/>
        <v>0</v>
      </c>
      <c r="G582" s="47"/>
      <c r="H582" s="48">
        <f t="shared" si="277"/>
        <v>0</v>
      </c>
      <c r="I582" s="48">
        <f t="shared" si="277"/>
        <v>0</v>
      </c>
      <c r="J582" s="48">
        <f t="shared" si="277"/>
        <v>0</v>
      </c>
      <c r="K582" s="1187">
        <f t="shared" si="286"/>
        <v>0</v>
      </c>
      <c r="L582" s="46"/>
      <c r="M582" s="48">
        <f t="shared" si="278"/>
        <v>0</v>
      </c>
      <c r="N582" s="48">
        <f t="shared" si="278"/>
        <v>0</v>
      </c>
      <c r="O582" s="48">
        <f t="shared" si="278"/>
        <v>0</v>
      </c>
      <c r="P582" s="1187">
        <f t="shared" si="283"/>
        <v>0</v>
      </c>
      <c r="Q582" s="46"/>
      <c r="R582" s="628" t="str">
        <f t="shared" si="279"/>
        <v>ja</v>
      </c>
      <c r="S582" s="1230">
        <f>IF(R582="nee",0,(K582-P582)*(tab!$C$24*tab!$D$10+tab!$D$52))</f>
        <v>0</v>
      </c>
      <c r="T582" s="1230" t="str">
        <f>IF(AND(K582=0,P582=0),"",(H582-M582)*tab!$E$60+(I582-N582)*tab!$F$60+(J582-O582)*tab!$G$60)</f>
        <v/>
      </c>
      <c r="U582" s="1230">
        <f t="shared" si="285"/>
        <v>0</v>
      </c>
      <c r="V582" s="628" t="str">
        <f t="shared" si="281"/>
        <v>ja</v>
      </c>
      <c r="W582" s="1230">
        <f>IF(V582="nee",0,(K582-P582)*(tab!$C$125))</f>
        <v>0</v>
      </c>
      <c r="X582" s="1230">
        <f>IF(AND(K582=0,P582=0),0,(H582-M582)*tab!$G$125+(I582-N582)*tab!$H$125+(J582-O582)*tab!$I$125)</f>
        <v>0</v>
      </c>
      <c r="Y582" s="1230">
        <f t="shared" si="284"/>
        <v>0</v>
      </c>
      <c r="Z582" s="3"/>
      <c r="AA582" s="26"/>
      <c r="AF582" s="51"/>
      <c r="AG582" s="51"/>
      <c r="AH582" s="51"/>
      <c r="AI582" s="51"/>
      <c r="AJ582" s="51"/>
      <c r="AK582" s="51"/>
      <c r="AL582" s="51"/>
      <c r="AM582" s="51"/>
      <c r="AN582" s="51"/>
      <c r="AO582" s="51"/>
      <c r="AP582" s="51"/>
      <c r="AQ582" s="51"/>
      <c r="AR582" s="51"/>
      <c r="AS582" s="51"/>
      <c r="AT582" s="51"/>
      <c r="AU582" s="51"/>
      <c r="AV582" s="51"/>
      <c r="BD582" s="51"/>
      <c r="BE582" s="51"/>
      <c r="BF582" s="51"/>
      <c r="BG582" s="51"/>
      <c r="BH582" s="51"/>
      <c r="BI582" s="51"/>
      <c r="BJ582" s="51"/>
      <c r="BK582" s="51"/>
      <c r="BL582" s="51"/>
      <c r="BM582" s="51"/>
      <c r="BN582" s="51"/>
      <c r="BO582" s="51"/>
      <c r="BP582" s="51"/>
      <c r="BQ582" s="51"/>
      <c r="BR582" s="51"/>
      <c r="BS582" s="51"/>
      <c r="BT582" s="51"/>
      <c r="CB582" s="51"/>
      <c r="CC582" s="51"/>
      <c r="CD582" s="51"/>
      <c r="CE582" s="51"/>
      <c r="CF582" s="51"/>
      <c r="CG582" s="51"/>
      <c r="CH582" s="51"/>
      <c r="CI582" s="51"/>
      <c r="CJ582" s="51"/>
      <c r="CK582" s="51"/>
      <c r="CL582" s="51"/>
      <c r="CM582" s="51"/>
      <c r="CN582" s="51"/>
      <c r="CO582" s="51"/>
      <c r="CP582" s="51"/>
      <c r="CQ582" s="51"/>
      <c r="CR582" s="51"/>
      <c r="CZ582" s="51"/>
      <c r="DA582" s="51"/>
      <c r="DB582" s="51"/>
      <c r="DC582" s="51"/>
      <c r="DD582" s="51"/>
      <c r="DE582" s="51"/>
      <c r="DF582" s="51"/>
      <c r="DG582" s="51"/>
      <c r="DH582" s="51"/>
      <c r="DI582" s="51"/>
      <c r="DJ582" s="51"/>
      <c r="DK582" s="51"/>
      <c r="DL582" s="51"/>
      <c r="DM582" s="51"/>
      <c r="DN582" s="51"/>
      <c r="DO582" s="51"/>
      <c r="DP582" s="51"/>
      <c r="DX582" s="51"/>
      <c r="DY582" s="51"/>
      <c r="DZ582" s="51"/>
      <c r="EA582" s="51"/>
      <c r="EB582" s="51"/>
      <c r="EC582" s="51"/>
      <c r="ED582" s="51"/>
      <c r="EE582" s="51"/>
      <c r="EF582" s="51"/>
      <c r="EG582" s="51"/>
      <c r="EH582" s="51"/>
      <c r="EI582" s="51"/>
      <c r="EJ582" s="51"/>
      <c r="EK582" s="51"/>
      <c r="EL582" s="51"/>
      <c r="EM582" s="51"/>
      <c r="EN582" s="51"/>
      <c r="EV582" s="51"/>
      <c r="EW582" s="51"/>
      <c r="EX582" s="51"/>
      <c r="EY582" s="51"/>
      <c r="EZ582" s="51"/>
      <c r="FA582" s="51"/>
      <c r="FB582" s="51"/>
      <c r="FC582" s="51"/>
      <c r="FD582" s="51"/>
      <c r="FE582" s="51"/>
      <c r="FF582" s="51"/>
      <c r="FG582" s="51"/>
      <c r="FH582" s="51"/>
      <c r="FI582" s="51"/>
      <c r="FJ582" s="51"/>
      <c r="FK582" s="51"/>
      <c r="FL582" s="51"/>
    </row>
    <row r="583" spans="2:168" ht="12" customHeight="1" x14ac:dyDescent="0.2">
      <c r="B583" s="21"/>
      <c r="C583" s="51"/>
      <c r="D583" s="1">
        <v>18</v>
      </c>
      <c r="E583" s="1238">
        <f t="shared" si="276"/>
        <v>0</v>
      </c>
      <c r="F583" s="669">
        <f t="shared" si="276"/>
        <v>0</v>
      </c>
      <c r="G583" s="47"/>
      <c r="H583" s="48">
        <f t="shared" si="277"/>
        <v>0</v>
      </c>
      <c r="I583" s="48">
        <f t="shared" si="277"/>
        <v>0</v>
      </c>
      <c r="J583" s="48">
        <f t="shared" si="277"/>
        <v>0</v>
      </c>
      <c r="K583" s="1187">
        <f t="shared" si="286"/>
        <v>0</v>
      </c>
      <c r="L583" s="46"/>
      <c r="M583" s="48">
        <f t="shared" si="278"/>
        <v>0</v>
      </c>
      <c r="N583" s="48">
        <f t="shared" si="278"/>
        <v>0</v>
      </c>
      <c r="O583" s="48">
        <f t="shared" si="278"/>
        <v>0</v>
      </c>
      <c r="P583" s="1187">
        <f t="shared" si="283"/>
        <v>0</v>
      </c>
      <c r="Q583" s="46"/>
      <c r="R583" s="628" t="str">
        <f t="shared" si="279"/>
        <v>ja</v>
      </c>
      <c r="S583" s="1230">
        <f>IF(R583="nee",0,(K583-P583)*(tab!$C$24*tab!$D$10+tab!$D$52))</f>
        <v>0</v>
      </c>
      <c r="T583" s="1230" t="str">
        <f>IF(AND(K583=0,P583=0),"",(H583-M583)*tab!$E$60+(I583-N583)*tab!$F$60+(J583-O583)*tab!$G$60)</f>
        <v/>
      </c>
      <c r="U583" s="1230">
        <f t="shared" si="285"/>
        <v>0</v>
      </c>
      <c r="V583" s="628" t="str">
        <f t="shared" si="281"/>
        <v>ja</v>
      </c>
      <c r="W583" s="1230">
        <f>IF(V583="nee",0,(K583-P583)*(tab!$C$125))</f>
        <v>0</v>
      </c>
      <c r="X583" s="1230">
        <f>IF(AND(K583=0,P583=0),0,(H583-M583)*tab!$G$125+(I583-N583)*tab!$H$125+(J583-O583)*tab!$I$125)</f>
        <v>0</v>
      </c>
      <c r="Y583" s="1230">
        <f t="shared" si="284"/>
        <v>0</v>
      </c>
      <c r="Z583" s="3"/>
      <c r="AA583" s="26"/>
      <c r="AF583" s="51"/>
      <c r="AG583" s="51"/>
      <c r="AH583" s="51"/>
      <c r="AI583" s="51"/>
      <c r="AJ583" s="51"/>
      <c r="AK583" s="51"/>
      <c r="AL583" s="51"/>
      <c r="AM583" s="51"/>
      <c r="AN583" s="51"/>
      <c r="AO583" s="51"/>
      <c r="AP583" s="51"/>
      <c r="AQ583" s="51"/>
      <c r="AR583" s="51"/>
      <c r="AS583" s="51"/>
      <c r="AT583" s="51"/>
      <c r="AU583" s="51"/>
      <c r="AV583" s="51"/>
      <c r="BD583" s="51"/>
      <c r="BE583" s="51"/>
      <c r="BF583" s="51"/>
      <c r="BG583" s="51"/>
      <c r="BH583" s="51"/>
      <c r="BI583" s="51"/>
      <c r="BJ583" s="51"/>
      <c r="BK583" s="51"/>
      <c r="BL583" s="51"/>
      <c r="BM583" s="51"/>
      <c r="BN583" s="51"/>
      <c r="BO583" s="51"/>
      <c r="BP583" s="51"/>
      <c r="BQ583" s="51"/>
      <c r="BR583" s="51"/>
      <c r="BS583" s="51"/>
      <c r="BT583" s="51"/>
      <c r="CB583" s="51"/>
      <c r="CC583" s="51"/>
      <c r="CD583" s="51"/>
      <c r="CE583" s="51"/>
      <c r="CF583" s="51"/>
      <c r="CG583" s="51"/>
      <c r="CH583" s="51"/>
      <c r="CI583" s="51"/>
      <c r="CJ583" s="51"/>
      <c r="CK583" s="51"/>
      <c r="CL583" s="51"/>
      <c r="CM583" s="51"/>
      <c r="CN583" s="51"/>
      <c r="CO583" s="51"/>
      <c r="CP583" s="51"/>
      <c r="CQ583" s="51"/>
      <c r="CR583" s="51"/>
      <c r="CZ583" s="51"/>
      <c r="DA583" s="51"/>
      <c r="DB583" s="51"/>
      <c r="DC583" s="51"/>
      <c r="DD583" s="51"/>
      <c r="DE583" s="51"/>
      <c r="DF583" s="51"/>
      <c r="DG583" s="51"/>
      <c r="DH583" s="51"/>
      <c r="DI583" s="51"/>
      <c r="DJ583" s="51"/>
      <c r="DK583" s="51"/>
      <c r="DL583" s="51"/>
      <c r="DM583" s="51"/>
      <c r="DN583" s="51"/>
      <c r="DO583" s="51"/>
      <c r="DP583" s="51"/>
      <c r="DX583" s="51"/>
      <c r="DY583" s="51"/>
      <c r="DZ583" s="51"/>
      <c r="EA583" s="51"/>
      <c r="EB583" s="51"/>
      <c r="EC583" s="51"/>
      <c r="ED583" s="51"/>
      <c r="EE583" s="51"/>
      <c r="EF583" s="51"/>
      <c r="EG583" s="51"/>
      <c r="EH583" s="51"/>
      <c r="EI583" s="51"/>
      <c r="EJ583" s="51"/>
      <c r="EK583" s="51"/>
      <c r="EL583" s="51"/>
      <c r="EM583" s="51"/>
      <c r="EN583" s="51"/>
      <c r="EV583" s="51"/>
      <c r="EW583" s="51"/>
      <c r="EX583" s="51"/>
      <c r="EY583" s="51"/>
      <c r="EZ583" s="51"/>
      <c r="FA583" s="51"/>
      <c r="FB583" s="51"/>
      <c r="FC583" s="51"/>
      <c r="FD583" s="51"/>
      <c r="FE583" s="51"/>
      <c r="FF583" s="51"/>
      <c r="FG583" s="51"/>
      <c r="FH583" s="51"/>
      <c r="FI583" s="51"/>
      <c r="FJ583" s="51"/>
      <c r="FK583" s="51"/>
      <c r="FL583" s="51"/>
    </row>
    <row r="584" spans="2:168" ht="12" customHeight="1" x14ac:dyDescent="0.2">
      <c r="B584" s="21"/>
      <c r="C584" s="51"/>
      <c r="D584" s="1">
        <v>19</v>
      </c>
      <c r="E584" s="1238">
        <f t="shared" si="276"/>
        <v>0</v>
      </c>
      <c r="F584" s="669">
        <f t="shared" si="276"/>
        <v>0</v>
      </c>
      <c r="G584" s="47"/>
      <c r="H584" s="48">
        <f t="shared" si="277"/>
        <v>0</v>
      </c>
      <c r="I584" s="48">
        <f t="shared" si="277"/>
        <v>0</v>
      </c>
      <c r="J584" s="48">
        <f t="shared" si="277"/>
        <v>0</v>
      </c>
      <c r="K584" s="1187">
        <f t="shared" si="286"/>
        <v>0</v>
      </c>
      <c r="L584" s="46"/>
      <c r="M584" s="48">
        <f t="shared" si="278"/>
        <v>0</v>
      </c>
      <c r="N584" s="48">
        <f t="shared" si="278"/>
        <v>0</v>
      </c>
      <c r="O584" s="48">
        <f t="shared" si="278"/>
        <v>0</v>
      </c>
      <c r="P584" s="1187">
        <f t="shared" si="283"/>
        <v>0</v>
      </c>
      <c r="Q584" s="46"/>
      <c r="R584" s="628" t="str">
        <f t="shared" si="279"/>
        <v>ja</v>
      </c>
      <c r="S584" s="1230">
        <f>IF(R584="nee",0,(K584-P584)*(tab!$C$24*tab!$D$10+tab!$D$52))</f>
        <v>0</v>
      </c>
      <c r="T584" s="1230" t="str">
        <f>IF(AND(K584=0,P584=0),"",(H584-M584)*tab!$E$60+(I584-N584)*tab!$F$60+(J584-O584)*tab!$G$60)</f>
        <v/>
      </c>
      <c r="U584" s="1230">
        <f t="shared" si="285"/>
        <v>0</v>
      </c>
      <c r="V584" s="628" t="str">
        <f t="shared" si="281"/>
        <v>ja</v>
      </c>
      <c r="W584" s="1230">
        <f>IF(V584="nee",0,(K584-P584)*(tab!$C$125))</f>
        <v>0</v>
      </c>
      <c r="X584" s="1230">
        <f>IF(AND(K584=0,P584=0),0,(H584-M584)*tab!$G$125+(I584-N584)*tab!$H$125+(J584-O584)*tab!$I$125)</f>
        <v>0</v>
      </c>
      <c r="Y584" s="1230">
        <f t="shared" si="284"/>
        <v>0</v>
      </c>
      <c r="Z584" s="3"/>
      <c r="AA584" s="26"/>
      <c r="AF584" s="51"/>
      <c r="AG584" s="51"/>
      <c r="AH584" s="51"/>
      <c r="AI584" s="51"/>
      <c r="AJ584" s="51"/>
      <c r="AK584" s="51"/>
      <c r="AL584" s="51"/>
      <c r="AM584" s="51"/>
      <c r="AN584" s="51"/>
      <c r="AO584" s="51"/>
      <c r="AP584" s="51"/>
      <c r="AQ584" s="51"/>
      <c r="AR584" s="51"/>
      <c r="AS584" s="51"/>
      <c r="AT584" s="51"/>
      <c r="AU584" s="51"/>
      <c r="AV584" s="51"/>
      <c r="BD584" s="51"/>
      <c r="BE584" s="51"/>
      <c r="BF584" s="51"/>
      <c r="BG584" s="51"/>
      <c r="BH584" s="51"/>
      <c r="BI584" s="51"/>
      <c r="BJ584" s="51"/>
      <c r="BK584" s="51"/>
      <c r="BL584" s="51"/>
      <c r="BM584" s="51"/>
      <c r="BN584" s="51"/>
      <c r="BO584" s="51"/>
      <c r="BP584" s="51"/>
      <c r="BQ584" s="51"/>
      <c r="BR584" s="51"/>
      <c r="BS584" s="51"/>
      <c r="BT584" s="51"/>
      <c r="CB584" s="51"/>
      <c r="CC584" s="51"/>
      <c r="CD584" s="51"/>
      <c r="CE584" s="51"/>
      <c r="CF584" s="51"/>
      <c r="CG584" s="51"/>
      <c r="CH584" s="51"/>
      <c r="CI584" s="51"/>
      <c r="CJ584" s="51"/>
      <c r="CK584" s="51"/>
      <c r="CL584" s="51"/>
      <c r="CM584" s="51"/>
      <c r="CN584" s="51"/>
      <c r="CO584" s="51"/>
      <c r="CP584" s="51"/>
      <c r="CQ584" s="51"/>
      <c r="CR584" s="51"/>
      <c r="CZ584" s="51"/>
      <c r="DA584" s="51"/>
      <c r="DB584" s="51"/>
      <c r="DC584" s="51"/>
      <c r="DD584" s="51"/>
      <c r="DE584" s="51"/>
      <c r="DF584" s="51"/>
      <c r="DG584" s="51"/>
      <c r="DH584" s="51"/>
      <c r="DI584" s="51"/>
      <c r="DJ584" s="51"/>
      <c r="DK584" s="51"/>
      <c r="DL584" s="51"/>
      <c r="DM584" s="51"/>
      <c r="DN584" s="51"/>
      <c r="DO584" s="51"/>
      <c r="DP584" s="51"/>
      <c r="DX584" s="51"/>
      <c r="DY584" s="51"/>
      <c r="DZ584" s="51"/>
      <c r="EA584" s="51"/>
      <c r="EB584" s="51"/>
      <c r="EC584" s="51"/>
      <c r="ED584" s="51"/>
      <c r="EE584" s="51"/>
      <c r="EF584" s="51"/>
      <c r="EG584" s="51"/>
      <c r="EH584" s="51"/>
      <c r="EI584" s="51"/>
      <c r="EJ584" s="51"/>
      <c r="EK584" s="51"/>
      <c r="EL584" s="51"/>
      <c r="EM584" s="51"/>
      <c r="EN584" s="51"/>
      <c r="EV584" s="51"/>
      <c r="EW584" s="51"/>
      <c r="EX584" s="51"/>
      <c r="EY584" s="51"/>
      <c r="EZ584" s="51"/>
      <c r="FA584" s="51"/>
      <c r="FB584" s="51"/>
      <c r="FC584" s="51"/>
      <c r="FD584" s="51"/>
      <c r="FE584" s="51"/>
      <c r="FF584" s="51"/>
      <c r="FG584" s="51"/>
      <c r="FH584" s="51"/>
      <c r="FI584" s="51"/>
      <c r="FJ584" s="51"/>
      <c r="FK584" s="51"/>
      <c r="FL584" s="51"/>
    </row>
    <row r="585" spans="2:168" ht="12" customHeight="1" x14ac:dyDescent="0.2">
      <c r="B585" s="21"/>
      <c r="C585" s="51"/>
      <c r="D585" s="1">
        <v>20</v>
      </c>
      <c r="E585" s="1238">
        <f t="shared" si="276"/>
        <v>0</v>
      </c>
      <c r="F585" s="669">
        <f t="shared" si="276"/>
        <v>0</v>
      </c>
      <c r="G585" s="47"/>
      <c r="H585" s="48">
        <f t="shared" si="277"/>
        <v>0</v>
      </c>
      <c r="I585" s="48">
        <f t="shared" si="277"/>
        <v>0</v>
      </c>
      <c r="J585" s="48">
        <f t="shared" si="277"/>
        <v>0</v>
      </c>
      <c r="K585" s="1187">
        <f t="shared" si="286"/>
        <v>0</v>
      </c>
      <c r="L585" s="46"/>
      <c r="M585" s="48">
        <f t="shared" si="278"/>
        <v>0</v>
      </c>
      <c r="N585" s="48">
        <f t="shared" si="278"/>
        <v>0</v>
      </c>
      <c r="O585" s="48">
        <f t="shared" si="278"/>
        <v>0</v>
      </c>
      <c r="P585" s="1187">
        <f t="shared" si="283"/>
        <v>0</v>
      </c>
      <c r="Q585" s="46"/>
      <c r="R585" s="628" t="str">
        <f t="shared" si="279"/>
        <v>ja</v>
      </c>
      <c r="S585" s="1230">
        <f>IF(R585="nee",0,(K585-P585)*(tab!$C$24*tab!$D$10+tab!$D$52))</f>
        <v>0</v>
      </c>
      <c r="T585" s="1230" t="str">
        <f>IF(AND(K585=0,P585=0),"",(H585-M585)*tab!$E$60+(I585-N585)*tab!$F$60+(J585-O585)*tab!$G$60)</f>
        <v/>
      </c>
      <c r="U585" s="1230">
        <f t="shared" si="285"/>
        <v>0</v>
      </c>
      <c r="V585" s="628" t="str">
        <f t="shared" si="281"/>
        <v>ja</v>
      </c>
      <c r="W585" s="1230">
        <f>IF(V585="nee",0,(K585-P585)*(tab!$C$125))</f>
        <v>0</v>
      </c>
      <c r="X585" s="1230">
        <f>IF(AND(K585=0,P585=0),0,(H585-M585)*tab!$G$125+(I585-N585)*tab!$H$125+(J585-O585)*tab!$I$125)</f>
        <v>0</v>
      </c>
      <c r="Y585" s="1230">
        <f t="shared" si="284"/>
        <v>0</v>
      </c>
      <c r="Z585" s="3"/>
      <c r="AA585" s="26"/>
      <c r="AF585" s="51"/>
      <c r="AG585" s="51"/>
      <c r="AH585" s="51"/>
      <c r="AI585" s="51"/>
      <c r="AJ585" s="51"/>
      <c r="AK585" s="51"/>
      <c r="AL585" s="51"/>
      <c r="AM585" s="51"/>
      <c r="AN585" s="51"/>
      <c r="AO585" s="51"/>
      <c r="AP585" s="51"/>
      <c r="AQ585" s="51"/>
      <c r="AR585" s="51"/>
      <c r="AS585" s="51"/>
      <c r="AT585" s="51"/>
      <c r="AU585" s="51"/>
      <c r="AV585" s="51"/>
      <c r="BD585" s="51"/>
      <c r="BE585" s="51"/>
      <c r="BF585" s="51"/>
      <c r="BG585" s="51"/>
      <c r="BH585" s="51"/>
      <c r="BI585" s="51"/>
      <c r="BJ585" s="51"/>
      <c r="BK585" s="51"/>
      <c r="BL585" s="51"/>
      <c r="BM585" s="51"/>
      <c r="BN585" s="51"/>
      <c r="BO585" s="51"/>
      <c r="BP585" s="51"/>
      <c r="BQ585" s="51"/>
      <c r="BR585" s="51"/>
      <c r="BS585" s="51"/>
      <c r="BT585" s="51"/>
      <c r="CB585" s="51"/>
      <c r="CC585" s="51"/>
      <c r="CD585" s="51"/>
      <c r="CE585" s="51"/>
      <c r="CF585" s="51"/>
      <c r="CG585" s="51"/>
      <c r="CH585" s="51"/>
      <c r="CI585" s="51"/>
      <c r="CJ585" s="51"/>
      <c r="CK585" s="51"/>
      <c r="CL585" s="51"/>
      <c r="CM585" s="51"/>
      <c r="CN585" s="51"/>
      <c r="CO585" s="51"/>
      <c r="CP585" s="51"/>
      <c r="CQ585" s="51"/>
      <c r="CR585" s="51"/>
      <c r="CZ585" s="51"/>
      <c r="DA585" s="51"/>
      <c r="DB585" s="51"/>
      <c r="DC585" s="51"/>
      <c r="DD585" s="51"/>
      <c r="DE585" s="51"/>
      <c r="DF585" s="51"/>
      <c r="DG585" s="51"/>
      <c r="DH585" s="51"/>
      <c r="DI585" s="51"/>
      <c r="DJ585" s="51"/>
      <c r="DK585" s="51"/>
      <c r="DL585" s="51"/>
      <c r="DM585" s="51"/>
      <c r="DN585" s="51"/>
      <c r="DO585" s="51"/>
      <c r="DP585" s="51"/>
      <c r="DX585" s="51"/>
      <c r="DY585" s="51"/>
      <c r="DZ585" s="51"/>
      <c r="EA585" s="51"/>
      <c r="EB585" s="51"/>
      <c r="EC585" s="51"/>
      <c r="ED585" s="51"/>
      <c r="EE585" s="51"/>
      <c r="EF585" s="51"/>
      <c r="EG585" s="51"/>
      <c r="EH585" s="51"/>
      <c r="EI585" s="51"/>
      <c r="EJ585" s="51"/>
      <c r="EK585" s="51"/>
      <c r="EL585" s="51"/>
      <c r="EM585" s="51"/>
      <c r="EN585" s="51"/>
      <c r="EV585" s="51"/>
      <c r="EW585" s="51"/>
      <c r="EX585" s="51"/>
      <c r="EY585" s="51"/>
      <c r="EZ585" s="51"/>
      <c r="FA585" s="51"/>
      <c r="FB585" s="51"/>
      <c r="FC585" s="51"/>
      <c r="FD585" s="51"/>
      <c r="FE585" s="51"/>
      <c r="FF585" s="51"/>
      <c r="FG585" s="51"/>
      <c r="FH585" s="51"/>
      <c r="FI585" s="51"/>
      <c r="FJ585" s="51"/>
      <c r="FK585" s="51"/>
      <c r="FL585" s="51"/>
    </row>
    <row r="586" spans="2:168" ht="12" customHeight="1" x14ac:dyDescent="0.2">
      <c r="B586" s="21"/>
      <c r="C586" s="51"/>
      <c r="D586" s="1">
        <v>21</v>
      </c>
      <c r="E586" s="1238">
        <f t="shared" si="276"/>
        <v>0</v>
      </c>
      <c r="F586" s="669">
        <f t="shared" si="276"/>
        <v>0</v>
      </c>
      <c r="G586" s="47"/>
      <c r="H586" s="48">
        <f t="shared" si="277"/>
        <v>0</v>
      </c>
      <c r="I586" s="48">
        <f t="shared" si="277"/>
        <v>0</v>
      </c>
      <c r="J586" s="48">
        <f t="shared" si="277"/>
        <v>0</v>
      </c>
      <c r="K586" s="1187">
        <f t="shared" si="286"/>
        <v>0</v>
      </c>
      <c r="L586" s="46"/>
      <c r="M586" s="48">
        <f t="shared" si="278"/>
        <v>0</v>
      </c>
      <c r="N586" s="48">
        <f t="shared" si="278"/>
        <v>0</v>
      </c>
      <c r="O586" s="48">
        <f t="shared" si="278"/>
        <v>0</v>
      </c>
      <c r="P586" s="1187">
        <f t="shared" si="283"/>
        <v>0</v>
      </c>
      <c r="Q586" s="46"/>
      <c r="R586" s="628" t="str">
        <f t="shared" si="279"/>
        <v>ja</v>
      </c>
      <c r="S586" s="1230">
        <f>IF(R586="nee",0,(K586-P586)*(tab!$C$24*tab!$D$10+tab!$D$52))</f>
        <v>0</v>
      </c>
      <c r="T586" s="1230" t="str">
        <f>IF(AND(K586=0,P586=0),"",(H586-M586)*tab!$E$60+(I586-N586)*tab!$F$60+(J586-O586)*tab!$G$60)</f>
        <v/>
      </c>
      <c r="U586" s="1230">
        <f t="shared" si="285"/>
        <v>0</v>
      </c>
      <c r="V586" s="628" t="str">
        <f t="shared" si="281"/>
        <v>ja</v>
      </c>
      <c r="W586" s="1230">
        <f>IF(V586="nee",0,(K586-P586)*(tab!$C$125))</f>
        <v>0</v>
      </c>
      <c r="X586" s="1230">
        <f>IF(AND(K586=0,P586=0),0,(H586-M586)*tab!$G$125+(I586-N586)*tab!$H$125+(J586-O586)*tab!$I$125)</f>
        <v>0</v>
      </c>
      <c r="Y586" s="1230">
        <f t="shared" si="284"/>
        <v>0</v>
      </c>
      <c r="Z586" s="3"/>
      <c r="AA586" s="26"/>
      <c r="AF586" s="51"/>
      <c r="AG586" s="51"/>
      <c r="AH586" s="51"/>
      <c r="AI586" s="51"/>
      <c r="AJ586" s="51"/>
      <c r="AK586" s="51"/>
      <c r="AL586" s="51"/>
      <c r="AM586" s="51"/>
      <c r="AN586" s="51"/>
      <c r="AO586" s="51"/>
      <c r="AP586" s="51"/>
      <c r="AQ586" s="51"/>
      <c r="AR586" s="51"/>
      <c r="AS586" s="51"/>
      <c r="AT586" s="51"/>
      <c r="AU586" s="51"/>
      <c r="AV586" s="51"/>
      <c r="BD586" s="51"/>
      <c r="BE586" s="51"/>
      <c r="BF586" s="51"/>
      <c r="BG586" s="51"/>
      <c r="BH586" s="51"/>
      <c r="BI586" s="51"/>
      <c r="BJ586" s="51"/>
      <c r="BK586" s="51"/>
      <c r="BL586" s="51"/>
      <c r="BM586" s="51"/>
      <c r="BN586" s="51"/>
      <c r="BO586" s="51"/>
      <c r="BP586" s="51"/>
      <c r="BQ586" s="51"/>
      <c r="BR586" s="51"/>
      <c r="BS586" s="51"/>
      <c r="BT586" s="51"/>
      <c r="CB586" s="51"/>
      <c r="CC586" s="51"/>
      <c r="CD586" s="51"/>
      <c r="CE586" s="51"/>
      <c r="CF586" s="51"/>
      <c r="CG586" s="51"/>
      <c r="CH586" s="51"/>
      <c r="CI586" s="51"/>
      <c r="CJ586" s="51"/>
      <c r="CK586" s="51"/>
      <c r="CL586" s="51"/>
      <c r="CM586" s="51"/>
      <c r="CN586" s="51"/>
      <c r="CO586" s="51"/>
      <c r="CP586" s="51"/>
      <c r="CQ586" s="51"/>
      <c r="CR586" s="51"/>
      <c r="CZ586" s="51"/>
      <c r="DA586" s="51"/>
      <c r="DB586" s="51"/>
      <c r="DC586" s="51"/>
      <c r="DD586" s="51"/>
      <c r="DE586" s="51"/>
      <c r="DF586" s="51"/>
      <c r="DG586" s="51"/>
      <c r="DH586" s="51"/>
      <c r="DI586" s="51"/>
      <c r="DJ586" s="51"/>
      <c r="DK586" s="51"/>
      <c r="DL586" s="51"/>
      <c r="DM586" s="51"/>
      <c r="DN586" s="51"/>
      <c r="DO586" s="51"/>
      <c r="DP586" s="51"/>
      <c r="DX586" s="51"/>
      <c r="DY586" s="51"/>
      <c r="DZ586" s="51"/>
      <c r="EA586" s="51"/>
      <c r="EB586" s="51"/>
      <c r="EC586" s="51"/>
      <c r="ED586" s="51"/>
      <c r="EE586" s="51"/>
      <c r="EF586" s="51"/>
      <c r="EG586" s="51"/>
      <c r="EH586" s="51"/>
      <c r="EI586" s="51"/>
      <c r="EJ586" s="51"/>
      <c r="EK586" s="51"/>
      <c r="EL586" s="51"/>
      <c r="EM586" s="51"/>
      <c r="EN586" s="51"/>
      <c r="EV586" s="51"/>
      <c r="EW586" s="51"/>
      <c r="EX586" s="51"/>
      <c r="EY586" s="51"/>
      <c r="EZ586" s="51"/>
      <c r="FA586" s="51"/>
      <c r="FB586" s="51"/>
      <c r="FC586" s="51"/>
      <c r="FD586" s="51"/>
      <c r="FE586" s="51"/>
      <c r="FF586" s="51"/>
      <c r="FG586" s="51"/>
      <c r="FH586" s="51"/>
      <c r="FI586" s="51"/>
      <c r="FJ586" s="51"/>
      <c r="FK586" s="51"/>
      <c r="FL586" s="51"/>
    </row>
    <row r="587" spans="2:168" ht="12" customHeight="1" x14ac:dyDescent="0.2">
      <c r="B587" s="21"/>
      <c r="C587" s="51"/>
      <c r="D587" s="1">
        <v>22</v>
      </c>
      <c r="E587" s="1238">
        <f t="shared" si="276"/>
        <v>0</v>
      </c>
      <c r="F587" s="669">
        <f t="shared" si="276"/>
        <v>0</v>
      </c>
      <c r="G587" s="47"/>
      <c r="H587" s="48">
        <f t="shared" si="277"/>
        <v>0</v>
      </c>
      <c r="I587" s="48">
        <f t="shared" si="277"/>
        <v>0</v>
      </c>
      <c r="J587" s="48">
        <f t="shared" si="277"/>
        <v>0</v>
      </c>
      <c r="K587" s="1187">
        <f t="shared" si="286"/>
        <v>0</v>
      </c>
      <c r="L587" s="46"/>
      <c r="M587" s="48">
        <f t="shared" si="278"/>
        <v>0</v>
      </c>
      <c r="N587" s="48">
        <f t="shared" si="278"/>
        <v>0</v>
      </c>
      <c r="O587" s="48">
        <f t="shared" si="278"/>
        <v>0</v>
      </c>
      <c r="P587" s="1187">
        <f t="shared" si="283"/>
        <v>0</v>
      </c>
      <c r="Q587" s="46"/>
      <c r="R587" s="628" t="str">
        <f t="shared" si="279"/>
        <v>ja</v>
      </c>
      <c r="S587" s="1230">
        <f>IF(R587="nee",0,(K587-P587)*(tab!$C$24*tab!$D$10+tab!$D$52))</f>
        <v>0</v>
      </c>
      <c r="T587" s="1230" t="str">
        <f>IF(AND(K587=0,P587=0),"",(H587-M587)*tab!$E$60+(I587-N587)*tab!$F$60+(J587-O587)*tab!$G$60)</f>
        <v/>
      </c>
      <c r="U587" s="1230">
        <f t="shared" si="285"/>
        <v>0</v>
      </c>
      <c r="V587" s="628" t="str">
        <f t="shared" si="281"/>
        <v>ja</v>
      </c>
      <c r="W587" s="1230">
        <f>IF(V587="nee",0,(K587-P587)*(tab!$C$125))</f>
        <v>0</v>
      </c>
      <c r="X587" s="1230">
        <f>IF(AND(K587=0,P587=0),0,(H587-M587)*tab!$G$125+(I587-N587)*tab!$H$125+(J587-O587)*tab!$I$125)</f>
        <v>0</v>
      </c>
      <c r="Y587" s="1230">
        <f t="shared" si="284"/>
        <v>0</v>
      </c>
      <c r="Z587" s="3"/>
      <c r="AA587" s="26"/>
      <c r="AF587" s="51"/>
      <c r="AG587" s="51"/>
      <c r="AH587" s="51"/>
      <c r="AI587" s="51"/>
      <c r="AJ587" s="51"/>
      <c r="AK587" s="51"/>
      <c r="AL587" s="51"/>
      <c r="AM587" s="51"/>
      <c r="AN587" s="51"/>
      <c r="AO587" s="51"/>
      <c r="AP587" s="51"/>
      <c r="AQ587" s="51"/>
      <c r="AR587" s="51"/>
      <c r="AS587" s="51"/>
      <c r="AT587" s="51"/>
      <c r="AU587" s="51"/>
      <c r="AV587" s="51"/>
      <c r="BD587" s="51"/>
      <c r="BE587" s="51"/>
      <c r="BF587" s="51"/>
      <c r="BG587" s="51"/>
      <c r="BH587" s="51"/>
      <c r="BI587" s="51"/>
      <c r="BJ587" s="51"/>
      <c r="BK587" s="51"/>
      <c r="BL587" s="51"/>
      <c r="BM587" s="51"/>
      <c r="BN587" s="51"/>
      <c r="BO587" s="51"/>
      <c r="BP587" s="51"/>
      <c r="BQ587" s="51"/>
      <c r="BR587" s="51"/>
      <c r="BS587" s="51"/>
      <c r="BT587" s="51"/>
      <c r="CB587" s="51"/>
      <c r="CC587" s="51"/>
      <c r="CD587" s="51"/>
      <c r="CE587" s="51"/>
      <c r="CF587" s="51"/>
      <c r="CG587" s="51"/>
      <c r="CH587" s="51"/>
      <c r="CI587" s="51"/>
      <c r="CJ587" s="51"/>
      <c r="CK587" s="51"/>
      <c r="CL587" s="51"/>
      <c r="CM587" s="51"/>
      <c r="CN587" s="51"/>
      <c r="CO587" s="51"/>
      <c r="CP587" s="51"/>
      <c r="CQ587" s="51"/>
      <c r="CR587" s="51"/>
      <c r="CZ587" s="51"/>
      <c r="DA587" s="51"/>
      <c r="DB587" s="51"/>
      <c r="DC587" s="51"/>
      <c r="DD587" s="51"/>
      <c r="DE587" s="51"/>
      <c r="DF587" s="51"/>
      <c r="DG587" s="51"/>
      <c r="DH587" s="51"/>
      <c r="DI587" s="51"/>
      <c r="DJ587" s="51"/>
      <c r="DK587" s="51"/>
      <c r="DL587" s="51"/>
      <c r="DM587" s="51"/>
      <c r="DN587" s="51"/>
      <c r="DO587" s="51"/>
      <c r="DP587" s="51"/>
      <c r="DX587" s="51"/>
      <c r="DY587" s="51"/>
      <c r="DZ587" s="51"/>
      <c r="EA587" s="51"/>
      <c r="EB587" s="51"/>
      <c r="EC587" s="51"/>
      <c r="ED587" s="51"/>
      <c r="EE587" s="51"/>
      <c r="EF587" s="51"/>
      <c r="EG587" s="51"/>
      <c r="EH587" s="51"/>
      <c r="EI587" s="51"/>
      <c r="EJ587" s="51"/>
      <c r="EK587" s="51"/>
      <c r="EL587" s="51"/>
      <c r="EM587" s="51"/>
      <c r="EN587" s="51"/>
      <c r="EV587" s="51"/>
      <c r="EW587" s="51"/>
      <c r="EX587" s="51"/>
      <c r="EY587" s="51"/>
      <c r="EZ587" s="51"/>
      <c r="FA587" s="51"/>
      <c r="FB587" s="51"/>
      <c r="FC587" s="51"/>
      <c r="FD587" s="51"/>
      <c r="FE587" s="51"/>
      <c r="FF587" s="51"/>
      <c r="FG587" s="51"/>
      <c r="FH587" s="51"/>
      <c r="FI587" s="51"/>
      <c r="FJ587" s="51"/>
      <c r="FK587" s="51"/>
      <c r="FL587" s="51"/>
    </row>
    <row r="588" spans="2:168" ht="12" customHeight="1" x14ac:dyDescent="0.2">
      <c r="B588" s="21"/>
      <c r="C588" s="51"/>
      <c r="D588" s="1">
        <v>23</v>
      </c>
      <c r="E588" s="1238">
        <f t="shared" si="276"/>
        <v>0</v>
      </c>
      <c r="F588" s="669">
        <f t="shared" si="276"/>
        <v>0</v>
      </c>
      <c r="G588" s="47"/>
      <c r="H588" s="48">
        <f t="shared" si="277"/>
        <v>0</v>
      </c>
      <c r="I588" s="48">
        <f t="shared" si="277"/>
        <v>0</v>
      </c>
      <c r="J588" s="48">
        <f t="shared" si="277"/>
        <v>0</v>
      </c>
      <c r="K588" s="1187">
        <f t="shared" si="286"/>
        <v>0</v>
      </c>
      <c r="L588" s="46"/>
      <c r="M588" s="48">
        <f t="shared" si="278"/>
        <v>0</v>
      </c>
      <c r="N588" s="48">
        <f t="shared" si="278"/>
        <v>0</v>
      </c>
      <c r="O588" s="48">
        <f t="shared" si="278"/>
        <v>0</v>
      </c>
      <c r="P588" s="1187">
        <f t="shared" si="283"/>
        <v>0</v>
      </c>
      <c r="Q588" s="46"/>
      <c r="R588" s="628" t="str">
        <f t="shared" si="279"/>
        <v>ja</v>
      </c>
      <c r="S588" s="1230">
        <f>IF(R588="nee",0,(K588-P588)*(tab!$C$24*tab!$D$10+tab!$D$52))</f>
        <v>0</v>
      </c>
      <c r="T588" s="1230" t="str">
        <f>IF(AND(K588=0,P588=0),"",(H588-M588)*tab!$E$60+(I588-N588)*tab!$F$60+(J588-O588)*tab!$G$60)</f>
        <v/>
      </c>
      <c r="U588" s="1230">
        <f t="shared" si="285"/>
        <v>0</v>
      </c>
      <c r="V588" s="628" t="str">
        <f t="shared" si="281"/>
        <v>ja</v>
      </c>
      <c r="W588" s="1230">
        <f>IF(V588="nee",0,(K588-P588)*(tab!$C$125))</f>
        <v>0</v>
      </c>
      <c r="X588" s="1230">
        <f>IF(AND(K588=0,P588=0),0,(H588-M588)*tab!$G$125+(I588-N588)*tab!$H$125+(J588-O588)*tab!$I$125)</f>
        <v>0</v>
      </c>
      <c r="Y588" s="1230">
        <f t="shared" si="284"/>
        <v>0</v>
      </c>
      <c r="Z588" s="3"/>
      <c r="AA588" s="26"/>
      <c r="AF588" s="51"/>
      <c r="AG588" s="51"/>
      <c r="AH588" s="51"/>
      <c r="AI588" s="51"/>
      <c r="AJ588" s="51"/>
      <c r="AK588" s="51"/>
      <c r="AL588" s="51"/>
      <c r="AM588" s="51"/>
      <c r="AN588" s="51"/>
      <c r="AO588" s="51"/>
      <c r="AP588" s="51"/>
      <c r="AQ588" s="51"/>
      <c r="AR588" s="51"/>
      <c r="AS588" s="51"/>
      <c r="AT588" s="51"/>
      <c r="AU588" s="51"/>
      <c r="AV588" s="51"/>
      <c r="BD588" s="51"/>
      <c r="BE588" s="51"/>
      <c r="BF588" s="51"/>
      <c r="BG588" s="51"/>
      <c r="BH588" s="51"/>
      <c r="BI588" s="51"/>
      <c r="BJ588" s="51"/>
      <c r="BK588" s="51"/>
      <c r="BL588" s="51"/>
      <c r="BM588" s="51"/>
      <c r="BN588" s="51"/>
      <c r="BO588" s="51"/>
      <c r="BP588" s="51"/>
      <c r="BQ588" s="51"/>
      <c r="BR588" s="51"/>
      <c r="BS588" s="51"/>
      <c r="BT588" s="51"/>
      <c r="CB588" s="51"/>
      <c r="CC588" s="51"/>
      <c r="CD588" s="51"/>
      <c r="CE588" s="51"/>
      <c r="CF588" s="51"/>
      <c r="CG588" s="51"/>
      <c r="CH588" s="51"/>
      <c r="CI588" s="51"/>
      <c r="CJ588" s="51"/>
      <c r="CK588" s="51"/>
      <c r="CL588" s="51"/>
      <c r="CM588" s="51"/>
      <c r="CN588" s="51"/>
      <c r="CO588" s="51"/>
      <c r="CP588" s="51"/>
      <c r="CQ588" s="51"/>
      <c r="CR588" s="51"/>
      <c r="CZ588" s="51"/>
      <c r="DA588" s="51"/>
      <c r="DB588" s="51"/>
      <c r="DC588" s="51"/>
      <c r="DD588" s="51"/>
      <c r="DE588" s="51"/>
      <c r="DF588" s="51"/>
      <c r="DG588" s="51"/>
      <c r="DH588" s="51"/>
      <c r="DI588" s="51"/>
      <c r="DJ588" s="51"/>
      <c r="DK588" s="51"/>
      <c r="DL588" s="51"/>
      <c r="DM588" s="51"/>
      <c r="DN588" s="51"/>
      <c r="DO588" s="51"/>
      <c r="DP588" s="51"/>
      <c r="DX588" s="51"/>
      <c r="DY588" s="51"/>
      <c r="DZ588" s="51"/>
      <c r="EA588" s="51"/>
      <c r="EB588" s="51"/>
      <c r="EC588" s="51"/>
      <c r="ED588" s="51"/>
      <c r="EE588" s="51"/>
      <c r="EF588" s="51"/>
      <c r="EG588" s="51"/>
      <c r="EH588" s="51"/>
      <c r="EI588" s="51"/>
      <c r="EJ588" s="51"/>
      <c r="EK588" s="51"/>
      <c r="EL588" s="51"/>
      <c r="EM588" s="51"/>
      <c r="EN588" s="51"/>
      <c r="EV588" s="51"/>
      <c r="EW588" s="51"/>
      <c r="EX588" s="51"/>
      <c r="EY588" s="51"/>
      <c r="EZ588" s="51"/>
      <c r="FA588" s="51"/>
      <c r="FB588" s="51"/>
      <c r="FC588" s="51"/>
      <c r="FD588" s="51"/>
      <c r="FE588" s="51"/>
      <c r="FF588" s="51"/>
      <c r="FG588" s="51"/>
      <c r="FH588" s="51"/>
      <c r="FI588" s="51"/>
      <c r="FJ588" s="51"/>
      <c r="FK588" s="51"/>
      <c r="FL588" s="51"/>
    </row>
    <row r="589" spans="2:168" ht="12" customHeight="1" x14ac:dyDescent="0.2">
      <c r="B589" s="21"/>
      <c r="C589" s="51"/>
      <c r="D589" s="1">
        <v>24</v>
      </c>
      <c r="E589" s="1238">
        <f t="shared" si="276"/>
        <v>0</v>
      </c>
      <c r="F589" s="669">
        <f t="shared" si="276"/>
        <v>0</v>
      </c>
      <c r="G589" s="47"/>
      <c r="H589" s="48">
        <f t="shared" si="277"/>
        <v>0</v>
      </c>
      <c r="I589" s="48">
        <f t="shared" si="277"/>
        <v>0</v>
      </c>
      <c r="J589" s="48">
        <f t="shared" si="277"/>
        <v>0</v>
      </c>
      <c r="K589" s="1187">
        <f t="shared" si="286"/>
        <v>0</v>
      </c>
      <c r="L589" s="46"/>
      <c r="M589" s="48">
        <f t="shared" si="278"/>
        <v>0</v>
      </c>
      <c r="N589" s="48">
        <f t="shared" si="278"/>
        <v>0</v>
      </c>
      <c r="O589" s="48">
        <f t="shared" si="278"/>
        <v>0</v>
      </c>
      <c r="P589" s="1187">
        <f t="shared" si="283"/>
        <v>0</v>
      </c>
      <c r="Q589" s="46"/>
      <c r="R589" s="628" t="str">
        <f t="shared" si="279"/>
        <v>ja</v>
      </c>
      <c r="S589" s="1230">
        <f>IF(R589="nee",0,(K589-P589)*(tab!$C$24*tab!$D$10+tab!$D$52))</f>
        <v>0</v>
      </c>
      <c r="T589" s="1230" t="str">
        <f>IF(AND(K589=0,P589=0),"",(H589-M589)*tab!$E$60+(I589-N589)*tab!$F$60+(J589-O589)*tab!$G$60)</f>
        <v/>
      </c>
      <c r="U589" s="1230">
        <f t="shared" si="285"/>
        <v>0</v>
      </c>
      <c r="V589" s="628" t="str">
        <f t="shared" si="281"/>
        <v>ja</v>
      </c>
      <c r="W589" s="1230">
        <f>IF(V589="nee",0,(K589-P589)*(tab!$C$125))</f>
        <v>0</v>
      </c>
      <c r="X589" s="1230">
        <f>IF(AND(K589=0,P589=0),0,(H589-M589)*tab!$G$125+(I589-N589)*tab!$H$125+(J589-O589)*tab!$I$125)</f>
        <v>0</v>
      </c>
      <c r="Y589" s="1230">
        <f t="shared" si="284"/>
        <v>0</v>
      </c>
      <c r="Z589" s="3"/>
      <c r="AA589" s="26"/>
      <c r="AF589" s="51"/>
      <c r="AG589" s="51"/>
      <c r="AH589" s="51"/>
      <c r="AI589" s="51"/>
      <c r="AJ589" s="51"/>
      <c r="AK589" s="51"/>
      <c r="AL589" s="51"/>
      <c r="AM589" s="51"/>
      <c r="AN589" s="51"/>
      <c r="AO589" s="51"/>
      <c r="AP589" s="51"/>
      <c r="AQ589" s="51"/>
      <c r="AR589" s="51"/>
      <c r="AS589" s="51"/>
      <c r="AT589" s="51"/>
      <c r="AU589" s="51"/>
      <c r="AV589" s="51"/>
      <c r="BD589" s="51"/>
      <c r="BE589" s="51"/>
      <c r="BF589" s="51"/>
      <c r="BG589" s="51"/>
      <c r="BH589" s="51"/>
      <c r="BI589" s="51"/>
      <c r="BJ589" s="51"/>
      <c r="BK589" s="51"/>
      <c r="BL589" s="51"/>
      <c r="BM589" s="51"/>
      <c r="BN589" s="51"/>
      <c r="BO589" s="51"/>
      <c r="BP589" s="51"/>
      <c r="BQ589" s="51"/>
      <c r="BR589" s="51"/>
      <c r="BS589" s="51"/>
      <c r="BT589" s="51"/>
      <c r="CB589" s="51"/>
      <c r="CC589" s="51"/>
      <c r="CD589" s="51"/>
      <c r="CE589" s="51"/>
      <c r="CF589" s="51"/>
      <c r="CG589" s="51"/>
      <c r="CH589" s="51"/>
      <c r="CI589" s="51"/>
      <c r="CJ589" s="51"/>
      <c r="CK589" s="51"/>
      <c r="CL589" s="51"/>
      <c r="CM589" s="51"/>
      <c r="CN589" s="51"/>
      <c r="CO589" s="51"/>
      <c r="CP589" s="51"/>
      <c r="CQ589" s="51"/>
      <c r="CR589" s="51"/>
      <c r="CZ589" s="51"/>
      <c r="DA589" s="51"/>
      <c r="DB589" s="51"/>
      <c r="DC589" s="51"/>
      <c r="DD589" s="51"/>
      <c r="DE589" s="51"/>
      <c r="DF589" s="51"/>
      <c r="DG589" s="51"/>
      <c r="DH589" s="51"/>
      <c r="DI589" s="51"/>
      <c r="DJ589" s="51"/>
      <c r="DK589" s="51"/>
      <c r="DL589" s="51"/>
      <c r="DM589" s="51"/>
      <c r="DN589" s="51"/>
      <c r="DO589" s="51"/>
      <c r="DP589" s="51"/>
      <c r="DX589" s="51"/>
      <c r="DY589" s="51"/>
      <c r="DZ589" s="51"/>
      <c r="EA589" s="51"/>
      <c r="EB589" s="51"/>
      <c r="EC589" s="51"/>
      <c r="ED589" s="51"/>
      <c r="EE589" s="51"/>
      <c r="EF589" s="51"/>
      <c r="EG589" s="51"/>
      <c r="EH589" s="51"/>
      <c r="EI589" s="51"/>
      <c r="EJ589" s="51"/>
      <c r="EK589" s="51"/>
      <c r="EL589" s="51"/>
      <c r="EM589" s="51"/>
      <c r="EN589" s="51"/>
      <c r="EV589" s="51"/>
      <c r="EW589" s="51"/>
      <c r="EX589" s="51"/>
      <c r="EY589" s="51"/>
      <c r="EZ589" s="51"/>
      <c r="FA589" s="51"/>
      <c r="FB589" s="51"/>
      <c r="FC589" s="51"/>
      <c r="FD589" s="51"/>
      <c r="FE589" s="51"/>
      <c r="FF589" s="51"/>
      <c r="FG589" s="51"/>
      <c r="FH589" s="51"/>
      <c r="FI589" s="51"/>
      <c r="FJ589" s="51"/>
      <c r="FK589" s="51"/>
      <c r="FL589" s="51"/>
    </row>
    <row r="590" spans="2:168" ht="12" customHeight="1" x14ac:dyDescent="0.2">
      <c r="B590" s="21"/>
      <c r="C590" s="51"/>
      <c r="D590" s="1">
        <v>25</v>
      </c>
      <c r="E590" s="1238">
        <f t="shared" si="276"/>
        <v>0</v>
      </c>
      <c r="F590" s="669">
        <f t="shared" si="276"/>
        <v>0</v>
      </c>
      <c r="G590" s="47"/>
      <c r="H590" s="48">
        <f t="shared" si="277"/>
        <v>0</v>
      </c>
      <c r="I590" s="48">
        <f t="shared" si="277"/>
        <v>0</v>
      </c>
      <c r="J590" s="48">
        <f t="shared" si="277"/>
        <v>0</v>
      </c>
      <c r="K590" s="1187">
        <f t="shared" si="286"/>
        <v>0</v>
      </c>
      <c r="L590" s="46"/>
      <c r="M590" s="48">
        <f t="shared" si="278"/>
        <v>0</v>
      </c>
      <c r="N590" s="48">
        <f t="shared" si="278"/>
        <v>0</v>
      </c>
      <c r="O590" s="48">
        <f t="shared" si="278"/>
        <v>0</v>
      </c>
      <c r="P590" s="1187">
        <f t="shared" si="283"/>
        <v>0</v>
      </c>
      <c r="Q590" s="46"/>
      <c r="R590" s="628" t="str">
        <f t="shared" si="279"/>
        <v>ja</v>
      </c>
      <c r="S590" s="1230">
        <f>IF(R590="nee",0,(K590-P590)*(tab!$C$24*tab!$D$10+tab!$D$52))</f>
        <v>0</v>
      </c>
      <c r="T590" s="1230" t="str">
        <f>IF(AND(K590=0,P590=0),"",(H590-M590)*tab!$E$60+(I590-N590)*tab!$F$60+(J590-O590)*tab!$G$60)</f>
        <v/>
      </c>
      <c r="U590" s="1230">
        <f t="shared" si="285"/>
        <v>0</v>
      </c>
      <c r="V590" s="628" t="str">
        <f t="shared" si="281"/>
        <v>ja</v>
      </c>
      <c r="W590" s="1230">
        <f>IF(V590="nee",0,(K590-P590)*(tab!$C$125))</f>
        <v>0</v>
      </c>
      <c r="X590" s="1230">
        <f>IF(AND(K590=0,P590=0),0,(H590-M590)*tab!$G$125+(I590-N590)*tab!$H$125+(J590-O590)*tab!$I$125)</f>
        <v>0</v>
      </c>
      <c r="Y590" s="1230">
        <f t="shared" si="284"/>
        <v>0</v>
      </c>
      <c r="Z590" s="3"/>
      <c r="AA590" s="26"/>
      <c r="AF590" s="51"/>
      <c r="AG590" s="51"/>
      <c r="AH590" s="51"/>
      <c r="AI590" s="51"/>
      <c r="AJ590" s="51"/>
      <c r="AK590" s="51"/>
      <c r="AL590" s="51"/>
      <c r="AM590" s="51"/>
      <c r="AN590" s="51"/>
      <c r="AO590" s="51"/>
      <c r="AP590" s="51"/>
      <c r="AQ590" s="51"/>
      <c r="AR590" s="51"/>
      <c r="AS590" s="51"/>
      <c r="AT590" s="51"/>
      <c r="AU590" s="51"/>
      <c r="AV590" s="51"/>
      <c r="BD590" s="51"/>
      <c r="BE590" s="51"/>
      <c r="BF590" s="51"/>
      <c r="BG590" s="51"/>
      <c r="BH590" s="51"/>
      <c r="BI590" s="51"/>
      <c r="BJ590" s="51"/>
      <c r="BK590" s="51"/>
      <c r="BL590" s="51"/>
      <c r="BM590" s="51"/>
      <c r="BN590" s="51"/>
      <c r="BO590" s="51"/>
      <c r="BP590" s="51"/>
      <c r="BQ590" s="51"/>
      <c r="BR590" s="51"/>
      <c r="BS590" s="51"/>
      <c r="BT590" s="51"/>
      <c r="CB590" s="51"/>
      <c r="CC590" s="51"/>
      <c r="CD590" s="51"/>
      <c r="CE590" s="51"/>
      <c r="CF590" s="51"/>
      <c r="CG590" s="51"/>
      <c r="CH590" s="51"/>
      <c r="CI590" s="51"/>
      <c r="CJ590" s="51"/>
      <c r="CK590" s="51"/>
      <c r="CL590" s="51"/>
      <c r="CM590" s="51"/>
      <c r="CN590" s="51"/>
      <c r="CO590" s="51"/>
      <c r="CP590" s="51"/>
      <c r="CQ590" s="51"/>
      <c r="CR590" s="51"/>
      <c r="CZ590" s="51"/>
      <c r="DA590" s="51"/>
      <c r="DB590" s="51"/>
      <c r="DC590" s="51"/>
      <c r="DD590" s="51"/>
      <c r="DE590" s="51"/>
      <c r="DF590" s="51"/>
      <c r="DG590" s="51"/>
      <c r="DH590" s="51"/>
      <c r="DI590" s="51"/>
      <c r="DJ590" s="51"/>
      <c r="DK590" s="51"/>
      <c r="DL590" s="51"/>
      <c r="DM590" s="51"/>
      <c r="DN590" s="51"/>
      <c r="DO590" s="51"/>
      <c r="DP590" s="51"/>
      <c r="DX590" s="51"/>
      <c r="DY590" s="51"/>
      <c r="DZ590" s="51"/>
      <c r="EA590" s="51"/>
      <c r="EB590" s="51"/>
      <c r="EC590" s="51"/>
      <c r="ED590" s="51"/>
      <c r="EE590" s="51"/>
      <c r="EF590" s="51"/>
      <c r="EG590" s="51"/>
      <c r="EH590" s="51"/>
      <c r="EI590" s="51"/>
      <c r="EJ590" s="51"/>
      <c r="EK590" s="51"/>
      <c r="EL590" s="51"/>
      <c r="EM590" s="51"/>
      <c r="EN590" s="51"/>
      <c r="EV590" s="51"/>
      <c r="EW590" s="51"/>
      <c r="EX590" s="51"/>
      <c r="EY590" s="51"/>
      <c r="EZ590" s="51"/>
      <c r="FA590" s="51"/>
      <c r="FB590" s="51"/>
      <c r="FC590" s="51"/>
      <c r="FD590" s="51"/>
      <c r="FE590" s="51"/>
      <c r="FF590" s="51"/>
      <c r="FG590" s="51"/>
      <c r="FH590" s="51"/>
      <c r="FI590" s="51"/>
      <c r="FJ590" s="51"/>
      <c r="FK590" s="51"/>
      <c r="FL590" s="51"/>
    </row>
    <row r="591" spans="2:168" ht="12" customHeight="1" x14ac:dyDescent="0.2">
      <c r="B591" s="21"/>
      <c r="C591" s="51"/>
      <c r="D591" s="1">
        <v>26</v>
      </c>
      <c r="E591" s="1238">
        <f t="shared" si="276"/>
        <v>0</v>
      </c>
      <c r="F591" s="669">
        <f t="shared" si="276"/>
        <v>0</v>
      </c>
      <c r="G591" s="47"/>
      <c r="H591" s="48">
        <f t="shared" si="277"/>
        <v>0</v>
      </c>
      <c r="I591" s="48">
        <f t="shared" si="277"/>
        <v>0</v>
      </c>
      <c r="J591" s="48">
        <f t="shared" si="277"/>
        <v>0</v>
      </c>
      <c r="K591" s="1187">
        <f t="shared" si="286"/>
        <v>0</v>
      </c>
      <c r="L591" s="46"/>
      <c r="M591" s="48">
        <f t="shared" si="278"/>
        <v>0</v>
      </c>
      <c r="N591" s="48">
        <f t="shared" si="278"/>
        <v>0</v>
      </c>
      <c r="O591" s="48">
        <f t="shared" si="278"/>
        <v>0</v>
      </c>
      <c r="P591" s="1187">
        <f t="shared" si="283"/>
        <v>0</v>
      </c>
      <c r="Q591" s="46"/>
      <c r="R591" s="628" t="str">
        <f t="shared" si="279"/>
        <v>ja</v>
      </c>
      <c r="S591" s="1230">
        <f>IF(R591="nee",0,(K591-P591)*(tab!$C$24*tab!$D$10+tab!$D$52))</f>
        <v>0</v>
      </c>
      <c r="T591" s="1230" t="str">
        <f>IF(AND(K591=0,P591=0),"",(H591-M591)*tab!$E$60+(I591-N591)*tab!$F$60+(J591-O591)*tab!$G$60)</f>
        <v/>
      </c>
      <c r="U591" s="1230">
        <f t="shared" si="285"/>
        <v>0</v>
      </c>
      <c r="V591" s="628" t="str">
        <f t="shared" si="281"/>
        <v>ja</v>
      </c>
      <c r="W591" s="1230">
        <f>IF(V591="nee",0,(K591-P591)*(tab!$C$125))</f>
        <v>0</v>
      </c>
      <c r="X591" s="1230">
        <f>IF(AND(K591=0,P591=0),0,(H591-M591)*tab!$G$125+(I591-N591)*tab!$H$125+(J591-O591)*tab!$I$125)</f>
        <v>0</v>
      </c>
      <c r="Y591" s="1230">
        <f t="shared" si="284"/>
        <v>0</v>
      </c>
      <c r="Z591" s="3"/>
      <c r="AA591" s="26"/>
      <c r="AF591" s="51"/>
      <c r="AG591" s="51"/>
      <c r="AH591" s="51"/>
      <c r="AI591" s="51"/>
      <c r="AJ591" s="51"/>
      <c r="AK591" s="51"/>
      <c r="AL591" s="51"/>
      <c r="AM591" s="51"/>
      <c r="AN591" s="51"/>
      <c r="AO591" s="51"/>
      <c r="AP591" s="51"/>
      <c r="AQ591" s="51"/>
      <c r="AR591" s="51"/>
      <c r="AS591" s="51"/>
      <c r="AT591" s="51"/>
      <c r="AU591" s="51"/>
      <c r="AV591" s="51"/>
      <c r="BD591" s="51"/>
      <c r="BE591" s="51"/>
      <c r="BF591" s="51"/>
      <c r="BG591" s="51"/>
      <c r="BH591" s="51"/>
      <c r="BI591" s="51"/>
      <c r="BJ591" s="51"/>
      <c r="BK591" s="51"/>
      <c r="BL591" s="51"/>
      <c r="BM591" s="51"/>
      <c r="BN591" s="51"/>
      <c r="BO591" s="51"/>
      <c r="BP591" s="51"/>
      <c r="BQ591" s="51"/>
      <c r="BR591" s="51"/>
      <c r="BS591" s="51"/>
      <c r="BT591" s="51"/>
      <c r="CB591" s="51"/>
      <c r="CC591" s="51"/>
      <c r="CD591" s="51"/>
      <c r="CE591" s="51"/>
      <c r="CF591" s="51"/>
      <c r="CG591" s="51"/>
      <c r="CH591" s="51"/>
      <c r="CI591" s="51"/>
      <c r="CJ591" s="51"/>
      <c r="CK591" s="51"/>
      <c r="CL591" s="51"/>
      <c r="CM591" s="51"/>
      <c r="CN591" s="51"/>
      <c r="CO591" s="51"/>
      <c r="CP591" s="51"/>
      <c r="CQ591" s="51"/>
      <c r="CR591" s="51"/>
      <c r="CZ591" s="51"/>
      <c r="DA591" s="51"/>
      <c r="DB591" s="51"/>
      <c r="DC591" s="51"/>
      <c r="DD591" s="51"/>
      <c r="DE591" s="51"/>
      <c r="DF591" s="51"/>
      <c r="DG591" s="51"/>
      <c r="DH591" s="51"/>
      <c r="DI591" s="51"/>
      <c r="DJ591" s="51"/>
      <c r="DK591" s="51"/>
      <c r="DL591" s="51"/>
      <c r="DM591" s="51"/>
      <c r="DN591" s="51"/>
      <c r="DO591" s="51"/>
      <c r="DP591" s="51"/>
      <c r="DX591" s="51"/>
      <c r="DY591" s="51"/>
      <c r="DZ591" s="51"/>
      <c r="EA591" s="51"/>
      <c r="EB591" s="51"/>
      <c r="EC591" s="51"/>
      <c r="ED591" s="51"/>
      <c r="EE591" s="51"/>
      <c r="EF591" s="51"/>
      <c r="EG591" s="51"/>
      <c r="EH591" s="51"/>
      <c r="EI591" s="51"/>
      <c r="EJ591" s="51"/>
      <c r="EK591" s="51"/>
      <c r="EL591" s="51"/>
      <c r="EM591" s="51"/>
      <c r="EN591" s="51"/>
      <c r="EV591" s="51"/>
      <c r="EW591" s="51"/>
      <c r="EX591" s="51"/>
      <c r="EY591" s="51"/>
      <c r="EZ591" s="51"/>
      <c r="FA591" s="51"/>
      <c r="FB591" s="51"/>
      <c r="FC591" s="51"/>
      <c r="FD591" s="51"/>
      <c r="FE591" s="51"/>
      <c r="FF591" s="51"/>
      <c r="FG591" s="51"/>
      <c r="FH591" s="51"/>
      <c r="FI591" s="51"/>
      <c r="FJ591" s="51"/>
      <c r="FK591" s="51"/>
      <c r="FL591" s="51"/>
    </row>
    <row r="592" spans="2:168" ht="12" customHeight="1" x14ac:dyDescent="0.2">
      <c r="B592" s="21"/>
      <c r="C592" s="51"/>
      <c r="D592" s="1">
        <v>27</v>
      </c>
      <c r="E592" s="1238">
        <f t="shared" si="276"/>
        <v>0</v>
      </c>
      <c r="F592" s="669">
        <f t="shared" si="276"/>
        <v>0</v>
      </c>
      <c r="G592" s="47"/>
      <c r="H592" s="48">
        <f t="shared" si="277"/>
        <v>0</v>
      </c>
      <c r="I592" s="48">
        <f t="shared" si="277"/>
        <v>0</v>
      </c>
      <c r="J592" s="48">
        <f t="shared" si="277"/>
        <v>0</v>
      </c>
      <c r="K592" s="1187">
        <f t="shared" si="286"/>
        <v>0</v>
      </c>
      <c r="L592" s="46"/>
      <c r="M592" s="48">
        <f t="shared" si="278"/>
        <v>0</v>
      </c>
      <c r="N592" s="48">
        <f t="shared" si="278"/>
        <v>0</v>
      </c>
      <c r="O592" s="48">
        <f t="shared" si="278"/>
        <v>0</v>
      </c>
      <c r="P592" s="1187">
        <f t="shared" si="283"/>
        <v>0</v>
      </c>
      <c r="Q592" s="46"/>
      <c r="R592" s="628" t="str">
        <f t="shared" si="279"/>
        <v>ja</v>
      </c>
      <c r="S592" s="1230">
        <f>IF(R592="nee",0,(K592-P592)*(tab!$C$24*tab!$D$10+tab!$D$52))</f>
        <v>0</v>
      </c>
      <c r="T592" s="1230" t="str">
        <f>IF(AND(K592=0,P592=0),"",(H592-M592)*tab!$E$60+(I592-N592)*tab!$F$60+(J592-O592)*tab!$G$60)</f>
        <v/>
      </c>
      <c r="U592" s="1230">
        <f t="shared" si="285"/>
        <v>0</v>
      </c>
      <c r="V592" s="628" t="str">
        <f t="shared" si="281"/>
        <v>ja</v>
      </c>
      <c r="W592" s="1230">
        <f>IF(V592="nee",0,(K592-P592)*(tab!$C$125))</f>
        <v>0</v>
      </c>
      <c r="X592" s="1230">
        <f>IF(AND(K592=0,P592=0),0,(H592-M592)*tab!$G$125+(I592-N592)*tab!$H$125+(J592-O592)*tab!$I$125)</f>
        <v>0</v>
      </c>
      <c r="Y592" s="1230">
        <f t="shared" si="284"/>
        <v>0</v>
      </c>
      <c r="Z592" s="3"/>
      <c r="AA592" s="26"/>
      <c r="AF592" s="51"/>
      <c r="AG592" s="51"/>
      <c r="AH592" s="51"/>
      <c r="AI592" s="51"/>
      <c r="AJ592" s="51"/>
      <c r="AK592" s="51"/>
      <c r="AL592" s="51"/>
      <c r="AM592" s="51"/>
      <c r="AN592" s="51"/>
      <c r="AO592" s="51"/>
      <c r="AP592" s="51"/>
      <c r="AQ592" s="51"/>
      <c r="AR592" s="51"/>
      <c r="AS592" s="51"/>
      <c r="AT592" s="51"/>
      <c r="AU592" s="51"/>
      <c r="AV592" s="51"/>
      <c r="BD592" s="51"/>
      <c r="BE592" s="51"/>
      <c r="BF592" s="51"/>
      <c r="BG592" s="51"/>
      <c r="BH592" s="51"/>
      <c r="BI592" s="51"/>
      <c r="BJ592" s="51"/>
      <c r="BK592" s="51"/>
      <c r="BL592" s="51"/>
      <c r="BM592" s="51"/>
      <c r="BN592" s="51"/>
      <c r="BO592" s="51"/>
      <c r="BP592" s="51"/>
      <c r="BQ592" s="51"/>
      <c r="BR592" s="51"/>
      <c r="BS592" s="51"/>
      <c r="BT592" s="51"/>
      <c r="CB592" s="51"/>
      <c r="CC592" s="51"/>
      <c r="CD592" s="51"/>
      <c r="CE592" s="51"/>
      <c r="CF592" s="51"/>
      <c r="CG592" s="51"/>
      <c r="CH592" s="51"/>
      <c r="CI592" s="51"/>
      <c r="CJ592" s="51"/>
      <c r="CK592" s="51"/>
      <c r="CL592" s="51"/>
      <c r="CM592" s="51"/>
      <c r="CN592" s="51"/>
      <c r="CO592" s="51"/>
      <c r="CP592" s="51"/>
      <c r="CQ592" s="51"/>
      <c r="CR592" s="51"/>
      <c r="CZ592" s="51"/>
      <c r="DA592" s="51"/>
      <c r="DB592" s="51"/>
      <c r="DC592" s="51"/>
      <c r="DD592" s="51"/>
      <c r="DE592" s="51"/>
      <c r="DF592" s="51"/>
      <c r="DG592" s="51"/>
      <c r="DH592" s="51"/>
      <c r="DI592" s="51"/>
      <c r="DJ592" s="51"/>
      <c r="DK592" s="51"/>
      <c r="DL592" s="51"/>
      <c r="DM592" s="51"/>
      <c r="DN592" s="51"/>
      <c r="DO592" s="51"/>
      <c r="DP592" s="51"/>
      <c r="DX592" s="51"/>
      <c r="DY592" s="51"/>
      <c r="DZ592" s="51"/>
      <c r="EA592" s="51"/>
      <c r="EB592" s="51"/>
      <c r="EC592" s="51"/>
      <c r="ED592" s="51"/>
      <c r="EE592" s="51"/>
      <c r="EF592" s="51"/>
      <c r="EG592" s="51"/>
      <c r="EH592" s="51"/>
      <c r="EI592" s="51"/>
      <c r="EJ592" s="51"/>
      <c r="EK592" s="51"/>
      <c r="EL592" s="51"/>
      <c r="EM592" s="51"/>
      <c r="EN592" s="51"/>
      <c r="EV592" s="51"/>
      <c r="EW592" s="51"/>
      <c r="EX592" s="51"/>
      <c r="EY592" s="51"/>
      <c r="EZ592" s="51"/>
      <c r="FA592" s="51"/>
      <c r="FB592" s="51"/>
      <c r="FC592" s="51"/>
      <c r="FD592" s="51"/>
      <c r="FE592" s="51"/>
      <c r="FF592" s="51"/>
      <c r="FG592" s="51"/>
      <c r="FH592" s="51"/>
      <c r="FI592" s="51"/>
      <c r="FJ592" s="51"/>
      <c r="FK592" s="51"/>
      <c r="FL592" s="51"/>
    </row>
    <row r="593" spans="1:168" ht="12" customHeight="1" x14ac:dyDescent="0.2">
      <c r="B593" s="21"/>
      <c r="C593" s="51"/>
      <c r="D593" s="1">
        <v>28</v>
      </c>
      <c r="E593" s="1238">
        <f t="shared" si="276"/>
        <v>0</v>
      </c>
      <c r="F593" s="669">
        <f t="shared" si="276"/>
        <v>0</v>
      </c>
      <c r="G593" s="47"/>
      <c r="H593" s="48">
        <f t="shared" si="277"/>
        <v>0</v>
      </c>
      <c r="I593" s="48">
        <f t="shared" si="277"/>
        <v>0</v>
      </c>
      <c r="J593" s="48">
        <f t="shared" si="277"/>
        <v>0</v>
      </c>
      <c r="K593" s="1187">
        <f t="shared" si="286"/>
        <v>0</v>
      </c>
      <c r="L593" s="46"/>
      <c r="M593" s="48">
        <f t="shared" si="278"/>
        <v>0</v>
      </c>
      <c r="N593" s="48">
        <f t="shared" si="278"/>
        <v>0</v>
      </c>
      <c r="O593" s="48">
        <f t="shared" si="278"/>
        <v>0</v>
      </c>
      <c r="P593" s="1187">
        <f t="shared" si="283"/>
        <v>0</v>
      </c>
      <c r="Q593" s="46"/>
      <c r="R593" s="628" t="str">
        <f t="shared" si="279"/>
        <v>ja</v>
      </c>
      <c r="S593" s="1230">
        <f>IF(R593="nee",0,(K593-P593)*(tab!$C$24*tab!$D$10+tab!$D$52))</f>
        <v>0</v>
      </c>
      <c r="T593" s="1230" t="str">
        <f>IF(AND(K593=0,P593=0),"",(H593-M593)*tab!$E$60+(I593-N593)*tab!$F$60+(J593-O593)*tab!$G$60)</f>
        <v/>
      </c>
      <c r="U593" s="1230">
        <f t="shared" si="285"/>
        <v>0</v>
      </c>
      <c r="V593" s="628" t="str">
        <f t="shared" si="281"/>
        <v>ja</v>
      </c>
      <c r="W593" s="1230">
        <f>IF(V593="nee",0,(K593-P593)*(tab!$C$125))</f>
        <v>0</v>
      </c>
      <c r="X593" s="1230">
        <f>IF(AND(K593=0,P593=0),0,(H593-M593)*tab!$G$125+(I593-N593)*tab!$H$125+(J593-O593)*tab!$I$125)</f>
        <v>0</v>
      </c>
      <c r="Y593" s="1230">
        <f t="shared" si="284"/>
        <v>0</v>
      </c>
      <c r="Z593" s="3"/>
      <c r="AA593" s="26"/>
      <c r="AF593" s="51"/>
      <c r="AG593" s="51"/>
      <c r="AH593" s="51"/>
      <c r="AI593" s="51"/>
      <c r="AJ593" s="51"/>
      <c r="AK593" s="51"/>
      <c r="AL593" s="51"/>
      <c r="AM593" s="51"/>
      <c r="AN593" s="51"/>
      <c r="AO593" s="51"/>
      <c r="AP593" s="51"/>
      <c r="AQ593" s="51"/>
      <c r="AR593" s="51"/>
      <c r="AS593" s="51"/>
      <c r="AT593" s="51"/>
      <c r="AU593" s="51"/>
      <c r="AV593" s="51"/>
      <c r="BD593" s="51"/>
      <c r="BE593" s="51"/>
      <c r="BF593" s="51"/>
      <c r="BG593" s="51"/>
      <c r="BH593" s="51"/>
      <c r="BI593" s="51"/>
      <c r="BJ593" s="51"/>
      <c r="BK593" s="51"/>
      <c r="BL593" s="51"/>
      <c r="BM593" s="51"/>
      <c r="BN593" s="51"/>
      <c r="BO593" s="51"/>
      <c r="BP593" s="51"/>
      <c r="BQ593" s="51"/>
      <c r="BR593" s="51"/>
      <c r="BS593" s="51"/>
      <c r="BT593" s="51"/>
      <c r="CB593" s="51"/>
      <c r="CC593" s="51"/>
      <c r="CD593" s="51"/>
      <c r="CE593" s="51"/>
      <c r="CF593" s="51"/>
      <c r="CG593" s="51"/>
      <c r="CH593" s="51"/>
      <c r="CI593" s="51"/>
      <c r="CJ593" s="51"/>
      <c r="CK593" s="51"/>
      <c r="CL593" s="51"/>
      <c r="CM593" s="51"/>
      <c r="CN593" s="51"/>
      <c r="CO593" s="51"/>
      <c r="CP593" s="51"/>
      <c r="CQ593" s="51"/>
      <c r="CR593" s="51"/>
      <c r="CZ593" s="51"/>
      <c r="DA593" s="51"/>
      <c r="DB593" s="51"/>
      <c r="DC593" s="51"/>
      <c r="DD593" s="51"/>
      <c r="DE593" s="51"/>
      <c r="DF593" s="51"/>
      <c r="DG593" s="51"/>
      <c r="DH593" s="51"/>
      <c r="DI593" s="51"/>
      <c r="DJ593" s="51"/>
      <c r="DK593" s="51"/>
      <c r="DL593" s="51"/>
      <c r="DM593" s="51"/>
      <c r="DN593" s="51"/>
      <c r="DO593" s="51"/>
      <c r="DP593" s="51"/>
      <c r="DX593" s="51"/>
      <c r="DY593" s="51"/>
      <c r="DZ593" s="51"/>
      <c r="EA593" s="51"/>
      <c r="EB593" s="51"/>
      <c r="EC593" s="51"/>
      <c r="ED593" s="51"/>
      <c r="EE593" s="51"/>
      <c r="EF593" s="51"/>
      <c r="EG593" s="51"/>
      <c r="EH593" s="51"/>
      <c r="EI593" s="51"/>
      <c r="EJ593" s="51"/>
      <c r="EK593" s="51"/>
      <c r="EL593" s="51"/>
      <c r="EM593" s="51"/>
      <c r="EN593" s="51"/>
      <c r="EV593" s="51"/>
      <c r="EW593" s="51"/>
      <c r="EX593" s="51"/>
      <c r="EY593" s="51"/>
      <c r="EZ593" s="51"/>
      <c r="FA593" s="51"/>
      <c r="FB593" s="51"/>
      <c r="FC593" s="51"/>
      <c r="FD593" s="51"/>
      <c r="FE593" s="51"/>
      <c r="FF593" s="51"/>
      <c r="FG593" s="51"/>
      <c r="FH593" s="51"/>
      <c r="FI593" s="51"/>
      <c r="FJ593" s="51"/>
      <c r="FK593" s="51"/>
      <c r="FL593" s="51"/>
    </row>
    <row r="594" spans="1:168" ht="12" customHeight="1" x14ac:dyDescent="0.2">
      <c r="B594" s="21"/>
      <c r="C594" s="51"/>
      <c r="D594" s="1">
        <v>29</v>
      </c>
      <c r="E594" s="1238">
        <f t="shared" si="276"/>
        <v>0</v>
      </c>
      <c r="F594" s="669">
        <f t="shared" si="276"/>
        <v>0</v>
      </c>
      <c r="G594" s="47"/>
      <c r="H594" s="48">
        <f t="shared" si="277"/>
        <v>0</v>
      </c>
      <c r="I594" s="48">
        <f t="shared" si="277"/>
        <v>0</v>
      </c>
      <c r="J594" s="48">
        <f t="shared" si="277"/>
        <v>0</v>
      </c>
      <c r="K594" s="1187">
        <f t="shared" si="286"/>
        <v>0</v>
      </c>
      <c r="L594" s="46"/>
      <c r="M594" s="48">
        <f t="shared" si="278"/>
        <v>0</v>
      </c>
      <c r="N594" s="48">
        <f t="shared" si="278"/>
        <v>0</v>
      </c>
      <c r="O594" s="48">
        <f t="shared" si="278"/>
        <v>0</v>
      </c>
      <c r="P594" s="1187">
        <f t="shared" si="283"/>
        <v>0</v>
      </c>
      <c r="Q594" s="46"/>
      <c r="R594" s="628" t="str">
        <f t="shared" si="279"/>
        <v>ja</v>
      </c>
      <c r="S594" s="1230">
        <f>IF(R594="nee",0,(K594-P594)*(tab!$C$24*tab!$D$10+tab!$D$52))</f>
        <v>0</v>
      </c>
      <c r="T594" s="1230" t="str">
        <f>IF(AND(K594=0,P594=0),"",(H594-M594)*tab!$E$60+(I594-N594)*tab!$F$60+(J594-O594)*tab!$G$60)</f>
        <v/>
      </c>
      <c r="U594" s="1230">
        <f t="shared" si="285"/>
        <v>0</v>
      </c>
      <c r="V594" s="628" t="str">
        <f t="shared" si="281"/>
        <v>ja</v>
      </c>
      <c r="W594" s="1230">
        <f>IF(V594="nee",0,(K594-P594)*(tab!$C$125))</f>
        <v>0</v>
      </c>
      <c r="X594" s="1230">
        <f>IF(AND(K594=0,P594=0),0,(H594-M594)*tab!$G$125+(I594-N594)*tab!$H$125+(J594-O594)*tab!$I$125)</f>
        <v>0</v>
      </c>
      <c r="Y594" s="1230">
        <f t="shared" si="284"/>
        <v>0</v>
      </c>
      <c r="Z594" s="3"/>
      <c r="AA594" s="26"/>
      <c r="AF594" s="51"/>
      <c r="AG594" s="51"/>
      <c r="AH594" s="51"/>
      <c r="AI594" s="51"/>
      <c r="AJ594" s="51"/>
      <c r="AK594" s="51"/>
      <c r="AL594" s="51"/>
      <c r="AM594" s="51"/>
      <c r="AN594" s="51"/>
      <c r="AO594" s="51"/>
      <c r="AP594" s="51"/>
      <c r="AQ594" s="51"/>
      <c r="AR594" s="51"/>
      <c r="AS594" s="51"/>
      <c r="AT594" s="51"/>
      <c r="AU594" s="51"/>
      <c r="AV594" s="51"/>
      <c r="BD594" s="51"/>
      <c r="BE594" s="51"/>
      <c r="BF594" s="51"/>
      <c r="BG594" s="51"/>
      <c r="BH594" s="51"/>
      <c r="BI594" s="51"/>
      <c r="BJ594" s="51"/>
      <c r="BK594" s="51"/>
      <c r="BL594" s="51"/>
      <c r="BM594" s="51"/>
      <c r="BN594" s="51"/>
      <c r="BO594" s="51"/>
      <c r="BP594" s="51"/>
      <c r="BQ594" s="51"/>
      <c r="BR594" s="51"/>
      <c r="BS594" s="51"/>
      <c r="BT594" s="51"/>
      <c r="CB594" s="51"/>
      <c r="CC594" s="51"/>
      <c r="CD594" s="51"/>
      <c r="CE594" s="51"/>
      <c r="CF594" s="51"/>
      <c r="CG594" s="51"/>
      <c r="CH594" s="51"/>
      <c r="CI594" s="51"/>
      <c r="CJ594" s="51"/>
      <c r="CK594" s="51"/>
      <c r="CL594" s="51"/>
      <c r="CM594" s="51"/>
      <c r="CN594" s="51"/>
      <c r="CO594" s="51"/>
      <c r="CP594" s="51"/>
      <c r="CQ594" s="51"/>
      <c r="CR594" s="51"/>
      <c r="CZ594" s="51"/>
      <c r="DA594" s="51"/>
      <c r="DB594" s="51"/>
      <c r="DC594" s="51"/>
      <c r="DD594" s="51"/>
      <c r="DE594" s="51"/>
      <c r="DF594" s="51"/>
      <c r="DG594" s="51"/>
      <c r="DH594" s="51"/>
      <c r="DI594" s="51"/>
      <c r="DJ594" s="51"/>
      <c r="DK594" s="51"/>
      <c r="DL594" s="51"/>
      <c r="DM594" s="51"/>
      <c r="DN594" s="51"/>
      <c r="DO594" s="51"/>
      <c r="DP594" s="51"/>
      <c r="DX594" s="51"/>
      <c r="DY594" s="51"/>
      <c r="DZ594" s="51"/>
      <c r="EA594" s="51"/>
      <c r="EB594" s="51"/>
      <c r="EC594" s="51"/>
      <c r="ED594" s="51"/>
      <c r="EE594" s="51"/>
      <c r="EF594" s="51"/>
      <c r="EG594" s="51"/>
      <c r="EH594" s="51"/>
      <c r="EI594" s="51"/>
      <c r="EJ594" s="51"/>
      <c r="EK594" s="51"/>
      <c r="EL594" s="51"/>
      <c r="EM594" s="51"/>
      <c r="EN594" s="51"/>
      <c r="EV594" s="51"/>
      <c r="EW594" s="51"/>
      <c r="EX594" s="51"/>
      <c r="EY594" s="51"/>
      <c r="EZ594" s="51"/>
      <c r="FA594" s="51"/>
      <c r="FB594" s="51"/>
      <c r="FC594" s="51"/>
      <c r="FD594" s="51"/>
      <c r="FE594" s="51"/>
      <c r="FF594" s="51"/>
      <c r="FG594" s="51"/>
      <c r="FH594" s="51"/>
      <c r="FI594" s="51"/>
      <c r="FJ594" s="51"/>
      <c r="FK594" s="51"/>
      <c r="FL594" s="51"/>
    </row>
    <row r="595" spans="1:168" ht="12" customHeight="1" x14ac:dyDescent="0.2">
      <c r="B595" s="21"/>
      <c r="C595" s="51"/>
      <c r="D595" s="1">
        <v>30</v>
      </c>
      <c r="E595" s="1238">
        <f t="shared" si="276"/>
        <v>0</v>
      </c>
      <c r="F595" s="669">
        <f t="shared" si="276"/>
        <v>0</v>
      </c>
      <c r="G595" s="47"/>
      <c r="H595" s="48">
        <f t="shared" si="277"/>
        <v>0</v>
      </c>
      <c r="I595" s="48">
        <f t="shared" si="277"/>
        <v>0</v>
      </c>
      <c r="J595" s="48">
        <f t="shared" si="277"/>
        <v>0</v>
      </c>
      <c r="K595" s="1187">
        <f t="shared" si="286"/>
        <v>0</v>
      </c>
      <c r="L595" s="46"/>
      <c r="M595" s="48">
        <f t="shared" si="278"/>
        <v>0</v>
      </c>
      <c r="N595" s="48">
        <f t="shared" si="278"/>
        <v>0</v>
      </c>
      <c r="O595" s="48">
        <f t="shared" si="278"/>
        <v>0</v>
      </c>
      <c r="P595" s="1187">
        <f t="shared" si="283"/>
        <v>0</v>
      </c>
      <c r="Q595" s="46"/>
      <c r="R595" s="628" t="str">
        <f t="shared" si="279"/>
        <v>ja</v>
      </c>
      <c r="S595" s="1230">
        <f>IF(R595="nee",0,(K595-P595)*(tab!$C$24*tab!$D$10+tab!$D$52))</f>
        <v>0</v>
      </c>
      <c r="T595" s="1230" t="str">
        <f>IF(AND(K595=0,P595=0),"",(H595-M595)*tab!$E$60+(I595-N595)*tab!$F$60+(J595-O595)*tab!$G$60)</f>
        <v/>
      </c>
      <c r="U595" s="1230">
        <f t="shared" si="285"/>
        <v>0</v>
      </c>
      <c r="V595" s="628" t="str">
        <f t="shared" si="281"/>
        <v>ja</v>
      </c>
      <c r="W595" s="1230">
        <f>IF(V595="nee",0,(K595-P595)*(tab!$C$125))</f>
        <v>0</v>
      </c>
      <c r="X595" s="1230">
        <f>IF(AND(K595=0,P595=0),0,(H595-M595)*tab!$G$125+(I595-N595)*tab!$H$125+(J595-O595)*tab!$I$125)</f>
        <v>0</v>
      </c>
      <c r="Y595" s="1230">
        <f t="shared" si="284"/>
        <v>0</v>
      </c>
      <c r="Z595" s="3"/>
      <c r="AA595" s="26"/>
      <c r="AF595" s="51"/>
      <c r="AG595" s="51"/>
      <c r="AH595" s="51"/>
      <c r="AI595" s="51"/>
      <c r="AJ595" s="51"/>
      <c r="AK595" s="51"/>
      <c r="AL595" s="51"/>
      <c r="AM595" s="51"/>
      <c r="AN595" s="51"/>
      <c r="AO595" s="51"/>
      <c r="AP595" s="51"/>
      <c r="AQ595" s="51"/>
      <c r="AR595" s="51"/>
      <c r="AS595" s="51"/>
      <c r="AT595" s="51"/>
      <c r="AU595" s="51"/>
      <c r="AV595" s="51"/>
      <c r="BD595" s="51"/>
      <c r="BE595" s="51"/>
      <c r="BF595" s="51"/>
      <c r="BG595" s="51"/>
      <c r="BH595" s="51"/>
      <c r="BI595" s="51"/>
      <c r="BJ595" s="51"/>
      <c r="BK595" s="51"/>
      <c r="BL595" s="51"/>
      <c r="BM595" s="51"/>
      <c r="BN595" s="51"/>
      <c r="BO595" s="51"/>
      <c r="BP595" s="51"/>
      <c r="BQ595" s="51"/>
      <c r="BR595" s="51"/>
      <c r="BS595" s="51"/>
      <c r="BT595" s="51"/>
      <c r="CB595" s="51"/>
      <c r="CC595" s="51"/>
      <c r="CD595" s="51"/>
      <c r="CE595" s="51"/>
      <c r="CF595" s="51"/>
      <c r="CG595" s="51"/>
      <c r="CH595" s="51"/>
      <c r="CI595" s="51"/>
      <c r="CJ595" s="51"/>
      <c r="CK595" s="51"/>
      <c r="CL595" s="51"/>
      <c r="CM595" s="51"/>
      <c r="CN595" s="51"/>
      <c r="CO595" s="51"/>
      <c r="CP595" s="51"/>
      <c r="CQ595" s="51"/>
      <c r="CR595" s="51"/>
      <c r="CZ595" s="51"/>
      <c r="DA595" s="51"/>
      <c r="DB595" s="51"/>
      <c r="DC595" s="51"/>
      <c r="DD595" s="51"/>
      <c r="DE595" s="51"/>
      <c r="DF595" s="51"/>
      <c r="DG595" s="51"/>
      <c r="DH595" s="51"/>
      <c r="DI595" s="51"/>
      <c r="DJ595" s="51"/>
      <c r="DK595" s="51"/>
      <c r="DL595" s="51"/>
      <c r="DM595" s="51"/>
      <c r="DN595" s="51"/>
      <c r="DO595" s="51"/>
      <c r="DP595" s="51"/>
      <c r="DX595" s="51"/>
      <c r="DY595" s="51"/>
      <c r="DZ595" s="51"/>
      <c r="EA595" s="51"/>
      <c r="EB595" s="51"/>
      <c r="EC595" s="51"/>
      <c r="ED595" s="51"/>
      <c r="EE595" s="51"/>
      <c r="EF595" s="51"/>
      <c r="EG595" s="51"/>
      <c r="EH595" s="51"/>
      <c r="EI595" s="51"/>
      <c r="EJ595" s="51"/>
      <c r="EK595" s="51"/>
      <c r="EL595" s="51"/>
      <c r="EM595" s="51"/>
      <c r="EN595" s="51"/>
      <c r="EV595" s="51"/>
      <c r="EW595" s="51"/>
      <c r="EX595" s="51"/>
      <c r="EY595" s="51"/>
      <c r="EZ595" s="51"/>
      <c r="FA595" s="51"/>
      <c r="FB595" s="51"/>
      <c r="FC595" s="51"/>
      <c r="FD595" s="51"/>
      <c r="FE595" s="51"/>
      <c r="FF595" s="51"/>
      <c r="FG595" s="51"/>
      <c r="FH595" s="51"/>
      <c r="FI595" s="51"/>
      <c r="FJ595" s="51"/>
      <c r="FK595" s="51"/>
      <c r="FL595" s="51"/>
    </row>
    <row r="596" spans="1:168" ht="12" customHeight="1" x14ac:dyDescent="0.2">
      <c r="B596" s="419"/>
      <c r="C596" s="909"/>
      <c r="D596" s="345"/>
      <c r="E596" s="367"/>
      <c r="F596" s="423"/>
      <c r="G596" s="643"/>
      <c r="H596" s="1228">
        <f>SUM(H566:H595)</f>
        <v>0</v>
      </c>
      <c r="I596" s="1228">
        <f>SUM(I566:I595)</f>
        <v>0</v>
      </c>
      <c r="J596" s="1228">
        <f>SUM(J566:J595)</f>
        <v>0</v>
      </c>
      <c r="K596" s="1228">
        <f>SUM(H596:J596)</f>
        <v>0</v>
      </c>
      <c r="L596" s="644"/>
      <c r="M596" s="1228">
        <f>SUM(M566:M595)</f>
        <v>0</v>
      </c>
      <c r="N596" s="1228">
        <f>SUM(N566:N595)</f>
        <v>0</v>
      </c>
      <c r="O596" s="1228">
        <f>SUM(O566:O595)</f>
        <v>0</v>
      </c>
      <c r="P596" s="1228">
        <f>SUM(M596:O596)</f>
        <v>0</v>
      </c>
      <c r="Q596" s="644"/>
      <c r="R596" s="644"/>
      <c r="S596" s="644"/>
      <c r="T596" s="644"/>
      <c r="U596" s="1229">
        <f t="shared" ref="U596" si="287">SUM(U566:U595)</f>
        <v>0</v>
      </c>
      <c r="V596" s="644"/>
      <c r="W596" s="644"/>
      <c r="X596" s="644"/>
      <c r="Y596" s="1229">
        <f t="shared" ref="Y596" si="288">SUM(Y566:Y595)</f>
        <v>0</v>
      </c>
      <c r="Z596" s="368"/>
      <c r="AA596" s="371"/>
      <c r="AF596" s="51"/>
      <c r="AG596" s="51"/>
      <c r="AH596" s="51"/>
      <c r="AI596" s="51"/>
      <c r="AJ596" s="51"/>
      <c r="AK596" s="51"/>
      <c r="AL596" s="51"/>
      <c r="AM596" s="51"/>
      <c r="AN596" s="51"/>
      <c r="AO596" s="51"/>
      <c r="AP596" s="51"/>
      <c r="AQ596" s="51"/>
      <c r="AR596" s="51"/>
      <c r="AS596" s="51"/>
      <c r="AT596" s="51"/>
      <c r="AU596" s="51"/>
      <c r="AV596" s="51"/>
      <c r="BD596" s="51"/>
      <c r="BE596" s="51"/>
      <c r="BF596" s="51"/>
      <c r="BG596" s="51"/>
      <c r="BH596" s="51"/>
      <c r="BI596" s="51"/>
      <c r="BJ596" s="51"/>
      <c r="BK596" s="51"/>
      <c r="BL596" s="51"/>
      <c r="BM596" s="51"/>
      <c r="BN596" s="51"/>
      <c r="BO596" s="51"/>
      <c r="BP596" s="51"/>
      <c r="BQ596" s="51"/>
      <c r="BR596" s="51"/>
      <c r="BS596" s="51"/>
      <c r="BT596" s="51"/>
      <c r="CB596" s="51"/>
      <c r="CC596" s="51"/>
      <c r="CD596" s="51"/>
      <c r="CE596" s="51"/>
      <c r="CF596" s="51"/>
      <c r="CG596" s="51"/>
      <c r="CH596" s="51"/>
      <c r="CI596" s="51"/>
      <c r="CJ596" s="51"/>
      <c r="CK596" s="51"/>
      <c r="CL596" s="51"/>
      <c r="CM596" s="51"/>
      <c r="CN596" s="51"/>
      <c r="CO596" s="51"/>
      <c r="CP596" s="51"/>
      <c r="CQ596" s="51"/>
      <c r="CR596" s="51"/>
      <c r="CZ596" s="51"/>
      <c r="DA596" s="51"/>
      <c r="DB596" s="51"/>
      <c r="DC596" s="51"/>
      <c r="DD596" s="51"/>
      <c r="DE596" s="51"/>
      <c r="DF596" s="51"/>
      <c r="DG596" s="51"/>
      <c r="DH596" s="51"/>
      <c r="DI596" s="51"/>
      <c r="DJ596" s="51"/>
      <c r="DK596" s="51"/>
      <c r="DL596" s="51"/>
      <c r="DM596" s="51"/>
      <c r="DN596" s="51"/>
      <c r="DO596" s="51"/>
      <c r="DP596" s="51"/>
      <c r="DX596" s="51"/>
      <c r="DY596" s="51"/>
      <c r="DZ596" s="51"/>
      <c r="EA596" s="51"/>
      <c r="EB596" s="51"/>
      <c r="EC596" s="51"/>
      <c r="ED596" s="51"/>
      <c r="EE596" s="51"/>
      <c r="EF596" s="51"/>
      <c r="EG596" s="51"/>
      <c r="EH596" s="51"/>
      <c r="EI596" s="51"/>
      <c r="EJ596" s="51"/>
      <c r="EK596" s="51"/>
      <c r="EL596" s="51"/>
      <c r="EM596" s="51"/>
      <c r="EN596" s="51"/>
      <c r="EV596" s="51"/>
      <c r="EW596" s="51"/>
      <c r="EX596" s="51"/>
      <c r="EY596" s="51"/>
      <c r="EZ596" s="51"/>
      <c r="FA596" s="51"/>
      <c r="FB596" s="51"/>
      <c r="FC596" s="51"/>
      <c r="FD596" s="51"/>
      <c r="FE596" s="51"/>
      <c r="FF596" s="51"/>
      <c r="FG596" s="51"/>
      <c r="FH596" s="51"/>
      <c r="FI596" s="51"/>
      <c r="FJ596" s="51"/>
      <c r="FK596" s="51"/>
      <c r="FL596" s="51"/>
    </row>
    <row r="597" spans="1:168" ht="12" customHeight="1" x14ac:dyDescent="0.2">
      <c r="B597" s="21"/>
      <c r="C597" s="51"/>
      <c r="D597" s="1"/>
      <c r="E597" s="38"/>
      <c r="F597" s="44"/>
      <c r="G597" s="49"/>
      <c r="H597" s="637"/>
      <c r="I597" s="637"/>
      <c r="J597" s="637"/>
      <c r="K597" s="50"/>
      <c r="L597" s="50"/>
      <c r="M597" s="637"/>
      <c r="N597" s="637"/>
      <c r="O597" s="637"/>
      <c r="P597" s="50"/>
      <c r="Q597" s="50"/>
      <c r="R597" s="50"/>
      <c r="S597" s="50"/>
      <c r="T597" s="50"/>
      <c r="U597" s="50"/>
      <c r="V597" s="50"/>
      <c r="W597" s="50"/>
      <c r="X597" s="50"/>
      <c r="Y597" s="50"/>
      <c r="Z597" s="3"/>
      <c r="AA597" s="26"/>
      <c r="AF597" s="51"/>
      <c r="AG597" s="51"/>
      <c r="AH597" s="51"/>
      <c r="AI597" s="51"/>
      <c r="AJ597" s="51"/>
      <c r="AK597" s="51"/>
      <c r="AL597" s="51"/>
      <c r="AM597" s="51"/>
      <c r="AN597" s="51"/>
      <c r="AO597" s="51"/>
      <c r="AP597" s="51"/>
      <c r="AQ597" s="51"/>
      <c r="AR597" s="51"/>
      <c r="AS597" s="51"/>
      <c r="AT597" s="51"/>
      <c r="AU597" s="51"/>
      <c r="AV597" s="51"/>
      <c r="BD597" s="51"/>
      <c r="BE597" s="51"/>
      <c r="BF597" s="51"/>
      <c r="BG597" s="51"/>
      <c r="BH597" s="51"/>
      <c r="BI597" s="51"/>
      <c r="BJ597" s="51"/>
      <c r="BK597" s="51"/>
      <c r="BL597" s="51"/>
      <c r="BM597" s="51"/>
      <c r="BN597" s="51"/>
      <c r="BO597" s="51"/>
      <c r="BP597" s="51"/>
      <c r="BQ597" s="51"/>
      <c r="BR597" s="51"/>
      <c r="BS597" s="51"/>
      <c r="BT597" s="51"/>
      <c r="CB597" s="51"/>
      <c r="CC597" s="51"/>
      <c r="CD597" s="51"/>
      <c r="CE597" s="51"/>
      <c r="CF597" s="51"/>
      <c r="CG597" s="51"/>
      <c r="CH597" s="51"/>
      <c r="CI597" s="51"/>
      <c r="CJ597" s="51"/>
      <c r="CK597" s="51"/>
      <c r="CL597" s="51"/>
      <c r="CM597" s="51"/>
      <c r="CN597" s="51"/>
      <c r="CO597" s="51"/>
      <c r="CP597" s="51"/>
      <c r="CQ597" s="51"/>
      <c r="CR597" s="51"/>
      <c r="CZ597" s="51"/>
      <c r="DA597" s="51"/>
      <c r="DB597" s="51"/>
      <c r="DC597" s="51"/>
      <c r="DD597" s="51"/>
      <c r="DE597" s="51"/>
      <c r="DF597" s="51"/>
      <c r="DG597" s="51"/>
      <c r="DH597" s="51"/>
      <c r="DI597" s="51"/>
      <c r="DJ597" s="51"/>
      <c r="DK597" s="51"/>
      <c r="DL597" s="51"/>
      <c r="DM597" s="51"/>
      <c r="DN597" s="51"/>
      <c r="DO597" s="51"/>
      <c r="DP597" s="51"/>
      <c r="DX597" s="51"/>
      <c r="DY597" s="51"/>
      <c r="DZ597" s="51"/>
      <c r="EA597" s="51"/>
      <c r="EB597" s="51"/>
      <c r="EC597" s="51"/>
      <c r="ED597" s="51"/>
      <c r="EE597" s="51"/>
      <c r="EF597" s="51"/>
      <c r="EG597" s="51"/>
      <c r="EH597" s="51"/>
      <c r="EI597" s="51"/>
      <c r="EJ597" s="51"/>
      <c r="EK597" s="51"/>
      <c r="EL597" s="51"/>
      <c r="EM597" s="51"/>
      <c r="EN597" s="51"/>
      <c r="EV597" s="51"/>
      <c r="EW597" s="51"/>
      <c r="EX597" s="51"/>
      <c r="EY597" s="51"/>
      <c r="EZ597" s="51"/>
      <c r="FA597" s="51"/>
      <c r="FB597" s="51"/>
      <c r="FC597" s="51"/>
      <c r="FD597" s="51"/>
      <c r="FE597" s="51"/>
      <c r="FF597" s="51"/>
      <c r="FG597" s="51"/>
      <c r="FH597" s="51"/>
      <c r="FI597" s="51"/>
      <c r="FJ597" s="51"/>
      <c r="FK597" s="51"/>
      <c r="FL597" s="51"/>
    </row>
    <row r="598" spans="1:168" ht="12" customHeight="1" x14ac:dyDescent="0.2">
      <c r="B598" s="21"/>
      <c r="C598" s="51"/>
      <c r="D598" s="1"/>
      <c r="E598" s="38" t="s">
        <v>145</v>
      </c>
      <c r="F598" s="44"/>
      <c r="G598" s="49"/>
      <c r="H598" s="1126">
        <f>+H526+H561+H596</f>
        <v>1</v>
      </c>
      <c r="I598" s="1126">
        <f>+I526+I561+I596</f>
        <v>1</v>
      </c>
      <c r="J598" s="1126">
        <f>+J526+J561+J596</f>
        <v>1</v>
      </c>
      <c r="K598" s="1126">
        <f>+K526+K561+K596</f>
        <v>3</v>
      </c>
      <c r="L598" s="50"/>
      <c r="M598" s="1126">
        <f>+M526+M561+M596</f>
        <v>0</v>
      </c>
      <c r="N598" s="1126">
        <f>+N526+N561+N596</f>
        <v>0</v>
      </c>
      <c r="O598" s="1126">
        <f>+O526+O561+O596</f>
        <v>0</v>
      </c>
      <c r="P598" s="1126">
        <f>+P526+P561+P596</f>
        <v>0</v>
      </c>
      <c r="Q598" s="50"/>
      <c r="R598" s="50"/>
      <c r="S598" s="50"/>
      <c r="T598" s="50"/>
      <c r="U598" s="50"/>
      <c r="V598" s="50"/>
      <c r="W598" s="50"/>
      <c r="X598" s="50"/>
      <c r="Y598" s="50"/>
      <c r="Z598" s="3"/>
      <c r="AA598" s="26"/>
      <c r="AF598" s="51"/>
      <c r="AG598" s="51"/>
      <c r="AH598" s="51"/>
      <c r="AI598" s="51"/>
      <c r="AJ598" s="51"/>
      <c r="AK598" s="51"/>
      <c r="AL598" s="51"/>
      <c r="AM598" s="51"/>
      <c r="AN598" s="51"/>
      <c r="AO598" s="51"/>
      <c r="AP598" s="51"/>
      <c r="AQ598" s="51"/>
      <c r="AR598" s="51"/>
      <c r="AS598" s="51"/>
      <c r="AT598" s="51"/>
      <c r="AU598" s="51"/>
      <c r="AV598" s="51"/>
      <c r="BD598" s="51"/>
      <c r="BE598" s="51"/>
      <c r="BF598" s="51"/>
      <c r="BG598" s="51"/>
      <c r="BH598" s="51"/>
      <c r="BI598" s="51"/>
      <c r="BJ598" s="51"/>
      <c r="BK598" s="51"/>
      <c r="BL598" s="51"/>
      <c r="BM598" s="51"/>
      <c r="BN598" s="51"/>
      <c r="BO598" s="51"/>
      <c r="BP598" s="51"/>
      <c r="BQ598" s="51"/>
      <c r="BR598" s="51"/>
      <c r="BS598" s="51"/>
      <c r="BT598" s="51"/>
      <c r="CB598" s="51"/>
      <c r="CC598" s="51"/>
      <c r="CD598" s="51"/>
      <c r="CE598" s="51"/>
      <c r="CF598" s="51"/>
      <c r="CG598" s="51"/>
      <c r="CH598" s="51"/>
      <c r="CI598" s="51"/>
      <c r="CJ598" s="51"/>
      <c r="CK598" s="51"/>
      <c r="CL598" s="51"/>
      <c r="CM598" s="51"/>
      <c r="CN598" s="51"/>
      <c r="CO598" s="51"/>
      <c r="CP598" s="51"/>
      <c r="CQ598" s="51"/>
      <c r="CR598" s="51"/>
      <c r="CZ598" s="51"/>
      <c r="DA598" s="51"/>
      <c r="DB598" s="51"/>
      <c r="DC598" s="51"/>
      <c r="DD598" s="51"/>
      <c r="DE598" s="51"/>
      <c r="DF598" s="51"/>
      <c r="DG598" s="51"/>
      <c r="DH598" s="51"/>
      <c r="DI598" s="51"/>
      <c r="DJ598" s="51"/>
      <c r="DK598" s="51"/>
      <c r="DL598" s="51"/>
      <c r="DM598" s="51"/>
      <c r="DN598" s="51"/>
      <c r="DO598" s="51"/>
      <c r="DP598" s="51"/>
      <c r="DX598" s="51"/>
      <c r="DY598" s="51"/>
      <c r="DZ598" s="51"/>
      <c r="EA598" s="51"/>
      <c r="EB598" s="51"/>
      <c r="EC598" s="51"/>
      <c r="ED598" s="51"/>
      <c r="EE598" s="51"/>
      <c r="EF598" s="51"/>
      <c r="EG598" s="51"/>
      <c r="EH598" s="51"/>
      <c r="EI598" s="51"/>
      <c r="EJ598" s="51"/>
      <c r="EK598" s="51"/>
      <c r="EL598" s="51"/>
      <c r="EM598" s="51"/>
      <c r="EN598" s="51"/>
      <c r="EV598" s="51"/>
      <c r="EW598" s="51"/>
      <c r="EX598" s="51"/>
      <c r="EY598" s="51"/>
      <c r="EZ598" s="51"/>
      <c r="FA598" s="51"/>
      <c r="FB598" s="51"/>
      <c r="FC598" s="51"/>
      <c r="FD598" s="51"/>
      <c r="FE598" s="51"/>
      <c r="FF598" s="51"/>
      <c r="FG598" s="51"/>
      <c r="FH598" s="51"/>
      <c r="FI598" s="51"/>
      <c r="FJ598" s="51"/>
      <c r="FK598" s="51"/>
      <c r="FL598" s="51"/>
    </row>
    <row r="599" spans="1:168" ht="12" customHeight="1" x14ac:dyDescent="0.2">
      <c r="B599" s="21"/>
      <c r="C599" s="51"/>
      <c r="D599" s="1"/>
      <c r="E599" s="38"/>
      <c r="F599" s="44"/>
      <c r="G599" s="49"/>
      <c r="H599" s="637"/>
      <c r="I599" s="637"/>
      <c r="J599" s="637"/>
      <c r="K599" s="50"/>
      <c r="L599" s="50"/>
      <c r="M599" s="637"/>
      <c r="N599" s="637"/>
      <c r="O599" s="637"/>
      <c r="P599" s="50"/>
      <c r="Q599" s="50"/>
      <c r="R599" s="50"/>
      <c r="S599" s="50"/>
      <c r="T599" s="50"/>
      <c r="U599" s="50"/>
      <c r="V599" s="50"/>
      <c r="W599" s="50"/>
      <c r="X599" s="50"/>
      <c r="Y599" s="50"/>
      <c r="Z599" s="3"/>
      <c r="AA599" s="26"/>
      <c r="AF599" s="51"/>
      <c r="AG599" s="51"/>
      <c r="AH599" s="51"/>
      <c r="AI599" s="51"/>
      <c r="AJ599" s="51"/>
      <c r="AK599" s="51"/>
      <c r="AL599" s="51"/>
      <c r="AM599" s="51"/>
      <c r="AN599" s="51"/>
      <c r="AO599" s="51"/>
      <c r="AP599" s="51"/>
      <c r="AQ599" s="51"/>
      <c r="AR599" s="51"/>
      <c r="AS599" s="51"/>
      <c r="AT599" s="51"/>
      <c r="AU599" s="51"/>
      <c r="AV599" s="51"/>
      <c r="BD599" s="51"/>
      <c r="BE599" s="51"/>
      <c r="BF599" s="51"/>
      <c r="BG599" s="51"/>
      <c r="BH599" s="51"/>
      <c r="BI599" s="51"/>
      <c r="BJ599" s="51"/>
      <c r="BK599" s="51"/>
      <c r="BL599" s="51"/>
      <c r="BM599" s="51"/>
      <c r="BN599" s="51"/>
      <c r="BO599" s="51"/>
      <c r="BP599" s="51"/>
      <c r="BQ599" s="51"/>
      <c r="BR599" s="51"/>
      <c r="BS599" s="51"/>
      <c r="BT599" s="51"/>
      <c r="CB599" s="51"/>
      <c r="CC599" s="51"/>
      <c r="CD599" s="51"/>
      <c r="CE599" s="51"/>
      <c r="CF599" s="51"/>
      <c r="CG599" s="51"/>
      <c r="CH599" s="51"/>
      <c r="CI599" s="51"/>
      <c r="CJ599" s="51"/>
      <c r="CK599" s="51"/>
      <c r="CL599" s="51"/>
      <c r="CM599" s="51"/>
      <c r="CN599" s="51"/>
      <c r="CO599" s="51"/>
      <c r="CP599" s="51"/>
      <c r="CQ599" s="51"/>
      <c r="CR599" s="51"/>
      <c r="CZ599" s="51"/>
      <c r="DA599" s="51"/>
      <c r="DB599" s="51"/>
      <c r="DC599" s="51"/>
      <c r="DD599" s="51"/>
      <c r="DE599" s="51"/>
      <c r="DF599" s="51"/>
      <c r="DG599" s="51"/>
      <c r="DH599" s="51"/>
      <c r="DI599" s="51"/>
      <c r="DJ599" s="51"/>
      <c r="DK599" s="51"/>
      <c r="DL599" s="51"/>
      <c r="DM599" s="51"/>
      <c r="DN599" s="51"/>
      <c r="DO599" s="51"/>
      <c r="DP599" s="51"/>
      <c r="DX599" s="51"/>
      <c r="DY599" s="51"/>
      <c r="DZ599" s="51"/>
      <c r="EA599" s="51"/>
      <c r="EB599" s="51"/>
      <c r="EC599" s="51"/>
      <c r="ED599" s="51"/>
      <c r="EE599" s="51"/>
      <c r="EF599" s="51"/>
      <c r="EG599" s="51"/>
      <c r="EH599" s="51"/>
      <c r="EI599" s="51"/>
      <c r="EJ599" s="51"/>
      <c r="EK599" s="51"/>
      <c r="EL599" s="51"/>
      <c r="EM599" s="51"/>
      <c r="EN599" s="51"/>
      <c r="EV599" s="51"/>
      <c r="EW599" s="51"/>
      <c r="EX599" s="51"/>
      <c r="EY599" s="51"/>
      <c r="EZ599" s="51"/>
      <c r="FA599" s="51"/>
      <c r="FB599" s="51"/>
      <c r="FC599" s="51"/>
      <c r="FD599" s="51"/>
      <c r="FE599" s="51"/>
      <c r="FF599" s="51"/>
      <c r="FG599" s="51"/>
      <c r="FH599" s="51"/>
      <c r="FI599" s="51"/>
      <c r="FJ599" s="51"/>
      <c r="FK599" s="51"/>
      <c r="FL599" s="51"/>
    </row>
    <row r="600" spans="1:168" ht="12" customHeight="1" x14ac:dyDescent="0.2">
      <c r="B600" s="21"/>
      <c r="C600" s="51"/>
      <c r="D600" s="1"/>
      <c r="E600" s="1" t="s">
        <v>129</v>
      </c>
      <c r="F600" s="46"/>
      <c r="G600" s="479"/>
      <c r="H600" s="883"/>
      <c r="I600" s="883"/>
      <c r="J600" s="883"/>
      <c r="K600" s="884"/>
      <c r="L600" s="884"/>
      <c r="M600" s="883"/>
      <c r="N600" s="883"/>
      <c r="O600" s="883"/>
      <c r="P600" s="884"/>
      <c r="Q600" s="884"/>
      <c r="R600" s="428"/>
      <c r="S600" s="428"/>
      <c r="T600" s="428"/>
      <c r="U600" s="1168">
        <f>+U526</f>
        <v>53014.875593000004</v>
      </c>
      <c r="V600" s="898"/>
      <c r="W600" s="898"/>
      <c r="X600" s="898"/>
      <c r="Y600" s="1243">
        <f>+Y526</f>
        <v>5337.71</v>
      </c>
      <c r="Z600" s="45"/>
      <c r="AA600" s="26"/>
      <c r="AF600" s="51"/>
      <c r="AG600" s="51"/>
      <c r="AH600" s="51"/>
      <c r="AI600" s="51"/>
      <c r="AJ600" s="51"/>
      <c r="AK600" s="51"/>
      <c r="AL600" s="51"/>
      <c r="AM600" s="51"/>
      <c r="AN600" s="51"/>
      <c r="AO600" s="51"/>
      <c r="AP600" s="51"/>
      <c r="AQ600" s="51"/>
      <c r="AR600" s="51"/>
      <c r="AS600" s="51"/>
      <c r="AT600" s="51"/>
      <c r="AU600" s="51"/>
      <c r="AV600" s="51"/>
      <c r="BD600" s="51"/>
      <c r="BE600" s="51"/>
      <c r="BF600" s="51"/>
      <c r="BG600" s="51"/>
      <c r="BH600" s="51"/>
      <c r="BI600" s="51"/>
      <c r="BJ600" s="51"/>
      <c r="BK600" s="51"/>
      <c r="BL600" s="51"/>
      <c r="BM600" s="51"/>
      <c r="BN600" s="51"/>
      <c r="BO600" s="51"/>
      <c r="BP600" s="51"/>
      <c r="BQ600" s="51"/>
      <c r="BR600" s="51"/>
      <c r="BS600" s="51"/>
      <c r="BT600" s="51"/>
      <c r="CB600" s="51"/>
      <c r="CC600" s="51"/>
      <c r="CD600" s="51"/>
      <c r="CE600" s="51"/>
      <c r="CF600" s="51"/>
      <c r="CG600" s="51"/>
      <c r="CH600" s="51"/>
      <c r="CI600" s="51"/>
      <c r="CJ600" s="51"/>
      <c r="CK600" s="51"/>
      <c r="CL600" s="51"/>
      <c r="CM600" s="51"/>
      <c r="CN600" s="51"/>
      <c r="CO600" s="51"/>
      <c r="CP600" s="51"/>
      <c r="CQ600" s="51"/>
      <c r="CR600" s="51"/>
      <c r="CZ600" s="51"/>
      <c r="DA600" s="51"/>
      <c r="DB600" s="51"/>
      <c r="DC600" s="51"/>
      <c r="DD600" s="51"/>
      <c r="DE600" s="51"/>
      <c r="DF600" s="51"/>
      <c r="DG600" s="51"/>
      <c r="DH600" s="51"/>
      <c r="DI600" s="51"/>
      <c r="DJ600" s="51"/>
      <c r="DK600" s="51"/>
      <c r="DL600" s="51"/>
      <c r="DM600" s="51"/>
      <c r="DN600" s="51"/>
      <c r="DO600" s="51"/>
      <c r="DP600" s="51"/>
      <c r="DX600" s="51"/>
      <c r="DY600" s="51"/>
      <c r="DZ600" s="51"/>
      <c r="EA600" s="51"/>
      <c r="EB600" s="51"/>
      <c r="EC600" s="51"/>
      <c r="ED600" s="51"/>
      <c r="EE600" s="51"/>
      <c r="EF600" s="51"/>
      <c r="EG600" s="51"/>
      <c r="EH600" s="51"/>
      <c r="EI600" s="51"/>
      <c r="EJ600" s="51"/>
      <c r="EK600" s="51"/>
      <c r="EL600" s="51"/>
      <c r="EM600" s="51"/>
      <c r="EN600" s="51"/>
      <c r="EV600" s="51"/>
      <c r="EW600" s="51"/>
      <c r="EX600" s="51"/>
      <c r="EY600" s="51"/>
      <c r="EZ600" s="51"/>
      <c r="FA600" s="51"/>
      <c r="FB600" s="51"/>
      <c r="FC600" s="51"/>
      <c r="FD600" s="51"/>
      <c r="FE600" s="51"/>
      <c r="FF600" s="51"/>
      <c r="FG600" s="51"/>
      <c r="FH600" s="51"/>
      <c r="FI600" s="51"/>
      <c r="FJ600" s="51"/>
      <c r="FK600" s="51"/>
      <c r="FL600" s="51"/>
    </row>
    <row r="601" spans="1:168" ht="12" customHeight="1" x14ac:dyDescent="0.2">
      <c r="B601" s="21"/>
      <c r="C601" s="51"/>
      <c r="D601" s="1"/>
      <c r="E601" s="1" t="s">
        <v>133</v>
      </c>
      <c r="F601" s="46"/>
      <c r="G601" s="479"/>
      <c r="H601" s="883"/>
      <c r="I601" s="883"/>
      <c r="J601" s="883"/>
      <c r="K601" s="884"/>
      <c r="L601" s="884"/>
      <c r="M601" s="883"/>
      <c r="N601" s="883"/>
      <c r="O601" s="883"/>
      <c r="P601" s="884"/>
      <c r="Q601" s="884"/>
      <c r="R601" s="428"/>
      <c r="S601" s="428"/>
      <c r="T601" s="428"/>
      <c r="U601" s="1168">
        <f>+U561</f>
        <v>0</v>
      </c>
      <c r="V601" s="898"/>
      <c r="W601" s="898"/>
      <c r="X601" s="898"/>
      <c r="Y601" s="1243">
        <f>+Y561</f>
        <v>0</v>
      </c>
      <c r="Z601" s="45"/>
      <c r="AA601" s="26"/>
      <c r="AF601" s="51"/>
      <c r="AG601" s="51"/>
      <c r="AH601" s="51"/>
      <c r="AI601" s="51"/>
      <c r="AJ601" s="51"/>
      <c r="AK601" s="51"/>
      <c r="AL601" s="51"/>
      <c r="AM601" s="51"/>
      <c r="AN601" s="51"/>
      <c r="AO601" s="51"/>
      <c r="AP601" s="51"/>
      <c r="AQ601" s="51"/>
      <c r="AR601" s="51"/>
      <c r="AS601" s="51"/>
      <c r="AT601" s="51"/>
      <c r="AU601" s="51"/>
      <c r="AV601" s="51"/>
      <c r="BD601" s="51"/>
      <c r="BE601" s="51"/>
      <c r="BF601" s="51"/>
      <c r="BG601" s="51"/>
      <c r="BH601" s="51"/>
      <c r="BI601" s="51"/>
      <c r="BJ601" s="51"/>
      <c r="BK601" s="51"/>
      <c r="BL601" s="51"/>
      <c r="BM601" s="51"/>
      <c r="BN601" s="51"/>
      <c r="BO601" s="51"/>
      <c r="BP601" s="51"/>
      <c r="BQ601" s="51"/>
      <c r="BR601" s="51"/>
      <c r="BS601" s="51"/>
      <c r="BT601" s="51"/>
      <c r="CB601" s="51"/>
      <c r="CC601" s="51"/>
      <c r="CD601" s="51"/>
      <c r="CE601" s="51"/>
      <c r="CF601" s="51"/>
      <c r="CG601" s="51"/>
      <c r="CH601" s="51"/>
      <c r="CI601" s="51"/>
      <c r="CJ601" s="51"/>
      <c r="CK601" s="51"/>
      <c r="CL601" s="51"/>
      <c r="CM601" s="51"/>
      <c r="CN601" s="51"/>
      <c r="CO601" s="51"/>
      <c r="CP601" s="51"/>
      <c r="CQ601" s="51"/>
      <c r="CR601" s="51"/>
      <c r="CZ601" s="51"/>
      <c r="DA601" s="51"/>
      <c r="DB601" s="51"/>
      <c r="DC601" s="51"/>
      <c r="DD601" s="51"/>
      <c r="DE601" s="51"/>
      <c r="DF601" s="51"/>
      <c r="DG601" s="51"/>
      <c r="DH601" s="51"/>
      <c r="DI601" s="51"/>
      <c r="DJ601" s="51"/>
      <c r="DK601" s="51"/>
      <c r="DL601" s="51"/>
      <c r="DM601" s="51"/>
      <c r="DN601" s="51"/>
      <c r="DO601" s="51"/>
      <c r="DP601" s="51"/>
      <c r="DX601" s="51"/>
      <c r="DY601" s="51"/>
      <c r="DZ601" s="51"/>
      <c r="EA601" s="51"/>
      <c r="EB601" s="51"/>
      <c r="EC601" s="51"/>
      <c r="ED601" s="51"/>
      <c r="EE601" s="51"/>
      <c r="EF601" s="51"/>
      <c r="EG601" s="51"/>
      <c r="EH601" s="51"/>
      <c r="EI601" s="51"/>
      <c r="EJ601" s="51"/>
      <c r="EK601" s="51"/>
      <c r="EL601" s="51"/>
      <c r="EM601" s="51"/>
      <c r="EN601" s="51"/>
      <c r="EV601" s="51"/>
      <c r="EW601" s="51"/>
      <c r="EX601" s="51"/>
      <c r="EY601" s="51"/>
      <c r="EZ601" s="51"/>
      <c r="FA601" s="51"/>
      <c r="FB601" s="51"/>
      <c r="FC601" s="51"/>
      <c r="FD601" s="51"/>
      <c r="FE601" s="51"/>
      <c r="FF601" s="51"/>
      <c r="FG601" s="51"/>
      <c r="FH601" s="51"/>
      <c r="FI601" s="51"/>
      <c r="FJ601" s="51"/>
      <c r="FK601" s="51"/>
      <c r="FL601" s="51"/>
    </row>
    <row r="602" spans="1:168" ht="12" customHeight="1" x14ac:dyDescent="0.2">
      <c r="B602" s="21"/>
      <c r="C602" s="51"/>
      <c r="D602" s="1"/>
      <c r="E602" s="1" t="s">
        <v>130</v>
      </c>
      <c r="F602" s="46"/>
      <c r="G602" s="479"/>
      <c r="H602" s="883"/>
      <c r="I602" s="883"/>
      <c r="J602" s="883"/>
      <c r="K602" s="884"/>
      <c r="L602" s="884"/>
      <c r="M602" s="883"/>
      <c r="N602" s="883"/>
      <c r="O602" s="883"/>
      <c r="P602" s="884"/>
      <c r="Q602" s="884"/>
      <c r="R602" s="428"/>
      <c r="S602" s="428"/>
      <c r="T602" s="428"/>
      <c r="U602" s="1168">
        <f t="shared" ref="U602" si="289">+U596</f>
        <v>0</v>
      </c>
      <c r="V602" s="898"/>
      <c r="W602" s="898"/>
      <c r="X602" s="898"/>
      <c r="Y602" s="1243">
        <f>+Y596</f>
        <v>0</v>
      </c>
      <c r="Z602" s="45"/>
      <c r="AA602" s="26"/>
      <c r="AF602" s="51"/>
      <c r="AG602" s="51"/>
      <c r="AH602" s="51"/>
      <c r="AI602" s="51"/>
      <c r="AJ602" s="51"/>
      <c r="AK602" s="51"/>
      <c r="AL602" s="51"/>
      <c r="AM602" s="51"/>
      <c r="AN602" s="51"/>
      <c r="AO602" s="51"/>
      <c r="AP602" s="51"/>
      <c r="AQ602" s="51"/>
      <c r="AR602" s="51"/>
      <c r="AS602" s="51"/>
      <c r="AT602" s="51"/>
      <c r="AU602" s="51"/>
      <c r="AV602" s="51"/>
      <c r="BD602" s="51"/>
      <c r="BE602" s="51"/>
      <c r="BF602" s="51"/>
      <c r="BG602" s="51"/>
      <c r="BH602" s="51"/>
      <c r="BI602" s="51"/>
      <c r="BJ602" s="51"/>
      <c r="BK602" s="51"/>
      <c r="BL602" s="51"/>
      <c r="BM602" s="51"/>
      <c r="BN602" s="51"/>
      <c r="BO602" s="51"/>
      <c r="BP602" s="51"/>
      <c r="BQ602" s="51"/>
      <c r="BR602" s="51"/>
      <c r="BS602" s="51"/>
      <c r="BT602" s="51"/>
      <c r="CB602" s="51"/>
      <c r="CC602" s="51"/>
      <c r="CD602" s="51"/>
      <c r="CE602" s="51"/>
      <c r="CF602" s="51"/>
      <c r="CG602" s="51"/>
      <c r="CH602" s="51"/>
      <c r="CI602" s="51"/>
      <c r="CJ602" s="51"/>
      <c r="CK602" s="51"/>
      <c r="CL602" s="51"/>
      <c r="CM602" s="51"/>
      <c r="CN602" s="51"/>
      <c r="CO602" s="51"/>
      <c r="CP602" s="51"/>
      <c r="CQ602" s="51"/>
      <c r="CR602" s="51"/>
      <c r="CZ602" s="51"/>
      <c r="DA602" s="51"/>
      <c r="DB602" s="51"/>
      <c r="DC602" s="51"/>
      <c r="DD602" s="51"/>
      <c r="DE602" s="51"/>
      <c r="DF602" s="51"/>
      <c r="DG602" s="51"/>
      <c r="DH602" s="51"/>
      <c r="DI602" s="51"/>
      <c r="DJ602" s="51"/>
      <c r="DK602" s="51"/>
      <c r="DL602" s="51"/>
      <c r="DM602" s="51"/>
      <c r="DN602" s="51"/>
      <c r="DO602" s="51"/>
      <c r="DP602" s="51"/>
      <c r="DX602" s="51"/>
      <c r="DY602" s="51"/>
      <c r="DZ602" s="51"/>
      <c r="EA602" s="51"/>
      <c r="EB602" s="51"/>
      <c r="EC602" s="51"/>
      <c r="ED602" s="51"/>
      <c r="EE602" s="51"/>
      <c r="EF602" s="51"/>
      <c r="EG602" s="51"/>
      <c r="EH602" s="51"/>
      <c r="EI602" s="51"/>
      <c r="EJ602" s="51"/>
      <c r="EK602" s="51"/>
      <c r="EL602" s="51"/>
      <c r="EM602" s="51"/>
      <c r="EN602" s="51"/>
      <c r="EV602" s="51"/>
      <c r="EW602" s="51"/>
      <c r="EX602" s="51"/>
      <c r="EY602" s="51"/>
      <c r="EZ602" s="51"/>
      <c r="FA602" s="51"/>
      <c r="FB602" s="51"/>
      <c r="FC602" s="51"/>
      <c r="FD602" s="51"/>
      <c r="FE602" s="51"/>
      <c r="FF602" s="51"/>
      <c r="FG602" s="51"/>
      <c r="FH602" s="51"/>
      <c r="FI602" s="51"/>
      <c r="FJ602" s="51"/>
      <c r="FK602" s="51"/>
      <c r="FL602" s="51"/>
    </row>
    <row r="603" spans="1:168" ht="12" customHeight="1" x14ac:dyDescent="0.2">
      <c r="B603" s="21"/>
      <c r="C603" s="51"/>
      <c r="D603" s="1"/>
      <c r="E603" s="360" t="s">
        <v>134</v>
      </c>
      <c r="F603" s="1240"/>
      <c r="G603" s="885"/>
      <c r="H603" s="886"/>
      <c r="I603" s="886"/>
      <c r="J603" s="886"/>
      <c r="K603" s="887"/>
      <c r="L603" s="887"/>
      <c r="M603" s="886"/>
      <c r="N603" s="886"/>
      <c r="O603" s="886"/>
      <c r="P603" s="887"/>
      <c r="Q603" s="887"/>
      <c r="R603" s="887"/>
      <c r="S603" s="887"/>
      <c r="T603" s="887"/>
      <c r="U603" s="1242">
        <f>SUM(U600:U602)</f>
        <v>53014.875593000004</v>
      </c>
      <c r="V603" s="887"/>
      <c r="W603" s="887"/>
      <c r="X603" s="887"/>
      <c r="Y603" s="1242">
        <f>SUM(Y600:Y602)</f>
        <v>5337.71</v>
      </c>
      <c r="Z603" s="3"/>
      <c r="AA603" s="26"/>
      <c r="AF603" s="51"/>
      <c r="AG603" s="51"/>
      <c r="AH603" s="51"/>
      <c r="AI603" s="51"/>
      <c r="AJ603" s="51"/>
      <c r="AK603" s="51"/>
      <c r="AL603" s="51"/>
      <c r="AM603" s="51"/>
      <c r="AN603" s="51"/>
      <c r="AO603" s="51"/>
      <c r="AP603" s="51"/>
      <c r="AQ603" s="51"/>
      <c r="AR603" s="51"/>
      <c r="AS603" s="51"/>
      <c r="AT603" s="51"/>
      <c r="AU603" s="51"/>
      <c r="AV603" s="51"/>
      <c r="BD603" s="51"/>
      <c r="BE603" s="51"/>
      <c r="BF603" s="51"/>
      <c r="BG603" s="51"/>
      <c r="BH603" s="51"/>
      <c r="BI603" s="51"/>
      <c r="BJ603" s="51"/>
      <c r="BK603" s="51"/>
      <c r="BL603" s="51"/>
      <c r="BM603" s="51"/>
      <c r="BN603" s="51"/>
      <c r="BO603" s="51"/>
      <c r="BP603" s="51"/>
      <c r="BQ603" s="51"/>
      <c r="BR603" s="51"/>
      <c r="BS603" s="51"/>
      <c r="BT603" s="51"/>
      <c r="CB603" s="51"/>
      <c r="CC603" s="51"/>
      <c r="CD603" s="51"/>
      <c r="CE603" s="51"/>
      <c r="CF603" s="51"/>
      <c r="CG603" s="51"/>
      <c r="CH603" s="51"/>
      <c r="CI603" s="51"/>
      <c r="CJ603" s="51"/>
      <c r="CK603" s="51"/>
      <c r="CL603" s="51"/>
      <c r="CM603" s="51"/>
      <c r="CN603" s="51"/>
      <c r="CO603" s="51"/>
      <c r="CP603" s="51"/>
      <c r="CQ603" s="51"/>
      <c r="CR603" s="51"/>
      <c r="CZ603" s="51"/>
      <c r="DA603" s="51"/>
      <c r="DB603" s="51"/>
      <c r="DC603" s="51"/>
      <c r="DD603" s="51"/>
      <c r="DE603" s="51"/>
      <c r="DF603" s="51"/>
      <c r="DG603" s="51"/>
      <c r="DH603" s="51"/>
      <c r="DI603" s="51"/>
      <c r="DJ603" s="51"/>
      <c r="DK603" s="51"/>
      <c r="DL603" s="51"/>
      <c r="DM603" s="51"/>
      <c r="DN603" s="51"/>
      <c r="DO603" s="51"/>
      <c r="DP603" s="51"/>
      <c r="DX603" s="51"/>
      <c r="DY603" s="51"/>
      <c r="DZ603" s="51"/>
      <c r="EA603" s="51"/>
      <c r="EB603" s="51"/>
      <c r="EC603" s="51"/>
      <c r="ED603" s="51"/>
      <c r="EE603" s="51"/>
      <c r="EF603" s="51"/>
      <c r="EG603" s="51"/>
      <c r="EH603" s="51"/>
      <c r="EI603" s="51"/>
      <c r="EJ603" s="51"/>
      <c r="EK603" s="51"/>
      <c r="EL603" s="51"/>
      <c r="EM603" s="51"/>
      <c r="EN603" s="51"/>
      <c r="EV603" s="51"/>
      <c r="EW603" s="51"/>
      <c r="EX603" s="51"/>
      <c r="EY603" s="51"/>
      <c r="EZ603" s="51"/>
      <c r="FA603" s="51"/>
      <c r="FB603" s="51"/>
      <c r="FC603" s="51"/>
      <c r="FD603" s="51"/>
      <c r="FE603" s="51"/>
      <c r="FF603" s="51"/>
      <c r="FG603" s="51"/>
      <c r="FH603" s="51"/>
      <c r="FI603" s="51"/>
      <c r="FJ603" s="51"/>
      <c r="FK603" s="51"/>
      <c r="FL603" s="51"/>
    </row>
    <row r="604" spans="1:168" ht="12" customHeight="1" x14ac:dyDescent="0.2">
      <c r="B604" s="21"/>
      <c r="C604" s="51"/>
      <c r="D604" s="1"/>
      <c r="E604" s="38"/>
      <c r="F604" s="44"/>
      <c r="G604" s="49"/>
      <c r="H604" s="637"/>
      <c r="I604" s="637"/>
      <c r="J604" s="637"/>
      <c r="K604" s="50"/>
      <c r="L604" s="50"/>
      <c r="M604" s="637"/>
      <c r="N604" s="637"/>
      <c r="O604" s="637"/>
      <c r="P604" s="50"/>
      <c r="Q604" s="50"/>
      <c r="R604" s="50"/>
      <c r="S604" s="50"/>
      <c r="T604" s="50"/>
      <c r="U604" s="50"/>
      <c r="V604" s="50"/>
      <c r="W604" s="50"/>
      <c r="X604" s="50"/>
      <c r="Y604" s="50"/>
      <c r="Z604" s="3"/>
      <c r="AA604" s="26"/>
      <c r="AF604" s="51"/>
      <c r="AG604" s="51"/>
      <c r="AH604" s="51"/>
      <c r="AI604" s="51"/>
      <c r="AJ604" s="51"/>
      <c r="AK604" s="51"/>
      <c r="AL604" s="51"/>
      <c r="AM604" s="51"/>
      <c r="AN604" s="51"/>
      <c r="AO604" s="51"/>
      <c r="AP604" s="51"/>
      <c r="AQ604" s="51"/>
      <c r="AR604" s="51"/>
      <c r="AS604" s="51"/>
      <c r="AT604" s="51"/>
      <c r="AU604" s="51"/>
      <c r="AV604" s="51"/>
      <c r="BD604" s="51"/>
      <c r="BE604" s="51"/>
      <c r="BF604" s="51"/>
      <c r="BG604" s="51"/>
      <c r="BH604" s="51"/>
      <c r="BI604" s="51"/>
      <c r="BJ604" s="51"/>
      <c r="BK604" s="51"/>
      <c r="BL604" s="51"/>
      <c r="BM604" s="51"/>
      <c r="BN604" s="51"/>
      <c r="BO604" s="51"/>
      <c r="BP604" s="51"/>
      <c r="BQ604" s="51"/>
      <c r="BR604" s="51"/>
      <c r="BS604" s="51"/>
      <c r="BT604" s="51"/>
      <c r="CB604" s="51"/>
      <c r="CC604" s="51"/>
      <c r="CD604" s="51"/>
      <c r="CE604" s="51"/>
      <c r="CF604" s="51"/>
      <c r="CG604" s="51"/>
      <c r="CH604" s="51"/>
      <c r="CI604" s="51"/>
      <c r="CJ604" s="51"/>
      <c r="CK604" s="51"/>
      <c r="CL604" s="51"/>
      <c r="CM604" s="51"/>
      <c r="CN604" s="51"/>
      <c r="CO604" s="51"/>
      <c r="CP604" s="51"/>
      <c r="CQ604" s="51"/>
      <c r="CR604" s="51"/>
      <c r="CZ604" s="51"/>
      <c r="DA604" s="51"/>
      <c r="DB604" s="51"/>
      <c r="DC604" s="51"/>
      <c r="DD604" s="51"/>
      <c r="DE604" s="51"/>
      <c r="DF604" s="51"/>
      <c r="DG604" s="51"/>
      <c r="DH604" s="51"/>
      <c r="DI604" s="51"/>
      <c r="DJ604" s="51"/>
      <c r="DK604" s="51"/>
      <c r="DL604" s="51"/>
      <c r="DM604" s="51"/>
      <c r="DN604" s="51"/>
      <c r="DO604" s="51"/>
      <c r="DP604" s="51"/>
      <c r="DX604" s="51"/>
      <c r="DY604" s="51"/>
      <c r="DZ604" s="51"/>
      <c r="EA604" s="51"/>
      <c r="EB604" s="51"/>
      <c r="EC604" s="51"/>
      <c r="ED604" s="51"/>
      <c r="EE604" s="51"/>
      <c r="EF604" s="51"/>
      <c r="EG604" s="51"/>
      <c r="EH604" s="51"/>
      <c r="EI604" s="51"/>
      <c r="EJ604" s="51"/>
      <c r="EK604" s="51"/>
      <c r="EL604" s="51"/>
      <c r="EM604" s="51"/>
      <c r="EN604" s="51"/>
      <c r="EV604" s="51"/>
      <c r="EW604" s="51"/>
      <c r="EX604" s="51"/>
      <c r="EY604" s="51"/>
      <c r="EZ604" s="51"/>
      <c r="FA604" s="51"/>
      <c r="FB604" s="51"/>
      <c r="FC604" s="51"/>
      <c r="FD604" s="51"/>
      <c r="FE604" s="51"/>
      <c r="FF604" s="51"/>
      <c r="FG604" s="51"/>
      <c r="FH604" s="51"/>
      <c r="FI604" s="51"/>
      <c r="FJ604" s="51"/>
      <c r="FK604" s="51"/>
      <c r="FL604" s="51"/>
    </row>
    <row r="605" spans="1:168" ht="12" customHeight="1" x14ac:dyDescent="0.2">
      <c r="A605" s="14"/>
      <c r="B605" s="21"/>
      <c r="C605" s="23"/>
      <c r="D605" s="88"/>
      <c r="E605" s="437"/>
      <c r="F605" s="1241"/>
      <c r="G605" s="640"/>
      <c r="H605" s="641"/>
      <c r="I605" s="641"/>
      <c r="J605" s="641"/>
      <c r="K605" s="642"/>
      <c r="L605" s="642"/>
      <c r="M605" s="641"/>
      <c r="N605" s="641"/>
      <c r="O605" s="641"/>
      <c r="P605" s="642"/>
      <c r="Q605" s="642"/>
      <c r="R605" s="642"/>
      <c r="S605" s="642"/>
      <c r="T605" s="642"/>
      <c r="U605" s="642"/>
      <c r="V605" s="642"/>
      <c r="W605" s="642"/>
      <c r="X605" s="642"/>
      <c r="Y605" s="642"/>
      <c r="Z605" s="23"/>
      <c r="AA605" s="26"/>
      <c r="AF605" s="51"/>
      <c r="AG605" s="51"/>
      <c r="AH605" s="51"/>
      <c r="AI605" s="51"/>
      <c r="AJ605" s="51"/>
      <c r="AK605" s="51"/>
      <c r="AL605" s="51"/>
      <c r="AM605" s="51"/>
      <c r="AN605" s="51"/>
      <c r="AO605" s="51"/>
      <c r="AP605" s="51"/>
      <c r="AQ605" s="51"/>
      <c r="AR605" s="51"/>
      <c r="AS605" s="51"/>
      <c r="AT605" s="51"/>
      <c r="AU605" s="51"/>
      <c r="AV605" s="51"/>
      <c r="BD605" s="51"/>
      <c r="BE605" s="51"/>
      <c r="BF605" s="51"/>
      <c r="BG605" s="51"/>
      <c r="BH605" s="51"/>
      <c r="BI605" s="51"/>
      <c r="BJ605" s="51"/>
      <c r="BK605" s="51"/>
      <c r="BL605" s="51"/>
      <c r="BM605" s="51"/>
      <c r="BN605" s="51"/>
      <c r="BO605" s="51"/>
      <c r="BP605" s="51"/>
      <c r="BQ605" s="51"/>
      <c r="BR605" s="51"/>
      <c r="BS605" s="51"/>
      <c r="BT605" s="51"/>
      <c r="CB605" s="51"/>
      <c r="CC605" s="51"/>
      <c r="CD605" s="51"/>
      <c r="CE605" s="51"/>
      <c r="CF605" s="51"/>
      <c r="CG605" s="51"/>
      <c r="CH605" s="51"/>
      <c r="CI605" s="51"/>
      <c r="CJ605" s="51"/>
      <c r="CK605" s="51"/>
      <c r="CL605" s="51"/>
      <c r="CM605" s="51"/>
      <c r="CN605" s="51"/>
      <c r="CO605" s="51"/>
      <c r="CP605" s="51"/>
      <c r="CQ605" s="51"/>
      <c r="CR605" s="51"/>
      <c r="CZ605" s="51"/>
      <c r="DA605" s="51"/>
      <c r="DB605" s="51"/>
      <c r="DC605" s="51"/>
      <c r="DD605" s="51"/>
      <c r="DE605" s="51"/>
      <c r="DF605" s="51"/>
      <c r="DG605" s="51"/>
      <c r="DH605" s="51"/>
      <c r="DI605" s="51"/>
      <c r="DJ605" s="51"/>
      <c r="DK605" s="51"/>
      <c r="DL605" s="51"/>
      <c r="DM605" s="51"/>
      <c r="DN605" s="51"/>
      <c r="DO605" s="51"/>
      <c r="DP605" s="51"/>
      <c r="DX605" s="51"/>
      <c r="DY605" s="51"/>
      <c r="DZ605" s="51"/>
      <c r="EA605" s="51"/>
      <c r="EB605" s="51"/>
      <c r="EC605" s="51"/>
      <c r="ED605" s="51"/>
      <c r="EE605" s="51"/>
      <c r="EF605" s="51"/>
      <c r="EG605" s="51"/>
      <c r="EH605" s="51"/>
      <c r="EI605" s="51"/>
      <c r="EJ605" s="51"/>
      <c r="EK605" s="51"/>
      <c r="EL605" s="51"/>
      <c r="EM605" s="51"/>
      <c r="EN605" s="51"/>
      <c r="EV605" s="51"/>
      <c r="EW605" s="51"/>
      <c r="EX605" s="51"/>
      <c r="EY605" s="51"/>
      <c r="EZ605" s="51"/>
      <c r="FA605" s="51"/>
      <c r="FB605" s="51"/>
      <c r="FC605" s="51"/>
      <c r="FD605" s="51"/>
      <c r="FE605" s="51"/>
      <c r="FF605" s="51"/>
      <c r="FG605" s="51"/>
      <c r="FH605" s="51"/>
      <c r="FI605" s="51"/>
      <c r="FJ605" s="51"/>
      <c r="FK605" s="51"/>
      <c r="FL605" s="51"/>
    </row>
    <row r="606" spans="1:168" ht="12" customHeight="1" x14ac:dyDescent="0.25">
      <c r="A606" s="14"/>
      <c r="B606" s="60"/>
      <c r="C606" s="61"/>
      <c r="D606" s="92"/>
      <c r="E606" s="92"/>
      <c r="F606" s="62"/>
      <c r="G606" s="61"/>
      <c r="H606" s="62"/>
      <c r="I606" s="62"/>
      <c r="J606" s="62"/>
      <c r="K606" s="62"/>
      <c r="L606" s="62"/>
      <c r="M606" s="62"/>
      <c r="N606" s="62"/>
      <c r="O606" s="62"/>
      <c r="P606" s="62"/>
      <c r="Q606" s="62"/>
      <c r="R606" s="62"/>
      <c r="S606" s="62"/>
      <c r="T606" s="62"/>
      <c r="U606" s="62"/>
      <c r="V606" s="62"/>
      <c r="W606" s="62"/>
      <c r="X606" s="62"/>
      <c r="Y606" s="62"/>
      <c r="Z606" s="63"/>
      <c r="AA606" s="64"/>
      <c r="AF606" s="51"/>
      <c r="AG606" s="51"/>
      <c r="AH606" s="51"/>
      <c r="AI606" s="51"/>
      <c r="AJ606" s="51"/>
      <c r="AK606" s="51"/>
      <c r="AL606" s="51"/>
      <c r="AM606" s="51"/>
      <c r="AN606" s="51"/>
      <c r="AO606" s="51"/>
      <c r="AP606" s="51"/>
      <c r="AQ606" s="51"/>
      <c r="AR606" s="51"/>
      <c r="AS606" s="51"/>
      <c r="AT606" s="51"/>
      <c r="AU606" s="51"/>
      <c r="AV606" s="51"/>
      <c r="BD606" s="51"/>
      <c r="BE606" s="51"/>
      <c r="BF606" s="51"/>
      <c r="BG606" s="51"/>
      <c r="BH606" s="51"/>
      <c r="BI606" s="51"/>
      <c r="BJ606" s="51"/>
      <c r="BK606" s="51"/>
      <c r="BL606" s="51"/>
      <c r="BM606" s="51"/>
      <c r="BN606" s="51"/>
      <c r="BO606" s="51"/>
      <c r="BP606" s="51"/>
      <c r="BQ606" s="51"/>
      <c r="BR606" s="51"/>
      <c r="BS606" s="51"/>
      <c r="BT606" s="51"/>
      <c r="CB606" s="51"/>
      <c r="CC606" s="51"/>
      <c r="CD606" s="51"/>
      <c r="CE606" s="51"/>
      <c r="CF606" s="51"/>
      <c r="CG606" s="51"/>
      <c r="CH606" s="51"/>
      <c r="CI606" s="51"/>
      <c r="CJ606" s="51"/>
      <c r="CK606" s="51"/>
      <c r="CL606" s="51"/>
      <c r="CM606" s="51"/>
      <c r="CN606" s="51"/>
      <c r="CO606" s="51"/>
      <c r="CP606" s="51"/>
      <c r="CQ606" s="51"/>
      <c r="CR606" s="51"/>
      <c r="CZ606" s="51"/>
      <c r="DA606" s="51"/>
      <c r="DB606" s="51"/>
      <c r="DC606" s="51"/>
      <c r="DD606" s="51"/>
      <c r="DE606" s="51"/>
      <c r="DF606" s="51"/>
      <c r="DG606" s="51"/>
      <c r="DH606" s="51"/>
      <c r="DI606" s="51"/>
      <c r="DJ606" s="51"/>
      <c r="DK606" s="51"/>
      <c r="DL606" s="51"/>
      <c r="DM606" s="51"/>
      <c r="DN606" s="51"/>
      <c r="DO606" s="51"/>
      <c r="DP606" s="51"/>
      <c r="DX606" s="51"/>
      <c r="DY606" s="51"/>
      <c r="DZ606" s="51"/>
      <c r="EA606" s="51"/>
      <c r="EB606" s="51"/>
      <c r="EC606" s="51"/>
      <c r="ED606" s="51"/>
      <c r="EE606" s="51"/>
      <c r="EF606" s="51"/>
      <c r="EG606" s="51"/>
      <c r="EH606" s="51"/>
      <c r="EI606" s="51"/>
      <c r="EJ606" s="51"/>
      <c r="EK606" s="51"/>
      <c r="EL606" s="51"/>
      <c r="EM606" s="51"/>
      <c r="EN606" s="51"/>
      <c r="EV606" s="51"/>
      <c r="EW606" s="51"/>
      <c r="EX606" s="51"/>
      <c r="EY606" s="51"/>
      <c r="EZ606" s="51"/>
      <c r="FA606" s="51"/>
      <c r="FB606" s="51"/>
      <c r="FC606" s="51"/>
      <c r="FD606" s="51"/>
      <c r="FE606" s="51"/>
      <c r="FF606" s="51"/>
      <c r="FG606" s="51"/>
      <c r="FH606" s="51"/>
      <c r="FI606" s="51"/>
      <c r="FJ606" s="51"/>
      <c r="FK606" s="51"/>
      <c r="FL606" s="51"/>
    </row>
    <row r="607" spans="1:168" ht="12" customHeight="1" x14ac:dyDescent="0.2">
      <c r="A607" s="14"/>
      <c r="B607" s="10"/>
      <c r="C607" s="11"/>
      <c r="D607" s="86"/>
      <c r="E607" s="86"/>
      <c r="F607" s="12"/>
      <c r="G607" s="11"/>
      <c r="H607" s="12"/>
      <c r="I607" s="12"/>
      <c r="J607" s="12"/>
      <c r="K607" s="12"/>
      <c r="L607" s="12"/>
      <c r="M607" s="12"/>
      <c r="N607" s="12"/>
      <c r="O607" s="12"/>
      <c r="P607" s="12"/>
      <c r="Q607" s="12"/>
      <c r="R607" s="12"/>
      <c r="S607" s="12"/>
      <c r="T607" s="12"/>
      <c r="U607" s="12"/>
      <c r="V607" s="12"/>
      <c r="W607" s="12"/>
      <c r="X607" s="12"/>
      <c r="Y607" s="12"/>
      <c r="Z607" s="11"/>
      <c r="AA607" s="13"/>
      <c r="AF607" s="51"/>
      <c r="AG607" s="51"/>
      <c r="AH607" s="51"/>
      <c r="AI607" s="51"/>
      <c r="AJ607" s="51"/>
      <c r="AK607" s="51"/>
      <c r="AL607" s="51"/>
      <c r="AM607" s="51"/>
      <c r="AN607" s="51"/>
      <c r="AO607" s="51"/>
      <c r="AP607" s="51"/>
      <c r="AQ607" s="51"/>
      <c r="AR607" s="51"/>
      <c r="AS607" s="51"/>
      <c r="AT607" s="51"/>
      <c r="AU607" s="51"/>
      <c r="AV607" s="51"/>
      <c r="BD607" s="51"/>
      <c r="BE607" s="51"/>
      <c r="BF607" s="51"/>
      <c r="BG607" s="51"/>
      <c r="BH607" s="51"/>
      <c r="BI607" s="51"/>
      <c r="BJ607" s="51"/>
      <c r="BK607" s="51"/>
      <c r="BL607" s="51"/>
      <c r="BM607" s="51"/>
      <c r="BN607" s="51"/>
      <c r="BO607" s="51"/>
      <c r="BP607" s="51"/>
      <c r="BQ607" s="51"/>
      <c r="BR607" s="51"/>
      <c r="BS607" s="51"/>
      <c r="BT607" s="51"/>
      <c r="CB607" s="51"/>
      <c r="CC607" s="51"/>
      <c r="CD607" s="51"/>
      <c r="CE607" s="51"/>
      <c r="CF607" s="51"/>
      <c r="CG607" s="51"/>
      <c r="CH607" s="51"/>
      <c r="CI607" s="51"/>
      <c r="CJ607" s="51"/>
      <c r="CK607" s="51"/>
      <c r="CL607" s="51"/>
      <c r="CM607" s="51"/>
      <c r="CN607" s="51"/>
      <c r="CO607" s="51"/>
      <c r="CP607" s="51"/>
      <c r="CQ607" s="51"/>
      <c r="CR607" s="51"/>
      <c r="CZ607" s="51"/>
      <c r="DA607" s="51"/>
      <c r="DB607" s="51"/>
      <c r="DC607" s="51"/>
      <c r="DD607" s="51"/>
      <c r="DE607" s="51"/>
      <c r="DF607" s="51"/>
      <c r="DG607" s="51"/>
      <c r="DH607" s="51"/>
      <c r="DI607" s="51"/>
      <c r="DJ607" s="51"/>
      <c r="DK607" s="51"/>
      <c r="DL607" s="51"/>
      <c r="DM607" s="51"/>
      <c r="DN607" s="51"/>
      <c r="DO607" s="51"/>
      <c r="DP607" s="51"/>
      <c r="DX607" s="51"/>
      <c r="DY607" s="51"/>
      <c r="DZ607" s="51"/>
      <c r="EA607" s="51"/>
      <c r="EB607" s="51"/>
      <c r="EC607" s="51"/>
      <c r="ED607" s="51"/>
      <c r="EE607" s="51"/>
      <c r="EF607" s="51"/>
      <c r="EG607" s="51"/>
      <c r="EH607" s="51"/>
      <c r="EI607" s="51"/>
      <c r="EJ607" s="51"/>
      <c r="EK607" s="51"/>
      <c r="EL607" s="51"/>
      <c r="EM607" s="51"/>
      <c r="EN607" s="51"/>
      <c r="EV607" s="51"/>
      <c r="EW607" s="51"/>
      <c r="EX607" s="51"/>
      <c r="EY607" s="51"/>
      <c r="EZ607" s="51"/>
      <c r="FA607" s="51"/>
      <c r="FB607" s="51"/>
      <c r="FC607" s="51"/>
      <c r="FD607" s="51"/>
      <c r="FE607" s="51"/>
      <c r="FF607" s="51"/>
      <c r="FG607" s="51"/>
      <c r="FH607" s="51"/>
      <c r="FI607" s="51"/>
      <c r="FJ607" s="51"/>
      <c r="FK607" s="51"/>
      <c r="FL607" s="51"/>
    </row>
    <row r="608" spans="1:168" ht="12" customHeight="1" x14ac:dyDescent="0.2">
      <c r="B608" s="15"/>
      <c r="C608" s="16"/>
      <c r="D608" s="87"/>
      <c r="E608" s="87"/>
      <c r="F608" s="17"/>
      <c r="G608" s="16"/>
      <c r="H608" s="17"/>
      <c r="I608" s="17"/>
      <c r="J608" s="17"/>
      <c r="K608" s="17"/>
      <c r="L608" s="17"/>
      <c r="M608" s="17"/>
      <c r="N608" s="17"/>
      <c r="O608" s="17"/>
      <c r="P608" s="17"/>
      <c r="Q608" s="17"/>
      <c r="R608" s="17"/>
      <c r="S608" s="17"/>
      <c r="T608" s="17"/>
      <c r="U608" s="17"/>
      <c r="V608" s="17"/>
      <c r="W608" s="17"/>
      <c r="X608" s="17"/>
      <c r="Y608" s="17"/>
      <c r="Z608" s="16"/>
      <c r="AA608" s="18"/>
      <c r="AF608" s="51"/>
      <c r="AG608" s="51"/>
      <c r="AH608" s="51"/>
      <c r="AI608" s="51"/>
      <c r="AJ608" s="51"/>
      <c r="AK608" s="51"/>
      <c r="AL608" s="51"/>
      <c r="AM608" s="51"/>
      <c r="AN608" s="51"/>
      <c r="AO608" s="51"/>
      <c r="AP608" s="51"/>
      <c r="AQ608" s="51"/>
      <c r="AR608" s="51"/>
      <c r="AS608" s="51"/>
      <c r="AT608" s="51"/>
      <c r="AU608" s="51"/>
      <c r="AV608" s="51"/>
      <c r="BD608" s="51"/>
      <c r="BE608" s="51"/>
      <c r="BF608" s="51"/>
      <c r="BG608" s="51"/>
      <c r="BH608" s="51"/>
      <c r="BI608" s="51"/>
      <c r="BJ608" s="51"/>
      <c r="BK608" s="51"/>
      <c r="BL608" s="51"/>
      <c r="BM608" s="51"/>
      <c r="BN608" s="51"/>
      <c r="BO608" s="51"/>
      <c r="BP608" s="51"/>
      <c r="BQ608" s="51"/>
      <c r="BR608" s="51"/>
      <c r="BS608" s="51"/>
      <c r="BT608" s="51"/>
      <c r="CB608" s="51"/>
      <c r="CC608" s="51"/>
      <c r="CD608" s="51"/>
      <c r="CE608" s="51"/>
      <c r="CF608" s="51"/>
      <c r="CG608" s="51"/>
      <c r="CH608" s="51"/>
      <c r="CI608" s="51"/>
      <c r="CJ608" s="51"/>
      <c r="CK608" s="51"/>
      <c r="CL608" s="51"/>
      <c r="CM608" s="51"/>
      <c r="CN608" s="51"/>
      <c r="CO608" s="51"/>
      <c r="CP608" s="51"/>
      <c r="CQ608" s="51"/>
      <c r="CR608" s="51"/>
      <c r="CZ608" s="51"/>
      <c r="DA608" s="51"/>
      <c r="DB608" s="51"/>
      <c r="DC608" s="51"/>
      <c r="DD608" s="51"/>
      <c r="DE608" s="51"/>
      <c r="DF608" s="51"/>
      <c r="DG608" s="51"/>
      <c r="DH608" s="51"/>
      <c r="DI608" s="51"/>
      <c r="DJ608" s="51"/>
      <c r="DK608" s="51"/>
      <c r="DL608" s="51"/>
      <c r="DM608" s="51"/>
      <c r="DN608" s="51"/>
      <c r="DO608" s="51"/>
      <c r="DP608" s="51"/>
      <c r="DX608" s="51"/>
      <c r="DY608" s="51"/>
      <c r="DZ608" s="51"/>
      <c r="EA608" s="51"/>
      <c r="EB608" s="51"/>
      <c r="EC608" s="51"/>
      <c r="ED608" s="51"/>
      <c r="EE608" s="51"/>
      <c r="EF608" s="51"/>
      <c r="EG608" s="51"/>
      <c r="EH608" s="51"/>
      <c r="EI608" s="51"/>
      <c r="EJ608" s="51"/>
      <c r="EK608" s="51"/>
      <c r="EL608" s="51"/>
      <c r="EM608" s="51"/>
      <c r="EN608" s="51"/>
      <c r="EV608" s="51"/>
      <c r="EW608" s="51"/>
      <c r="EX608" s="51"/>
      <c r="EY608" s="51"/>
      <c r="EZ608" s="51"/>
      <c r="FA608" s="51"/>
      <c r="FB608" s="51"/>
      <c r="FC608" s="51"/>
      <c r="FD608" s="51"/>
      <c r="FE608" s="51"/>
      <c r="FF608" s="51"/>
      <c r="FG608" s="51"/>
      <c r="FH608" s="51"/>
      <c r="FI608" s="51"/>
      <c r="FJ608" s="51"/>
      <c r="FK608" s="51"/>
      <c r="FL608" s="51"/>
    </row>
    <row r="609" spans="1:168" ht="18.75" x14ac:dyDescent="0.3">
      <c r="B609" s="250"/>
      <c r="C609" s="634" t="s">
        <v>643</v>
      </c>
      <c r="D609" s="1277"/>
      <c r="E609" s="1236"/>
      <c r="F609" s="834"/>
      <c r="G609" s="379"/>
      <c r="H609" s="834"/>
      <c r="I609" s="834"/>
      <c r="J609" s="836"/>
      <c r="K609" s="834"/>
      <c r="L609" s="834"/>
      <c r="M609" s="834"/>
      <c r="N609" s="834"/>
      <c r="O609" s="1339" t="str">
        <f>tab!$I$2</f>
        <v>2020/21</v>
      </c>
      <c r="P609" s="834"/>
      <c r="Q609" s="834"/>
      <c r="R609" s="834"/>
      <c r="S609" s="834"/>
      <c r="T609" s="834"/>
      <c r="U609" s="834"/>
      <c r="V609" s="834"/>
      <c r="W609" s="834"/>
      <c r="X609" s="834"/>
      <c r="Y609" s="834"/>
      <c r="Z609" s="379"/>
      <c r="AA609" s="259"/>
      <c r="AF609" s="51"/>
      <c r="AG609" s="51"/>
      <c r="AH609" s="51"/>
      <c r="AI609" s="51"/>
      <c r="AJ609" s="51"/>
      <c r="AK609" s="51"/>
      <c r="AL609" s="51"/>
      <c r="AM609" s="51"/>
      <c r="AN609" s="51"/>
      <c r="AO609" s="51"/>
      <c r="AP609" s="51"/>
      <c r="AQ609" s="51"/>
      <c r="AR609" s="51"/>
      <c r="AS609" s="51"/>
      <c r="AT609" s="51"/>
      <c r="AU609" s="51"/>
      <c r="AV609" s="51"/>
      <c r="BD609" s="51"/>
      <c r="BE609" s="51"/>
      <c r="BF609" s="51"/>
      <c r="BG609" s="51"/>
      <c r="BH609" s="51"/>
      <c r="BI609" s="51"/>
      <c r="BJ609" s="51"/>
      <c r="BK609" s="51"/>
      <c r="BL609" s="51"/>
      <c r="BM609" s="51"/>
      <c r="BN609" s="51"/>
      <c r="BO609" s="51"/>
      <c r="BP609" s="51"/>
      <c r="BQ609" s="51"/>
      <c r="BR609" s="51"/>
      <c r="BS609" s="51"/>
      <c r="BT609" s="51"/>
      <c r="CB609" s="51"/>
      <c r="CC609" s="51"/>
      <c r="CD609" s="51"/>
      <c r="CE609" s="51"/>
      <c r="CF609" s="51"/>
      <c r="CG609" s="51"/>
      <c r="CH609" s="51"/>
      <c r="CI609" s="51"/>
      <c r="CJ609" s="51"/>
      <c r="CK609" s="51"/>
      <c r="CL609" s="51"/>
      <c r="CM609" s="51"/>
      <c r="CN609" s="51"/>
      <c r="CO609" s="51"/>
      <c r="CP609" s="51"/>
      <c r="CQ609" s="51"/>
      <c r="CR609" s="51"/>
      <c r="CZ609" s="51"/>
      <c r="DA609" s="51"/>
      <c r="DB609" s="51"/>
      <c r="DC609" s="51"/>
      <c r="DD609" s="51"/>
      <c r="DE609" s="51"/>
      <c r="DF609" s="51"/>
      <c r="DG609" s="51"/>
      <c r="DH609" s="51"/>
      <c r="DI609" s="51"/>
      <c r="DJ609" s="51"/>
      <c r="DK609" s="51"/>
      <c r="DL609" s="51"/>
      <c r="DM609" s="51"/>
      <c r="DN609" s="51"/>
      <c r="DO609" s="51"/>
      <c r="DP609" s="51"/>
      <c r="DX609" s="51"/>
      <c r="DY609" s="51"/>
      <c r="DZ609" s="51"/>
      <c r="EA609" s="51"/>
      <c r="EB609" s="51"/>
      <c r="EC609" s="51"/>
      <c r="ED609" s="51"/>
      <c r="EE609" s="51"/>
      <c r="EF609" s="51"/>
      <c r="EG609" s="51"/>
      <c r="EH609" s="51"/>
      <c r="EI609" s="51"/>
      <c r="EJ609" s="51"/>
      <c r="EK609" s="51"/>
      <c r="EL609" s="51"/>
      <c r="EM609" s="51"/>
      <c r="EN609" s="51"/>
      <c r="EV609" s="51"/>
      <c r="EW609" s="51"/>
      <c r="EX609" s="51"/>
      <c r="EY609" s="51"/>
      <c r="EZ609" s="51"/>
      <c r="FA609" s="51"/>
      <c r="FB609" s="51"/>
      <c r="FC609" s="51"/>
      <c r="FD609" s="51"/>
      <c r="FE609" s="51"/>
      <c r="FF609" s="51"/>
      <c r="FG609" s="51"/>
      <c r="FH609" s="51"/>
      <c r="FI609" s="51"/>
      <c r="FJ609" s="51"/>
      <c r="FK609" s="51"/>
      <c r="FL609" s="51"/>
    </row>
    <row r="610" spans="1:168" ht="12" customHeight="1" x14ac:dyDescent="0.25">
      <c r="A610" s="31"/>
      <c r="B610" s="889"/>
      <c r="C610" s="327" t="str">
        <f>+C126</f>
        <v>De speciale school</v>
      </c>
      <c r="D610" s="1277"/>
      <c r="E610" s="1237"/>
      <c r="F610" s="891"/>
      <c r="G610" s="890"/>
      <c r="H610" s="891"/>
      <c r="I610" s="891"/>
      <c r="J610" s="892"/>
      <c r="K610" s="891"/>
      <c r="L610" s="891"/>
      <c r="M610" s="891"/>
      <c r="N610" s="891"/>
      <c r="O610" s="892"/>
      <c r="P610" s="891"/>
      <c r="Q610" s="891"/>
      <c r="R610" s="891"/>
      <c r="S610" s="891"/>
      <c r="T610" s="891"/>
      <c r="U610" s="891"/>
      <c r="V610" s="891"/>
      <c r="W610" s="891"/>
      <c r="X610" s="891"/>
      <c r="Y610" s="891"/>
      <c r="Z610" s="890"/>
      <c r="AA610" s="893"/>
      <c r="AF610" s="51"/>
      <c r="AG610" s="51"/>
      <c r="AH610" s="51"/>
      <c r="AI610" s="51"/>
      <c r="AJ610" s="51"/>
      <c r="AK610" s="51"/>
      <c r="AL610" s="51"/>
      <c r="AM610" s="51"/>
      <c r="AN610" s="51"/>
      <c r="AO610" s="51"/>
      <c r="AP610" s="51"/>
      <c r="AQ610" s="51"/>
      <c r="AR610" s="51"/>
      <c r="AS610" s="51"/>
      <c r="AT610" s="51"/>
      <c r="AU610" s="51"/>
      <c r="AV610" s="51"/>
      <c r="BD610" s="51"/>
      <c r="BE610" s="51"/>
      <c r="BF610" s="51"/>
      <c r="BG610" s="51"/>
      <c r="BH610" s="51"/>
      <c r="BI610" s="51"/>
      <c r="BJ610" s="51"/>
      <c r="BK610" s="51"/>
      <c r="BL610" s="51"/>
      <c r="BM610" s="51"/>
      <c r="BN610" s="51"/>
      <c r="BO610" s="51"/>
      <c r="BP610" s="51"/>
      <c r="BQ610" s="51"/>
      <c r="BR610" s="51"/>
      <c r="BS610" s="51"/>
      <c r="BT610" s="51"/>
      <c r="CB610" s="51"/>
      <c r="CC610" s="51"/>
      <c r="CD610" s="51"/>
      <c r="CE610" s="51"/>
      <c r="CF610" s="51"/>
      <c r="CG610" s="51"/>
      <c r="CH610" s="51"/>
      <c r="CI610" s="51"/>
      <c r="CJ610" s="51"/>
      <c r="CK610" s="51"/>
      <c r="CL610" s="51"/>
      <c r="CM610" s="51"/>
      <c r="CN610" s="51"/>
      <c r="CO610" s="51"/>
      <c r="CP610" s="51"/>
      <c r="CQ610" s="51"/>
      <c r="CR610" s="51"/>
      <c r="CZ610" s="51"/>
      <c r="DA610" s="51"/>
      <c r="DB610" s="51"/>
      <c r="DC610" s="51"/>
      <c r="DD610" s="51"/>
      <c r="DE610" s="51"/>
      <c r="DF610" s="51"/>
      <c r="DG610" s="51"/>
      <c r="DH610" s="51"/>
      <c r="DI610" s="51"/>
      <c r="DJ610" s="51"/>
      <c r="DK610" s="51"/>
      <c r="DL610" s="51"/>
      <c r="DM610" s="51"/>
      <c r="DN610" s="51"/>
      <c r="DO610" s="51"/>
      <c r="DP610" s="51"/>
      <c r="DX610" s="51"/>
      <c r="DY610" s="51"/>
      <c r="DZ610" s="51"/>
      <c r="EA610" s="51"/>
      <c r="EB610" s="51"/>
      <c r="EC610" s="51"/>
      <c r="ED610" s="51"/>
      <c r="EE610" s="51"/>
      <c r="EF610" s="51"/>
      <c r="EG610" s="51"/>
      <c r="EH610" s="51"/>
      <c r="EI610" s="51"/>
      <c r="EJ610" s="51"/>
      <c r="EK610" s="51"/>
      <c r="EL610" s="51"/>
      <c r="EM610" s="51"/>
      <c r="EN610" s="51"/>
      <c r="EV610" s="51"/>
      <c r="EW610" s="51"/>
      <c r="EX610" s="51"/>
      <c r="EY610" s="51"/>
      <c r="EZ610" s="51"/>
      <c r="FA610" s="51"/>
      <c r="FB610" s="51"/>
      <c r="FC610" s="51"/>
      <c r="FD610" s="51"/>
      <c r="FE610" s="51"/>
      <c r="FF610" s="51"/>
      <c r="FG610" s="51"/>
      <c r="FH610" s="51"/>
      <c r="FI610" s="51"/>
      <c r="FJ610" s="51"/>
      <c r="FK610" s="51"/>
      <c r="FL610" s="51"/>
    </row>
    <row r="611" spans="1:168" ht="12" customHeight="1" x14ac:dyDescent="0.25">
      <c r="A611" s="35"/>
      <c r="B611" s="21"/>
      <c r="C611" s="23"/>
      <c r="D611" s="636"/>
      <c r="E611" s="88"/>
      <c r="F611" s="24"/>
      <c r="G611" s="23"/>
      <c r="H611" s="24"/>
      <c r="I611" s="24"/>
      <c r="J611" s="25"/>
      <c r="K611" s="24"/>
      <c r="L611" s="24"/>
      <c r="M611" s="24"/>
      <c r="N611" s="24"/>
      <c r="O611" s="25"/>
      <c r="P611" s="24"/>
      <c r="Q611" s="24"/>
      <c r="R611" s="24"/>
      <c r="S611" s="24"/>
      <c r="T611" s="24"/>
      <c r="U611" s="24"/>
      <c r="V611" s="24"/>
      <c r="W611" s="24"/>
      <c r="X611" s="24"/>
      <c r="Y611" s="24"/>
      <c r="Z611" s="23"/>
      <c r="AA611" s="26"/>
      <c r="AF611" s="51"/>
      <c r="AG611" s="51"/>
      <c r="AH611" s="51"/>
      <c r="AI611" s="51"/>
      <c r="AJ611" s="51"/>
      <c r="AK611" s="51"/>
      <c r="AL611" s="51"/>
      <c r="AM611" s="51"/>
      <c r="AN611" s="51"/>
      <c r="AO611" s="51"/>
      <c r="AP611" s="51"/>
      <c r="AQ611" s="51"/>
      <c r="AR611" s="51"/>
      <c r="AS611" s="51"/>
      <c r="AT611" s="51"/>
      <c r="AU611" s="51"/>
      <c r="AV611" s="51"/>
      <c r="BD611" s="51"/>
      <c r="BE611" s="51"/>
      <c r="BF611" s="51"/>
      <c r="BG611" s="51"/>
      <c r="BH611" s="51"/>
      <c r="BI611" s="51"/>
      <c r="BJ611" s="51"/>
      <c r="BK611" s="51"/>
      <c r="BL611" s="51"/>
      <c r="BM611" s="51"/>
      <c r="BN611" s="51"/>
      <c r="BO611" s="51"/>
      <c r="BP611" s="51"/>
      <c r="BQ611" s="51"/>
      <c r="BR611" s="51"/>
      <c r="BS611" s="51"/>
      <c r="BT611" s="51"/>
      <c r="CB611" s="51"/>
      <c r="CC611" s="51"/>
      <c r="CD611" s="51"/>
      <c r="CE611" s="51"/>
      <c r="CF611" s="51"/>
      <c r="CG611" s="51"/>
      <c r="CH611" s="51"/>
      <c r="CI611" s="51"/>
      <c r="CJ611" s="51"/>
      <c r="CK611" s="51"/>
      <c r="CL611" s="51"/>
      <c r="CM611" s="51"/>
      <c r="CN611" s="51"/>
      <c r="CO611" s="51"/>
      <c r="CP611" s="51"/>
      <c r="CQ611" s="51"/>
      <c r="CR611" s="51"/>
      <c r="CZ611" s="51"/>
      <c r="DA611" s="51"/>
      <c r="DB611" s="51"/>
      <c r="DC611" s="51"/>
      <c r="DD611" s="51"/>
      <c r="DE611" s="51"/>
      <c r="DF611" s="51"/>
      <c r="DG611" s="51"/>
      <c r="DH611" s="51"/>
      <c r="DI611" s="51"/>
      <c r="DJ611" s="51"/>
      <c r="DK611" s="51"/>
      <c r="DL611" s="51"/>
      <c r="DM611" s="51"/>
      <c r="DN611" s="51"/>
      <c r="DO611" s="51"/>
      <c r="DP611" s="51"/>
      <c r="DX611" s="51"/>
      <c r="DY611" s="51"/>
      <c r="DZ611" s="51"/>
      <c r="EA611" s="51"/>
      <c r="EB611" s="51"/>
      <c r="EC611" s="51"/>
      <c r="ED611" s="51"/>
      <c r="EE611" s="51"/>
      <c r="EF611" s="51"/>
      <c r="EG611" s="51"/>
      <c r="EH611" s="51"/>
      <c r="EI611" s="51"/>
      <c r="EJ611" s="51"/>
      <c r="EK611" s="51"/>
      <c r="EL611" s="51"/>
      <c r="EM611" s="51"/>
      <c r="EN611" s="51"/>
      <c r="EV611" s="51"/>
      <c r="EW611" s="51"/>
      <c r="EX611" s="51"/>
      <c r="EY611" s="51"/>
      <c r="EZ611" s="51"/>
      <c r="FA611" s="51"/>
      <c r="FB611" s="51"/>
      <c r="FC611" s="51"/>
      <c r="FD611" s="51"/>
      <c r="FE611" s="51"/>
      <c r="FF611" s="51"/>
      <c r="FG611" s="51"/>
      <c r="FH611" s="51"/>
      <c r="FI611" s="51"/>
      <c r="FJ611" s="51"/>
      <c r="FK611" s="51"/>
      <c r="FL611" s="51"/>
    </row>
    <row r="612" spans="1:168" ht="12" customHeight="1" x14ac:dyDescent="0.25">
      <c r="A612" s="14"/>
      <c r="B612" s="21"/>
      <c r="C612" s="23"/>
      <c r="D612" s="636"/>
      <c r="E612" s="88"/>
      <c r="F612" s="24"/>
      <c r="G612" s="23"/>
      <c r="H612" s="802"/>
      <c r="I612" s="24"/>
      <c r="J612" s="25"/>
      <c r="K612" s="24"/>
      <c r="L612" s="24"/>
      <c r="M612" s="24"/>
      <c r="N612" s="24"/>
      <c r="O612" s="25"/>
      <c r="P612" s="24"/>
      <c r="Q612" s="24"/>
      <c r="R612" s="24"/>
      <c r="S612" s="24"/>
      <c r="T612" s="24"/>
      <c r="U612" s="24"/>
      <c r="V612" s="24"/>
      <c r="W612" s="24"/>
      <c r="X612" s="24"/>
      <c r="Y612" s="24"/>
      <c r="Z612" s="23"/>
      <c r="AA612" s="26"/>
      <c r="AF612" s="51"/>
      <c r="AG612" s="51"/>
      <c r="AH612" s="51"/>
      <c r="AI612" s="51"/>
      <c r="AJ612" s="51"/>
      <c r="AK612" s="51"/>
      <c r="AL612" s="51"/>
      <c r="AM612" s="51"/>
      <c r="AN612" s="51"/>
      <c r="AO612" s="51"/>
      <c r="AP612" s="51"/>
      <c r="AQ612" s="51"/>
      <c r="AR612" s="51"/>
      <c r="AS612" s="51"/>
      <c r="AT612" s="51"/>
      <c r="AU612" s="51"/>
      <c r="AV612" s="51"/>
      <c r="BD612" s="51"/>
      <c r="BE612" s="51"/>
      <c r="BF612" s="51"/>
      <c r="BG612" s="51"/>
      <c r="BH612" s="51"/>
      <c r="BI612" s="51"/>
      <c r="BJ612" s="51"/>
      <c r="BK612" s="51"/>
      <c r="BL612" s="51"/>
      <c r="BM612" s="51"/>
      <c r="BN612" s="51"/>
      <c r="BO612" s="51"/>
      <c r="BP612" s="51"/>
      <c r="BQ612" s="51"/>
      <c r="BR612" s="51"/>
      <c r="BS612" s="51"/>
      <c r="BT612" s="51"/>
      <c r="CB612" s="51"/>
      <c r="CC612" s="51"/>
      <c r="CD612" s="51"/>
      <c r="CE612" s="51"/>
      <c r="CF612" s="51"/>
      <c r="CG612" s="51"/>
      <c r="CH612" s="51"/>
      <c r="CI612" s="51"/>
      <c r="CJ612" s="51"/>
      <c r="CK612" s="51"/>
      <c r="CL612" s="51"/>
      <c r="CM612" s="51"/>
      <c r="CN612" s="51"/>
      <c r="CO612" s="51"/>
      <c r="CP612" s="51"/>
      <c r="CQ612" s="51"/>
      <c r="CR612" s="51"/>
      <c r="CZ612" s="51"/>
      <c r="DA612" s="51"/>
      <c r="DB612" s="51"/>
      <c r="DC612" s="51"/>
      <c r="DD612" s="51"/>
      <c r="DE612" s="51"/>
      <c r="DF612" s="51"/>
      <c r="DG612" s="51"/>
      <c r="DH612" s="51"/>
      <c r="DI612" s="51"/>
      <c r="DJ612" s="51"/>
      <c r="DK612" s="51"/>
      <c r="DL612" s="51"/>
      <c r="DM612" s="51"/>
      <c r="DN612" s="51"/>
      <c r="DO612" s="51"/>
      <c r="DP612" s="51"/>
      <c r="DX612" s="51"/>
      <c r="DY612" s="51"/>
      <c r="DZ612" s="51"/>
      <c r="EA612" s="51"/>
      <c r="EB612" s="51"/>
      <c r="EC612" s="51"/>
      <c r="ED612" s="51"/>
      <c r="EE612" s="51"/>
      <c r="EF612" s="51"/>
      <c r="EG612" s="51"/>
      <c r="EH612" s="51"/>
      <c r="EI612" s="51"/>
      <c r="EJ612" s="51"/>
      <c r="EK612" s="51"/>
      <c r="EL612" s="51"/>
      <c r="EM612" s="51"/>
      <c r="EN612" s="51"/>
      <c r="EV612" s="51"/>
      <c r="EW612" s="51"/>
      <c r="EX612" s="51"/>
      <c r="EY612" s="51"/>
      <c r="EZ612" s="51"/>
      <c r="FA612" s="51"/>
      <c r="FB612" s="51"/>
      <c r="FC612" s="51"/>
      <c r="FD612" s="51"/>
      <c r="FE612" s="51"/>
      <c r="FF612" s="51"/>
      <c r="FG612" s="51"/>
      <c r="FH612" s="51"/>
      <c r="FI612" s="51"/>
      <c r="FJ612" s="51"/>
      <c r="FK612" s="51"/>
      <c r="FL612" s="51"/>
    </row>
    <row r="613" spans="1:168" ht="12" customHeight="1" x14ac:dyDescent="0.2">
      <c r="B613" s="21"/>
      <c r="C613" s="51"/>
      <c r="D613" s="1"/>
      <c r="E613" s="1"/>
      <c r="F613" s="46"/>
      <c r="G613" s="3"/>
      <c r="H613" s="801"/>
      <c r="I613" s="46"/>
      <c r="J613" s="46"/>
      <c r="K613" s="46"/>
      <c r="L613" s="46"/>
      <c r="M613" s="367"/>
      <c r="N613" s="46"/>
      <c r="O613" s="46"/>
      <c r="P613" s="46"/>
      <c r="Q613" s="46"/>
      <c r="R613" s="46"/>
      <c r="S613" s="46"/>
      <c r="T613" s="46"/>
      <c r="U613" s="46"/>
      <c r="V613" s="46"/>
      <c r="W613" s="46"/>
      <c r="X613" s="46"/>
      <c r="Y613" s="46"/>
      <c r="Z613" s="3"/>
      <c r="AA613" s="26"/>
      <c r="AF613" s="51"/>
      <c r="AG613" s="51"/>
      <c r="AH613" s="51"/>
      <c r="AI613" s="51"/>
      <c r="AJ613" s="51"/>
      <c r="AK613" s="51"/>
      <c r="AL613" s="51"/>
      <c r="AM613" s="51"/>
      <c r="AN613" s="51"/>
      <c r="AO613" s="51"/>
      <c r="AP613" s="51"/>
      <c r="AQ613" s="51"/>
      <c r="AR613" s="51"/>
      <c r="AS613" s="51"/>
      <c r="AT613" s="51"/>
      <c r="AU613" s="51"/>
      <c r="AV613" s="51"/>
      <c r="BD613" s="51"/>
      <c r="BE613" s="51"/>
      <c r="BF613" s="51"/>
      <c r="BG613" s="51"/>
      <c r="BH613" s="51"/>
      <c r="BI613" s="51"/>
      <c r="BJ613" s="51"/>
      <c r="BK613" s="51"/>
      <c r="BL613" s="51"/>
      <c r="BM613" s="51"/>
      <c r="BN613" s="51"/>
      <c r="BO613" s="51"/>
      <c r="BP613" s="51"/>
      <c r="BQ613" s="51"/>
      <c r="BR613" s="51"/>
      <c r="BS613" s="51"/>
      <c r="BT613" s="51"/>
      <c r="CB613" s="51"/>
      <c r="CC613" s="51"/>
      <c r="CD613" s="51"/>
      <c r="CE613" s="51"/>
      <c r="CF613" s="51"/>
      <c r="CG613" s="51"/>
      <c r="CH613" s="51"/>
      <c r="CI613" s="51"/>
      <c r="CJ613" s="51"/>
      <c r="CK613" s="51"/>
      <c r="CL613" s="51"/>
      <c r="CM613" s="51"/>
      <c r="CN613" s="51"/>
      <c r="CO613" s="51"/>
      <c r="CP613" s="51"/>
      <c r="CQ613" s="51"/>
      <c r="CR613" s="51"/>
      <c r="CZ613" s="51"/>
      <c r="DA613" s="51"/>
      <c r="DB613" s="51"/>
      <c r="DC613" s="51"/>
      <c r="DD613" s="51"/>
      <c r="DE613" s="51"/>
      <c r="DF613" s="51"/>
      <c r="DG613" s="51"/>
      <c r="DH613" s="51"/>
      <c r="DI613" s="51"/>
      <c r="DJ613" s="51"/>
      <c r="DK613" s="51"/>
      <c r="DL613" s="51"/>
      <c r="DM613" s="51"/>
      <c r="DN613" s="51"/>
      <c r="DO613" s="51"/>
      <c r="DP613" s="51"/>
      <c r="DX613" s="51"/>
      <c r="DY613" s="51"/>
      <c r="DZ613" s="51"/>
      <c r="EA613" s="51"/>
      <c r="EB613" s="51"/>
      <c r="EC613" s="51"/>
      <c r="ED613" s="51"/>
      <c r="EE613" s="51"/>
      <c r="EF613" s="51"/>
      <c r="EG613" s="51"/>
      <c r="EH613" s="51"/>
      <c r="EI613" s="51"/>
      <c r="EJ613" s="51"/>
      <c r="EK613" s="51"/>
      <c r="EL613" s="51"/>
      <c r="EM613" s="51"/>
      <c r="EN613" s="51"/>
      <c r="EV613" s="51"/>
      <c r="EW613" s="51"/>
      <c r="EX613" s="51"/>
      <c r="EY613" s="51"/>
      <c r="EZ613" s="51"/>
      <c r="FA613" s="51"/>
      <c r="FB613" s="51"/>
      <c r="FC613" s="51"/>
      <c r="FD613" s="51"/>
      <c r="FE613" s="51"/>
      <c r="FF613" s="51"/>
      <c r="FG613" s="51"/>
      <c r="FH613" s="51"/>
      <c r="FI613" s="51"/>
      <c r="FJ613" s="51"/>
      <c r="FK613" s="51"/>
      <c r="FL613" s="51"/>
    </row>
    <row r="614" spans="1:168" ht="12" customHeight="1" x14ac:dyDescent="0.2">
      <c r="B614" s="32"/>
      <c r="C614" s="900"/>
      <c r="D614" s="965"/>
      <c r="E614" s="1231" t="s">
        <v>121</v>
      </c>
      <c r="F614" s="1011"/>
      <c r="G614" s="1232"/>
      <c r="H614" s="1233" t="s">
        <v>706</v>
      </c>
      <c r="I614" s="1234"/>
      <c r="J614" s="1276">
        <f>tab!$I$4</f>
        <v>2020</v>
      </c>
      <c r="K614" s="1011"/>
      <c r="L614" s="1011"/>
      <c r="M614" s="1233"/>
      <c r="N614" s="1234"/>
      <c r="O614" s="1235"/>
      <c r="P614" s="1011"/>
      <c r="Q614" s="1011"/>
      <c r="R614" s="1231"/>
      <c r="S614" s="1011"/>
      <c r="T614" s="1011"/>
      <c r="U614" s="1011"/>
      <c r="V614" s="1011"/>
      <c r="W614" s="1011"/>
      <c r="X614" s="1011"/>
      <c r="Y614" s="1011"/>
      <c r="Z614" s="33"/>
      <c r="AA614" s="34"/>
      <c r="AF614" s="51"/>
      <c r="AG614" s="51"/>
      <c r="AH614" s="51"/>
      <c r="AI614" s="51"/>
      <c r="AJ614" s="51"/>
      <c r="AK614" s="51"/>
      <c r="AL614" s="51"/>
      <c r="AM614" s="51"/>
      <c r="AN614" s="51"/>
      <c r="AO614" s="51"/>
      <c r="AP614" s="51"/>
      <c r="AQ614" s="51"/>
      <c r="AR614" s="51"/>
      <c r="AS614" s="51"/>
      <c r="AT614" s="51"/>
      <c r="AU614" s="51"/>
      <c r="AV614" s="51"/>
      <c r="BD614" s="51"/>
      <c r="BE614" s="51"/>
      <c r="BF614" s="51"/>
      <c r="BG614" s="51"/>
      <c r="BH614" s="51"/>
      <c r="BI614" s="51"/>
      <c r="BJ614" s="51"/>
      <c r="BK614" s="51"/>
      <c r="BL614" s="51"/>
      <c r="BM614" s="51"/>
      <c r="BN614" s="51"/>
      <c r="BO614" s="51"/>
      <c r="BP614" s="51"/>
      <c r="BQ614" s="51"/>
      <c r="BR614" s="51"/>
      <c r="BS614" s="51"/>
      <c r="BT614" s="51"/>
      <c r="CB614" s="51"/>
      <c r="CC614" s="51"/>
      <c r="CD614" s="51"/>
      <c r="CE614" s="51"/>
      <c r="CF614" s="51"/>
      <c r="CG614" s="51"/>
      <c r="CH614" s="51"/>
      <c r="CI614" s="51"/>
      <c r="CJ614" s="51"/>
      <c r="CK614" s="51"/>
      <c r="CL614" s="51"/>
      <c r="CM614" s="51"/>
      <c r="CN614" s="51"/>
      <c r="CO614" s="51"/>
      <c r="CP614" s="51"/>
      <c r="CQ614" s="51"/>
      <c r="CR614" s="51"/>
      <c r="CZ614" s="51"/>
      <c r="DA614" s="51"/>
      <c r="DB614" s="51"/>
      <c r="DC614" s="51"/>
      <c r="DD614" s="51"/>
      <c r="DE614" s="51"/>
      <c r="DF614" s="51"/>
      <c r="DG614" s="51"/>
      <c r="DH614" s="51"/>
      <c r="DI614" s="51"/>
      <c r="DJ614" s="51"/>
      <c r="DK614" s="51"/>
      <c r="DL614" s="51"/>
      <c r="DM614" s="51"/>
      <c r="DN614" s="51"/>
      <c r="DO614" s="51"/>
      <c r="DP614" s="51"/>
      <c r="DX614" s="51"/>
      <c r="DY614" s="51"/>
      <c r="DZ614" s="51"/>
      <c r="EA614" s="51"/>
      <c r="EB614" s="51"/>
      <c r="EC614" s="51"/>
      <c r="ED614" s="51"/>
      <c r="EE614" s="51"/>
      <c r="EF614" s="51"/>
      <c r="EG614" s="51"/>
      <c r="EH614" s="51"/>
      <c r="EI614" s="51"/>
      <c r="EJ614" s="51"/>
      <c r="EK614" s="51"/>
      <c r="EL614" s="51"/>
      <c r="EM614" s="51"/>
      <c r="EN614" s="51"/>
      <c r="EV614" s="51"/>
      <c r="EW614" s="51"/>
      <c r="EX614" s="51"/>
      <c r="EY614" s="51"/>
      <c r="EZ614" s="51"/>
      <c r="FA614" s="51"/>
      <c r="FB614" s="51"/>
      <c r="FC614" s="51"/>
      <c r="FD614" s="51"/>
      <c r="FE614" s="51"/>
      <c r="FF614" s="51"/>
      <c r="FG614" s="51"/>
      <c r="FH614" s="51"/>
      <c r="FI614" s="51"/>
      <c r="FJ614" s="51"/>
      <c r="FK614" s="51"/>
      <c r="FL614" s="51"/>
    </row>
    <row r="615" spans="1:168" ht="12" customHeight="1" x14ac:dyDescent="0.2">
      <c r="B615" s="36"/>
      <c r="C615" s="906"/>
      <c r="D615" s="40"/>
      <c r="E615" s="1231" t="s">
        <v>122</v>
      </c>
      <c r="F615" s="1218"/>
      <c r="G615" s="1232"/>
      <c r="H615" s="1231" t="s">
        <v>644</v>
      </c>
      <c r="I615" s="1011"/>
      <c r="J615" s="1011"/>
      <c r="K615" s="1011"/>
      <c r="L615" s="1011"/>
      <c r="M615" s="1231" t="s">
        <v>645</v>
      </c>
      <c r="N615" s="1011"/>
      <c r="O615" s="1011"/>
      <c r="P615" s="1011"/>
      <c r="Q615" s="1011"/>
      <c r="R615" s="1011" t="s">
        <v>703</v>
      </c>
      <c r="S615" s="1011" t="s">
        <v>123</v>
      </c>
      <c r="T615" s="1011"/>
      <c r="U615" s="1011" t="s">
        <v>646</v>
      </c>
      <c r="V615" s="1011" t="s">
        <v>704</v>
      </c>
      <c r="W615" s="1011"/>
      <c r="X615" s="1011"/>
      <c r="Y615" s="1011" t="s">
        <v>647</v>
      </c>
      <c r="Z615" s="39"/>
      <c r="AA615" s="41"/>
      <c r="AF615" s="51"/>
      <c r="AG615" s="51"/>
      <c r="AH615" s="51"/>
      <c r="AI615" s="51"/>
      <c r="AJ615" s="51"/>
      <c r="AK615" s="51"/>
      <c r="AL615" s="51"/>
      <c r="AM615" s="51"/>
      <c r="AN615" s="51"/>
      <c r="AO615" s="51"/>
      <c r="AP615" s="51"/>
      <c r="AQ615" s="51"/>
      <c r="AR615" s="51"/>
      <c r="AS615" s="51"/>
      <c r="AT615" s="51"/>
      <c r="AU615" s="51"/>
      <c r="AV615" s="51"/>
      <c r="BD615" s="51"/>
      <c r="BE615" s="51"/>
      <c r="BF615" s="51"/>
      <c r="BG615" s="51"/>
      <c r="BH615" s="51"/>
      <c r="BI615" s="51"/>
      <c r="BJ615" s="51"/>
      <c r="BK615" s="51"/>
      <c r="BL615" s="51"/>
      <c r="BM615" s="51"/>
      <c r="BN615" s="51"/>
      <c r="BO615" s="51"/>
      <c r="BP615" s="51"/>
      <c r="BQ615" s="51"/>
      <c r="BR615" s="51"/>
      <c r="BS615" s="51"/>
      <c r="BT615" s="51"/>
      <c r="CB615" s="51"/>
      <c r="CC615" s="51"/>
      <c r="CD615" s="51"/>
      <c r="CE615" s="51"/>
      <c r="CF615" s="51"/>
      <c r="CG615" s="51"/>
      <c r="CH615" s="51"/>
      <c r="CI615" s="51"/>
      <c r="CJ615" s="51"/>
      <c r="CK615" s="51"/>
      <c r="CL615" s="51"/>
      <c r="CM615" s="51"/>
      <c r="CN615" s="51"/>
      <c r="CO615" s="51"/>
      <c r="CP615" s="51"/>
      <c r="CQ615" s="51"/>
      <c r="CR615" s="51"/>
      <c r="CZ615" s="51"/>
      <c r="DA615" s="51"/>
      <c r="DB615" s="51"/>
      <c r="DC615" s="51"/>
      <c r="DD615" s="51"/>
      <c r="DE615" s="51"/>
      <c r="DF615" s="51"/>
      <c r="DG615" s="51"/>
      <c r="DH615" s="51"/>
      <c r="DI615" s="51"/>
      <c r="DJ615" s="51"/>
      <c r="DK615" s="51"/>
      <c r="DL615" s="51"/>
      <c r="DM615" s="51"/>
      <c r="DN615" s="51"/>
      <c r="DO615" s="51"/>
      <c r="DP615" s="51"/>
      <c r="DX615" s="51"/>
      <c r="DY615" s="51"/>
      <c r="DZ615" s="51"/>
      <c r="EA615" s="51"/>
      <c r="EB615" s="51"/>
      <c r="EC615" s="51"/>
      <c r="ED615" s="51"/>
      <c r="EE615" s="51"/>
      <c r="EF615" s="51"/>
      <c r="EG615" s="51"/>
      <c r="EH615" s="51"/>
      <c r="EI615" s="51"/>
      <c r="EJ615" s="51"/>
      <c r="EK615" s="51"/>
      <c r="EL615" s="51"/>
      <c r="EM615" s="51"/>
      <c r="EN615" s="51"/>
      <c r="EV615" s="51"/>
      <c r="EW615" s="51"/>
      <c r="EX615" s="51"/>
      <c r="EY615" s="51"/>
      <c r="EZ615" s="51"/>
      <c r="FA615" s="51"/>
      <c r="FB615" s="51"/>
      <c r="FC615" s="51"/>
      <c r="FD615" s="51"/>
      <c r="FE615" s="51"/>
      <c r="FF615" s="51"/>
      <c r="FG615" s="51"/>
      <c r="FH615" s="51"/>
      <c r="FI615" s="51"/>
      <c r="FJ615" s="51"/>
      <c r="FK615" s="51"/>
      <c r="FL615" s="51"/>
    </row>
    <row r="616" spans="1:168" ht="12" customHeight="1" x14ac:dyDescent="0.2">
      <c r="B616" s="419"/>
      <c r="C616" s="909"/>
      <c r="D616" s="345"/>
      <c r="E616" s="991" t="s">
        <v>124</v>
      </c>
      <c r="F616" s="1009" t="s">
        <v>125</v>
      </c>
      <c r="G616" s="992"/>
      <c r="H616" s="1009" t="s">
        <v>29</v>
      </c>
      <c r="I616" s="1009" t="s">
        <v>30</v>
      </c>
      <c r="J616" s="1009" t="s">
        <v>31</v>
      </c>
      <c r="K616" s="1009" t="s">
        <v>126</v>
      </c>
      <c r="L616" s="1009"/>
      <c r="M616" s="1009" t="s">
        <v>29</v>
      </c>
      <c r="N616" s="1009" t="s">
        <v>30</v>
      </c>
      <c r="O616" s="1009" t="s">
        <v>31</v>
      </c>
      <c r="P616" s="991" t="s">
        <v>126</v>
      </c>
      <c r="Q616" s="1009"/>
      <c r="R616" s="1011" t="s">
        <v>576</v>
      </c>
      <c r="S616" s="1009" t="s">
        <v>131</v>
      </c>
      <c r="T616" s="1009" t="s">
        <v>132</v>
      </c>
      <c r="U616" s="1009" t="s">
        <v>626</v>
      </c>
      <c r="V616" s="1011" t="s">
        <v>576</v>
      </c>
      <c r="W616" s="1009" t="s">
        <v>648</v>
      </c>
      <c r="X616" s="1009" t="s">
        <v>132</v>
      </c>
      <c r="Y616" s="1009" t="s">
        <v>626</v>
      </c>
      <c r="Z616" s="368"/>
      <c r="AA616" s="371"/>
      <c r="AF616" s="51"/>
      <c r="AG616" s="51"/>
      <c r="AH616" s="51"/>
      <c r="AI616" s="51"/>
      <c r="AJ616" s="51"/>
      <c r="AK616" s="51"/>
      <c r="AL616" s="51"/>
      <c r="AM616" s="51"/>
      <c r="AN616" s="51"/>
      <c r="AO616" s="51"/>
      <c r="AP616" s="51"/>
      <c r="AQ616" s="51"/>
      <c r="AR616" s="51"/>
      <c r="AS616" s="51"/>
      <c r="AT616" s="51"/>
      <c r="AU616" s="51"/>
      <c r="AV616" s="51"/>
      <c r="BD616" s="51"/>
      <c r="BE616" s="51"/>
      <c r="BF616" s="51"/>
      <c r="BG616" s="51"/>
      <c r="BH616" s="51"/>
      <c r="BI616" s="51"/>
      <c r="BJ616" s="51"/>
      <c r="BK616" s="51"/>
      <c r="BL616" s="51"/>
      <c r="BM616" s="51"/>
      <c r="BN616" s="51"/>
      <c r="BO616" s="51"/>
      <c r="BP616" s="51"/>
      <c r="BQ616" s="51"/>
      <c r="BR616" s="51"/>
      <c r="BS616" s="51"/>
      <c r="BT616" s="51"/>
      <c r="CB616" s="51"/>
      <c r="CC616" s="51"/>
      <c r="CD616" s="51"/>
      <c r="CE616" s="51"/>
      <c r="CF616" s="51"/>
      <c r="CG616" s="51"/>
      <c r="CH616" s="51"/>
      <c r="CI616" s="51"/>
      <c r="CJ616" s="51"/>
      <c r="CK616" s="51"/>
      <c r="CL616" s="51"/>
      <c r="CM616" s="51"/>
      <c r="CN616" s="51"/>
      <c r="CO616" s="51"/>
      <c r="CP616" s="51"/>
      <c r="CQ616" s="51"/>
      <c r="CR616" s="51"/>
      <c r="CZ616" s="51"/>
      <c r="DA616" s="51"/>
      <c r="DB616" s="51"/>
      <c r="DC616" s="51"/>
      <c r="DD616" s="51"/>
      <c r="DE616" s="51"/>
      <c r="DF616" s="51"/>
      <c r="DG616" s="51"/>
      <c r="DH616" s="51"/>
      <c r="DI616" s="51"/>
      <c r="DJ616" s="51"/>
      <c r="DK616" s="51"/>
      <c r="DL616" s="51"/>
      <c r="DM616" s="51"/>
      <c r="DN616" s="51"/>
      <c r="DO616" s="51"/>
      <c r="DP616" s="51"/>
      <c r="DX616" s="51"/>
      <c r="DY616" s="51"/>
      <c r="DZ616" s="51"/>
      <c r="EA616" s="51"/>
      <c r="EB616" s="51"/>
      <c r="EC616" s="51"/>
      <c r="ED616" s="51"/>
      <c r="EE616" s="51"/>
      <c r="EF616" s="51"/>
      <c r="EG616" s="51"/>
      <c r="EH616" s="51"/>
      <c r="EI616" s="51"/>
      <c r="EJ616" s="51"/>
      <c r="EK616" s="51"/>
      <c r="EL616" s="51"/>
      <c r="EM616" s="51"/>
      <c r="EN616" s="51"/>
      <c r="EV616" s="51"/>
      <c r="EW616" s="51"/>
      <c r="EX616" s="51"/>
      <c r="EY616" s="51"/>
      <c r="EZ616" s="51"/>
      <c r="FA616" s="51"/>
      <c r="FB616" s="51"/>
      <c r="FC616" s="51"/>
      <c r="FD616" s="51"/>
      <c r="FE616" s="51"/>
      <c r="FF616" s="51"/>
      <c r="FG616" s="51"/>
      <c r="FH616" s="51"/>
      <c r="FI616" s="51"/>
      <c r="FJ616" s="51"/>
      <c r="FK616" s="51"/>
      <c r="FL616" s="51"/>
    </row>
    <row r="617" spans="1:168" ht="12" customHeight="1" x14ac:dyDescent="0.2">
      <c r="B617" s="21"/>
      <c r="C617" s="51"/>
      <c r="D617" s="1">
        <v>1</v>
      </c>
      <c r="E617" s="1238" t="str">
        <f t="shared" ref="E617:F646" si="290">+E496</f>
        <v>A</v>
      </c>
      <c r="F617" s="669" t="str">
        <f t="shared" si="290"/>
        <v>PO9876</v>
      </c>
      <c r="G617" s="47"/>
      <c r="H617" s="48">
        <f t="shared" ref="H617:J646" si="291">+H496</f>
        <v>1</v>
      </c>
      <c r="I617" s="48">
        <f t="shared" si="291"/>
        <v>1</v>
      </c>
      <c r="J617" s="48">
        <f t="shared" si="291"/>
        <v>1</v>
      </c>
      <c r="K617" s="1187">
        <f>SUM(H617:J617)</f>
        <v>3</v>
      </c>
      <c r="L617" s="46"/>
      <c r="M617" s="48">
        <f t="shared" ref="M617:O646" si="292">+M496</f>
        <v>0</v>
      </c>
      <c r="N617" s="48">
        <f t="shared" si="292"/>
        <v>0</v>
      </c>
      <c r="O617" s="48">
        <f t="shared" si="292"/>
        <v>0</v>
      </c>
      <c r="P617" s="1187">
        <f>SUM(M617:O617)</f>
        <v>0</v>
      </c>
      <c r="Q617" s="46"/>
      <c r="R617" s="628" t="str">
        <f t="shared" ref="R617:R646" si="293">+R496</f>
        <v>ja</v>
      </c>
      <c r="S617" s="1230">
        <f>IF(R617="nee",0,(K617-P617)*(tab!$C$24*tab!$D$10+tab!$D$52))</f>
        <v>11806.964655</v>
      </c>
      <c r="T617" s="1230">
        <f>IF(AND(K617=0,P617=0),"",(H617-M617)*tab!$E$58+(I617-N617)*tab!$F$58+(J617-O617)*tab!$G$58)</f>
        <v>41207.910938000001</v>
      </c>
      <c r="U617" s="1230">
        <f>IF(SUM(S617:T617)&lt;0,0,SUM(S617:T617))</f>
        <v>53014.875593000004</v>
      </c>
      <c r="V617" s="628" t="str">
        <f t="shared" ref="V617:V646" si="294">+V496</f>
        <v>ja</v>
      </c>
      <c r="W617" s="1230">
        <f>IF(V617="nee",0,(K617-P617)*(tab!$C$123))</f>
        <v>1918.29</v>
      </c>
      <c r="X617" s="1230">
        <f>IF(AND(K617=0,P617=0),0,(H617-M617)*tab!$G$123+(I617-N617)*tab!$H$123+(J617-O617)*tab!$I$123)</f>
        <v>3419.42</v>
      </c>
      <c r="Y617" s="1230">
        <f>IF(SUM(W617:X617)&lt;0,0,SUM(W617:X617))</f>
        <v>5337.71</v>
      </c>
      <c r="Z617" s="3"/>
      <c r="AA617" s="26"/>
      <c r="AF617" s="51"/>
      <c r="AG617" s="51"/>
      <c r="AH617" s="51"/>
      <c r="AI617" s="51"/>
      <c r="AJ617" s="51"/>
      <c r="AK617" s="51"/>
      <c r="AL617" s="51"/>
      <c r="AM617" s="51"/>
      <c r="AN617" s="51"/>
      <c r="AO617" s="51"/>
      <c r="AP617" s="51"/>
      <c r="AQ617" s="51"/>
      <c r="AR617" s="51"/>
      <c r="AS617" s="51"/>
      <c r="AT617" s="51"/>
      <c r="AU617" s="51"/>
      <c r="AV617" s="51"/>
      <c r="BD617" s="51"/>
      <c r="BE617" s="51"/>
      <c r="BF617" s="51"/>
      <c r="BG617" s="51"/>
      <c r="BH617" s="51"/>
      <c r="BI617" s="51"/>
      <c r="BJ617" s="51"/>
      <c r="BK617" s="51"/>
      <c r="BL617" s="51"/>
      <c r="BM617" s="51"/>
      <c r="BN617" s="51"/>
      <c r="BO617" s="51"/>
      <c r="BP617" s="51"/>
      <c r="BQ617" s="51"/>
      <c r="BR617" s="51"/>
      <c r="BS617" s="51"/>
      <c r="BT617" s="51"/>
      <c r="CB617" s="51"/>
      <c r="CC617" s="51"/>
      <c r="CD617" s="51"/>
      <c r="CE617" s="51"/>
      <c r="CF617" s="51"/>
      <c r="CG617" s="51"/>
      <c r="CH617" s="51"/>
      <c r="CI617" s="51"/>
      <c r="CJ617" s="51"/>
      <c r="CK617" s="51"/>
      <c r="CL617" s="51"/>
      <c r="CM617" s="51"/>
      <c r="CN617" s="51"/>
      <c r="CO617" s="51"/>
      <c r="CP617" s="51"/>
      <c r="CQ617" s="51"/>
      <c r="CR617" s="51"/>
      <c r="CZ617" s="51"/>
      <c r="DA617" s="51"/>
      <c r="DB617" s="51"/>
      <c r="DC617" s="51"/>
      <c r="DD617" s="51"/>
      <c r="DE617" s="51"/>
      <c r="DF617" s="51"/>
      <c r="DG617" s="51"/>
      <c r="DH617" s="51"/>
      <c r="DI617" s="51"/>
      <c r="DJ617" s="51"/>
      <c r="DK617" s="51"/>
      <c r="DL617" s="51"/>
      <c r="DM617" s="51"/>
      <c r="DN617" s="51"/>
      <c r="DO617" s="51"/>
      <c r="DP617" s="51"/>
      <c r="DX617" s="51"/>
      <c r="DY617" s="51"/>
      <c r="DZ617" s="51"/>
      <c r="EA617" s="51"/>
      <c r="EB617" s="51"/>
      <c r="EC617" s="51"/>
      <c r="ED617" s="51"/>
      <c r="EE617" s="51"/>
      <c r="EF617" s="51"/>
      <c r="EG617" s="51"/>
      <c r="EH617" s="51"/>
      <c r="EI617" s="51"/>
      <c r="EJ617" s="51"/>
      <c r="EK617" s="51"/>
      <c r="EL617" s="51"/>
      <c r="EM617" s="51"/>
      <c r="EN617" s="51"/>
      <c r="EV617" s="51"/>
      <c r="EW617" s="51"/>
      <c r="EX617" s="51"/>
      <c r="EY617" s="51"/>
      <c r="EZ617" s="51"/>
      <c r="FA617" s="51"/>
      <c r="FB617" s="51"/>
      <c r="FC617" s="51"/>
      <c r="FD617" s="51"/>
      <c r="FE617" s="51"/>
      <c r="FF617" s="51"/>
      <c r="FG617" s="51"/>
      <c r="FH617" s="51"/>
      <c r="FI617" s="51"/>
      <c r="FJ617" s="51"/>
      <c r="FK617" s="51"/>
      <c r="FL617" s="51"/>
    </row>
    <row r="618" spans="1:168" ht="12" customHeight="1" x14ac:dyDescent="0.2">
      <c r="B618" s="21"/>
      <c r="C618" s="51"/>
      <c r="D618" s="1">
        <v>2</v>
      </c>
      <c r="E618" s="1238">
        <f t="shared" si="290"/>
        <v>0</v>
      </c>
      <c r="F618" s="669">
        <f t="shared" si="290"/>
        <v>0</v>
      </c>
      <c r="G618" s="47"/>
      <c r="H618" s="48">
        <f t="shared" si="291"/>
        <v>0</v>
      </c>
      <c r="I618" s="48">
        <f t="shared" si="291"/>
        <v>0</v>
      </c>
      <c r="J618" s="48">
        <f t="shared" si="291"/>
        <v>0</v>
      </c>
      <c r="K618" s="1187">
        <f t="shared" ref="K618:K646" si="295">SUM(H618:J618)</f>
        <v>0</v>
      </c>
      <c r="L618" s="46"/>
      <c r="M618" s="48">
        <f t="shared" si="292"/>
        <v>0</v>
      </c>
      <c r="N618" s="48">
        <f t="shared" si="292"/>
        <v>0</v>
      </c>
      <c r="O618" s="48">
        <f t="shared" si="292"/>
        <v>0</v>
      </c>
      <c r="P618" s="1187">
        <f t="shared" ref="P618:P646" si="296">SUM(M618:O618)</f>
        <v>0</v>
      </c>
      <c r="Q618" s="46"/>
      <c r="R618" s="628" t="str">
        <f t="shared" si="293"/>
        <v>ja</v>
      </c>
      <c r="S618" s="1230">
        <f>IF(R618="nee",0,(K618-P618)*(tab!$C$24*tab!$D$10+tab!$D$52))</f>
        <v>0</v>
      </c>
      <c r="T618" s="1230" t="str">
        <f>IF(AND(K618=0,P618=0),"",(H618-M618)*tab!$E$58+(I618-N618)*tab!$F$58+(J618-O618)*tab!$G$58)</f>
        <v/>
      </c>
      <c r="U618" s="1230">
        <f t="shared" ref="U618:U646" si="297">IF(SUM(S618:T618)&lt;0,0,SUM(S618:T618))</f>
        <v>0</v>
      </c>
      <c r="V618" s="628" t="str">
        <f t="shared" si="294"/>
        <v>ja</v>
      </c>
      <c r="W618" s="1230">
        <f>IF(V618="nee",0,(K618-P618)*(tab!$C$123))</f>
        <v>0</v>
      </c>
      <c r="X618" s="1230">
        <f>IF(AND(K618=0,P618=0),0,(H618-M618)*tab!$G$123+(I618-N618)*tab!$H$123+(J618-O618)*tab!$I$123)</f>
        <v>0</v>
      </c>
      <c r="Y618" s="1230">
        <f t="shared" ref="Y618:Y646" si="298">IF(SUM(W618:X618)&lt;0,0,SUM(W618:X618))</f>
        <v>0</v>
      </c>
      <c r="Z618" s="3"/>
      <c r="AA618" s="26"/>
      <c r="AF618" s="51"/>
      <c r="AG618" s="51"/>
      <c r="AH618" s="51"/>
      <c r="AI618" s="51"/>
      <c r="AJ618" s="51"/>
      <c r="AK618" s="51"/>
      <c r="AL618" s="51"/>
      <c r="AM618" s="51"/>
      <c r="AN618" s="51"/>
      <c r="AO618" s="51"/>
      <c r="AP618" s="51"/>
      <c r="AQ618" s="51"/>
      <c r="AR618" s="51"/>
      <c r="AS618" s="51"/>
      <c r="AT618" s="51"/>
      <c r="AU618" s="51"/>
      <c r="AV618" s="51"/>
      <c r="BD618" s="51"/>
      <c r="BE618" s="51"/>
      <c r="BF618" s="51"/>
      <c r="BG618" s="51"/>
      <c r="BH618" s="51"/>
      <c r="BI618" s="51"/>
      <c r="BJ618" s="51"/>
      <c r="BK618" s="51"/>
      <c r="BL618" s="51"/>
      <c r="BM618" s="51"/>
      <c r="BN618" s="51"/>
      <c r="BO618" s="51"/>
      <c r="BP618" s="51"/>
      <c r="BQ618" s="51"/>
      <c r="BR618" s="51"/>
      <c r="BS618" s="51"/>
      <c r="BT618" s="51"/>
      <c r="CB618" s="51"/>
      <c r="CC618" s="51"/>
      <c r="CD618" s="51"/>
      <c r="CE618" s="51"/>
      <c r="CF618" s="51"/>
      <c r="CG618" s="51"/>
      <c r="CH618" s="51"/>
      <c r="CI618" s="51"/>
      <c r="CJ618" s="51"/>
      <c r="CK618" s="51"/>
      <c r="CL618" s="51"/>
      <c r="CM618" s="51"/>
      <c r="CN618" s="51"/>
      <c r="CO618" s="51"/>
      <c r="CP618" s="51"/>
      <c r="CQ618" s="51"/>
      <c r="CR618" s="51"/>
      <c r="CZ618" s="51"/>
      <c r="DA618" s="51"/>
      <c r="DB618" s="51"/>
      <c r="DC618" s="51"/>
      <c r="DD618" s="51"/>
      <c r="DE618" s="51"/>
      <c r="DF618" s="51"/>
      <c r="DG618" s="51"/>
      <c r="DH618" s="51"/>
      <c r="DI618" s="51"/>
      <c r="DJ618" s="51"/>
      <c r="DK618" s="51"/>
      <c r="DL618" s="51"/>
      <c r="DM618" s="51"/>
      <c r="DN618" s="51"/>
      <c r="DO618" s="51"/>
      <c r="DP618" s="51"/>
      <c r="DX618" s="51"/>
      <c r="DY618" s="51"/>
      <c r="DZ618" s="51"/>
      <c r="EA618" s="51"/>
      <c r="EB618" s="51"/>
      <c r="EC618" s="51"/>
      <c r="ED618" s="51"/>
      <c r="EE618" s="51"/>
      <c r="EF618" s="51"/>
      <c r="EG618" s="51"/>
      <c r="EH618" s="51"/>
      <c r="EI618" s="51"/>
      <c r="EJ618" s="51"/>
      <c r="EK618" s="51"/>
      <c r="EL618" s="51"/>
      <c r="EM618" s="51"/>
      <c r="EN618" s="51"/>
      <c r="EV618" s="51"/>
      <c r="EW618" s="51"/>
      <c r="EX618" s="51"/>
      <c r="EY618" s="51"/>
      <c r="EZ618" s="51"/>
      <c r="FA618" s="51"/>
      <c r="FB618" s="51"/>
      <c r="FC618" s="51"/>
      <c r="FD618" s="51"/>
      <c r="FE618" s="51"/>
      <c r="FF618" s="51"/>
      <c r="FG618" s="51"/>
      <c r="FH618" s="51"/>
      <c r="FI618" s="51"/>
      <c r="FJ618" s="51"/>
      <c r="FK618" s="51"/>
      <c r="FL618" s="51"/>
    </row>
    <row r="619" spans="1:168" ht="12" customHeight="1" x14ac:dyDescent="0.2">
      <c r="B619" s="21"/>
      <c r="C619" s="51"/>
      <c r="D619" s="1">
        <v>3</v>
      </c>
      <c r="E619" s="1238">
        <f t="shared" si="290"/>
        <v>0</v>
      </c>
      <c r="F619" s="669">
        <f t="shared" si="290"/>
        <v>0</v>
      </c>
      <c r="G619" s="47"/>
      <c r="H619" s="48">
        <f t="shared" si="291"/>
        <v>0</v>
      </c>
      <c r="I619" s="48">
        <f t="shared" si="291"/>
        <v>0</v>
      </c>
      <c r="J619" s="48">
        <f t="shared" si="291"/>
        <v>0</v>
      </c>
      <c r="K619" s="1187">
        <f t="shared" si="295"/>
        <v>0</v>
      </c>
      <c r="L619" s="46"/>
      <c r="M619" s="48">
        <f t="shared" si="292"/>
        <v>0</v>
      </c>
      <c r="N619" s="48">
        <f t="shared" si="292"/>
        <v>0</v>
      </c>
      <c r="O619" s="48">
        <f t="shared" si="292"/>
        <v>0</v>
      </c>
      <c r="P619" s="1187">
        <f t="shared" si="296"/>
        <v>0</v>
      </c>
      <c r="Q619" s="46"/>
      <c r="R619" s="628" t="str">
        <f t="shared" si="293"/>
        <v>ja</v>
      </c>
      <c r="S619" s="1230">
        <f>IF(R619="nee",0,(K619-P619)*(tab!$C$24*tab!$D$10+tab!$D$52))</f>
        <v>0</v>
      </c>
      <c r="T619" s="1230" t="str">
        <f>IF(AND(K619=0,P619=0),"",(H619-M619)*tab!$E$58+(I619-N619)*tab!$F$58+(J619-O619)*tab!$G$58)</f>
        <v/>
      </c>
      <c r="U619" s="1230">
        <f t="shared" si="297"/>
        <v>0</v>
      </c>
      <c r="V619" s="628" t="str">
        <f t="shared" si="294"/>
        <v>ja</v>
      </c>
      <c r="W619" s="1230">
        <f>IF(V619="nee",0,(K619-P619)*(tab!$C$123))</f>
        <v>0</v>
      </c>
      <c r="X619" s="1230">
        <f>IF(AND(K619=0,P619=0),0,(H619-M619)*tab!$G$123+(I619-N619)*tab!$H$123+(J619-O619)*tab!$I$123)</f>
        <v>0</v>
      </c>
      <c r="Y619" s="1230">
        <f t="shared" si="298"/>
        <v>0</v>
      </c>
      <c r="Z619" s="3"/>
      <c r="AA619" s="26"/>
      <c r="AF619" s="51"/>
      <c r="AG619" s="51"/>
      <c r="AH619" s="51"/>
      <c r="AI619" s="51"/>
      <c r="AJ619" s="51"/>
      <c r="AK619" s="51"/>
      <c r="AL619" s="51"/>
      <c r="AM619" s="51"/>
      <c r="AN619" s="51"/>
      <c r="AO619" s="51"/>
      <c r="AP619" s="51"/>
      <c r="AQ619" s="51"/>
      <c r="AR619" s="51"/>
      <c r="AS619" s="51"/>
      <c r="AT619" s="51"/>
      <c r="AU619" s="51"/>
      <c r="AV619" s="51"/>
      <c r="BD619" s="51"/>
      <c r="BE619" s="51"/>
      <c r="BF619" s="51"/>
      <c r="BG619" s="51"/>
      <c r="BH619" s="51"/>
      <c r="BI619" s="51"/>
      <c r="BJ619" s="51"/>
      <c r="BK619" s="51"/>
      <c r="BL619" s="51"/>
      <c r="BM619" s="51"/>
      <c r="BN619" s="51"/>
      <c r="BO619" s="51"/>
      <c r="BP619" s="51"/>
      <c r="BQ619" s="51"/>
      <c r="BR619" s="51"/>
      <c r="BS619" s="51"/>
      <c r="BT619" s="51"/>
      <c r="CB619" s="51"/>
      <c r="CC619" s="51"/>
      <c r="CD619" s="51"/>
      <c r="CE619" s="51"/>
      <c r="CF619" s="51"/>
      <c r="CG619" s="51"/>
      <c r="CH619" s="51"/>
      <c r="CI619" s="51"/>
      <c r="CJ619" s="51"/>
      <c r="CK619" s="51"/>
      <c r="CL619" s="51"/>
      <c r="CM619" s="51"/>
      <c r="CN619" s="51"/>
      <c r="CO619" s="51"/>
      <c r="CP619" s="51"/>
      <c r="CQ619" s="51"/>
      <c r="CR619" s="51"/>
      <c r="CZ619" s="51"/>
      <c r="DA619" s="51"/>
      <c r="DB619" s="51"/>
      <c r="DC619" s="51"/>
      <c r="DD619" s="51"/>
      <c r="DE619" s="51"/>
      <c r="DF619" s="51"/>
      <c r="DG619" s="51"/>
      <c r="DH619" s="51"/>
      <c r="DI619" s="51"/>
      <c r="DJ619" s="51"/>
      <c r="DK619" s="51"/>
      <c r="DL619" s="51"/>
      <c r="DM619" s="51"/>
      <c r="DN619" s="51"/>
      <c r="DO619" s="51"/>
      <c r="DP619" s="51"/>
      <c r="DX619" s="51"/>
      <c r="DY619" s="51"/>
      <c r="DZ619" s="51"/>
      <c r="EA619" s="51"/>
      <c r="EB619" s="51"/>
      <c r="EC619" s="51"/>
      <c r="ED619" s="51"/>
      <c r="EE619" s="51"/>
      <c r="EF619" s="51"/>
      <c r="EG619" s="51"/>
      <c r="EH619" s="51"/>
      <c r="EI619" s="51"/>
      <c r="EJ619" s="51"/>
      <c r="EK619" s="51"/>
      <c r="EL619" s="51"/>
      <c r="EM619" s="51"/>
      <c r="EN619" s="51"/>
      <c r="EV619" s="51"/>
      <c r="EW619" s="51"/>
      <c r="EX619" s="51"/>
      <c r="EY619" s="51"/>
      <c r="EZ619" s="51"/>
      <c r="FA619" s="51"/>
      <c r="FB619" s="51"/>
      <c r="FC619" s="51"/>
      <c r="FD619" s="51"/>
      <c r="FE619" s="51"/>
      <c r="FF619" s="51"/>
      <c r="FG619" s="51"/>
      <c r="FH619" s="51"/>
      <c r="FI619" s="51"/>
      <c r="FJ619" s="51"/>
      <c r="FK619" s="51"/>
      <c r="FL619" s="51"/>
    </row>
    <row r="620" spans="1:168" ht="12" customHeight="1" x14ac:dyDescent="0.2">
      <c r="B620" s="21"/>
      <c r="C620" s="51"/>
      <c r="D620" s="1">
        <v>4</v>
      </c>
      <c r="E620" s="1238">
        <f t="shared" si="290"/>
        <v>0</v>
      </c>
      <c r="F620" s="669">
        <f t="shared" si="290"/>
        <v>0</v>
      </c>
      <c r="G620" s="47"/>
      <c r="H620" s="48">
        <f t="shared" si="291"/>
        <v>0</v>
      </c>
      <c r="I620" s="48">
        <f t="shared" si="291"/>
        <v>0</v>
      </c>
      <c r="J620" s="48">
        <f t="shared" si="291"/>
        <v>0</v>
      </c>
      <c r="K620" s="1187">
        <f t="shared" si="295"/>
        <v>0</v>
      </c>
      <c r="L620" s="46"/>
      <c r="M620" s="48">
        <f t="shared" si="292"/>
        <v>0</v>
      </c>
      <c r="N620" s="48">
        <f t="shared" si="292"/>
        <v>0</v>
      </c>
      <c r="O620" s="48">
        <f t="shared" si="292"/>
        <v>0</v>
      </c>
      <c r="P620" s="1187">
        <f t="shared" si="296"/>
        <v>0</v>
      </c>
      <c r="Q620" s="46"/>
      <c r="R620" s="628" t="str">
        <f t="shared" si="293"/>
        <v>ja</v>
      </c>
      <c r="S620" s="1230">
        <f>IF(R620="nee",0,(K620-P620)*(tab!$C$24*tab!$D$10+tab!$D$52))</f>
        <v>0</v>
      </c>
      <c r="T620" s="1230" t="str">
        <f>IF(AND(K620=0,P620=0),"",(H620-M620)*tab!$E$58+(I620-N620)*tab!$F$58+(J620-O620)*tab!$G$58)</f>
        <v/>
      </c>
      <c r="U620" s="1230">
        <f t="shared" si="297"/>
        <v>0</v>
      </c>
      <c r="V620" s="628" t="str">
        <f t="shared" si="294"/>
        <v>ja</v>
      </c>
      <c r="W620" s="1230">
        <f>IF(V620="nee",0,(K620-P620)*(tab!$C$123))</f>
        <v>0</v>
      </c>
      <c r="X620" s="1230">
        <f>IF(AND(K620=0,P620=0),0,(H620-M620)*tab!$G$123+(I620-N620)*tab!$H$123+(J620-O620)*tab!$I$123)</f>
        <v>0</v>
      </c>
      <c r="Y620" s="1230">
        <f t="shared" si="298"/>
        <v>0</v>
      </c>
      <c r="Z620" s="3"/>
      <c r="AA620" s="26"/>
      <c r="AF620" s="51"/>
      <c r="AG620" s="51"/>
      <c r="AH620" s="51"/>
      <c r="AI620" s="51"/>
      <c r="AJ620" s="51"/>
      <c r="AK620" s="51"/>
      <c r="AL620" s="51"/>
      <c r="AM620" s="51"/>
      <c r="AN620" s="51"/>
      <c r="AO620" s="51"/>
      <c r="AP620" s="51"/>
      <c r="AQ620" s="51"/>
      <c r="AR620" s="51"/>
      <c r="AS620" s="51"/>
      <c r="AT620" s="51"/>
      <c r="AU620" s="51"/>
      <c r="AV620" s="51"/>
      <c r="BD620" s="51"/>
      <c r="BE620" s="51"/>
      <c r="BF620" s="51"/>
      <c r="BG620" s="51"/>
      <c r="BH620" s="51"/>
      <c r="BI620" s="51"/>
      <c r="BJ620" s="51"/>
      <c r="BK620" s="51"/>
      <c r="BL620" s="51"/>
      <c r="BM620" s="51"/>
      <c r="BN620" s="51"/>
      <c r="BO620" s="51"/>
      <c r="BP620" s="51"/>
      <c r="BQ620" s="51"/>
      <c r="BR620" s="51"/>
      <c r="BS620" s="51"/>
      <c r="BT620" s="51"/>
      <c r="CB620" s="51"/>
      <c r="CC620" s="51"/>
      <c r="CD620" s="51"/>
      <c r="CE620" s="51"/>
      <c r="CF620" s="51"/>
      <c r="CG620" s="51"/>
      <c r="CH620" s="51"/>
      <c r="CI620" s="51"/>
      <c r="CJ620" s="51"/>
      <c r="CK620" s="51"/>
      <c r="CL620" s="51"/>
      <c r="CM620" s="51"/>
      <c r="CN620" s="51"/>
      <c r="CO620" s="51"/>
      <c r="CP620" s="51"/>
      <c r="CQ620" s="51"/>
      <c r="CR620" s="51"/>
      <c r="CZ620" s="51"/>
      <c r="DA620" s="51"/>
      <c r="DB620" s="51"/>
      <c r="DC620" s="51"/>
      <c r="DD620" s="51"/>
      <c r="DE620" s="51"/>
      <c r="DF620" s="51"/>
      <c r="DG620" s="51"/>
      <c r="DH620" s="51"/>
      <c r="DI620" s="51"/>
      <c r="DJ620" s="51"/>
      <c r="DK620" s="51"/>
      <c r="DL620" s="51"/>
      <c r="DM620" s="51"/>
      <c r="DN620" s="51"/>
      <c r="DO620" s="51"/>
      <c r="DP620" s="51"/>
      <c r="DX620" s="51"/>
      <c r="DY620" s="51"/>
      <c r="DZ620" s="51"/>
      <c r="EA620" s="51"/>
      <c r="EB620" s="51"/>
      <c r="EC620" s="51"/>
      <c r="ED620" s="51"/>
      <c r="EE620" s="51"/>
      <c r="EF620" s="51"/>
      <c r="EG620" s="51"/>
      <c r="EH620" s="51"/>
      <c r="EI620" s="51"/>
      <c r="EJ620" s="51"/>
      <c r="EK620" s="51"/>
      <c r="EL620" s="51"/>
      <c r="EM620" s="51"/>
      <c r="EN620" s="51"/>
      <c r="EV620" s="51"/>
      <c r="EW620" s="51"/>
      <c r="EX620" s="51"/>
      <c r="EY620" s="51"/>
      <c r="EZ620" s="51"/>
      <c r="FA620" s="51"/>
      <c r="FB620" s="51"/>
      <c r="FC620" s="51"/>
      <c r="FD620" s="51"/>
      <c r="FE620" s="51"/>
      <c r="FF620" s="51"/>
      <c r="FG620" s="51"/>
      <c r="FH620" s="51"/>
      <c r="FI620" s="51"/>
      <c r="FJ620" s="51"/>
      <c r="FK620" s="51"/>
      <c r="FL620" s="51"/>
    </row>
    <row r="621" spans="1:168" ht="12" customHeight="1" x14ac:dyDescent="0.2">
      <c r="B621" s="21"/>
      <c r="C621" s="51"/>
      <c r="D621" s="1">
        <v>5</v>
      </c>
      <c r="E621" s="1238">
        <f t="shared" si="290"/>
        <v>0</v>
      </c>
      <c r="F621" s="669">
        <f t="shared" si="290"/>
        <v>0</v>
      </c>
      <c r="G621" s="47"/>
      <c r="H621" s="48">
        <f t="shared" si="291"/>
        <v>0</v>
      </c>
      <c r="I621" s="48">
        <f t="shared" si="291"/>
        <v>0</v>
      </c>
      <c r="J621" s="48">
        <f t="shared" si="291"/>
        <v>0</v>
      </c>
      <c r="K621" s="1187">
        <f t="shared" si="295"/>
        <v>0</v>
      </c>
      <c r="L621" s="46"/>
      <c r="M621" s="48">
        <f t="shared" si="292"/>
        <v>0</v>
      </c>
      <c r="N621" s="48">
        <f t="shared" si="292"/>
        <v>0</v>
      </c>
      <c r="O621" s="48">
        <f t="shared" si="292"/>
        <v>0</v>
      </c>
      <c r="P621" s="1187">
        <f t="shared" si="296"/>
        <v>0</v>
      </c>
      <c r="Q621" s="46"/>
      <c r="R621" s="628" t="str">
        <f t="shared" si="293"/>
        <v>ja</v>
      </c>
      <c r="S621" s="1230">
        <f>IF(R621="nee",0,(K621-P621)*(tab!$C$24*tab!$D$10+tab!$D$52))</f>
        <v>0</v>
      </c>
      <c r="T621" s="1230" t="str">
        <f>IF(AND(K621=0,P621=0),"",(H621-M621)*tab!$E$58+(I621-N621)*tab!$F$58+(J621-O621)*tab!$G$58)</f>
        <v/>
      </c>
      <c r="U621" s="1230">
        <f t="shared" si="297"/>
        <v>0</v>
      </c>
      <c r="V621" s="628" t="str">
        <f t="shared" si="294"/>
        <v>ja</v>
      </c>
      <c r="W621" s="1230">
        <f>IF(V621="nee",0,(K621-P621)*(tab!$C$123))</f>
        <v>0</v>
      </c>
      <c r="X621" s="1230">
        <f>IF(AND(K621=0,P621=0),0,(H621-M621)*tab!$G$123+(I621-N621)*tab!$H$123+(J621-O621)*tab!$I$123)</f>
        <v>0</v>
      </c>
      <c r="Y621" s="1230">
        <f t="shared" si="298"/>
        <v>0</v>
      </c>
      <c r="Z621" s="3"/>
      <c r="AA621" s="26"/>
      <c r="AF621" s="51"/>
      <c r="AG621" s="51"/>
      <c r="AH621" s="51"/>
      <c r="AI621" s="51"/>
      <c r="AJ621" s="51"/>
      <c r="AK621" s="51"/>
      <c r="AL621" s="51"/>
      <c r="AM621" s="51"/>
      <c r="AN621" s="51"/>
      <c r="AO621" s="51"/>
      <c r="AP621" s="51"/>
      <c r="AQ621" s="51"/>
      <c r="AR621" s="51"/>
      <c r="AS621" s="51"/>
      <c r="AT621" s="51"/>
      <c r="AU621" s="51"/>
      <c r="AV621" s="51"/>
      <c r="BD621" s="51"/>
      <c r="BE621" s="51"/>
      <c r="BF621" s="51"/>
      <c r="BG621" s="51"/>
      <c r="BH621" s="51"/>
      <c r="BI621" s="51"/>
      <c r="BJ621" s="51"/>
      <c r="BK621" s="51"/>
      <c r="BL621" s="51"/>
      <c r="BM621" s="51"/>
      <c r="BN621" s="51"/>
      <c r="BO621" s="51"/>
      <c r="BP621" s="51"/>
      <c r="BQ621" s="51"/>
      <c r="BR621" s="51"/>
      <c r="BS621" s="51"/>
      <c r="BT621" s="51"/>
      <c r="CB621" s="51"/>
      <c r="CC621" s="51"/>
      <c r="CD621" s="51"/>
      <c r="CE621" s="51"/>
      <c r="CF621" s="51"/>
      <c r="CG621" s="51"/>
      <c r="CH621" s="51"/>
      <c r="CI621" s="51"/>
      <c r="CJ621" s="51"/>
      <c r="CK621" s="51"/>
      <c r="CL621" s="51"/>
      <c r="CM621" s="51"/>
      <c r="CN621" s="51"/>
      <c r="CO621" s="51"/>
      <c r="CP621" s="51"/>
      <c r="CQ621" s="51"/>
      <c r="CR621" s="51"/>
      <c r="CZ621" s="51"/>
      <c r="DA621" s="51"/>
      <c r="DB621" s="51"/>
      <c r="DC621" s="51"/>
      <c r="DD621" s="51"/>
      <c r="DE621" s="51"/>
      <c r="DF621" s="51"/>
      <c r="DG621" s="51"/>
      <c r="DH621" s="51"/>
      <c r="DI621" s="51"/>
      <c r="DJ621" s="51"/>
      <c r="DK621" s="51"/>
      <c r="DL621" s="51"/>
      <c r="DM621" s="51"/>
      <c r="DN621" s="51"/>
      <c r="DO621" s="51"/>
      <c r="DP621" s="51"/>
      <c r="DX621" s="51"/>
      <c r="DY621" s="51"/>
      <c r="DZ621" s="51"/>
      <c r="EA621" s="51"/>
      <c r="EB621" s="51"/>
      <c r="EC621" s="51"/>
      <c r="ED621" s="51"/>
      <c r="EE621" s="51"/>
      <c r="EF621" s="51"/>
      <c r="EG621" s="51"/>
      <c r="EH621" s="51"/>
      <c r="EI621" s="51"/>
      <c r="EJ621" s="51"/>
      <c r="EK621" s="51"/>
      <c r="EL621" s="51"/>
      <c r="EM621" s="51"/>
      <c r="EN621" s="51"/>
      <c r="EV621" s="51"/>
      <c r="EW621" s="51"/>
      <c r="EX621" s="51"/>
      <c r="EY621" s="51"/>
      <c r="EZ621" s="51"/>
      <c r="FA621" s="51"/>
      <c r="FB621" s="51"/>
      <c r="FC621" s="51"/>
      <c r="FD621" s="51"/>
      <c r="FE621" s="51"/>
      <c r="FF621" s="51"/>
      <c r="FG621" s="51"/>
      <c r="FH621" s="51"/>
      <c r="FI621" s="51"/>
      <c r="FJ621" s="51"/>
      <c r="FK621" s="51"/>
      <c r="FL621" s="51"/>
    </row>
    <row r="622" spans="1:168" ht="12" customHeight="1" x14ac:dyDescent="0.2">
      <c r="B622" s="21"/>
      <c r="C622" s="51"/>
      <c r="D622" s="1">
        <v>6</v>
      </c>
      <c r="E622" s="1238">
        <f t="shared" si="290"/>
        <v>0</v>
      </c>
      <c r="F622" s="669">
        <f t="shared" si="290"/>
        <v>0</v>
      </c>
      <c r="G622" s="47"/>
      <c r="H622" s="48">
        <f t="shared" si="291"/>
        <v>0</v>
      </c>
      <c r="I622" s="48">
        <f t="shared" si="291"/>
        <v>0</v>
      </c>
      <c r="J622" s="48">
        <f t="shared" si="291"/>
        <v>0</v>
      </c>
      <c r="K622" s="1187">
        <f t="shared" si="295"/>
        <v>0</v>
      </c>
      <c r="L622" s="46"/>
      <c r="M622" s="48">
        <f t="shared" si="292"/>
        <v>0</v>
      </c>
      <c r="N622" s="48">
        <f t="shared" si="292"/>
        <v>0</v>
      </c>
      <c r="O622" s="48">
        <f t="shared" si="292"/>
        <v>0</v>
      </c>
      <c r="P622" s="1187">
        <f t="shared" si="296"/>
        <v>0</v>
      </c>
      <c r="Q622" s="46"/>
      <c r="R622" s="628" t="str">
        <f t="shared" si="293"/>
        <v>ja</v>
      </c>
      <c r="S622" s="1230">
        <f>IF(R622="nee",0,(K622-P622)*(tab!$C$24*tab!$D$10+tab!$D$52))</f>
        <v>0</v>
      </c>
      <c r="T622" s="1230" t="str">
        <f>IF(AND(K622=0,P622=0),"",(H622-M622)*tab!$E$58+(I622-N622)*tab!$F$58+(J622-O622)*tab!$G$58)</f>
        <v/>
      </c>
      <c r="U622" s="1230">
        <f t="shared" si="297"/>
        <v>0</v>
      </c>
      <c r="V622" s="628" t="str">
        <f t="shared" si="294"/>
        <v>ja</v>
      </c>
      <c r="W622" s="1230">
        <f>IF(V622="nee",0,(K622-P622)*(tab!$C$123))</f>
        <v>0</v>
      </c>
      <c r="X622" s="1230">
        <f>IF(AND(K622=0,P622=0),0,(H622-M622)*tab!$G$123+(I622-N622)*tab!$H$123+(J622-O622)*tab!$I$123)</f>
        <v>0</v>
      </c>
      <c r="Y622" s="1230">
        <f t="shared" si="298"/>
        <v>0</v>
      </c>
      <c r="Z622" s="3"/>
      <c r="AA622" s="26"/>
      <c r="AF622" s="51"/>
      <c r="AG622" s="51"/>
      <c r="AH622" s="51"/>
      <c r="AI622" s="51"/>
      <c r="AJ622" s="51"/>
      <c r="AK622" s="51"/>
      <c r="AL622" s="51"/>
      <c r="AM622" s="51"/>
      <c r="AN622" s="51"/>
      <c r="AO622" s="51"/>
      <c r="AP622" s="51"/>
      <c r="AQ622" s="51"/>
      <c r="AR622" s="51"/>
      <c r="AS622" s="51"/>
      <c r="AT622" s="51"/>
      <c r="AU622" s="51"/>
      <c r="AV622" s="51"/>
      <c r="BD622" s="51"/>
      <c r="BE622" s="51"/>
      <c r="BF622" s="51"/>
      <c r="BG622" s="51"/>
      <c r="BH622" s="51"/>
      <c r="BI622" s="51"/>
      <c r="BJ622" s="51"/>
      <c r="BK622" s="51"/>
      <c r="BL622" s="51"/>
      <c r="BM622" s="51"/>
      <c r="BN622" s="51"/>
      <c r="BO622" s="51"/>
      <c r="BP622" s="51"/>
      <c r="BQ622" s="51"/>
      <c r="BR622" s="51"/>
      <c r="BS622" s="51"/>
      <c r="BT622" s="51"/>
      <c r="CB622" s="51"/>
      <c r="CC622" s="51"/>
      <c r="CD622" s="51"/>
      <c r="CE622" s="51"/>
      <c r="CF622" s="51"/>
      <c r="CG622" s="51"/>
      <c r="CH622" s="51"/>
      <c r="CI622" s="51"/>
      <c r="CJ622" s="51"/>
      <c r="CK622" s="51"/>
      <c r="CL622" s="51"/>
      <c r="CM622" s="51"/>
      <c r="CN622" s="51"/>
      <c r="CO622" s="51"/>
      <c r="CP622" s="51"/>
      <c r="CQ622" s="51"/>
      <c r="CR622" s="51"/>
      <c r="CZ622" s="51"/>
      <c r="DA622" s="51"/>
      <c r="DB622" s="51"/>
      <c r="DC622" s="51"/>
      <c r="DD622" s="51"/>
      <c r="DE622" s="51"/>
      <c r="DF622" s="51"/>
      <c r="DG622" s="51"/>
      <c r="DH622" s="51"/>
      <c r="DI622" s="51"/>
      <c r="DJ622" s="51"/>
      <c r="DK622" s="51"/>
      <c r="DL622" s="51"/>
      <c r="DM622" s="51"/>
      <c r="DN622" s="51"/>
      <c r="DO622" s="51"/>
      <c r="DP622" s="51"/>
      <c r="DX622" s="51"/>
      <c r="DY622" s="51"/>
      <c r="DZ622" s="51"/>
      <c r="EA622" s="51"/>
      <c r="EB622" s="51"/>
      <c r="EC622" s="51"/>
      <c r="ED622" s="51"/>
      <c r="EE622" s="51"/>
      <c r="EF622" s="51"/>
      <c r="EG622" s="51"/>
      <c r="EH622" s="51"/>
      <c r="EI622" s="51"/>
      <c r="EJ622" s="51"/>
      <c r="EK622" s="51"/>
      <c r="EL622" s="51"/>
      <c r="EM622" s="51"/>
      <c r="EN622" s="51"/>
      <c r="EV622" s="51"/>
      <c r="EW622" s="51"/>
      <c r="EX622" s="51"/>
      <c r="EY622" s="51"/>
      <c r="EZ622" s="51"/>
      <c r="FA622" s="51"/>
      <c r="FB622" s="51"/>
      <c r="FC622" s="51"/>
      <c r="FD622" s="51"/>
      <c r="FE622" s="51"/>
      <c r="FF622" s="51"/>
      <c r="FG622" s="51"/>
      <c r="FH622" s="51"/>
      <c r="FI622" s="51"/>
      <c r="FJ622" s="51"/>
      <c r="FK622" s="51"/>
      <c r="FL622" s="51"/>
    </row>
    <row r="623" spans="1:168" ht="12" customHeight="1" x14ac:dyDescent="0.2">
      <c r="B623" s="21"/>
      <c r="C623" s="51"/>
      <c r="D623" s="1">
        <v>7</v>
      </c>
      <c r="E623" s="1238">
        <f t="shared" si="290"/>
        <v>0</v>
      </c>
      <c r="F623" s="669">
        <f t="shared" si="290"/>
        <v>0</v>
      </c>
      <c r="G623" s="47"/>
      <c r="H623" s="48">
        <f t="shared" si="291"/>
        <v>0</v>
      </c>
      <c r="I623" s="48">
        <f t="shared" si="291"/>
        <v>0</v>
      </c>
      <c r="J623" s="48">
        <f t="shared" si="291"/>
        <v>0</v>
      </c>
      <c r="K623" s="1187">
        <f t="shared" si="295"/>
        <v>0</v>
      </c>
      <c r="L623" s="46"/>
      <c r="M623" s="48">
        <f t="shared" si="292"/>
        <v>0</v>
      </c>
      <c r="N623" s="48">
        <f t="shared" si="292"/>
        <v>0</v>
      </c>
      <c r="O623" s="48">
        <f t="shared" si="292"/>
        <v>0</v>
      </c>
      <c r="P623" s="1187">
        <f t="shared" si="296"/>
        <v>0</v>
      </c>
      <c r="Q623" s="46"/>
      <c r="R623" s="628" t="str">
        <f t="shared" si="293"/>
        <v>ja</v>
      </c>
      <c r="S623" s="1230">
        <f>IF(R623="nee",0,(K623-P623)*(tab!$C$24*tab!$D$10+tab!$D$52))</f>
        <v>0</v>
      </c>
      <c r="T623" s="1230" t="str">
        <f>IF(AND(K623=0,P623=0),"",(H623-M623)*tab!$E$58+(I623-N623)*tab!$F$58+(J623-O623)*tab!$G$58)</f>
        <v/>
      </c>
      <c r="U623" s="1230">
        <f t="shared" si="297"/>
        <v>0</v>
      </c>
      <c r="V623" s="628" t="str">
        <f t="shared" si="294"/>
        <v>ja</v>
      </c>
      <c r="W623" s="1230">
        <f>IF(V623="nee",0,(K623-P623)*(tab!$C$123))</f>
        <v>0</v>
      </c>
      <c r="X623" s="1230">
        <f>IF(AND(K623=0,P623=0),0,(H623-M623)*tab!$G$123+(I623-N623)*tab!$H$123+(J623-O623)*tab!$I$123)</f>
        <v>0</v>
      </c>
      <c r="Y623" s="1230">
        <f t="shared" si="298"/>
        <v>0</v>
      </c>
      <c r="Z623" s="3"/>
      <c r="AA623" s="26"/>
      <c r="AF623" s="51"/>
      <c r="AG623" s="51"/>
      <c r="AH623" s="51"/>
      <c r="AI623" s="51"/>
      <c r="AJ623" s="51"/>
      <c r="AK623" s="51"/>
      <c r="AL623" s="51"/>
      <c r="AM623" s="51"/>
      <c r="AN623" s="51"/>
      <c r="AO623" s="51"/>
      <c r="AP623" s="51"/>
      <c r="AQ623" s="51"/>
      <c r="AR623" s="51"/>
      <c r="AS623" s="51"/>
      <c r="AT623" s="51"/>
      <c r="AU623" s="51"/>
      <c r="AV623" s="51"/>
      <c r="BD623" s="51"/>
      <c r="BE623" s="51"/>
      <c r="BF623" s="51"/>
      <c r="BG623" s="51"/>
      <c r="BH623" s="51"/>
      <c r="BI623" s="51"/>
      <c r="BJ623" s="51"/>
      <c r="BK623" s="51"/>
      <c r="BL623" s="51"/>
      <c r="BM623" s="51"/>
      <c r="BN623" s="51"/>
      <c r="BO623" s="51"/>
      <c r="BP623" s="51"/>
      <c r="BQ623" s="51"/>
      <c r="BR623" s="51"/>
      <c r="BS623" s="51"/>
      <c r="BT623" s="51"/>
      <c r="CB623" s="51"/>
      <c r="CC623" s="51"/>
      <c r="CD623" s="51"/>
      <c r="CE623" s="51"/>
      <c r="CF623" s="51"/>
      <c r="CG623" s="51"/>
      <c r="CH623" s="51"/>
      <c r="CI623" s="51"/>
      <c r="CJ623" s="51"/>
      <c r="CK623" s="51"/>
      <c r="CL623" s="51"/>
      <c r="CM623" s="51"/>
      <c r="CN623" s="51"/>
      <c r="CO623" s="51"/>
      <c r="CP623" s="51"/>
      <c r="CQ623" s="51"/>
      <c r="CR623" s="51"/>
      <c r="CZ623" s="51"/>
      <c r="DA623" s="51"/>
      <c r="DB623" s="51"/>
      <c r="DC623" s="51"/>
      <c r="DD623" s="51"/>
      <c r="DE623" s="51"/>
      <c r="DF623" s="51"/>
      <c r="DG623" s="51"/>
      <c r="DH623" s="51"/>
      <c r="DI623" s="51"/>
      <c r="DJ623" s="51"/>
      <c r="DK623" s="51"/>
      <c r="DL623" s="51"/>
      <c r="DM623" s="51"/>
      <c r="DN623" s="51"/>
      <c r="DO623" s="51"/>
      <c r="DP623" s="51"/>
      <c r="DX623" s="51"/>
      <c r="DY623" s="51"/>
      <c r="DZ623" s="51"/>
      <c r="EA623" s="51"/>
      <c r="EB623" s="51"/>
      <c r="EC623" s="51"/>
      <c r="ED623" s="51"/>
      <c r="EE623" s="51"/>
      <c r="EF623" s="51"/>
      <c r="EG623" s="51"/>
      <c r="EH623" s="51"/>
      <c r="EI623" s="51"/>
      <c r="EJ623" s="51"/>
      <c r="EK623" s="51"/>
      <c r="EL623" s="51"/>
      <c r="EM623" s="51"/>
      <c r="EN623" s="51"/>
      <c r="EV623" s="51"/>
      <c r="EW623" s="51"/>
      <c r="EX623" s="51"/>
      <c r="EY623" s="51"/>
      <c r="EZ623" s="51"/>
      <c r="FA623" s="51"/>
      <c r="FB623" s="51"/>
      <c r="FC623" s="51"/>
      <c r="FD623" s="51"/>
      <c r="FE623" s="51"/>
      <c r="FF623" s="51"/>
      <c r="FG623" s="51"/>
      <c r="FH623" s="51"/>
      <c r="FI623" s="51"/>
      <c r="FJ623" s="51"/>
      <c r="FK623" s="51"/>
      <c r="FL623" s="51"/>
    </row>
    <row r="624" spans="1:168" ht="12" customHeight="1" x14ac:dyDescent="0.2">
      <c r="B624" s="21"/>
      <c r="C624" s="51"/>
      <c r="D624" s="1">
        <v>8</v>
      </c>
      <c r="E624" s="1238">
        <f t="shared" si="290"/>
        <v>0</v>
      </c>
      <c r="F624" s="669">
        <f t="shared" si="290"/>
        <v>0</v>
      </c>
      <c r="G624" s="47"/>
      <c r="H624" s="48">
        <f t="shared" si="291"/>
        <v>0</v>
      </c>
      <c r="I624" s="48">
        <f t="shared" si="291"/>
        <v>0</v>
      </c>
      <c r="J624" s="48">
        <f t="shared" si="291"/>
        <v>0</v>
      </c>
      <c r="K624" s="1187">
        <f t="shared" si="295"/>
        <v>0</v>
      </c>
      <c r="L624" s="46"/>
      <c r="M624" s="48">
        <f t="shared" si="292"/>
        <v>0</v>
      </c>
      <c r="N624" s="48">
        <f t="shared" si="292"/>
        <v>0</v>
      </c>
      <c r="O624" s="48">
        <f t="shared" si="292"/>
        <v>0</v>
      </c>
      <c r="P624" s="1187">
        <f t="shared" si="296"/>
        <v>0</v>
      </c>
      <c r="Q624" s="46"/>
      <c r="R624" s="628" t="str">
        <f t="shared" si="293"/>
        <v>ja</v>
      </c>
      <c r="S624" s="1230">
        <f>IF(R624="nee",0,(K624-P624)*(tab!$C$24*tab!$D$10+tab!$D$52))</f>
        <v>0</v>
      </c>
      <c r="T624" s="1230" t="str">
        <f>IF(AND(K624=0,P624=0),"",(H624-M624)*tab!$E$58+(I624-N624)*tab!$F$58+(J624-O624)*tab!$G$58)</f>
        <v/>
      </c>
      <c r="U624" s="1230">
        <f t="shared" si="297"/>
        <v>0</v>
      </c>
      <c r="V624" s="628" t="str">
        <f t="shared" si="294"/>
        <v>ja</v>
      </c>
      <c r="W624" s="1230">
        <f>IF(V624="nee",0,(K624-P624)*(tab!$C$123))</f>
        <v>0</v>
      </c>
      <c r="X624" s="1230">
        <f>IF(AND(K624=0,P624=0),0,(H624-M624)*tab!$G$123+(I624-N624)*tab!$H$123+(J624-O624)*tab!$I$123)</f>
        <v>0</v>
      </c>
      <c r="Y624" s="1230">
        <f t="shared" si="298"/>
        <v>0</v>
      </c>
      <c r="Z624" s="3"/>
      <c r="AA624" s="26"/>
      <c r="AF624" s="51"/>
      <c r="AG624" s="51"/>
      <c r="AH624" s="51"/>
      <c r="AI624" s="51"/>
      <c r="AJ624" s="51"/>
      <c r="AK624" s="51"/>
      <c r="AL624" s="51"/>
      <c r="AM624" s="51"/>
      <c r="AN624" s="51"/>
      <c r="AO624" s="51"/>
      <c r="AP624" s="51"/>
      <c r="AQ624" s="51"/>
      <c r="AR624" s="51"/>
      <c r="AS624" s="51"/>
      <c r="AT624" s="51"/>
      <c r="AU624" s="51"/>
      <c r="AV624" s="51"/>
      <c r="BD624" s="51"/>
      <c r="BE624" s="51"/>
      <c r="BF624" s="51"/>
      <c r="BG624" s="51"/>
      <c r="BH624" s="51"/>
      <c r="BI624" s="51"/>
      <c r="BJ624" s="51"/>
      <c r="BK624" s="51"/>
      <c r="BL624" s="51"/>
      <c r="BM624" s="51"/>
      <c r="BN624" s="51"/>
      <c r="BO624" s="51"/>
      <c r="BP624" s="51"/>
      <c r="BQ624" s="51"/>
      <c r="BR624" s="51"/>
      <c r="BS624" s="51"/>
      <c r="BT624" s="51"/>
      <c r="CB624" s="51"/>
      <c r="CC624" s="51"/>
      <c r="CD624" s="51"/>
      <c r="CE624" s="51"/>
      <c r="CF624" s="51"/>
      <c r="CG624" s="51"/>
      <c r="CH624" s="51"/>
      <c r="CI624" s="51"/>
      <c r="CJ624" s="51"/>
      <c r="CK624" s="51"/>
      <c r="CL624" s="51"/>
      <c r="CM624" s="51"/>
      <c r="CN624" s="51"/>
      <c r="CO624" s="51"/>
      <c r="CP624" s="51"/>
      <c r="CQ624" s="51"/>
      <c r="CR624" s="51"/>
      <c r="CZ624" s="51"/>
      <c r="DA624" s="51"/>
      <c r="DB624" s="51"/>
      <c r="DC624" s="51"/>
      <c r="DD624" s="51"/>
      <c r="DE624" s="51"/>
      <c r="DF624" s="51"/>
      <c r="DG624" s="51"/>
      <c r="DH624" s="51"/>
      <c r="DI624" s="51"/>
      <c r="DJ624" s="51"/>
      <c r="DK624" s="51"/>
      <c r="DL624" s="51"/>
      <c r="DM624" s="51"/>
      <c r="DN624" s="51"/>
      <c r="DO624" s="51"/>
      <c r="DP624" s="51"/>
      <c r="DX624" s="51"/>
      <c r="DY624" s="51"/>
      <c r="DZ624" s="51"/>
      <c r="EA624" s="51"/>
      <c r="EB624" s="51"/>
      <c r="EC624" s="51"/>
      <c r="ED624" s="51"/>
      <c r="EE624" s="51"/>
      <c r="EF624" s="51"/>
      <c r="EG624" s="51"/>
      <c r="EH624" s="51"/>
      <c r="EI624" s="51"/>
      <c r="EJ624" s="51"/>
      <c r="EK624" s="51"/>
      <c r="EL624" s="51"/>
      <c r="EM624" s="51"/>
      <c r="EN624" s="51"/>
      <c r="EV624" s="51"/>
      <c r="EW624" s="51"/>
      <c r="EX624" s="51"/>
      <c r="EY624" s="51"/>
      <c r="EZ624" s="51"/>
      <c r="FA624" s="51"/>
      <c r="FB624" s="51"/>
      <c r="FC624" s="51"/>
      <c r="FD624" s="51"/>
      <c r="FE624" s="51"/>
      <c r="FF624" s="51"/>
      <c r="FG624" s="51"/>
      <c r="FH624" s="51"/>
      <c r="FI624" s="51"/>
      <c r="FJ624" s="51"/>
      <c r="FK624" s="51"/>
      <c r="FL624" s="51"/>
    </row>
    <row r="625" spans="2:168" ht="12" customHeight="1" x14ac:dyDescent="0.2">
      <c r="B625" s="21"/>
      <c r="C625" s="51"/>
      <c r="D625" s="1">
        <v>9</v>
      </c>
      <c r="E625" s="1238">
        <f t="shared" si="290"/>
        <v>0</v>
      </c>
      <c r="F625" s="669">
        <f t="shared" si="290"/>
        <v>0</v>
      </c>
      <c r="G625" s="47"/>
      <c r="H625" s="48">
        <f t="shared" si="291"/>
        <v>0</v>
      </c>
      <c r="I625" s="48">
        <f t="shared" si="291"/>
        <v>0</v>
      </c>
      <c r="J625" s="48">
        <f t="shared" si="291"/>
        <v>0</v>
      </c>
      <c r="K625" s="1187">
        <f t="shared" si="295"/>
        <v>0</v>
      </c>
      <c r="L625" s="46"/>
      <c r="M625" s="48">
        <f t="shared" si="292"/>
        <v>0</v>
      </c>
      <c r="N625" s="48">
        <f t="shared" si="292"/>
        <v>0</v>
      </c>
      <c r="O625" s="48">
        <f t="shared" si="292"/>
        <v>0</v>
      </c>
      <c r="P625" s="1187">
        <f t="shared" si="296"/>
        <v>0</v>
      </c>
      <c r="Q625" s="46"/>
      <c r="R625" s="628" t="str">
        <f t="shared" si="293"/>
        <v>ja</v>
      </c>
      <c r="S625" s="1230">
        <f>IF(R625="nee",0,(K625-P625)*(tab!$C$24*tab!$D$10+tab!$D$52))</f>
        <v>0</v>
      </c>
      <c r="T625" s="1230" t="str">
        <f>IF(AND(K625=0,P625=0),"",(H625-M625)*tab!$E$58+(I625-N625)*tab!$F$58+(J625-O625)*tab!$G$58)</f>
        <v/>
      </c>
      <c r="U625" s="1230">
        <f t="shared" si="297"/>
        <v>0</v>
      </c>
      <c r="V625" s="628" t="str">
        <f t="shared" si="294"/>
        <v>ja</v>
      </c>
      <c r="W625" s="1230">
        <f>IF(V625="nee",0,(K625-P625)*(tab!$C$123))</f>
        <v>0</v>
      </c>
      <c r="X625" s="1230">
        <f>IF(AND(K625=0,P625=0),0,(H625-M625)*tab!$G$123+(I625-N625)*tab!$H$123+(J625-O625)*tab!$I$123)</f>
        <v>0</v>
      </c>
      <c r="Y625" s="1230">
        <f t="shared" si="298"/>
        <v>0</v>
      </c>
      <c r="Z625" s="3"/>
      <c r="AA625" s="26"/>
      <c r="AF625" s="51"/>
      <c r="AG625" s="51"/>
      <c r="AH625" s="51"/>
      <c r="AI625" s="51"/>
      <c r="AJ625" s="51"/>
      <c r="AK625" s="51"/>
      <c r="AL625" s="51"/>
      <c r="AM625" s="51"/>
      <c r="AN625" s="51"/>
      <c r="AO625" s="51"/>
      <c r="AP625" s="51"/>
      <c r="AQ625" s="51"/>
      <c r="AR625" s="51"/>
      <c r="AS625" s="51"/>
      <c r="AT625" s="51"/>
      <c r="AU625" s="51"/>
      <c r="AV625" s="51"/>
      <c r="BD625" s="51"/>
      <c r="BE625" s="51"/>
      <c r="BF625" s="51"/>
      <c r="BG625" s="51"/>
      <c r="BH625" s="51"/>
      <c r="BI625" s="51"/>
      <c r="BJ625" s="51"/>
      <c r="BK625" s="51"/>
      <c r="BL625" s="51"/>
      <c r="BM625" s="51"/>
      <c r="BN625" s="51"/>
      <c r="BO625" s="51"/>
      <c r="BP625" s="51"/>
      <c r="BQ625" s="51"/>
      <c r="BR625" s="51"/>
      <c r="BS625" s="51"/>
      <c r="BT625" s="51"/>
      <c r="CB625" s="51"/>
      <c r="CC625" s="51"/>
      <c r="CD625" s="51"/>
      <c r="CE625" s="51"/>
      <c r="CF625" s="51"/>
      <c r="CG625" s="51"/>
      <c r="CH625" s="51"/>
      <c r="CI625" s="51"/>
      <c r="CJ625" s="51"/>
      <c r="CK625" s="51"/>
      <c r="CL625" s="51"/>
      <c r="CM625" s="51"/>
      <c r="CN625" s="51"/>
      <c r="CO625" s="51"/>
      <c r="CP625" s="51"/>
      <c r="CQ625" s="51"/>
      <c r="CR625" s="51"/>
      <c r="CZ625" s="51"/>
      <c r="DA625" s="51"/>
      <c r="DB625" s="51"/>
      <c r="DC625" s="51"/>
      <c r="DD625" s="51"/>
      <c r="DE625" s="51"/>
      <c r="DF625" s="51"/>
      <c r="DG625" s="51"/>
      <c r="DH625" s="51"/>
      <c r="DI625" s="51"/>
      <c r="DJ625" s="51"/>
      <c r="DK625" s="51"/>
      <c r="DL625" s="51"/>
      <c r="DM625" s="51"/>
      <c r="DN625" s="51"/>
      <c r="DO625" s="51"/>
      <c r="DP625" s="51"/>
      <c r="DX625" s="51"/>
      <c r="DY625" s="51"/>
      <c r="DZ625" s="51"/>
      <c r="EA625" s="51"/>
      <c r="EB625" s="51"/>
      <c r="EC625" s="51"/>
      <c r="ED625" s="51"/>
      <c r="EE625" s="51"/>
      <c r="EF625" s="51"/>
      <c r="EG625" s="51"/>
      <c r="EH625" s="51"/>
      <c r="EI625" s="51"/>
      <c r="EJ625" s="51"/>
      <c r="EK625" s="51"/>
      <c r="EL625" s="51"/>
      <c r="EM625" s="51"/>
      <c r="EN625" s="51"/>
      <c r="EV625" s="51"/>
      <c r="EW625" s="51"/>
      <c r="EX625" s="51"/>
      <c r="EY625" s="51"/>
      <c r="EZ625" s="51"/>
      <c r="FA625" s="51"/>
      <c r="FB625" s="51"/>
      <c r="FC625" s="51"/>
      <c r="FD625" s="51"/>
      <c r="FE625" s="51"/>
      <c r="FF625" s="51"/>
      <c r="FG625" s="51"/>
      <c r="FH625" s="51"/>
      <c r="FI625" s="51"/>
      <c r="FJ625" s="51"/>
      <c r="FK625" s="51"/>
      <c r="FL625" s="51"/>
    </row>
    <row r="626" spans="2:168" ht="12" customHeight="1" x14ac:dyDescent="0.2">
      <c r="B626" s="21"/>
      <c r="C626" s="51"/>
      <c r="D626" s="1">
        <v>10</v>
      </c>
      <c r="E626" s="1238">
        <f t="shared" si="290"/>
        <v>0</v>
      </c>
      <c r="F626" s="669">
        <f t="shared" si="290"/>
        <v>0</v>
      </c>
      <c r="G626" s="47"/>
      <c r="H626" s="48">
        <f t="shared" si="291"/>
        <v>0</v>
      </c>
      <c r="I626" s="48">
        <f t="shared" si="291"/>
        <v>0</v>
      </c>
      <c r="J626" s="48">
        <f t="shared" si="291"/>
        <v>0</v>
      </c>
      <c r="K626" s="1187">
        <f t="shared" si="295"/>
        <v>0</v>
      </c>
      <c r="L626" s="46"/>
      <c r="M626" s="48">
        <f t="shared" si="292"/>
        <v>0</v>
      </c>
      <c r="N626" s="48">
        <f t="shared" si="292"/>
        <v>0</v>
      </c>
      <c r="O626" s="48">
        <f t="shared" si="292"/>
        <v>0</v>
      </c>
      <c r="P626" s="1187">
        <f t="shared" si="296"/>
        <v>0</v>
      </c>
      <c r="Q626" s="46"/>
      <c r="R626" s="628" t="str">
        <f t="shared" si="293"/>
        <v>ja</v>
      </c>
      <c r="S626" s="1230">
        <f>IF(R626="nee",0,(K626-P626)*(tab!$C$24*tab!$D$10+tab!$D$52))</f>
        <v>0</v>
      </c>
      <c r="T626" s="1230" t="str">
        <f>IF(AND(K626=0,P626=0),"",(H626-M626)*tab!$E$58+(I626-N626)*tab!$F$58+(J626-O626)*tab!$G$58)</f>
        <v/>
      </c>
      <c r="U626" s="1230">
        <f t="shared" si="297"/>
        <v>0</v>
      </c>
      <c r="V626" s="628" t="str">
        <f t="shared" si="294"/>
        <v>ja</v>
      </c>
      <c r="W626" s="1230">
        <f>IF(V626="nee",0,(K626-P626)*(tab!$C$123))</f>
        <v>0</v>
      </c>
      <c r="X626" s="1230">
        <f>IF(AND(K626=0,P626=0),0,(H626-M626)*tab!$G$123+(I626-N626)*tab!$H$123+(J626-O626)*tab!$I$123)</f>
        <v>0</v>
      </c>
      <c r="Y626" s="1230">
        <f t="shared" si="298"/>
        <v>0</v>
      </c>
      <c r="Z626" s="3"/>
      <c r="AA626" s="26"/>
      <c r="AF626" s="51"/>
      <c r="AG626" s="51"/>
      <c r="AH626" s="51"/>
      <c r="AI626" s="51"/>
      <c r="AJ626" s="51"/>
      <c r="AK626" s="51"/>
      <c r="AL626" s="51"/>
      <c r="AM626" s="51"/>
      <c r="AN626" s="51"/>
      <c r="AO626" s="51"/>
      <c r="AP626" s="51"/>
      <c r="AQ626" s="51"/>
      <c r="AR626" s="51"/>
      <c r="AS626" s="51"/>
      <c r="AT626" s="51"/>
      <c r="AU626" s="51"/>
      <c r="AV626" s="51"/>
      <c r="BD626" s="51"/>
      <c r="BE626" s="51"/>
      <c r="BF626" s="51"/>
      <c r="BG626" s="51"/>
      <c r="BH626" s="51"/>
      <c r="BI626" s="51"/>
      <c r="BJ626" s="51"/>
      <c r="BK626" s="51"/>
      <c r="BL626" s="51"/>
      <c r="BM626" s="51"/>
      <c r="BN626" s="51"/>
      <c r="BO626" s="51"/>
      <c r="BP626" s="51"/>
      <c r="BQ626" s="51"/>
      <c r="BR626" s="51"/>
      <c r="BS626" s="51"/>
      <c r="BT626" s="51"/>
      <c r="CB626" s="51"/>
      <c r="CC626" s="51"/>
      <c r="CD626" s="51"/>
      <c r="CE626" s="51"/>
      <c r="CF626" s="51"/>
      <c r="CG626" s="51"/>
      <c r="CH626" s="51"/>
      <c r="CI626" s="51"/>
      <c r="CJ626" s="51"/>
      <c r="CK626" s="51"/>
      <c r="CL626" s="51"/>
      <c r="CM626" s="51"/>
      <c r="CN626" s="51"/>
      <c r="CO626" s="51"/>
      <c r="CP626" s="51"/>
      <c r="CQ626" s="51"/>
      <c r="CR626" s="51"/>
      <c r="CZ626" s="51"/>
      <c r="DA626" s="51"/>
      <c r="DB626" s="51"/>
      <c r="DC626" s="51"/>
      <c r="DD626" s="51"/>
      <c r="DE626" s="51"/>
      <c r="DF626" s="51"/>
      <c r="DG626" s="51"/>
      <c r="DH626" s="51"/>
      <c r="DI626" s="51"/>
      <c r="DJ626" s="51"/>
      <c r="DK626" s="51"/>
      <c r="DL626" s="51"/>
      <c r="DM626" s="51"/>
      <c r="DN626" s="51"/>
      <c r="DO626" s="51"/>
      <c r="DP626" s="51"/>
      <c r="DX626" s="51"/>
      <c r="DY626" s="51"/>
      <c r="DZ626" s="51"/>
      <c r="EA626" s="51"/>
      <c r="EB626" s="51"/>
      <c r="EC626" s="51"/>
      <c r="ED626" s="51"/>
      <c r="EE626" s="51"/>
      <c r="EF626" s="51"/>
      <c r="EG626" s="51"/>
      <c r="EH626" s="51"/>
      <c r="EI626" s="51"/>
      <c r="EJ626" s="51"/>
      <c r="EK626" s="51"/>
      <c r="EL626" s="51"/>
      <c r="EM626" s="51"/>
      <c r="EN626" s="51"/>
      <c r="EV626" s="51"/>
      <c r="EW626" s="51"/>
      <c r="EX626" s="51"/>
      <c r="EY626" s="51"/>
      <c r="EZ626" s="51"/>
      <c r="FA626" s="51"/>
      <c r="FB626" s="51"/>
      <c r="FC626" s="51"/>
      <c r="FD626" s="51"/>
      <c r="FE626" s="51"/>
      <c r="FF626" s="51"/>
      <c r="FG626" s="51"/>
      <c r="FH626" s="51"/>
      <c r="FI626" s="51"/>
      <c r="FJ626" s="51"/>
      <c r="FK626" s="51"/>
      <c r="FL626" s="51"/>
    </row>
    <row r="627" spans="2:168" ht="12" customHeight="1" x14ac:dyDescent="0.2">
      <c r="B627" s="21"/>
      <c r="C627" s="51"/>
      <c r="D627" s="1">
        <v>11</v>
      </c>
      <c r="E627" s="1238">
        <f t="shared" si="290"/>
        <v>0</v>
      </c>
      <c r="F627" s="669">
        <f t="shared" si="290"/>
        <v>0</v>
      </c>
      <c r="G627" s="47"/>
      <c r="H627" s="48">
        <f t="shared" si="291"/>
        <v>0</v>
      </c>
      <c r="I627" s="48">
        <f t="shared" si="291"/>
        <v>0</v>
      </c>
      <c r="J627" s="48">
        <f t="shared" si="291"/>
        <v>0</v>
      </c>
      <c r="K627" s="1187">
        <f t="shared" si="295"/>
        <v>0</v>
      </c>
      <c r="L627" s="46"/>
      <c r="M627" s="48">
        <f t="shared" si="292"/>
        <v>0</v>
      </c>
      <c r="N627" s="48">
        <f t="shared" si="292"/>
        <v>0</v>
      </c>
      <c r="O627" s="48">
        <f t="shared" si="292"/>
        <v>0</v>
      </c>
      <c r="P627" s="1187">
        <f t="shared" si="296"/>
        <v>0</v>
      </c>
      <c r="Q627" s="46"/>
      <c r="R627" s="628" t="str">
        <f t="shared" si="293"/>
        <v>ja</v>
      </c>
      <c r="S627" s="1230">
        <f>IF(R627="nee",0,(K627-P627)*(tab!$C$24*tab!$D$10+tab!$D$52))</f>
        <v>0</v>
      </c>
      <c r="T627" s="1230" t="str">
        <f>IF(AND(K627=0,P627=0),"",(H627-M627)*tab!$E$58+(I627-N627)*tab!$F$58+(J627-O627)*tab!$G$58)</f>
        <v/>
      </c>
      <c r="U627" s="1230">
        <f t="shared" si="297"/>
        <v>0</v>
      </c>
      <c r="V627" s="628" t="str">
        <f t="shared" si="294"/>
        <v>ja</v>
      </c>
      <c r="W627" s="1230">
        <f>IF(V627="nee",0,(K627-P627)*(tab!$C$123))</f>
        <v>0</v>
      </c>
      <c r="X627" s="1230">
        <f>IF(AND(K627=0,P627=0),0,(H627-M627)*tab!$G$123+(I627-N627)*tab!$H$123+(J627-O627)*tab!$I$123)</f>
        <v>0</v>
      </c>
      <c r="Y627" s="1230">
        <f t="shared" si="298"/>
        <v>0</v>
      </c>
      <c r="Z627" s="3"/>
      <c r="AA627" s="26"/>
      <c r="AF627" s="51"/>
      <c r="AG627" s="51"/>
      <c r="AH627" s="51"/>
      <c r="AI627" s="51"/>
      <c r="AJ627" s="51"/>
      <c r="AK627" s="51"/>
      <c r="AL627" s="51"/>
      <c r="AM627" s="51"/>
      <c r="AN627" s="51"/>
      <c r="AO627" s="51"/>
      <c r="AP627" s="51"/>
      <c r="AQ627" s="51"/>
      <c r="AR627" s="51"/>
      <c r="AS627" s="51"/>
      <c r="AT627" s="51"/>
      <c r="AU627" s="51"/>
      <c r="AV627" s="51"/>
      <c r="BD627" s="51"/>
      <c r="BE627" s="51"/>
      <c r="BF627" s="51"/>
      <c r="BG627" s="51"/>
      <c r="BH627" s="51"/>
      <c r="BI627" s="51"/>
      <c r="BJ627" s="51"/>
      <c r="BK627" s="51"/>
      <c r="BL627" s="51"/>
      <c r="BM627" s="51"/>
      <c r="BN627" s="51"/>
      <c r="BO627" s="51"/>
      <c r="BP627" s="51"/>
      <c r="BQ627" s="51"/>
      <c r="BR627" s="51"/>
      <c r="BS627" s="51"/>
      <c r="BT627" s="51"/>
      <c r="CB627" s="51"/>
      <c r="CC627" s="51"/>
      <c r="CD627" s="51"/>
      <c r="CE627" s="51"/>
      <c r="CF627" s="51"/>
      <c r="CG627" s="51"/>
      <c r="CH627" s="51"/>
      <c r="CI627" s="51"/>
      <c r="CJ627" s="51"/>
      <c r="CK627" s="51"/>
      <c r="CL627" s="51"/>
      <c r="CM627" s="51"/>
      <c r="CN627" s="51"/>
      <c r="CO627" s="51"/>
      <c r="CP627" s="51"/>
      <c r="CQ627" s="51"/>
      <c r="CR627" s="51"/>
      <c r="CZ627" s="51"/>
      <c r="DA627" s="51"/>
      <c r="DB627" s="51"/>
      <c r="DC627" s="51"/>
      <c r="DD627" s="51"/>
      <c r="DE627" s="51"/>
      <c r="DF627" s="51"/>
      <c r="DG627" s="51"/>
      <c r="DH627" s="51"/>
      <c r="DI627" s="51"/>
      <c r="DJ627" s="51"/>
      <c r="DK627" s="51"/>
      <c r="DL627" s="51"/>
      <c r="DM627" s="51"/>
      <c r="DN627" s="51"/>
      <c r="DO627" s="51"/>
      <c r="DP627" s="51"/>
      <c r="DX627" s="51"/>
      <c r="DY627" s="51"/>
      <c r="DZ627" s="51"/>
      <c r="EA627" s="51"/>
      <c r="EB627" s="51"/>
      <c r="EC627" s="51"/>
      <c r="ED627" s="51"/>
      <c r="EE627" s="51"/>
      <c r="EF627" s="51"/>
      <c r="EG627" s="51"/>
      <c r="EH627" s="51"/>
      <c r="EI627" s="51"/>
      <c r="EJ627" s="51"/>
      <c r="EK627" s="51"/>
      <c r="EL627" s="51"/>
      <c r="EM627" s="51"/>
      <c r="EN627" s="51"/>
      <c r="EV627" s="51"/>
      <c r="EW627" s="51"/>
      <c r="EX627" s="51"/>
      <c r="EY627" s="51"/>
      <c r="EZ627" s="51"/>
      <c r="FA627" s="51"/>
      <c r="FB627" s="51"/>
      <c r="FC627" s="51"/>
      <c r="FD627" s="51"/>
      <c r="FE627" s="51"/>
      <c r="FF627" s="51"/>
      <c r="FG627" s="51"/>
      <c r="FH627" s="51"/>
      <c r="FI627" s="51"/>
      <c r="FJ627" s="51"/>
      <c r="FK627" s="51"/>
      <c r="FL627" s="51"/>
    </row>
    <row r="628" spans="2:168" ht="12" customHeight="1" x14ac:dyDescent="0.2">
      <c r="B628" s="21"/>
      <c r="C628" s="51"/>
      <c r="D628" s="1">
        <v>12</v>
      </c>
      <c r="E628" s="1238">
        <f t="shared" si="290"/>
        <v>0</v>
      </c>
      <c r="F628" s="669">
        <f t="shared" si="290"/>
        <v>0</v>
      </c>
      <c r="G628" s="47"/>
      <c r="H628" s="48">
        <f t="shared" si="291"/>
        <v>0</v>
      </c>
      <c r="I628" s="48">
        <f t="shared" si="291"/>
        <v>0</v>
      </c>
      <c r="J628" s="48">
        <f t="shared" si="291"/>
        <v>0</v>
      </c>
      <c r="K628" s="1187">
        <f t="shared" si="295"/>
        <v>0</v>
      </c>
      <c r="L628" s="46"/>
      <c r="M628" s="48">
        <f t="shared" si="292"/>
        <v>0</v>
      </c>
      <c r="N628" s="48">
        <f t="shared" si="292"/>
        <v>0</v>
      </c>
      <c r="O628" s="48">
        <f t="shared" si="292"/>
        <v>0</v>
      </c>
      <c r="P628" s="1187">
        <f t="shared" si="296"/>
        <v>0</v>
      </c>
      <c r="Q628" s="46"/>
      <c r="R628" s="628" t="str">
        <f t="shared" si="293"/>
        <v>ja</v>
      </c>
      <c r="S628" s="1230">
        <f>IF(R628="nee",0,(K628-P628)*(tab!$C$24*tab!$D$10+tab!$D$52))</f>
        <v>0</v>
      </c>
      <c r="T628" s="1230" t="str">
        <f>IF(AND(K628=0,P628=0),"",(H628-M628)*tab!$E$58+(I628-N628)*tab!$F$58+(J628-O628)*tab!$G$58)</f>
        <v/>
      </c>
      <c r="U628" s="1230">
        <f t="shared" si="297"/>
        <v>0</v>
      </c>
      <c r="V628" s="628" t="str">
        <f t="shared" si="294"/>
        <v>ja</v>
      </c>
      <c r="W628" s="1230">
        <f>IF(V628="nee",0,(K628-P628)*(tab!$C$123))</f>
        <v>0</v>
      </c>
      <c r="X628" s="1230">
        <f>IF(AND(K628=0,P628=0),0,(H628-M628)*tab!$G$123+(I628-N628)*tab!$H$123+(J628-O628)*tab!$I$123)</f>
        <v>0</v>
      </c>
      <c r="Y628" s="1230">
        <f t="shared" si="298"/>
        <v>0</v>
      </c>
      <c r="Z628" s="3"/>
      <c r="AA628" s="26"/>
      <c r="AF628" s="51"/>
      <c r="AG628" s="51"/>
      <c r="AH628" s="51"/>
      <c r="AI628" s="51"/>
      <c r="AJ628" s="51"/>
      <c r="AK628" s="51"/>
      <c r="AL628" s="51"/>
      <c r="AM628" s="51"/>
      <c r="AN628" s="51"/>
      <c r="AO628" s="51"/>
      <c r="AP628" s="51"/>
      <c r="AQ628" s="51"/>
      <c r="AR628" s="51"/>
      <c r="AS628" s="51"/>
      <c r="AT628" s="51"/>
      <c r="AU628" s="51"/>
      <c r="AV628" s="51"/>
      <c r="BD628" s="51"/>
      <c r="BE628" s="51"/>
      <c r="BF628" s="51"/>
      <c r="BG628" s="51"/>
      <c r="BH628" s="51"/>
      <c r="BI628" s="51"/>
      <c r="BJ628" s="51"/>
      <c r="BK628" s="51"/>
      <c r="BL628" s="51"/>
      <c r="BM628" s="51"/>
      <c r="BN628" s="51"/>
      <c r="BO628" s="51"/>
      <c r="BP628" s="51"/>
      <c r="BQ628" s="51"/>
      <c r="BR628" s="51"/>
      <c r="BS628" s="51"/>
      <c r="BT628" s="51"/>
      <c r="CB628" s="51"/>
      <c r="CC628" s="51"/>
      <c r="CD628" s="51"/>
      <c r="CE628" s="51"/>
      <c r="CF628" s="51"/>
      <c r="CG628" s="51"/>
      <c r="CH628" s="51"/>
      <c r="CI628" s="51"/>
      <c r="CJ628" s="51"/>
      <c r="CK628" s="51"/>
      <c r="CL628" s="51"/>
      <c r="CM628" s="51"/>
      <c r="CN628" s="51"/>
      <c r="CO628" s="51"/>
      <c r="CP628" s="51"/>
      <c r="CQ628" s="51"/>
      <c r="CR628" s="51"/>
      <c r="CZ628" s="51"/>
      <c r="DA628" s="51"/>
      <c r="DB628" s="51"/>
      <c r="DC628" s="51"/>
      <c r="DD628" s="51"/>
      <c r="DE628" s="51"/>
      <c r="DF628" s="51"/>
      <c r="DG628" s="51"/>
      <c r="DH628" s="51"/>
      <c r="DI628" s="51"/>
      <c r="DJ628" s="51"/>
      <c r="DK628" s="51"/>
      <c r="DL628" s="51"/>
      <c r="DM628" s="51"/>
      <c r="DN628" s="51"/>
      <c r="DO628" s="51"/>
      <c r="DP628" s="51"/>
      <c r="DX628" s="51"/>
      <c r="DY628" s="51"/>
      <c r="DZ628" s="51"/>
      <c r="EA628" s="51"/>
      <c r="EB628" s="51"/>
      <c r="EC628" s="51"/>
      <c r="ED628" s="51"/>
      <c r="EE628" s="51"/>
      <c r="EF628" s="51"/>
      <c r="EG628" s="51"/>
      <c r="EH628" s="51"/>
      <c r="EI628" s="51"/>
      <c r="EJ628" s="51"/>
      <c r="EK628" s="51"/>
      <c r="EL628" s="51"/>
      <c r="EM628" s="51"/>
      <c r="EN628" s="51"/>
      <c r="EV628" s="51"/>
      <c r="EW628" s="51"/>
      <c r="EX628" s="51"/>
      <c r="EY628" s="51"/>
      <c r="EZ628" s="51"/>
      <c r="FA628" s="51"/>
      <c r="FB628" s="51"/>
      <c r="FC628" s="51"/>
      <c r="FD628" s="51"/>
      <c r="FE628" s="51"/>
      <c r="FF628" s="51"/>
      <c r="FG628" s="51"/>
      <c r="FH628" s="51"/>
      <c r="FI628" s="51"/>
      <c r="FJ628" s="51"/>
      <c r="FK628" s="51"/>
      <c r="FL628" s="51"/>
    </row>
    <row r="629" spans="2:168" ht="12" customHeight="1" x14ac:dyDescent="0.2">
      <c r="B629" s="21"/>
      <c r="C629" s="51"/>
      <c r="D629" s="1">
        <v>13</v>
      </c>
      <c r="E629" s="1238">
        <f t="shared" si="290"/>
        <v>0</v>
      </c>
      <c r="F629" s="669">
        <f t="shared" si="290"/>
        <v>0</v>
      </c>
      <c r="G629" s="47"/>
      <c r="H629" s="48">
        <f t="shared" si="291"/>
        <v>0</v>
      </c>
      <c r="I629" s="48">
        <f t="shared" si="291"/>
        <v>0</v>
      </c>
      <c r="J629" s="48">
        <f t="shared" si="291"/>
        <v>0</v>
      </c>
      <c r="K629" s="1187">
        <f t="shared" si="295"/>
        <v>0</v>
      </c>
      <c r="L629" s="46"/>
      <c r="M629" s="48">
        <f t="shared" si="292"/>
        <v>0</v>
      </c>
      <c r="N629" s="48">
        <f t="shared" si="292"/>
        <v>0</v>
      </c>
      <c r="O629" s="48">
        <f t="shared" si="292"/>
        <v>0</v>
      </c>
      <c r="P629" s="1187">
        <f t="shared" si="296"/>
        <v>0</v>
      </c>
      <c r="Q629" s="46"/>
      <c r="R629" s="628" t="str">
        <f t="shared" si="293"/>
        <v>ja</v>
      </c>
      <c r="S629" s="1230">
        <f>IF(R629="nee",0,(K629-P629)*(tab!$C$24*tab!$D$10+tab!$D$52))</f>
        <v>0</v>
      </c>
      <c r="T629" s="1230" t="str">
        <f>IF(AND(K629=0,P629=0),"",(H629-M629)*tab!$E$58+(I629-N629)*tab!$F$58+(J629-O629)*tab!$G$58)</f>
        <v/>
      </c>
      <c r="U629" s="1230">
        <f t="shared" si="297"/>
        <v>0</v>
      </c>
      <c r="V629" s="628" t="str">
        <f t="shared" si="294"/>
        <v>ja</v>
      </c>
      <c r="W629" s="1230">
        <f>IF(V629="nee",0,(K629-P629)*(tab!$C$123))</f>
        <v>0</v>
      </c>
      <c r="X629" s="1230">
        <f>IF(AND(K629=0,P629=0),0,(H629-M629)*tab!$G$123+(I629-N629)*tab!$H$123+(J629-O629)*tab!$I$123)</f>
        <v>0</v>
      </c>
      <c r="Y629" s="1230">
        <f t="shared" si="298"/>
        <v>0</v>
      </c>
      <c r="Z629" s="3"/>
      <c r="AA629" s="26"/>
      <c r="AF629" s="51"/>
      <c r="AG629" s="51"/>
      <c r="AH629" s="51"/>
      <c r="AI629" s="51"/>
      <c r="AJ629" s="51"/>
      <c r="AK629" s="51"/>
      <c r="AL629" s="51"/>
      <c r="AM629" s="51"/>
      <c r="AN629" s="51"/>
      <c r="AO629" s="51"/>
      <c r="AP629" s="51"/>
      <c r="AQ629" s="51"/>
      <c r="AR629" s="51"/>
      <c r="AS629" s="51"/>
      <c r="AT629" s="51"/>
      <c r="AU629" s="51"/>
      <c r="AV629" s="51"/>
      <c r="BD629" s="51"/>
      <c r="BE629" s="51"/>
      <c r="BF629" s="51"/>
      <c r="BG629" s="51"/>
      <c r="BH629" s="51"/>
      <c r="BI629" s="51"/>
      <c r="BJ629" s="51"/>
      <c r="BK629" s="51"/>
      <c r="BL629" s="51"/>
      <c r="BM629" s="51"/>
      <c r="BN629" s="51"/>
      <c r="BO629" s="51"/>
      <c r="BP629" s="51"/>
      <c r="BQ629" s="51"/>
      <c r="BR629" s="51"/>
      <c r="BS629" s="51"/>
      <c r="BT629" s="51"/>
      <c r="CB629" s="51"/>
      <c r="CC629" s="51"/>
      <c r="CD629" s="51"/>
      <c r="CE629" s="51"/>
      <c r="CF629" s="51"/>
      <c r="CG629" s="51"/>
      <c r="CH629" s="51"/>
      <c r="CI629" s="51"/>
      <c r="CJ629" s="51"/>
      <c r="CK629" s="51"/>
      <c r="CL629" s="51"/>
      <c r="CM629" s="51"/>
      <c r="CN629" s="51"/>
      <c r="CO629" s="51"/>
      <c r="CP629" s="51"/>
      <c r="CQ629" s="51"/>
      <c r="CR629" s="51"/>
      <c r="CZ629" s="51"/>
      <c r="DA629" s="51"/>
      <c r="DB629" s="51"/>
      <c r="DC629" s="51"/>
      <c r="DD629" s="51"/>
      <c r="DE629" s="51"/>
      <c r="DF629" s="51"/>
      <c r="DG629" s="51"/>
      <c r="DH629" s="51"/>
      <c r="DI629" s="51"/>
      <c r="DJ629" s="51"/>
      <c r="DK629" s="51"/>
      <c r="DL629" s="51"/>
      <c r="DM629" s="51"/>
      <c r="DN629" s="51"/>
      <c r="DO629" s="51"/>
      <c r="DP629" s="51"/>
      <c r="DX629" s="51"/>
      <c r="DY629" s="51"/>
      <c r="DZ629" s="51"/>
      <c r="EA629" s="51"/>
      <c r="EB629" s="51"/>
      <c r="EC629" s="51"/>
      <c r="ED629" s="51"/>
      <c r="EE629" s="51"/>
      <c r="EF629" s="51"/>
      <c r="EG629" s="51"/>
      <c r="EH629" s="51"/>
      <c r="EI629" s="51"/>
      <c r="EJ629" s="51"/>
      <c r="EK629" s="51"/>
      <c r="EL629" s="51"/>
      <c r="EM629" s="51"/>
      <c r="EN629" s="51"/>
      <c r="EV629" s="51"/>
      <c r="EW629" s="51"/>
      <c r="EX629" s="51"/>
      <c r="EY629" s="51"/>
      <c r="EZ629" s="51"/>
      <c r="FA629" s="51"/>
      <c r="FB629" s="51"/>
      <c r="FC629" s="51"/>
      <c r="FD629" s="51"/>
      <c r="FE629" s="51"/>
      <c r="FF629" s="51"/>
      <c r="FG629" s="51"/>
      <c r="FH629" s="51"/>
      <c r="FI629" s="51"/>
      <c r="FJ629" s="51"/>
      <c r="FK629" s="51"/>
      <c r="FL629" s="51"/>
    </row>
    <row r="630" spans="2:168" ht="12" customHeight="1" x14ac:dyDescent="0.2">
      <c r="B630" s="21"/>
      <c r="C630" s="51"/>
      <c r="D630" s="1">
        <v>14</v>
      </c>
      <c r="E630" s="1238">
        <f t="shared" si="290"/>
        <v>0</v>
      </c>
      <c r="F630" s="669">
        <f t="shared" si="290"/>
        <v>0</v>
      </c>
      <c r="G630" s="47"/>
      <c r="H630" s="48">
        <f t="shared" si="291"/>
        <v>0</v>
      </c>
      <c r="I630" s="48">
        <f t="shared" si="291"/>
        <v>0</v>
      </c>
      <c r="J630" s="48">
        <f t="shared" si="291"/>
        <v>0</v>
      </c>
      <c r="K630" s="1187">
        <f t="shared" si="295"/>
        <v>0</v>
      </c>
      <c r="L630" s="46"/>
      <c r="M630" s="48">
        <f t="shared" si="292"/>
        <v>0</v>
      </c>
      <c r="N630" s="48">
        <f t="shared" si="292"/>
        <v>0</v>
      </c>
      <c r="O630" s="48">
        <f t="shared" si="292"/>
        <v>0</v>
      </c>
      <c r="P630" s="1187">
        <f t="shared" si="296"/>
        <v>0</v>
      </c>
      <c r="Q630" s="46"/>
      <c r="R630" s="628" t="str">
        <f t="shared" si="293"/>
        <v>ja</v>
      </c>
      <c r="S630" s="1230">
        <f>IF(R630="nee",0,(K630-P630)*(tab!$C$24*tab!$D$10+tab!$D$52))</f>
        <v>0</v>
      </c>
      <c r="T630" s="1230" t="str">
        <f>IF(AND(K630=0,P630=0),"",(H630-M630)*tab!$E$58+(I630-N630)*tab!$F$58+(J630-O630)*tab!$G$58)</f>
        <v/>
      </c>
      <c r="U630" s="1230">
        <f t="shared" si="297"/>
        <v>0</v>
      </c>
      <c r="V630" s="628" t="str">
        <f t="shared" si="294"/>
        <v>ja</v>
      </c>
      <c r="W630" s="1230">
        <f>IF(V630="nee",0,(K630-P630)*(tab!$C$123))</f>
        <v>0</v>
      </c>
      <c r="X630" s="1230">
        <f>IF(AND(K630=0,P630=0),0,(H630-M630)*tab!$G$123+(I630-N630)*tab!$H$123+(J630-O630)*tab!$I$123)</f>
        <v>0</v>
      </c>
      <c r="Y630" s="1230">
        <f t="shared" si="298"/>
        <v>0</v>
      </c>
      <c r="Z630" s="3"/>
      <c r="AA630" s="26"/>
      <c r="AF630" s="51"/>
      <c r="AG630" s="51"/>
      <c r="AH630" s="51"/>
      <c r="AI630" s="51"/>
      <c r="AJ630" s="51"/>
      <c r="AK630" s="51"/>
      <c r="AL630" s="51"/>
      <c r="AM630" s="51"/>
      <c r="AN630" s="51"/>
      <c r="AO630" s="51"/>
      <c r="AP630" s="51"/>
      <c r="AQ630" s="51"/>
      <c r="AR630" s="51"/>
      <c r="AS630" s="51"/>
      <c r="AT630" s="51"/>
      <c r="AU630" s="51"/>
      <c r="AV630" s="51"/>
      <c r="BD630" s="51"/>
      <c r="BE630" s="51"/>
      <c r="BF630" s="51"/>
      <c r="BG630" s="51"/>
      <c r="BH630" s="51"/>
      <c r="BI630" s="51"/>
      <c r="BJ630" s="51"/>
      <c r="BK630" s="51"/>
      <c r="BL630" s="51"/>
      <c r="BM630" s="51"/>
      <c r="BN630" s="51"/>
      <c r="BO630" s="51"/>
      <c r="BP630" s="51"/>
      <c r="BQ630" s="51"/>
      <c r="BR630" s="51"/>
      <c r="BS630" s="51"/>
      <c r="BT630" s="51"/>
      <c r="CB630" s="51"/>
      <c r="CC630" s="51"/>
      <c r="CD630" s="51"/>
      <c r="CE630" s="51"/>
      <c r="CF630" s="51"/>
      <c r="CG630" s="51"/>
      <c r="CH630" s="51"/>
      <c r="CI630" s="51"/>
      <c r="CJ630" s="51"/>
      <c r="CK630" s="51"/>
      <c r="CL630" s="51"/>
      <c r="CM630" s="51"/>
      <c r="CN630" s="51"/>
      <c r="CO630" s="51"/>
      <c r="CP630" s="51"/>
      <c r="CQ630" s="51"/>
      <c r="CR630" s="51"/>
      <c r="CZ630" s="51"/>
      <c r="DA630" s="51"/>
      <c r="DB630" s="51"/>
      <c r="DC630" s="51"/>
      <c r="DD630" s="51"/>
      <c r="DE630" s="51"/>
      <c r="DF630" s="51"/>
      <c r="DG630" s="51"/>
      <c r="DH630" s="51"/>
      <c r="DI630" s="51"/>
      <c r="DJ630" s="51"/>
      <c r="DK630" s="51"/>
      <c r="DL630" s="51"/>
      <c r="DM630" s="51"/>
      <c r="DN630" s="51"/>
      <c r="DO630" s="51"/>
      <c r="DP630" s="51"/>
      <c r="DX630" s="51"/>
      <c r="DY630" s="51"/>
      <c r="DZ630" s="51"/>
      <c r="EA630" s="51"/>
      <c r="EB630" s="51"/>
      <c r="EC630" s="51"/>
      <c r="ED630" s="51"/>
      <c r="EE630" s="51"/>
      <c r="EF630" s="51"/>
      <c r="EG630" s="51"/>
      <c r="EH630" s="51"/>
      <c r="EI630" s="51"/>
      <c r="EJ630" s="51"/>
      <c r="EK630" s="51"/>
      <c r="EL630" s="51"/>
      <c r="EM630" s="51"/>
      <c r="EN630" s="51"/>
      <c r="EV630" s="51"/>
      <c r="EW630" s="51"/>
      <c r="EX630" s="51"/>
      <c r="EY630" s="51"/>
      <c r="EZ630" s="51"/>
      <c r="FA630" s="51"/>
      <c r="FB630" s="51"/>
      <c r="FC630" s="51"/>
      <c r="FD630" s="51"/>
      <c r="FE630" s="51"/>
      <c r="FF630" s="51"/>
      <c r="FG630" s="51"/>
      <c r="FH630" s="51"/>
      <c r="FI630" s="51"/>
      <c r="FJ630" s="51"/>
      <c r="FK630" s="51"/>
      <c r="FL630" s="51"/>
    </row>
    <row r="631" spans="2:168" ht="12" customHeight="1" x14ac:dyDescent="0.2">
      <c r="B631" s="21"/>
      <c r="C631" s="51"/>
      <c r="D631" s="1">
        <v>15</v>
      </c>
      <c r="E631" s="1238">
        <f t="shared" si="290"/>
        <v>0</v>
      </c>
      <c r="F631" s="669">
        <f t="shared" si="290"/>
        <v>0</v>
      </c>
      <c r="G631" s="47"/>
      <c r="H631" s="48">
        <f t="shared" si="291"/>
        <v>0</v>
      </c>
      <c r="I631" s="48">
        <f t="shared" si="291"/>
        <v>0</v>
      </c>
      <c r="J631" s="48">
        <f t="shared" si="291"/>
        <v>0</v>
      </c>
      <c r="K631" s="1187">
        <f t="shared" si="295"/>
        <v>0</v>
      </c>
      <c r="L631" s="46"/>
      <c r="M631" s="48">
        <f t="shared" si="292"/>
        <v>0</v>
      </c>
      <c r="N631" s="48">
        <f t="shared" si="292"/>
        <v>0</v>
      </c>
      <c r="O631" s="48">
        <f t="shared" si="292"/>
        <v>0</v>
      </c>
      <c r="P631" s="1187">
        <f t="shared" si="296"/>
        <v>0</v>
      </c>
      <c r="Q631" s="46"/>
      <c r="R631" s="628" t="str">
        <f t="shared" si="293"/>
        <v>ja</v>
      </c>
      <c r="S631" s="1230">
        <f>IF(R631="nee",0,(K631-P631)*(tab!$C$24*tab!$D$10+tab!$D$52))</f>
        <v>0</v>
      </c>
      <c r="T631" s="1230" t="str">
        <f>IF(AND(K631=0,P631=0),"",(H631-M631)*tab!$E$58+(I631-N631)*tab!$F$58+(J631-O631)*tab!$G$58)</f>
        <v/>
      </c>
      <c r="U631" s="1230">
        <f t="shared" si="297"/>
        <v>0</v>
      </c>
      <c r="V631" s="628" t="str">
        <f t="shared" si="294"/>
        <v>ja</v>
      </c>
      <c r="W631" s="1230">
        <f>IF(V631="nee",0,(K631-P631)*(tab!$C$123))</f>
        <v>0</v>
      </c>
      <c r="X631" s="1230">
        <f>IF(AND(K631=0,P631=0),0,(H631-M631)*tab!$G$123+(I631-N631)*tab!$H$123+(J631-O631)*tab!$I$123)</f>
        <v>0</v>
      </c>
      <c r="Y631" s="1230">
        <f t="shared" si="298"/>
        <v>0</v>
      </c>
      <c r="Z631" s="3"/>
      <c r="AA631" s="26"/>
      <c r="AF631" s="51"/>
      <c r="AG631" s="51"/>
      <c r="AH631" s="51"/>
      <c r="AI631" s="51"/>
      <c r="AJ631" s="51"/>
      <c r="AK631" s="51"/>
      <c r="AL631" s="51"/>
      <c r="AM631" s="51"/>
      <c r="AN631" s="51"/>
      <c r="AO631" s="51"/>
      <c r="AP631" s="51"/>
      <c r="AQ631" s="51"/>
      <c r="AR631" s="51"/>
      <c r="AS631" s="51"/>
      <c r="AT631" s="51"/>
      <c r="AU631" s="51"/>
      <c r="AV631" s="51"/>
      <c r="BD631" s="51"/>
      <c r="BE631" s="51"/>
      <c r="BF631" s="51"/>
      <c r="BG631" s="51"/>
      <c r="BH631" s="51"/>
      <c r="BI631" s="51"/>
      <c r="BJ631" s="51"/>
      <c r="BK631" s="51"/>
      <c r="BL631" s="51"/>
      <c r="BM631" s="51"/>
      <c r="BN631" s="51"/>
      <c r="BO631" s="51"/>
      <c r="BP631" s="51"/>
      <c r="BQ631" s="51"/>
      <c r="BR631" s="51"/>
      <c r="BS631" s="51"/>
      <c r="BT631" s="51"/>
      <c r="CB631" s="51"/>
      <c r="CC631" s="51"/>
      <c r="CD631" s="51"/>
      <c r="CE631" s="51"/>
      <c r="CF631" s="51"/>
      <c r="CG631" s="51"/>
      <c r="CH631" s="51"/>
      <c r="CI631" s="51"/>
      <c r="CJ631" s="51"/>
      <c r="CK631" s="51"/>
      <c r="CL631" s="51"/>
      <c r="CM631" s="51"/>
      <c r="CN631" s="51"/>
      <c r="CO631" s="51"/>
      <c r="CP631" s="51"/>
      <c r="CQ631" s="51"/>
      <c r="CR631" s="51"/>
      <c r="CZ631" s="51"/>
      <c r="DA631" s="51"/>
      <c r="DB631" s="51"/>
      <c r="DC631" s="51"/>
      <c r="DD631" s="51"/>
      <c r="DE631" s="51"/>
      <c r="DF631" s="51"/>
      <c r="DG631" s="51"/>
      <c r="DH631" s="51"/>
      <c r="DI631" s="51"/>
      <c r="DJ631" s="51"/>
      <c r="DK631" s="51"/>
      <c r="DL631" s="51"/>
      <c r="DM631" s="51"/>
      <c r="DN631" s="51"/>
      <c r="DO631" s="51"/>
      <c r="DP631" s="51"/>
      <c r="DX631" s="51"/>
      <c r="DY631" s="51"/>
      <c r="DZ631" s="51"/>
      <c r="EA631" s="51"/>
      <c r="EB631" s="51"/>
      <c r="EC631" s="51"/>
      <c r="ED631" s="51"/>
      <c r="EE631" s="51"/>
      <c r="EF631" s="51"/>
      <c r="EG631" s="51"/>
      <c r="EH631" s="51"/>
      <c r="EI631" s="51"/>
      <c r="EJ631" s="51"/>
      <c r="EK631" s="51"/>
      <c r="EL631" s="51"/>
      <c r="EM631" s="51"/>
      <c r="EN631" s="51"/>
      <c r="EV631" s="51"/>
      <c r="EW631" s="51"/>
      <c r="EX631" s="51"/>
      <c r="EY631" s="51"/>
      <c r="EZ631" s="51"/>
      <c r="FA631" s="51"/>
      <c r="FB631" s="51"/>
      <c r="FC631" s="51"/>
      <c r="FD631" s="51"/>
      <c r="FE631" s="51"/>
      <c r="FF631" s="51"/>
      <c r="FG631" s="51"/>
      <c r="FH631" s="51"/>
      <c r="FI631" s="51"/>
      <c r="FJ631" s="51"/>
      <c r="FK631" s="51"/>
      <c r="FL631" s="51"/>
    </row>
    <row r="632" spans="2:168" ht="12" customHeight="1" x14ac:dyDescent="0.2">
      <c r="B632" s="21"/>
      <c r="C632" s="51"/>
      <c r="D632" s="1">
        <v>16</v>
      </c>
      <c r="E632" s="1238">
        <f t="shared" si="290"/>
        <v>0</v>
      </c>
      <c r="F632" s="669">
        <f t="shared" si="290"/>
        <v>0</v>
      </c>
      <c r="G632" s="47"/>
      <c r="H632" s="48">
        <f t="shared" si="291"/>
        <v>0</v>
      </c>
      <c r="I632" s="48">
        <f t="shared" si="291"/>
        <v>0</v>
      </c>
      <c r="J632" s="48">
        <f t="shared" si="291"/>
        <v>0</v>
      </c>
      <c r="K632" s="1187">
        <f t="shared" si="295"/>
        <v>0</v>
      </c>
      <c r="L632" s="46"/>
      <c r="M632" s="48">
        <f t="shared" si="292"/>
        <v>0</v>
      </c>
      <c r="N632" s="48">
        <f t="shared" si="292"/>
        <v>0</v>
      </c>
      <c r="O632" s="48">
        <f t="shared" si="292"/>
        <v>0</v>
      </c>
      <c r="P632" s="1187">
        <f t="shared" si="296"/>
        <v>0</v>
      </c>
      <c r="Q632" s="46"/>
      <c r="R632" s="628" t="str">
        <f t="shared" si="293"/>
        <v>ja</v>
      </c>
      <c r="S632" s="1230">
        <f>IF(R632="nee",0,(K632-P632)*(tab!$C$24*tab!$D$10+tab!$D$52))</f>
        <v>0</v>
      </c>
      <c r="T632" s="1230" t="str">
        <f>IF(AND(K632=0,P632=0),"",(H632-M632)*tab!$E$58+(I632-N632)*tab!$F$58+(J632-O632)*tab!$G$58)</f>
        <v/>
      </c>
      <c r="U632" s="1230">
        <f t="shared" si="297"/>
        <v>0</v>
      </c>
      <c r="V632" s="628" t="str">
        <f t="shared" si="294"/>
        <v>ja</v>
      </c>
      <c r="W632" s="1230">
        <f>IF(V632="nee",0,(K632-P632)*(tab!$C$123))</f>
        <v>0</v>
      </c>
      <c r="X632" s="1230">
        <f>IF(AND(K632=0,P632=0),0,(H632-M632)*tab!$G$123+(I632-N632)*tab!$H$123+(J632-O632)*tab!$I$123)</f>
        <v>0</v>
      </c>
      <c r="Y632" s="1230">
        <f t="shared" si="298"/>
        <v>0</v>
      </c>
      <c r="Z632" s="3"/>
      <c r="AA632" s="26"/>
      <c r="AF632" s="51"/>
      <c r="AG632" s="51"/>
      <c r="AH632" s="51"/>
      <c r="AI632" s="51"/>
      <c r="AJ632" s="51"/>
      <c r="AK632" s="51"/>
      <c r="AL632" s="51"/>
      <c r="AM632" s="51"/>
      <c r="AN632" s="51"/>
      <c r="AO632" s="51"/>
      <c r="AP632" s="51"/>
      <c r="AQ632" s="51"/>
      <c r="AR632" s="51"/>
      <c r="AS632" s="51"/>
      <c r="AT632" s="51"/>
      <c r="AU632" s="51"/>
      <c r="AV632" s="51"/>
      <c r="BD632" s="51"/>
      <c r="BE632" s="51"/>
      <c r="BF632" s="51"/>
      <c r="BG632" s="51"/>
      <c r="BH632" s="51"/>
      <c r="BI632" s="51"/>
      <c r="BJ632" s="51"/>
      <c r="BK632" s="51"/>
      <c r="BL632" s="51"/>
      <c r="BM632" s="51"/>
      <c r="BN632" s="51"/>
      <c r="BO632" s="51"/>
      <c r="BP632" s="51"/>
      <c r="BQ632" s="51"/>
      <c r="BR632" s="51"/>
      <c r="BS632" s="51"/>
      <c r="BT632" s="51"/>
      <c r="CB632" s="51"/>
      <c r="CC632" s="51"/>
      <c r="CD632" s="51"/>
      <c r="CE632" s="51"/>
      <c r="CF632" s="51"/>
      <c r="CG632" s="51"/>
      <c r="CH632" s="51"/>
      <c r="CI632" s="51"/>
      <c r="CJ632" s="51"/>
      <c r="CK632" s="51"/>
      <c r="CL632" s="51"/>
      <c r="CM632" s="51"/>
      <c r="CN632" s="51"/>
      <c r="CO632" s="51"/>
      <c r="CP632" s="51"/>
      <c r="CQ632" s="51"/>
      <c r="CR632" s="51"/>
      <c r="CZ632" s="51"/>
      <c r="DA632" s="51"/>
      <c r="DB632" s="51"/>
      <c r="DC632" s="51"/>
      <c r="DD632" s="51"/>
      <c r="DE632" s="51"/>
      <c r="DF632" s="51"/>
      <c r="DG632" s="51"/>
      <c r="DH632" s="51"/>
      <c r="DI632" s="51"/>
      <c r="DJ632" s="51"/>
      <c r="DK632" s="51"/>
      <c r="DL632" s="51"/>
      <c r="DM632" s="51"/>
      <c r="DN632" s="51"/>
      <c r="DO632" s="51"/>
      <c r="DP632" s="51"/>
      <c r="DX632" s="51"/>
      <c r="DY632" s="51"/>
      <c r="DZ632" s="51"/>
      <c r="EA632" s="51"/>
      <c r="EB632" s="51"/>
      <c r="EC632" s="51"/>
      <c r="ED632" s="51"/>
      <c r="EE632" s="51"/>
      <c r="EF632" s="51"/>
      <c r="EG632" s="51"/>
      <c r="EH632" s="51"/>
      <c r="EI632" s="51"/>
      <c r="EJ632" s="51"/>
      <c r="EK632" s="51"/>
      <c r="EL632" s="51"/>
      <c r="EM632" s="51"/>
      <c r="EN632" s="51"/>
      <c r="EV632" s="51"/>
      <c r="EW632" s="51"/>
      <c r="EX632" s="51"/>
      <c r="EY632" s="51"/>
      <c r="EZ632" s="51"/>
      <c r="FA632" s="51"/>
      <c r="FB632" s="51"/>
      <c r="FC632" s="51"/>
      <c r="FD632" s="51"/>
      <c r="FE632" s="51"/>
      <c r="FF632" s="51"/>
      <c r="FG632" s="51"/>
      <c r="FH632" s="51"/>
      <c r="FI632" s="51"/>
      <c r="FJ632" s="51"/>
      <c r="FK632" s="51"/>
      <c r="FL632" s="51"/>
    </row>
    <row r="633" spans="2:168" ht="12" customHeight="1" x14ac:dyDescent="0.2">
      <c r="B633" s="21"/>
      <c r="C633" s="51"/>
      <c r="D633" s="1">
        <v>17</v>
      </c>
      <c r="E633" s="1238">
        <f t="shared" si="290"/>
        <v>0</v>
      </c>
      <c r="F633" s="669">
        <f t="shared" si="290"/>
        <v>0</v>
      </c>
      <c r="G633" s="47"/>
      <c r="H633" s="48">
        <f t="shared" si="291"/>
        <v>0</v>
      </c>
      <c r="I633" s="48">
        <f t="shared" si="291"/>
        <v>0</v>
      </c>
      <c r="J633" s="48">
        <f t="shared" si="291"/>
        <v>0</v>
      </c>
      <c r="K633" s="1187">
        <f t="shared" si="295"/>
        <v>0</v>
      </c>
      <c r="L633" s="46"/>
      <c r="M633" s="48">
        <f t="shared" si="292"/>
        <v>0</v>
      </c>
      <c r="N633" s="48">
        <f t="shared" si="292"/>
        <v>0</v>
      </c>
      <c r="O633" s="48">
        <f t="shared" si="292"/>
        <v>0</v>
      </c>
      <c r="P633" s="1187">
        <f t="shared" si="296"/>
        <v>0</v>
      </c>
      <c r="Q633" s="46"/>
      <c r="R633" s="628" t="str">
        <f t="shared" si="293"/>
        <v>ja</v>
      </c>
      <c r="S633" s="1230">
        <f>IF(R633="nee",0,(K633-P633)*(tab!$C$24*tab!$D$10+tab!$D$52))</f>
        <v>0</v>
      </c>
      <c r="T633" s="1230" t="str">
        <f>IF(AND(K633=0,P633=0),"",(H633-M633)*tab!$E$58+(I633-N633)*tab!$F$58+(J633-O633)*tab!$G$58)</f>
        <v/>
      </c>
      <c r="U633" s="1230">
        <f t="shared" si="297"/>
        <v>0</v>
      </c>
      <c r="V633" s="628" t="str">
        <f t="shared" si="294"/>
        <v>ja</v>
      </c>
      <c r="W633" s="1230">
        <f>IF(V633="nee",0,(K633-P633)*(tab!$C$123))</f>
        <v>0</v>
      </c>
      <c r="X633" s="1230">
        <f>IF(AND(K633=0,P633=0),0,(H633-M633)*tab!$G$123+(I633-N633)*tab!$H$123+(J633-O633)*tab!$I$123)</f>
        <v>0</v>
      </c>
      <c r="Y633" s="1230">
        <f t="shared" si="298"/>
        <v>0</v>
      </c>
      <c r="Z633" s="3"/>
      <c r="AA633" s="26"/>
      <c r="AF633" s="51"/>
      <c r="AG633" s="51"/>
      <c r="AH633" s="51"/>
      <c r="AI633" s="51"/>
      <c r="AJ633" s="51"/>
      <c r="AK633" s="51"/>
      <c r="AL633" s="51"/>
      <c r="AM633" s="51"/>
      <c r="AN633" s="51"/>
      <c r="AO633" s="51"/>
      <c r="AP633" s="51"/>
      <c r="AQ633" s="51"/>
      <c r="AR633" s="51"/>
      <c r="AS633" s="51"/>
      <c r="AT633" s="51"/>
      <c r="AU633" s="51"/>
      <c r="AV633" s="51"/>
      <c r="BD633" s="51"/>
      <c r="BE633" s="51"/>
      <c r="BF633" s="51"/>
      <c r="BG633" s="51"/>
      <c r="BH633" s="51"/>
      <c r="BI633" s="51"/>
      <c r="BJ633" s="51"/>
      <c r="BK633" s="51"/>
      <c r="BL633" s="51"/>
      <c r="BM633" s="51"/>
      <c r="BN633" s="51"/>
      <c r="BO633" s="51"/>
      <c r="BP633" s="51"/>
      <c r="BQ633" s="51"/>
      <c r="BR633" s="51"/>
      <c r="BS633" s="51"/>
      <c r="BT633" s="51"/>
      <c r="CB633" s="51"/>
      <c r="CC633" s="51"/>
      <c r="CD633" s="51"/>
      <c r="CE633" s="51"/>
      <c r="CF633" s="51"/>
      <c r="CG633" s="51"/>
      <c r="CH633" s="51"/>
      <c r="CI633" s="51"/>
      <c r="CJ633" s="51"/>
      <c r="CK633" s="51"/>
      <c r="CL633" s="51"/>
      <c r="CM633" s="51"/>
      <c r="CN633" s="51"/>
      <c r="CO633" s="51"/>
      <c r="CP633" s="51"/>
      <c r="CQ633" s="51"/>
      <c r="CR633" s="51"/>
      <c r="CZ633" s="51"/>
      <c r="DA633" s="51"/>
      <c r="DB633" s="51"/>
      <c r="DC633" s="51"/>
      <c r="DD633" s="51"/>
      <c r="DE633" s="51"/>
      <c r="DF633" s="51"/>
      <c r="DG633" s="51"/>
      <c r="DH633" s="51"/>
      <c r="DI633" s="51"/>
      <c r="DJ633" s="51"/>
      <c r="DK633" s="51"/>
      <c r="DL633" s="51"/>
      <c r="DM633" s="51"/>
      <c r="DN633" s="51"/>
      <c r="DO633" s="51"/>
      <c r="DP633" s="51"/>
      <c r="DX633" s="51"/>
      <c r="DY633" s="51"/>
      <c r="DZ633" s="51"/>
      <c r="EA633" s="51"/>
      <c r="EB633" s="51"/>
      <c r="EC633" s="51"/>
      <c r="ED633" s="51"/>
      <c r="EE633" s="51"/>
      <c r="EF633" s="51"/>
      <c r="EG633" s="51"/>
      <c r="EH633" s="51"/>
      <c r="EI633" s="51"/>
      <c r="EJ633" s="51"/>
      <c r="EK633" s="51"/>
      <c r="EL633" s="51"/>
      <c r="EM633" s="51"/>
      <c r="EN633" s="51"/>
      <c r="EV633" s="51"/>
      <c r="EW633" s="51"/>
      <c r="EX633" s="51"/>
      <c r="EY633" s="51"/>
      <c r="EZ633" s="51"/>
      <c r="FA633" s="51"/>
      <c r="FB633" s="51"/>
      <c r="FC633" s="51"/>
      <c r="FD633" s="51"/>
      <c r="FE633" s="51"/>
      <c r="FF633" s="51"/>
      <c r="FG633" s="51"/>
      <c r="FH633" s="51"/>
      <c r="FI633" s="51"/>
      <c r="FJ633" s="51"/>
      <c r="FK633" s="51"/>
      <c r="FL633" s="51"/>
    </row>
    <row r="634" spans="2:168" ht="12" customHeight="1" x14ac:dyDescent="0.2">
      <c r="B634" s="21"/>
      <c r="C634" s="51"/>
      <c r="D634" s="1">
        <v>18</v>
      </c>
      <c r="E634" s="1238">
        <f t="shared" si="290"/>
        <v>0</v>
      </c>
      <c r="F634" s="669">
        <f t="shared" si="290"/>
        <v>0</v>
      </c>
      <c r="G634" s="47"/>
      <c r="H634" s="48">
        <f t="shared" si="291"/>
        <v>0</v>
      </c>
      <c r="I634" s="48">
        <f t="shared" si="291"/>
        <v>0</v>
      </c>
      <c r="J634" s="48">
        <f t="shared" si="291"/>
        <v>0</v>
      </c>
      <c r="K634" s="1187">
        <f t="shared" si="295"/>
        <v>0</v>
      </c>
      <c r="L634" s="46"/>
      <c r="M634" s="48">
        <f t="shared" si="292"/>
        <v>0</v>
      </c>
      <c r="N634" s="48">
        <f t="shared" si="292"/>
        <v>0</v>
      </c>
      <c r="O634" s="48">
        <f t="shared" si="292"/>
        <v>0</v>
      </c>
      <c r="P634" s="1187">
        <f t="shared" si="296"/>
        <v>0</v>
      </c>
      <c r="Q634" s="46"/>
      <c r="R634" s="628" t="str">
        <f t="shared" si="293"/>
        <v>ja</v>
      </c>
      <c r="S634" s="1230">
        <f>IF(R634="nee",0,(K634-P634)*(tab!$C$24*tab!$D$10+tab!$D$52))</f>
        <v>0</v>
      </c>
      <c r="T634" s="1230" t="str">
        <f>IF(AND(K634=0,P634=0),"",(H634-M634)*tab!$E$58+(I634-N634)*tab!$F$58+(J634-O634)*tab!$G$58)</f>
        <v/>
      </c>
      <c r="U634" s="1230">
        <f t="shared" si="297"/>
        <v>0</v>
      </c>
      <c r="V634" s="628" t="str">
        <f t="shared" si="294"/>
        <v>ja</v>
      </c>
      <c r="W634" s="1230">
        <f>IF(V634="nee",0,(K634-P634)*(tab!$C$123))</f>
        <v>0</v>
      </c>
      <c r="X634" s="1230">
        <f>IF(AND(K634=0,P634=0),0,(H634-M634)*tab!$G$123+(I634-N634)*tab!$H$123+(J634-O634)*tab!$I$123)</f>
        <v>0</v>
      </c>
      <c r="Y634" s="1230">
        <f t="shared" si="298"/>
        <v>0</v>
      </c>
      <c r="Z634" s="3"/>
      <c r="AA634" s="26"/>
      <c r="AF634" s="51"/>
      <c r="AG634" s="51"/>
      <c r="AH634" s="51"/>
      <c r="AI634" s="51"/>
      <c r="AJ634" s="51"/>
      <c r="AK634" s="51"/>
      <c r="AL634" s="51"/>
      <c r="AM634" s="51"/>
      <c r="AN634" s="51"/>
      <c r="AO634" s="51"/>
      <c r="AP634" s="51"/>
      <c r="AQ634" s="51"/>
      <c r="AR634" s="51"/>
      <c r="AS634" s="51"/>
      <c r="AT634" s="51"/>
      <c r="AU634" s="51"/>
      <c r="AV634" s="51"/>
      <c r="BD634" s="51"/>
      <c r="BE634" s="51"/>
      <c r="BF634" s="51"/>
      <c r="BG634" s="51"/>
      <c r="BH634" s="51"/>
      <c r="BI634" s="51"/>
      <c r="BJ634" s="51"/>
      <c r="BK634" s="51"/>
      <c r="BL634" s="51"/>
      <c r="BM634" s="51"/>
      <c r="BN634" s="51"/>
      <c r="BO634" s="51"/>
      <c r="BP634" s="51"/>
      <c r="BQ634" s="51"/>
      <c r="BR634" s="51"/>
      <c r="BS634" s="51"/>
      <c r="BT634" s="51"/>
      <c r="CB634" s="51"/>
      <c r="CC634" s="51"/>
      <c r="CD634" s="51"/>
      <c r="CE634" s="51"/>
      <c r="CF634" s="51"/>
      <c r="CG634" s="51"/>
      <c r="CH634" s="51"/>
      <c r="CI634" s="51"/>
      <c r="CJ634" s="51"/>
      <c r="CK634" s="51"/>
      <c r="CL634" s="51"/>
      <c r="CM634" s="51"/>
      <c r="CN634" s="51"/>
      <c r="CO634" s="51"/>
      <c r="CP634" s="51"/>
      <c r="CQ634" s="51"/>
      <c r="CR634" s="51"/>
      <c r="CZ634" s="51"/>
      <c r="DA634" s="51"/>
      <c r="DB634" s="51"/>
      <c r="DC634" s="51"/>
      <c r="DD634" s="51"/>
      <c r="DE634" s="51"/>
      <c r="DF634" s="51"/>
      <c r="DG634" s="51"/>
      <c r="DH634" s="51"/>
      <c r="DI634" s="51"/>
      <c r="DJ634" s="51"/>
      <c r="DK634" s="51"/>
      <c r="DL634" s="51"/>
      <c r="DM634" s="51"/>
      <c r="DN634" s="51"/>
      <c r="DO634" s="51"/>
      <c r="DP634" s="51"/>
      <c r="DX634" s="51"/>
      <c r="DY634" s="51"/>
      <c r="DZ634" s="51"/>
      <c r="EA634" s="51"/>
      <c r="EB634" s="51"/>
      <c r="EC634" s="51"/>
      <c r="ED634" s="51"/>
      <c r="EE634" s="51"/>
      <c r="EF634" s="51"/>
      <c r="EG634" s="51"/>
      <c r="EH634" s="51"/>
      <c r="EI634" s="51"/>
      <c r="EJ634" s="51"/>
      <c r="EK634" s="51"/>
      <c r="EL634" s="51"/>
      <c r="EM634" s="51"/>
      <c r="EN634" s="51"/>
      <c r="EV634" s="51"/>
      <c r="EW634" s="51"/>
      <c r="EX634" s="51"/>
      <c r="EY634" s="51"/>
      <c r="EZ634" s="51"/>
      <c r="FA634" s="51"/>
      <c r="FB634" s="51"/>
      <c r="FC634" s="51"/>
      <c r="FD634" s="51"/>
      <c r="FE634" s="51"/>
      <c r="FF634" s="51"/>
      <c r="FG634" s="51"/>
      <c r="FH634" s="51"/>
      <c r="FI634" s="51"/>
      <c r="FJ634" s="51"/>
      <c r="FK634" s="51"/>
      <c r="FL634" s="51"/>
    </row>
    <row r="635" spans="2:168" ht="12" customHeight="1" x14ac:dyDescent="0.2">
      <c r="B635" s="21"/>
      <c r="C635" s="51"/>
      <c r="D635" s="1">
        <v>19</v>
      </c>
      <c r="E635" s="1238">
        <f t="shared" si="290"/>
        <v>0</v>
      </c>
      <c r="F635" s="669">
        <f t="shared" si="290"/>
        <v>0</v>
      </c>
      <c r="G635" s="47"/>
      <c r="H635" s="48">
        <f t="shared" si="291"/>
        <v>0</v>
      </c>
      <c r="I635" s="48">
        <f t="shared" si="291"/>
        <v>0</v>
      </c>
      <c r="J635" s="48">
        <f t="shared" si="291"/>
        <v>0</v>
      </c>
      <c r="K635" s="1187">
        <f t="shared" si="295"/>
        <v>0</v>
      </c>
      <c r="L635" s="46"/>
      <c r="M635" s="48">
        <f t="shared" si="292"/>
        <v>0</v>
      </c>
      <c r="N635" s="48">
        <f t="shared" si="292"/>
        <v>0</v>
      </c>
      <c r="O635" s="48">
        <f t="shared" si="292"/>
        <v>0</v>
      </c>
      <c r="P635" s="1187">
        <f t="shared" si="296"/>
        <v>0</v>
      </c>
      <c r="Q635" s="46"/>
      <c r="R635" s="628" t="str">
        <f t="shared" si="293"/>
        <v>ja</v>
      </c>
      <c r="S635" s="1230">
        <f>IF(R635="nee",0,(K635-P635)*(tab!$C$24*tab!$D$10+tab!$D$52))</f>
        <v>0</v>
      </c>
      <c r="T635" s="1230" t="str">
        <f>IF(AND(K635=0,P635=0),"",(H635-M635)*tab!$E$58+(I635-N635)*tab!$F$58+(J635-O635)*tab!$G$58)</f>
        <v/>
      </c>
      <c r="U635" s="1230">
        <f t="shared" si="297"/>
        <v>0</v>
      </c>
      <c r="V635" s="628" t="str">
        <f t="shared" si="294"/>
        <v>ja</v>
      </c>
      <c r="W635" s="1230">
        <f>IF(V635="nee",0,(K635-P635)*(tab!$C$123))</f>
        <v>0</v>
      </c>
      <c r="X635" s="1230">
        <f>IF(AND(K635=0,P635=0),0,(H635-M635)*tab!$G$123+(I635-N635)*tab!$H$123+(J635-O635)*tab!$I$123)</f>
        <v>0</v>
      </c>
      <c r="Y635" s="1230">
        <f t="shared" si="298"/>
        <v>0</v>
      </c>
      <c r="Z635" s="3"/>
      <c r="AA635" s="26"/>
      <c r="AF635" s="51"/>
      <c r="AG635" s="51"/>
      <c r="AH635" s="51"/>
      <c r="AI635" s="51"/>
      <c r="AJ635" s="51"/>
      <c r="AK635" s="51"/>
      <c r="AL635" s="51"/>
      <c r="AM635" s="51"/>
      <c r="AN635" s="51"/>
      <c r="AO635" s="51"/>
      <c r="AP635" s="51"/>
      <c r="AQ635" s="51"/>
      <c r="AR635" s="51"/>
      <c r="AS635" s="51"/>
      <c r="AT635" s="51"/>
      <c r="AU635" s="51"/>
      <c r="AV635" s="51"/>
      <c r="BD635" s="51"/>
      <c r="BE635" s="51"/>
      <c r="BF635" s="51"/>
      <c r="BG635" s="51"/>
      <c r="BH635" s="51"/>
      <c r="BI635" s="51"/>
      <c r="BJ635" s="51"/>
      <c r="BK635" s="51"/>
      <c r="BL635" s="51"/>
      <c r="BM635" s="51"/>
      <c r="BN635" s="51"/>
      <c r="BO635" s="51"/>
      <c r="BP635" s="51"/>
      <c r="BQ635" s="51"/>
      <c r="BR635" s="51"/>
      <c r="BS635" s="51"/>
      <c r="BT635" s="51"/>
      <c r="CB635" s="51"/>
      <c r="CC635" s="51"/>
      <c r="CD635" s="51"/>
      <c r="CE635" s="51"/>
      <c r="CF635" s="51"/>
      <c r="CG635" s="51"/>
      <c r="CH635" s="51"/>
      <c r="CI635" s="51"/>
      <c r="CJ635" s="51"/>
      <c r="CK635" s="51"/>
      <c r="CL635" s="51"/>
      <c r="CM635" s="51"/>
      <c r="CN635" s="51"/>
      <c r="CO635" s="51"/>
      <c r="CP635" s="51"/>
      <c r="CQ635" s="51"/>
      <c r="CR635" s="51"/>
      <c r="CZ635" s="51"/>
      <c r="DA635" s="51"/>
      <c r="DB635" s="51"/>
      <c r="DC635" s="51"/>
      <c r="DD635" s="51"/>
      <c r="DE635" s="51"/>
      <c r="DF635" s="51"/>
      <c r="DG635" s="51"/>
      <c r="DH635" s="51"/>
      <c r="DI635" s="51"/>
      <c r="DJ635" s="51"/>
      <c r="DK635" s="51"/>
      <c r="DL635" s="51"/>
      <c r="DM635" s="51"/>
      <c r="DN635" s="51"/>
      <c r="DO635" s="51"/>
      <c r="DP635" s="51"/>
      <c r="DX635" s="51"/>
      <c r="DY635" s="51"/>
      <c r="DZ635" s="51"/>
      <c r="EA635" s="51"/>
      <c r="EB635" s="51"/>
      <c r="EC635" s="51"/>
      <c r="ED635" s="51"/>
      <c r="EE635" s="51"/>
      <c r="EF635" s="51"/>
      <c r="EG635" s="51"/>
      <c r="EH635" s="51"/>
      <c r="EI635" s="51"/>
      <c r="EJ635" s="51"/>
      <c r="EK635" s="51"/>
      <c r="EL635" s="51"/>
      <c r="EM635" s="51"/>
      <c r="EN635" s="51"/>
      <c r="EV635" s="51"/>
      <c r="EW635" s="51"/>
      <c r="EX635" s="51"/>
      <c r="EY635" s="51"/>
      <c r="EZ635" s="51"/>
      <c r="FA635" s="51"/>
      <c r="FB635" s="51"/>
      <c r="FC635" s="51"/>
      <c r="FD635" s="51"/>
      <c r="FE635" s="51"/>
      <c r="FF635" s="51"/>
      <c r="FG635" s="51"/>
      <c r="FH635" s="51"/>
      <c r="FI635" s="51"/>
      <c r="FJ635" s="51"/>
      <c r="FK635" s="51"/>
      <c r="FL635" s="51"/>
    </row>
    <row r="636" spans="2:168" ht="12" customHeight="1" x14ac:dyDescent="0.2">
      <c r="B636" s="21"/>
      <c r="C636" s="51"/>
      <c r="D636" s="1">
        <v>20</v>
      </c>
      <c r="E636" s="1238">
        <f t="shared" si="290"/>
        <v>0</v>
      </c>
      <c r="F636" s="669">
        <f t="shared" si="290"/>
        <v>0</v>
      </c>
      <c r="G636" s="47"/>
      <c r="H636" s="48">
        <f t="shared" si="291"/>
        <v>0</v>
      </c>
      <c r="I636" s="48">
        <f t="shared" si="291"/>
        <v>0</v>
      </c>
      <c r="J636" s="48">
        <f t="shared" si="291"/>
        <v>0</v>
      </c>
      <c r="K636" s="1187">
        <f t="shared" si="295"/>
        <v>0</v>
      </c>
      <c r="L636" s="46"/>
      <c r="M636" s="48">
        <f t="shared" si="292"/>
        <v>0</v>
      </c>
      <c r="N636" s="48">
        <f t="shared" si="292"/>
        <v>0</v>
      </c>
      <c r="O636" s="48">
        <f t="shared" si="292"/>
        <v>0</v>
      </c>
      <c r="P636" s="1187">
        <f t="shared" si="296"/>
        <v>0</v>
      </c>
      <c r="Q636" s="46"/>
      <c r="R636" s="628" t="str">
        <f t="shared" si="293"/>
        <v>ja</v>
      </c>
      <c r="S636" s="1230">
        <f>IF(R636="nee",0,(K636-P636)*(tab!$C$24*tab!$D$10+tab!$D$52))</f>
        <v>0</v>
      </c>
      <c r="T636" s="1230" t="str">
        <f>IF(AND(K636=0,P636=0),"",(H636-M636)*tab!$E$58+(I636-N636)*tab!$F$58+(J636-O636)*tab!$G$58)</f>
        <v/>
      </c>
      <c r="U636" s="1230">
        <f t="shared" si="297"/>
        <v>0</v>
      </c>
      <c r="V636" s="628" t="str">
        <f t="shared" si="294"/>
        <v>ja</v>
      </c>
      <c r="W636" s="1230">
        <f>IF(V636="nee",0,(K636-P636)*(tab!$C$123))</f>
        <v>0</v>
      </c>
      <c r="X636" s="1230">
        <f>IF(AND(K636=0,P636=0),0,(H636-M636)*tab!$G$123+(I636-N636)*tab!$H$123+(J636-O636)*tab!$I$123)</f>
        <v>0</v>
      </c>
      <c r="Y636" s="1230">
        <f t="shared" si="298"/>
        <v>0</v>
      </c>
      <c r="Z636" s="3"/>
      <c r="AA636" s="26"/>
      <c r="AF636" s="51"/>
      <c r="AG636" s="51"/>
      <c r="AH636" s="51"/>
      <c r="AI636" s="51"/>
      <c r="AJ636" s="51"/>
      <c r="AK636" s="51"/>
      <c r="AL636" s="51"/>
      <c r="AM636" s="51"/>
      <c r="AN636" s="51"/>
      <c r="AO636" s="51"/>
      <c r="AP636" s="51"/>
      <c r="AQ636" s="51"/>
      <c r="AR636" s="51"/>
      <c r="AS636" s="51"/>
      <c r="AT636" s="51"/>
      <c r="AU636" s="51"/>
      <c r="AV636" s="51"/>
      <c r="BD636" s="51"/>
      <c r="BE636" s="51"/>
      <c r="BF636" s="51"/>
      <c r="BG636" s="51"/>
      <c r="BH636" s="51"/>
      <c r="BI636" s="51"/>
      <c r="BJ636" s="51"/>
      <c r="BK636" s="51"/>
      <c r="BL636" s="51"/>
      <c r="BM636" s="51"/>
      <c r="BN636" s="51"/>
      <c r="BO636" s="51"/>
      <c r="BP636" s="51"/>
      <c r="BQ636" s="51"/>
      <c r="BR636" s="51"/>
      <c r="BS636" s="51"/>
      <c r="BT636" s="51"/>
      <c r="CB636" s="51"/>
      <c r="CC636" s="51"/>
      <c r="CD636" s="51"/>
      <c r="CE636" s="51"/>
      <c r="CF636" s="51"/>
      <c r="CG636" s="51"/>
      <c r="CH636" s="51"/>
      <c r="CI636" s="51"/>
      <c r="CJ636" s="51"/>
      <c r="CK636" s="51"/>
      <c r="CL636" s="51"/>
      <c r="CM636" s="51"/>
      <c r="CN636" s="51"/>
      <c r="CO636" s="51"/>
      <c r="CP636" s="51"/>
      <c r="CQ636" s="51"/>
      <c r="CR636" s="51"/>
      <c r="CZ636" s="51"/>
      <c r="DA636" s="51"/>
      <c r="DB636" s="51"/>
      <c r="DC636" s="51"/>
      <c r="DD636" s="51"/>
      <c r="DE636" s="51"/>
      <c r="DF636" s="51"/>
      <c r="DG636" s="51"/>
      <c r="DH636" s="51"/>
      <c r="DI636" s="51"/>
      <c r="DJ636" s="51"/>
      <c r="DK636" s="51"/>
      <c r="DL636" s="51"/>
      <c r="DM636" s="51"/>
      <c r="DN636" s="51"/>
      <c r="DO636" s="51"/>
      <c r="DP636" s="51"/>
      <c r="DX636" s="51"/>
      <c r="DY636" s="51"/>
      <c r="DZ636" s="51"/>
      <c r="EA636" s="51"/>
      <c r="EB636" s="51"/>
      <c r="EC636" s="51"/>
      <c r="ED636" s="51"/>
      <c r="EE636" s="51"/>
      <c r="EF636" s="51"/>
      <c r="EG636" s="51"/>
      <c r="EH636" s="51"/>
      <c r="EI636" s="51"/>
      <c r="EJ636" s="51"/>
      <c r="EK636" s="51"/>
      <c r="EL636" s="51"/>
      <c r="EM636" s="51"/>
      <c r="EN636" s="51"/>
      <c r="EV636" s="51"/>
      <c r="EW636" s="51"/>
      <c r="EX636" s="51"/>
      <c r="EY636" s="51"/>
      <c r="EZ636" s="51"/>
      <c r="FA636" s="51"/>
      <c r="FB636" s="51"/>
      <c r="FC636" s="51"/>
      <c r="FD636" s="51"/>
      <c r="FE636" s="51"/>
      <c r="FF636" s="51"/>
      <c r="FG636" s="51"/>
      <c r="FH636" s="51"/>
      <c r="FI636" s="51"/>
      <c r="FJ636" s="51"/>
      <c r="FK636" s="51"/>
      <c r="FL636" s="51"/>
    </row>
    <row r="637" spans="2:168" ht="12" customHeight="1" x14ac:dyDescent="0.2">
      <c r="B637" s="21"/>
      <c r="C637" s="51"/>
      <c r="D637" s="1">
        <v>21</v>
      </c>
      <c r="E637" s="1238">
        <f t="shared" si="290"/>
        <v>0</v>
      </c>
      <c r="F637" s="669">
        <f t="shared" si="290"/>
        <v>0</v>
      </c>
      <c r="G637" s="47"/>
      <c r="H637" s="48">
        <f t="shared" si="291"/>
        <v>0</v>
      </c>
      <c r="I637" s="48">
        <f t="shared" si="291"/>
        <v>0</v>
      </c>
      <c r="J637" s="48">
        <f t="shared" si="291"/>
        <v>0</v>
      </c>
      <c r="K637" s="1187">
        <f t="shared" si="295"/>
        <v>0</v>
      </c>
      <c r="L637" s="46"/>
      <c r="M637" s="48">
        <f t="shared" si="292"/>
        <v>0</v>
      </c>
      <c r="N637" s="48">
        <f t="shared" si="292"/>
        <v>0</v>
      </c>
      <c r="O637" s="48">
        <f t="shared" si="292"/>
        <v>0</v>
      </c>
      <c r="P637" s="1187">
        <f t="shared" si="296"/>
        <v>0</v>
      </c>
      <c r="Q637" s="46"/>
      <c r="R637" s="628" t="str">
        <f t="shared" si="293"/>
        <v>ja</v>
      </c>
      <c r="S637" s="1230">
        <f>IF(R637="nee",0,(K637-P637)*(tab!$C$24*tab!$D$10+tab!$D$52))</f>
        <v>0</v>
      </c>
      <c r="T637" s="1230" t="str">
        <f>IF(AND(K637=0,P637=0),"",(H637-M637)*tab!$E$58+(I637-N637)*tab!$F$58+(J637-O637)*tab!$G$58)</f>
        <v/>
      </c>
      <c r="U637" s="1230">
        <f t="shared" si="297"/>
        <v>0</v>
      </c>
      <c r="V637" s="628" t="str">
        <f t="shared" si="294"/>
        <v>ja</v>
      </c>
      <c r="W637" s="1230">
        <f>IF(V637="nee",0,(K637-P637)*(tab!$C$123))</f>
        <v>0</v>
      </c>
      <c r="X637" s="1230">
        <f>IF(AND(K637=0,P637=0),0,(H637-M637)*tab!$G$123+(I637-N637)*tab!$H$123+(J637-O637)*tab!$I$123)</f>
        <v>0</v>
      </c>
      <c r="Y637" s="1230">
        <f t="shared" si="298"/>
        <v>0</v>
      </c>
      <c r="Z637" s="3"/>
      <c r="AA637" s="26"/>
      <c r="AF637" s="51"/>
      <c r="AG637" s="51"/>
      <c r="AH637" s="51"/>
      <c r="AI637" s="51"/>
      <c r="AJ637" s="51"/>
      <c r="AK637" s="51"/>
      <c r="AL637" s="51"/>
      <c r="AM637" s="51"/>
      <c r="AN637" s="51"/>
      <c r="AO637" s="51"/>
      <c r="AP637" s="51"/>
      <c r="AQ637" s="51"/>
      <c r="AR637" s="51"/>
      <c r="AS637" s="51"/>
      <c r="AT637" s="51"/>
      <c r="AU637" s="51"/>
      <c r="AV637" s="51"/>
      <c r="BD637" s="51"/>
      <c r="BE637" s="51"/>
      <c r="BF637" s="51"/>
      <c r="BG637" s="51"/>
      <c r="BH637" s="51"/>
      <c r="BI637" s="51"/>
      <c r="BJ637" s="51"/>
      <c r="BK637" s="51"/>
      <c r="BL637" s="51"/>
      <c r="BM637" s="51"/>
      <c r="BN637" s="51"/>
      <c r="BO637" s="51"/>
      <c r="BP637" s="51"/>
      <c r="BQ637" s="51"/>
      <c r="BR637" s="51"/>
      <c r="BS637" s="51"/>
      <c r="BT637" s="51"/>
      <c r="CB637" s="51"/>
      <c r="CC637" s="51"/>
      <c r="CD637" s="51"/>
      <c r="CE637" s="51"/>
      <c r="CF637" s="51"/>
      <c r="CG637" s="51"/>
      <c r="CH637" s="51"/>
      <c r="CI637" s="51"/>
      <c r="CJ637" s="51"/>
      <c r="CK637" s="51"/>
      <c r="CL637" s="51"/>
      <c r="CM637" s="51"/>
      <c r="CN637" s="51"/>
      <c r="CO637" s="51"/>
      <c r="CP637" s="51"/>
      <c r="CQ637" s="51"/>
      <c r="CR637" s="51"/>
      <c r="CZ637" s="51"/>
      <c r="DA637" s="51"/>
      <c r="DB637" s="51"/>
      <c r="DC637" s="51"/>
      <c r="DD637" s="51"/>
      <c r="DE637" s="51"/>
      <c r="DF637" s="51"/>
      <c r="DG637" s="51"/>
      <c r="DH637" s="51"/>
      <c r="DI637" s="51"/>
      <c r="DJ637" s="51"/>
      <c r="DK637" s="51"/>
      <c r="DL637" s="51"/>
      <c r="DM637" s="51"/>
      <c r="DN637" s="51"/>
      <c r="DO637" s="51"/>
      <c r="DP637" s="51"/>
      <c r="DX637" s="51"/>
      <c r="DY637" s="51"/>
      <c r="DZ637" s="51"/>
      <c r="EA637" s="51"/>
      <c r="EB637" s="51"/>
      <c r="EC637" s="51"/>
      <c r="ED637" s="51"/>
      <c r="EE637" s="51"/>
      <c r="EF637" s="51"/>
      <c r="EG637" s="51"/>
      <c r="EH637" s="51"/>
      <c r="EI637" s="51"/>
      <c r="EJ637" s="51"/>
      <c r="EK637" s="51"/>
      <c r="EL637" s="51"/>
      <c r="EM637" s="51"/>
      <c r="EN637" s="51"/>
      <c r="EV637" s="51"/>
      <c r="EW637" s="51"/>
      <c r="EX637" s="51"/>
      <c r="EY637" s="51"/>
      <c r="EZ637" s="51"/>
      <c r="FA637" s="51"/>
      <c r="FB637" s="51"/>
      <c r="FC637" s="51"/>
      <c r="FD637" s="51"/>
      <c r="FE637" s="51"/>
      <c r="FF637" s="51"/>
      <c r="FG637" s="51"/>
      <c r="FH637" s="51"/>
      <c r="FI637" s="51"/>
      <c r="FJ637" s="51"/>
      <c r="FK637" s="51"/>
      <c r="FL637" s="51"/>
    </row>
    <row r="638" spans="2:168" ht="12" customHeight="1" x14ac:dyDescent="0.2">
      <c r="B638" s="21"/>
      <c r="C638" s="51"/>
      <c r="D638" s="1">
        <v>22</v>
      </c>
      <c r="E638" s="1238">
        <f t="shared" si="290"/>
        <v>0</v>
      </c>
      <c r="F638" s="669">
        <f t="shared" si="290"/>
        <v>0</v>
      </c>
      <c r="G638" s="47"/>
      <c r="H638" s="48">
        <f t="shared" si="291"/>
        <v>0</v>
      </c>
      <c r="I638" s="48">
        <f t="shared" si="291"/>
        <v>0</v>
      </c>
      <c r="J638" s="48">
        <f t="shared" si="291"/>
        <v>0</v>
      </c>
      <c r="K638" s="1187">
        <f t="shared" si="295"/>
        <v>0</v>
      </c>
      <c r="L638" s="46"/>
      <c r="M638" s="48">
        <f t="shared" si="292"/>
        <v>0</v>
      </c>
      <c r="N638" s="48">
        <f t="shared" si="292"/>
        <v>0</v>
      </c>
      <c r="O638" s="48">
        <f t="shared" si="292"/>
        <v>0</v>
      </c>
      <c r="P638" s="1187">
        <f t="shared" si="296"/>
        <v>0</v>
      </c>
      <c r="Q638" s="46"/>
      <c r="R638" s="628" t="str">
        <f t="shared" si="293"/>
        <v>ja</v>
      </c>
      <c r="S638" s="1230">
        <f>IF(R638="nee",0,(K638-P638)*(tab!$C$24*tab!$D$10+tab!$D$52))</f>
        <v>0</v>
      </c>
      <c r="T638" s="1230" t="str">
        <f>IF(AND(K638=0,P638=0),"",(H638-M638)*tab!$E$58+(I638-N638)*tab!$F$58+(J638-O638)*tab!$G$58)</f>
        <v/>
      </c>
      <c r="U638" s="1230">
        <f t="shared" si="297"/>
        <v>0</v>
      </c>
      <c r="V638" s="628" t="str">
        <f t="shared" si="294"/>
        <v>ja</v>
      </c>
      <c r="W638" s="1230">
        <f>IF(V638="nee",0,(K638-P638)*(tab!$C$123))</f>
        <v>0</v>
      </c>
      <c r="X638" s="1230">
        <f>IF(AND(K638=0,P638=0),0,(H638-M638)*tab!$G$123+(I638-N638)*tab!$H$123+(J638-O638)*tab!$I$123)</f>
        <v>0</v>
      </c>
      <c r="Y638" s="1230">
        <f t="shared" si="298"/>
        <v>0</v>
      </c>
      <c r="Z638" s="3"/>
      <c r="AA638" s="26"/>
      <c r="AF638" s="51"/>
      <c r="AG638" s="51"/>
      <c r="AH638" s="51"/>
      <c r="AI638" s="51"/>
      <c r="AJ638" s="51"/>
      <c r="AK638" s="51"/>
      <c r="AL638" s="51"/>
      <c r="AM638" s="51"/>
      <c r="AN638" s="51"/>
      <c r="AO638" s="51"/>
      <c r="AP638" s="51"/>
      <c r="AQ638" s="51"/>
      <c r="AR638" s="51"/>
      <c r="AS638" s="51"/>
      <c r="AT638" s="51"/>
      <c r="AU638" s="51"/>
      <c r="AV638" s="51"/>
      <c r="BD638" s="51"/>
      <c r="BE638" s="51"/>
      <c r="BF638" s="51"/>
      <c r="BG638" s="51"/>
      <c r="BH638" s="51"/>
      <c r="BI638" s="51"/>
      <c r="BJ638" s="51"/>
      <c r="BK638" s="51"/>
      <c r="BL638" s="51"/>
      <c r="BM638" s="51"/>
      <c r="BN638" s="51"/>
      <c r="BO638" s="51"/>
      <c r="BP638" s="51"/>
      <c r="BQ638" s="51"/>
      <c r="BR638" s="51"/>
      <c r="BS638" s="51"/>
      <c r="BT638" s="51"/>
      <c r="CB638" s="51"/>
      <c r="CC638" s="51"/>
      <c r="CD638" s="51"/>
      <c r="CE638" s="51"/>
      <c r="CF638" s="51"/>
      <c r="CG638" s="51"/>
      <c r="CH638" s="51"/>
      <c r="CI638" s="51"/>
      <c r="CJ638" s="51"/>
      <c r="CK638" s="51"/>
      <c r="CL638" s="51"/>
      <c r="CM638" s="51"/>
      <c r="CN638" s="51"/>
      <c r="CO638" s="51"/>
      <c r="CP638" s="51"/>
      <c r="CQ638" s="51"/>
      <c r="CR638" s="51"/>
      <c r="CZ638" s="51"/>
      <c r="DA638" s="51"/>
      <c r="DB638" s="51"/>
      <c r="DC638" s="51"/>
      <c r="DD638" s="51"/>
      <c r="DE638" s="51"/>
      <c r="DF638" s="51"/>
      <c r="DG638" s="51"/>
      <c r="DH638" s="51"/>
      <c r="DI638" s="51"/>
      <c r="DJ638" s="51"/>
      <c r="DK638" s="51"/>
      <c r="DL638" s="51"/>
      <c r="DM638" s="51"/>
      <c r="DN638" s="51"/>
      <c r="DO638" s="51"/>
      <c r="DP638" s="51"/>
      <c r="DX638" s="51"/>
      <c r="DY638" s="51"/>
      <c r="DZ638" s="51"/>
      <c r="EA638" s="51"/>
      <c r="EB638" s="51"/>
      <c r="EC638" s="51"/>
      <c r="ED638" s="51"/>
      <c r="EE638" s="51"/>
      <c r="EF638" s="51"/>
      <c r="EG638" s="51"/>
      <c r="EH638" s="51"/>
      <c r="EI638" s="51"/>
      <c r="EJ638" s="51"/>
      <c r="EK638" s="51"/>
      <c r="EL638" s="51"/>
      <c r="EM638" s="51"/>
      <c r="EN638" s="51"/>
      <c r="EV638" s="51"/>
      <c r="EW638" s="51"/>
      <c r="EX638" s="51"/>
      <c r="EY638" s="51"/>
      <c r="EZ638" s="51"/>
      <c r="FA638" s="51"/>
      <c r="FB638" s="51"/>
      <c r="FC638" s="51"/>
      <c r="FD638" s="51"/>
      <c r="FE638" s="51"/>
      <c r="FF638" s="51"/>
      <c r="FG638" s="51"/>
      <c r="FH638" s="51"/>
      <c r="FI638" s="51"/>
      <c r="FJ638" s="51"/>
      <c r="FK638" s="51"/>
      <c r="FL638" s="51"/>
    </row>
    <row r="639" spans="2:168" ht="12" customHeight="1" x14ac:dyDescent="0.2">
      <c r="B639" s="21"/>
      <c r="C639" s="51"/>
      <c r="D639" s="1">
        <v>23</v>
      </c>
      <c r="E639" s="1238">
        <f t="shared" si="290"/>
        <v>0</v>
      </c>
      <c r="F639" s="669">
        <f t="shared" si="290"/>
        <v>0</v>
      </c>
      <c r="G639" s="47"/>
      <c r="H639" s="48">
        <f t="shared" si="291"/>
        <v>0</v>
      </c>
      <c r="I639" s="48">
        <f t="shared" si="291"/>
        <v>0</v>
      </c>
      <c r="J639" s="48">
        <f t="shared" si="291"/>
        <v>0</v>
      </c>
      <c r="K639" s="1187">
        <f t="shared" si="295"/>
        <v>0</v>
      </c>
      <c r="L639" s="46"/>
      <c r="M639" s="48">
        <f t="shared" si="292"/>
        <v>0</v>
      </c>
      <c r="N639" s="48">
        <f t="shared" si="292"/>
        <v>0</v>
      </c>
      <c r="O639" s="48">
        <f t="shared" si="292"/>
        <v>0</v>
      </c>
      <c r="P639" s="1187">
        <f t="shared" si="296"/>
        <v>0</v>
      </c>
      <c r="Q639" s="46"/>
      <c r="R639" s="628" t="str">
        <f t="shared" si="293"/>
        <v>ja</v>
      </c>
      <c r="S639" s="1230">
        <f>IF(R639="nee",0,(K639-P639)*(tab!$C$24*tab!$D$10+tab!$D$52))</f>
        <v>0</v>
      </c>
      <c r="T639" s="1230" t="str">
        <f>IF(AND(K639=0,P639=0),"",(H639-M639)*tab!$E$58+(I639-N639)*tab!$F$58+(J639-O639)*tab!$G$58)</f>
        <v/>
      </c>
      <c r="U639" s="1230">
        <f t="shared" si="297"/>
        <v>0</v>
      </c>
      <c r="V639" s="628" t="str">
        <f t="shared" si="294"/>
        <v>ja</v>
      </c>
      <c r="W639" s="1230">
        <f>IF(V639="nee",0,(K639-P639)*(tab!$C$123))</f>
        <v>0</v>
      </c>
      <c r="X639" s="1230">
        <f>IF(AND(K639=0,P639=0),0,(H639-M639)*tab!$G$123+(I639-N639)*tab!$H$123+(J639-O639)*tab!$I$123)</f>
        <v>0</v>
      </c>
      <c r="Y639" s="1230">
        <f t="shared" si="298"/>
        <v>0</v>
      </c>
      <c r="Z639" s="3"/>
      <c r="AA639" s="26"/>
      <c r="AF639" s="51"/>
      <c r="AG639" s="51"/>
      <c r="AH639" s="51"/>
      <c r="AI639" s="51"/>
      <c r="AJ639" s="51"/>
      <c r="AK639" s="51"/>
      <c r="AL639" s="51"/>
      <c r="AM639" s="51"/>
      <c r="AN639" s="51"/>
      <c r="AO639" s="51"/>
      <c r="AP639" s="51"/>
      <c r="AQ639" s="51"/>
      <c r="AR639" s="51"/>
      <c r="AS639" s="51"/>
      <c r="AT639" s="51"/>
      <c r="AU639" s="51"/>
      <c r="AV639" s="51"/>
      <c r="BD639" s="51"/>
      <c r="BE639" s="51"/>
      <c r="BF639" s="51"/>
      <c r="BG639" s="51"/>
      <c r="BH639" s="51"/>
      <c r="BI639" s="51"/>
      <c r="BJ639" s="51"/>
      <c r="BK639" s="51"/>
      <c r="BL639" s="51"/>
      <c r="BM639" s="51"/>
      <c r="BN639" s="51"/>
      <c r="BO639" s="51"/>
      <c r="BP639" s="51"/>
      <c r="BQ639" s="51"/>
      <c r="BR639" s="51"/>
      <c r="BS639" s="51"/>
      <c r="BT639" s="51"/>
      <c r="CB639" s="51"/>
      <c r="CC639" s="51"/>
      <c r="CD639" s="51"/>
      <c r="CE639" s="51"/>
      <c r="CF639" s="51"/>
      <c r="CG639" s="51"/>
      <c r="CH639" s="51"/>
      <c r="CI639" s="51"/>
      <c r="CJ639" s="51"/>
      <c r="CK639" s="51"/>
      <c r="CL639" s="51"/>
      <c r="CM639" s="51"/>
      <c r="CN639" s="51"/>
      <c r="CO639" s="51"/>
      <c r="CP639" s="51"/>
      <c r="CQ639" s="51"/>
      <c r="CR639" s="51"/>
      <c r="CZ639" s="51"/>
      <c r="DA639" s="51"/>
      <c r="DB639" s="51"/>
      <c r="DC639" s="51"/>
      <c r="DD639" s="51"/>
      <c r="DE639" s="51"/>
      <c r="DF639" s="51"/>
      <c r="DG639" s="51"/>
      <c r="DH639" s="51"/>
      <c r="DI639" s="51"/>
      <c r="DJ639" s="51"/>
      <c r="DK639" s="51"/>
      <c r="DL639" s="51"/>
      <c r="DM639" s="51"/>
      <c r="DN639" s="51"/>
      <c r="DO639" s="51"/>
      <c r="DP639" s="51"/>
      <c r="DX639" s="51"/>
      <c r="DY639" s="51"/>
      <c r="DZ639" s="51"/>
      <c r="EA639" s="51"/>
      <c r="EB639" s="51"/>
      <c r="EC639" s="51"/>
      <c r="ED639" s="51"/>
      <c r="EE639" s="51"/>
      <c r="EF639" s="51"/>
      <c r="EG639" s="51"/>
      <c r="EH639" s="51"/>
      <c r="EI639" s="51"/>
      <c r="EJ639" s="51"/>
      <c r="EK639" s="51"/>
      <c r="EL639" s="51"/>
      <c r="EM639" s="51"/>
      <c r="EN639" s="51"/>
      <c r="EV639" s="51"/>
      <c r="EW639" s="51"/>
      <c r="EX639" s="51"/>
      <c r="EY639" s="51"/>
      <c r="EZ639" s="51"/>
      <c r="FA639" s="51"/>
      <c r="FB639" s="51"/>
      <c r="FC639" s="51"/>
      <c r="FD639" s="51"/>
      <c r="FE639" s="51"/>
      <c r="FF639" s="51"/>
      <c r="FG639" s="51"/>
      <c r="FH639" s="51"/>
      <c r="FI639" s="51"/>
      <c r="FJ639" s="51"/>
      <c r="FK639" s="51"/>
      <c r="FL639" s="51"/>
    </row>
    <row r="640" spans="2:168" ht="12" customHeight="1" x14ac:dyDescent="0.2">
      <c r="B640" s="21"/>
      <c r="C640" s="51"/>
      <c r="D640" s="1">
        <v>24</v>
      </c>
      <c r="E640" s="1238">
        <f t="shared" si="290"/>
        <v>0</v>
      </c>
      <c r="F640" s="669">
        <f t="shared" si="290"/>
        <v>0</v>
      </c>
      <c r="G640" s="47"/>
      <c r="H640" s="48">
        <f t="shared" si="291"/>
        <v>0</v>
      </c>
      <c r="I640" s="48">
        <f t="shared" si="291"/>
        <v>0</v>
      </c>
      <c r="J640" s="48">
        <f t="shared" si="291"/>
        <v>0</v>
      </c>
      <c r="K640" s="1187">
        <f t="shared" si="295"/>
        <v>0</v>
      </c>
      <c r="L640" s="46"/>
      <c r="M640" s="48">
        <f t="shared" si="292"/>
        <v>0</v>
      </c>
      <c r="N640" s="48">
        <f t="shared" si="292"/>
        <v>0</v>
      </c>
      <c r="O640" s="48">
        <f t="shared" si="292"/>
        <v>0</v>
      </c>
      <c r="P640" s="1187">
        <f t="shared" si="296"/>
        <v>0</v>
      </c>
      <c r="Q640" s="46"/>
      <c r="R640" s="628" t="str">
        <f t="shared" si="293"/>
        <v>ja</v>
      </c>
      <c r="S640" s="1230">
        <f>IF(R640="nee",0,(K640-P640)*(tab!$C$24*tab!$D$10+tab!$D$52))</f>
        <v>0</v>
      </c>
      <c r="T640" s="1230" t="str">
        <f>IF(AND(K640=0,P640=0),"",(H640-M640)*tab!$E$58+(I640-N640)*tab!$F$58+(J640-O640)*tab!$G$58)</f>
        <v/>
      </c>
      <c r="U640" s="1230">
        <f t="shared" si="297"/>
        <v>0</v>
      </c>
      <c r="V640" s="628" t="str">
        <f t="shared" si="294"/>
        <v>ja</v>
      </c>
      <c r="W640" s="1230">
        <f>IF(V640="nee",0,(K640-P640)*(tab!$C$123))</f>
        <v>0</v>
      </c>
      <c r="X640" s="1230">
        <f>IF(AND(K640=0,P640=0),0,(H640-M640)*tab!$G$123+(I640-N640)*tab!$H$123+(J640-O640)*tab!$I$123)</f>
        <v>0</v>
      </c>
      <c r="Y640" s="1230">
        <f t="shared" si="298"/>
        <v>0</v>
      </c>
      <c r="Z640" s="3"/>
      <c r="AA640" s="26"/>
      <c r="AF640" s="51"/>
      <c r="AG640" s="51"/>
      <c r="AH640" s="51"/>
      <c r="AI640" s="51"/>
      <c r="AJ640" s="51"/>
      <c r="AK640" s="51"/>
      <c r="AL640" s="51"/>
      <c r="AM640" s="51"/>
      <c r="AN640" s="51"/>
      <c r="AO640" s="51"/>
      <c r="AP640" s="51"/>
      <c r="AQ640" s="51"/>
      <c r="AR640" s="51"/>
      <c r="AS640" s="51"/>
      <c r="AT640" s="51"/>
      <c r="AU640" s="51"/>
      <c r="AV640" s="51"/>
      <c r="BD640" s="51"/>
      <c r="BE640" s="51"/>
      <c r="BF640" s="51"/>
      <c r="BG640" s="51"/>
      <c r="BH640" s="51"/>
      <c r="BI640" s="51"/>
      <c r="BJ640" s="51"/>
      <c r="BK640" s="51"/>
      <c r="BL640" s="51"/>
      <c r="BM640" s="51"/>
      <c r="BN640" s="51"/>
      <c r="BO640" s="51"/>
      <c r="BP640" s="51"/>
      <c r="BQ640" s="51"/>
      <c r="BR640" s="51"/>
      <c r="BS640" s="51"/>
      <c r="BT640" s="51"/>
      <c r="CB640" s="51"/>
      <c r="CC640" s="51"/>
      <c r="CD640" s="51"/>
      <c r="CE640" s="51"/>
      <c r="CF640" s="51"/>
      <c r="CG640" s="51"/>
      <c r="CH640" s="51"/>
      <c r="CI640" s="51"/>
      <c r="CJ640" s="51"/>
      <c r="CK640" s="51"/>
      <c r="CL640" s="51"/>
      <c r="CM640" s="51"/>
      <c r="CN640" s="51"/>
      <c r="CO640" s="51"/>
      <c r="CP640" s="51"/>
      <c r="CQ640" s="51"/>
      <c r="CR640" s="51"/>
      <c r="CZ640" s="51"/>
      <c r="DA640" s="51"/>
      <c r="DB640" s="51"/>
      <c r="DC640" s="51"/>
      <c r="DD640" s="51"/>
      <c r="DE640" s="51"/>
      <c r="DF640" s="51"/>
      <c r="DG640" s="51"/>
      <c r="DH640" s="51"/>
      <c r="DI640" s="51"/>
      <c r="DJ640" s="51"/>
      <c r="DK640" s="51"/>
      <c r="DL640" s="51"/>
      <c r="DM640" s="51"/>
      <c r="DN640" s="51"/>
      <c r="DO640" s="51"/>
      <c r="DP640" s="51"/>
      <c r="DX640" s="51"/>
      <c r="DY640" s="51"/>
      <c r="DZ640" s="51"/>
      <c r="EA640" s="51"/>
      <c r="EB640" s="51"/>
      <c r="EC640" s="51"/>
      <c r="ED640" s="51"/>
      <c r="EE640" s="51"/>
      <c r="EF640" s="51"/>
      <c r="EG640" s="51"/>
      <c r="EH640" s="51"/>
      <c r="EI640" s="51"/>
      <c r="EJ640" s="51"/>
      <c r="EK640" s="51"/>
      <c r="EL640" s="51"/>
      <c r="EM640" s="51"/>
      <c r="EN640" s="51"/>
      <c r="EV640" s="51"/>
      <c r="EW640" s="51"/>
      <c r="EX640" s="51"/>
      <c r="EY640" s="51"/>
      <c r="EZ640" s="51"/>
      <c r="FA640" s="51"/>
      <c r="FB640" s="51"/>
      <c r="FC640" s="51"/>
      <c r="FD640" s="51"/>
      <c r="FE640" s="51"/>
      <c r="FF640" s="51"/>
      <c r="FG640" s="51"/>
      <c r="FH640" s="51"/>
      <c r="FI640" s="51"/>
      <c r="FJ640" s="51"/>
      <c r="FK640" s="51"/>
      <c r="FL640" s="51"/>
    </row>
    <row r="641" spans="2:168" ht="12" customHeight="1" x14ac:dyDescent="0.2">
      <c r="B641" s="21"/>
      <c r="C641" s="51"/>
      <c r="D641" s="1">
        <v>25</v>
      </c>
      <c r="E641" s="1238">
        <f t="shared" si="290"/>
        <v>0</v>
      </c>
      <c r="F641" s="669">
        <f t="shared" si="290"/>
        <v>0</v>
      </c>
      <c r="G641" s="47"/>
      <c r="H641" s="48">
        <f t="shared" si="291"/>
        <v>0</v>
      </c>
      <c r="I641" s="48">
        <f t="shared" si="291"/>
        <v>0</v>
      </c>
      <c r="J641" s="48">
        <f t="shared" si="291"/>
        <v>0</v>
      </c>
      <c r="K641" s="1187">
        <f t="shared" si="295"/>
        <v>0</v>
      </c>
      <c r="L641" s="46"/>
      <c r="M641" s="48">
        <f t="shared" si="292"/>
        <v>0</v>
      </c>
      <c r="N641" s="48">
        <f t="shared" si="292"/>
        <v>0</v>
      </c>
      <c r="O641" s="48">
        <f t="shared" si="292"/>
        <v>0</v>
      </c>
      <c r="P641" s="1187">
        <f t="shared" si="296"/>
        <v>0</v>
      </c>
      <c r="Q641" s="46"/>
      <c r="R641" s="628" t="str">
        <f t="shared" si="293"/>
        <v>ja</v>
      </c>
      <c r="S641" s="1230">
        <f>IF(R641="nee",0,(K641-P641)*(tab!$C$24*tab!$D$10+tab!$D$52))</f>
        <v>0</v>
      </c>
      <c r="T641" s="1230" t="str">
        <f>IF(AND(K641=0,P641=0),"",(H641-M641)*tab!$E$58+(I641-N641)*tab!$F$58+(J641-O641)*tab!$G$58)</f>
        <v/>
      </c>
      <c r="U641" s="1230">
        <f t="shared" si="297"/>
        <v>0</v>
      </c>
      <c r="V641" s="628" t="str">
        <f t="shared" si="294"/>
        <v>ja</v>
      </c>
      <c r="W641" s="1230">
        <f>IF(V641="nee",0,(K641-P641)*(tab!$C$123))</f>
        <v>0</v>
      </c>
      <c r="X641" s="1230">
        <f>IF(AND(K641=0,P641=0),0,(H641-M641)*tab!$G$123+(I641-N641)*tab!$H$123+(J641-O641)*tab!$I$123)</f>
        <v>0</v>
      </c>
      <c r="Y641" s="1230">
        <f t="shared" si="298"/>
        <v>0</v>
      </c>
      <c r="Z641" s="3"/>
      <c r="AA641" s="26"/>
      <c r="AF641" s="51"/>
      <c r="AG641" s="51"/>
      <c r="AH641" s="51"/>
      <c r="AI641" s="51"/>
      <c r="AJ641" s="51"/>
      <c r="AK641" s="51"/>
      <c r="AL641" s="51"/>
      <c r="AM641" s="51"/>
      <c r="AN641" s="51"/>
      <c r="AO641" s="51"/>
      <c r="AP641" s="51"/>
      <c r="AQ641" s="51"/>
      <c r="AR641" s="51"/>
      <c r="AS641" s="51"/>
      <c r="AT641" s="51"/>
      <c r="AU641" s="51"/>
      <c r="AV641" s="51"/>
      <c r="BD641" s="51"/>
      <c r="BE641" s="51"/>
      <c r="BF641" s="51"/>
      <c r="BG641" s="51"/>
      <c r="BH641" s="51"/>
      <c r="BI641" s="51"/>
      <c r="BJ641" s="51"/>
      <c r="BK641" s="51"/>
      <c r="BL641" s="51"/>
      <c r="BM641" s="51"/>
      <c r="BN641" s="51"/>
      <c r="BO641" s="51"/>
      <c r="BP641" s="51"/>
      <c r="BQ641" s="51"/>
      <c r="BR641" s="51"/>
      <c r="BS641" s="51"/>
      <c r="BT641" s="51"/>
      <c r="CB641" s="51"/>
      <c r="CC641" s="51"/>
      <c r="CD641" s="51"/>
      <c r="CE641" s="51"/>
      <c r="CF641" s="51"/>
      <c r="CG641" s="51"/>
      <c r="CH641" s="51"/>
      <c r="CI641" s="51"/>
      <c r="CJ641" s="51"/>
      <c r="CK641" s="51"/>
      <c r="CL641" s="51"/>
      <c r="CM641" s="51"/>
      <c r="CN641" s="51"/>
      <c r="CO641" s="51"/>
      <c r="CP641" s="51"/>
      <c r="CQ641" s="51"/>
      <c r="CR641" s="51"/>
      <c r="CZ641" s="51"/>
      <c r="DA641" s="51"/>
      <c r="DB641" s="51"/>
      <c r="DC641" s="51"/>
      <c r="DD641" s="51"/>
      <c r="DE641" s="51"/>
      <c r="DF641" s="51"/>
      <c r="DG641" s="51"/>
      <c r="DH641" s="51"/>
      <c r="DI641" s="51"/>
      <c r="DJ641" s="51"/>
      <c r="DK641" s="51"/>
      <c r="DL641" s="51"/>
      <c r="DM641" s="51"/>
      <c r="DN641" s="51"/>
      <c r="DO641" s="51"/>
      <c r="DP641" s="51"/>
      <c r="DX641" s="51"/>
      <c r="DY641" s="51"/>
      <c r="DZ641" s="51"/>
      <c r="EA641" s="51"/>
      <c r="EB641" s="51"/>
      <c r="EC641" s="51"/>
      <c r="ED641" s="51"/>
      <c r="EE641" s="51"/>
      <c r="EF641" s="51"/>
      <c r="EG641" s="51"/>
      <c r="EH641" s="51"/>
      <c r="EI641" s="51"/>
      <c r="EJ641" s="51"/>
      <c r="EK641" s="51"/>
      <c r="EL641" s="51"/>
      <c r="EM641" s="51"/>
      <c r="EN641" s="51"/>
      <c r="EV641" s="51"/>
      <c r="EW641" s="51"/>
      <c r="EX641" s="51"/>
      <c r="EY641" s="51"/>
      <c r="EZ641" s="51"/>
      <c r="FA641" s="51"/>
      <c r="FB641" s="51"/>
      <c r="FC641" s="51"/>
      <c r="FD641" s="51"/>
      <c r="FE641" s="51"/>
      <c r="FF641" s="51"/>
      <c r="FG641" s="51"/>
      <c r="FH641" s="51"/>
      <c r="FI641" s="51"/>
      <c r="FJ641" s="51"/>
      <c r="FK641" s="51"/>
      <c r="FL641" s="51"/>
    </row>
    <row r="642" spans="2:168" ht="12" customHeight="1" x14ac:dyDescent="0.2">
      <c r="B642" s="21"/>
      <c r="C642" s="51"/>
      <c r="D642" s="1">
        <v>26</v>
      </c>
      <c r="E642" s="1238">
        <f t="shared" si="290"/>
        <v>0</v>
      </c>
      <c r="F642" s="669">
        <f t="shared" si="290"/>
        <v>0</v>
      </c>
      <c r="G642" s="47"/>
      <c r="H642" s="48">
        <f t="shared" si="291"/>
        <v>0</v>
      </c>
      <c r="I642" s="48">
        <f t="shared" si="291"/>
        <v>0</v>
      </c>
      <c r="J642" s="48">
        <f t="shared" si="291"/>
        <v>0</v>
      </c>
      <c r="K642" s="1187">
        <f t="shared" si="295"/>
        <v>0</v>
      </c>
      <c r="L642" s="46"/>
      <c r="M642" s="48">
        <f t="shared" si="292"/>
        <v>0</v>
      </c>
      <c r="N642" s="48">
        <f t="shared" si="292"/>
        <v>0</v>
      </c>
      <c r="O642" s="48">
        <f t="shared" si="292"/>
        <v>0</v>
      </c>
      <c r="P642" s="1187">
        <f t="shared" si="296"/>
        <v>0</v>
      </c>
      <c r="Q642" s="46"/>
      <c r="R642" s="628" t="str">
        <f t="shared" si="293"/>
        <v>ja</v>
      </c>
      <c r="S642" s="1230">
        <f>IF(R642="nee",0,(K642-P642)*(tab!$C$24*tab!$D$10+tab!$D$52))</f>
        <v>0</v>
      </c>
      <c r="T642" s="1230" t="str">
        <f>IF(AND(K642=0,P642=0),"",(H642-M642)*tab!$E$58+(I642-N642)*tab!$F$58+(J642-O642)*tab!$G$58)</f>
        <v/>
      </c>
      <c r="U642" s="1230">
        <f t="shared" si="297"/>
        <v>0</v>
      </c>
      <c r="V642" s="628" t="str">
        <f t="shared" si="294"/>
        <v>ja</v>
      </c>
      <c r="W642" s="1230">
        <f>IF(V642="nee",0,(K642-P642)*(tab!$C$123))</f>
        <v>0</v>
      </c>
      <c r="X642" s="1230">
        <f>IF(AND(K642=0,P642=0),0,(H642-M642)*tab!$G$123+(I642-N642)*tab!$H$123+(J642-O642)*tab!$I$123)</f>
        <v>0</v>
      </c>
      <c r="Y642" s="1230">
        <f t="shared" si="298"/>
        <v>0</v>
      </c>
      <c r="Z642" s="3"/>
      <c r="AA642" s="26"/>
      <c r="AF642" s="51"/>
      <c r="AG642" s="51"/>
      <c r="AH642" s="51"/>
      <c r="AI642" s="51"/>
      <c r="AJ642" s="51"/>
      <c r="AK642" s="51"/>
      <c r="AL642" s="51"/>
      <c r="AM642" s="51"/>
      <c r="AN642" s="51"/>
      <c r="AO642" s="51"/>
      <c r="AP642" s="51"/>
      <c r="AQ642" s="51"/>
      <c r="AR642" s="51"/>
      <c r="AS642" s="51"/>
      <c r="AT642" s="51"/>
      <c r="AU642" s="51"/>
      <c r="AV642" s="51"/>
      <c r="BD642" s="51"/>
      <c r="BE642" s="51"/>
      <c r="BF642" s="51"/>
      <c r="BG642" s="51"/>
      <c r="BH642" s="51"/>
      <c r="BI642" s="51"/>
      <c r="BJ642" s="51"/>
      <c r="BK642" s="51"/>
      <c r="BL642" s="51"/>
      <c r="BM642" s="51"/>
      <c r="BN642" s="51"/>
      <c r="BO642" s="51"/>
      <c r="BP642" s="51"/>
      <c r="BQ642" s="51"/>
      <c r="BR642" s="51"/>
      <c r="BS642" s="51"/>
      <c r="BT642" s="51"/>
      <c r="CB642" s="51"/>
      <c r="CC642" s="51"/>
      <c r="CD642" s="51"/>
      <c r="CE642" s="51"/>
      <c r="CF642" s="51"/>
      <c r="CG642" s="51"/>
      <c r="CH642" s="51"/>
      <c r="CI642" s="51"/>
      <c r="CJ642" s="51"/>
      <c r="CK642" s="51"/>
      <c r="CL642" s="51"/>
      <c r="CM642" s="51"/>
      <c r="CN642" s="51"/>
      <c r="CO642" s="51"/>
      <c r="CP642" s="51"/>
      <c r="CQ642" s="51"/>
      <c r="CR642" s="51"/>
      <c r="CZ642" s="51"/>
      <c r="DA642" s="51"/>
      <c r="DB642" s="51"/>
      <c r="DC642" s="51"/>
      <c r="DD642" s="51"/>
      <c r="DE642" s="51"/>
      <c r="DF642" s="51"/>
      <c r="DG642" s="51"/>
      <c r="DH642" s="51"/>
      <c r="DI642" s="51"/>
      <c r="DJ642" s="51"/>
      <c r="DK642" s="51"/>
      <c r="DL642" s="51"/>
      <c r="DM642" s="51"/>
      <c r="DN642" s="51"/>
      <c r="DO642" s="51"/>
      <c r="DP642" s="51"/>
      <c r="DX642" s="51"/>
      <c r="DY642" s="51"/>
      <c r="DZ642" s="51"/>
      <c r="EA642" s="51"/>
      <c r="EB642" s="51"/>
      <c r="EC642" s="51"/>
      <c r="ED642" s="51"/>
      <c r="EE642" s="51"/>
      <c r="EF642" s="51"/>
      <c r="EG642" s="51"/>
      <c r="EH642" s="51"/>
      <c r="EI642" s="51"/>
      <c r="EJ642" s="51"/>
      <c r="EK642" s="51"/>
      <c r="EL642" s="51"/>
      <c r="EM642" s="51"/>
      <c r="EN642" s="51"/>
      <c r="EV642" s="51"/>
      <c r="EW642" s="51"/>
      <c r="EX642" s="51"/>
      <c r="EY642" s="51"/>
      <c r="EZ642" s="51"/>
      <c r="FA642" s="51"/>
      <c r="FB642" s="51"/>
      <c r="FC642" s="51"/>
      <c r="FD642" s="51"/>
      <c r="FE642" s="51"/>
      <c r="FF642" s="51"/>
      <c r="FG642" s="51"/>
      <c r="FH642" s="51"/>
      <c r="FI642" s="51"/>
      <c r="FJ642" s="51"/>
      <c r="FK642" s="51"/>
      <c r="FL642" s="51"/>
    </row>
    <row r="643" spans="2:168" ht="12" customHeight="1" x14ac:dyDescent="0.2">
      <c r="B643" s="21"/>
      <c r="C643" s="51"/>
      <c r="D643" s="1">
        <v>27</v>
      </c>
      <c r="E643" s="1238">
        <f t="shared" si="290"/>
        <v>0</v>
      </c>
      <c r="F643" s="669">
        <f t="shared" si="290"/>
        <v>0</v>
      </c>
      <c r="G643" s="47"/>
      <c r="H643" s="48">
        <f t="shared" si="291"/>
        <v>0</v>
      </c>
      <c r="I643" s="48">
        <f t="shared" si="291"/>
        <v>0</v>
      </c>
      <c r="J643" s="48">
        <f t="shared" si="291"/>
        <v>0</v>
      </c>
      <c r="K643" s="1187">
        <f t="shared" si="295"/>
        <v>0</v>
      </c>
      <c r="L643" s="46"/>
      <c r="M643" s="48">
        <f t="shared" si="292"/>
        <v>0</v>
      </c>
      <c r="N643" s="48">
        <f t="shared" si="292"/>
        <v>0</v>
      </c>
      <c r="O643" s="48">
        <f t="shared" si="292"/>
        <v>0</v>
      </c>
      <c r="P643" s="1187">
        <f t="shared" si="296"/>
        <v>0</v>
      </c>
      <c r="Q643" s="46"/>
      <c r="R643" s="628" t="str">
        <f t="shared" si="293"/>
        <v>ja</v>
      </c>
      <c r="S643" s="1230">
        <f>IF(R643="nee",0,(K643-P643)*(tab!$C$24*tab!$D$10+tab!$D$52))</f>
        <v>0</v>
      </c>
      <c r="T643" s="1230" t="str">
        <f>IF(AND(K643=0,P643=0),"",(H643-M643)*tab!$E$58+(I643-N643)*tab!$F$58+(J643-O643)*tab!$G$58)</f>
        <v/>
      </c>
      <c r="U643" s="1230">
        <f t="shared" si="297"/>
        <v>0</v>
      </c>
      <c r="V643" s="628" t="str">
        <f t="shared" si="294"/>
        <v>ja</v>
      </c>
      <c r="W643" s="1230">
        <f>IF(V643="nee",0,(K643-P643)*(tab!$C$123))</f>
        <v>0</v>
      </c>
      <c r="X643" s="1230">
        <f>IF(AND(K643=0,P643=0),0,(H643-M643)*tab!$G$123+(I643-N643)*tab!$H$123+(J643-O643)*tab!$I$123)</f>
        <v>0</v>
      </c>
      <c r="Y643" s="1230">
        <f t="shared" si="298"/>
        <v>0</v>
      </c>
      <c r="Z643" s="3"/>
      <c r="AA643" s="26"/>
      <c r="AF643" s="51"/>
      <c r="AG643" s="51"/>
      <c r="AH643" s="51"/>
      <c r="AI643" s="51"/>
      <c r="AJ643" s="51"/>
      <c r="AK643" s="51"/>
      <c r="AL643" s="51"/>
      <c r="AM643" s="51"/>
      <c r="AN643" s="51"/>
      <c r="AO643" s="51"/>
      <c r="AP643" s="51"/>
      <c r="AQ643" s="51"/>
      <c r="AR643" s="51"/>
      <c r="AS643" s="51"/>
      <c r="AT643" s="51"/>
      <c r="AU643" s="51"/>
      <c r="AV643" s="51"/>
      <c r="BD643" s="51"/>
      <c r="BE643" s="51"/>
      <c r="BF643" s="51"/>
      <c r="BG643" s="51"/>
      <c r="BH643" s="51"/>
      <c r="BI643" s="51"/>
      <c r="BJ643" s="51"/>
      <c r="BK643" s="51"/>
      <c r="BL643" s="51"/>
      <c r="BM643" s="51"/>
      <c r="BN643" s="51"/>
      <c r="BO643" s="51"/>
      <c r="BP643" s="51"/>
      <c r="BQ643" s="51"/>
      <c r="BR643" s="51"/>
      <c r="BS643" s="51"/>
      <c r="BT643" s="51"/>
      <c r="CB643" s="51"/>
      <c r="CC643" s="51"/>
      <c r="CD643" s="51"/>
      <c r="CE643" s="51"/>
      <c r="CF643" s="51"/>
      <c r="CG643" s="51"/>
      <c r="CH643" s="51"/>
      <c r="CI643" s="51"/>
      <c r="CJ643" s="51"/>
      <c r="CK643" s="51"/>
      <c r="CL643" s="51"/>
      <c r="CM643" s="51"/>
      <c r="CN643" s="51"/>
      <c r="CO643" s="51"/>
      <c r="CP643" s="51"/>
      <c r="CQ643" s="51"/>
      <c r="CR643" s="51"/>
      <c r="CZ643" s="51"/>
      <c r="DA643" s="51"/>
      <c r="DB643" s="51"/>
      <c r="DC643" s="51"/>
      <c r="DD643" s="51"/>
      <c r="DE643" s="51"/>
      <c r="DF643" s="51"/>
      <c r="DG643" s="51"/>
      <c r="DH643" s="51"/>
      <c r="DI643" s="51"/>
      <c r="DJ643" s="51"/>
      <c r="DK643" s="51"/>
      <c r="DL643" s="51"/>
      <c r="DM643" s="51"/>
      <c r="DN643" s="51"/>
      <c r="DO643" s="51"/>
      <c r="DP643" s="51"/>
      <c r="DX643" s="51"/>
      <c r="DY643" s="51"/>
      <c r="DZ643" s="51"/>
      <c r="EA643" s="51"/>
      <c r="EB643" s="51"/>
      <c r="EC643" s="51"/>
      <c r="ED643" s="51"/>
      <c r="EE643" s="51"/>
      <c r="EF643" s="51"/>
      <c r="EG643" s="51"/>
      <c r="EH643" s="51"/>
      <c r="EI643" s="51"/>
      <c r="EJ643" s="51"/>
      <c r="EK643" s="51"/>
      <c r="EL643" s="51"/>
      <c r="EM643" s="51"/>
      <c r="EN643" s="51"/>
      <c r="EV643" s="51"/>
      <c r="EW643" s="51"/>
      <c r="EX643" s="51"/>
      <c r="EY643" s="51"/>
      <c r="EZ643" s="51"/>
      <c r="FA643" s="51"/>
      <c r="FB643" s="51"/>
      <c r="FC643" s="51"/>
      <c r="FD643" s="51"/>
      <c r="FE643" s="51"/>
      <c r="FF643" s="51"/>
      <c r="FG643" s="51"/>
      <c r="FH643" s="51"/>
      <c r="FI643" s="51"/>
      <c r="FJ643" s="51"/>
      <c r="FK643" s="51"/>
      <c r="FL643" s="51"/>
    </row>
    <row r="644" spans="2:168" ht="12" customHeight="1" x14ac:dyDescent="0.2">
      <c r="B644" s="21"/>
      <c r="C644" s="51"/>
      <c r="D644" s="1">
        <v>28</v>
      </c>
      <c r="E644" s="1238">
        <f t="shared" si="290"/>
        <v>0</v>
      </c>
      <c r="F644" s="669">
        <f t="shared" si="290"/>
        <v>0</v>
      </c>
      <c r="G644" s="47"/>
      <c r="H644" s="48">
        <f t="shared" si="291"/>
        <v>0</v>
      </c>
      <c r="I644" s="48">
        <f t="shared" si="291"/>
        <v>0</v>
      </c>
      <c r="J644" s="48">
        <f t="shared" si="291"/>
        <v>0</v>
      </c>
      <c r="K644" s="1187">
        <f t="shared" si="295"/>
        <v>0</v>
      </c>
      <c r="L644" s="46"/>
      <c r="M644" s="48">
        <f t="shared" si="292"/>
        <v>0</v>
      </c>
      <c r="N644" s="48">
        <f t="shared" si="292"/>
        <v>0</v>
      </c>
      <c r="O644" s="48">
        <f t="shared" si="292"/>
        <v>0</v>
      </c>
      <c r="P644" s="1187">
        <f t="shared" si="296"/>
        <v>0</v>
      </c>
      <c r="Q644" s="46"/>
      <c r="R644" s="628" t="str">
        <f t="shared" si="293"/>
        <v>ja</v>
      </c>
      <c r="S644" s="1230">
        <f>IF(R644="nee",0,(K644-P644)*(tab!$C$24*tab!$D$10+tab!$D$52))</f>
        <v>0</v>
      </c>
      <c r="T644" s="1230" t="str">
        <f>IF(AND(K644=0,P644=0),"",(H644-M644)*tab!$E$58+(I644-N644)*tab!$F$58+(J644-O644)*tab!$G$58)</f>
        <v/>
      </c>
      <c r="U644" s="1230">
        <f t="shared" si="297"/>
        <v>0</v>
      </c>
      <c r="V644" s="628" t="str">
        <f t="shared" si="294"/>
        <v>ja</v>
      </c>
      <c r="W644" s="1230">
        <f>IF(V644="nee",0,(K644-P644)*(tab!$C$123))</f>
        <v>0</v>
      </c>
      <c r="X644" s="1230">
        <f>IF(AND(K644=0,P644=0),0,(H644-M644)*tab!$G$123+(I644-N644)*tab!$H$123+(J644-O644)*tab!$I$123)</f>
        <v>0</v>
      </c>
      <c r="Y644" s="1230">
        <f t="shared" si="298"/>
        <v>0</v>
      </c>
      <c r="Z644" s="3"/>
      <c r="AA644" s="26"/>
      <c r="AF644" s="51"/>
      <c r="AG644" s="51"/>
      <c r="AH644" s="51"/>
      <c r="AI644" s="51"/>
      <c r="AJ644" s="51"/>
      <c r="AK644" s="51"/>
      <c r="AL644" s="51"/>
      <c r="AM644" s="51"/>
      <c r="AN644" s="51"/>
      <c r="AO644" s="51"/>
      <c r="AP644" s="51"/>
      <c r="AQ644" s="51"/>
      <c r="AR644" s="51"/>
      <c r="AS644" s="51"/>
      <c r="AT644" s="51"/>
      <c r="AU644" s="51"/>
      <c r="AV644" s="51"/>
      <c r="BD644" s="51"/>
      <c r="BE644" s="51"/>
      <c r="BF644" s="51"/>
      <c r="BG644" s="51"/>
      <c r="BH644" s="51"/>
      <c r="BI644" s="51"/>
      <c r="BJ644" s="51"/>
      <c r="BK644" s="51"/>
      <c r="BL644" s="51"/>
      <c r="BM644" s="51"/>
      <c r="BN644" s="51"/>
      <c r="BO644" s="51"/>
      <c r="BP644" s="51"/>
      <c r="BQ644" s="51"/>
      <c r="BR644" s="51"/>
      <c r="BS644" s="51"/>
      <c r="BT644" s="51"/>
      <c r="CB644" s="51"/>
      <c r="CC644" s="51"/>
      <c r="CD644" s="51"/>
      <c r="CE644" s="51"/>
      <c r="CF644" s="51"/>
      <c r="CG644" s="51"/>
      <c r="CH644" s="51"/>
      <c r="CI644" s="51"/>
      <c r="CJ644" s="51"/>
      <c r="CK644" s="51"/>
      <c r="CL644" s="51"/>
      <c r="CM644" s="51"/>
      <c r="CN644" s="51"/>
      <c r="CO644" s="51"/>
      <c r="CP644" s="51"/>
      <c r="CQ644" s="51"/>
      <c r="CR644" s="51"/>
      <c r="CZ644" s="51"/>
      <c r="DA644" s="51"/>
      <c r="DB644" s="51"/>
      <c r="DC644" s="51"/>
      <c r="DD644" s="51"/>
      <c r="DE644" s="51"/>
      <c r="DF644" s="51"/>
      <c r="DG644" s="51"/>
      <c r="DH644" s="51"/>
      <c r="DI644" s="51"/>
      <c r="DJ644" s="51"/>
      <c r="DK644" s="51"/>
      <c r="DL644" s="51"/>
      <c r="DM644" s="51"/>
      <c r="DN644" s="51"/>
      <c r="DO644" s="51"/>
      <c r="DP644" s="51"/>
      <c r="DX644" s="51"/>
      <c r="DY644" s="51"/>
      <c r="DZ644" s="51"/>
      <c r="EA644" s="51"/>
      <c r="EB644" s="51"/>
      <c r="EC644" s="51"/>
      <c r="ED644" s="51"/>
      <c r="EE644" s="51"/>
      <c r="EF644" s="51"/>
      <c r="EG644" s="51"/>
      <c r="EH644" s="51"/>
      <c r="EI644" s="51"/>
      <c r="EJ644" s="51"/>
      <c r="EK644" s="51"/>
      <c r="EL644" s="51"/>
      <c r="EM644" s="51"/>
      <c r="EN644" s="51"/>
      <c r="EV644" s="51"/>
      <c r="EW644" s="51"/>
      <c r="EX644" s="51"/>
      <c r="EY644" s="51"/>
      <c r="EZ644" s="51"/>
      <c r="FA644" s="51"/>
      <c r="FB644" s="51"/>
      <c r="FC644" s="51"/>
      <c r="FD644" s="51"/>
      <c r="FE644" s="51"/>
      <c r="FF644" s="51"/>
      <c r="FG644" s="51"/>
      <c r="FH644" s="51"/>
      <c r="FI644" s="51"/>
      <c r="FJ644" s="51"/>
      <c r="FK644" s="51"/>
      <c r="FL644" s="51"/>
    </row>
    <row r="645" spans="2:168" ht="12" customHeight="1" x14ac:dyDescent="0.2">
      <c r="B645" s="21"/>
      <c r="C645" s="51"/>
      <c r="D645" s="1">
        <v>29</v>
      </c>
      <c r="E645" s="1238">
        <f t="shared" si="290"/>
        <v>0</v>
      </c>
      <c r="F645" s="669">
        <f t="shared" si="290"/>
        <v>0</v>
      </c>
      <c r="G645" s="47"/>
      <c r="H645" s="48">
        <f t="shared" si="291"/>
        <v>0</v>
      </c>
      <c r="I645" s="48">
        <f t="shared" si="291"/>
        <v>0</v>
      </c>
      <c r="J645" s="48">
        <f t="shared" si="291"/>
        <v>0</v>
      </c>
      <c r="K645" s="1187">
        <f t="shared" si="295"/>
        <v>0</v>
      </c>
      <c r="L645" s="46"/>
      <c r="M645" s="48">
        <f t="shared" si="292"/>
        <v>0</v>
      </c>
      <c r="N645" s="48">
        <f t="shared" si="292"/>
        <v>0</v>
      </c>
      <c r="O645" s="48">
        <f t="shared" si="292"/>
        <v>0</v>
      </c>
      <c r="P645" s="1187">
        <f t="shared" si="296"/>
        <v>0</v>
      </c>
      <c r="Q645" s="46"/>
      <c r="R645" s="628" t="str">
        <f t="shared" si="293"/>
        <v>ja</v>
      </c>
      <c r="S645" s="1230">
        <f>IF(R645="nee",0,(K645-P645)*(tab!$C$24*tab!$D$10+tab!$D$52))</f>
        <v>0</v>
      </c>
      <c r="T645" s="1230" t="str">
        <f>IF(AND(K645=0,P645=0),"",(H645-M645)*tab!$E$58+(I645-N645)*tab!$F$58+(J645-O645)*tab!$G$58)</f>
        <v/>
      </c>
      <c r="U645" s="1230">
        <f t="shared" si="297"/>
        <v>0</v>
      </c>
      <c r="V645" s="628" t="str">
        <f t="shared" si="294"/>
        <v>ja</v>
      </c>
      <c r="W645" s="1230">
        <f>IF(V645="nee",0,(K645-P645)*(tab!$C$123))</f>
        <v>0</v>
      </c>
      <c r="X645" s="1230">
        <f>IF(AND(K645=0,P645=0),0,(H645-M645)*tab!$G$123+(I645-N645)*tab!$H$123+(J645-O645)*tab!$I$123)</f>
        <v>0</v>
      </c>
      <c r="Y645" s="1230">
        <f t="shared" si="298"/>
        <v>0</v>
      </c>
      <c r="Z645" s="3"/>
      <c r="AA645" s="26"/>
      <c r="AF645" s="51"/>
      <c r="AG645" s="51"/>
      <c r="AH645" s="51"/>
      <c r="AI645" s="51"/>
      <c r="AJ645" s="51"/>
      <c r="AK645" s="51"/>
      <c r="AL645" s="51"/>
      <c r="AM645" s="51"/>
      <c r="AN645" s="51"/>
      <c r="AO645" s="51"/>
      <c r="AP645" s="51"/>
      <c r="AQ645" s="51"/>
      <c r="AR645" s="51"/>
      <c r="AS645" s="51"/>
      <c r="AT645" s="51"/>
      <c r="AU645" s="51"/>
      <c r="AV645" s="51"/>
      <c r="BD645" s="51"/>
      <c r="BE645" s="51"/>
      <c r="BF645" s="51"/>
      <c r="BG645" s="51"/>
      <c r="BH645" s="51"/>
      <c r="BI645" s="51"/>
      <c r="BJ645" s="51"/>
      <c r="BK645" s="51"/>
      <c r="BL645" s="51"/>
      <c r="BM645" s="51"/>
      <c r="BN645" s="51"/>
      <c r="BO645" s="51"/>
      <c r="BP645" s="51"/>
      <c r="BQ645" s="51"/>
      <c r="BR645" s="51"/>
      <c r="BS645" s="51"/>
      <c r="BT645" s="51"/>
      <c r="CB645" s="51"/>
      <c r="CC645" s="51"/>
      <c r="CD645" s="51"/>
      <c r="CE645" s="51"/>
      <c r="CF645" s="51"/>
      <c r="CG645" s="51"/>
      <c r="CH645" s="51"/>
      <c r="CI645" s="51"/>
      <c r="CJ645" s="51"/>
      <c r="CK645" s="51"/>
      <c r="CL645" s="51"/>
      <c r="CM645" s="51"/>
      <c r="CN645" s="51"/>
      <c r="CO645" s="51"/>
      <c r="CP645" s="51"/>
      <c r="CQ645" s="51"/>
      <c r="CR645" s="51"/>
      <c r="CZ645" s="51"/>
      <c r="DA645" s="51"/>
      <c r="DB645" s="51"/>
      <c r="DC645" s="51"/>
      <c r="DD645" s="51"/>
      <c r="DE645" s="51"/>
      <c r="DF645" s="51"/>
      <c r="DG645" s="51"/>
      <c r="DH645" s="51"/>
      <c r="DI645" s="51"/>
      <c r="DJ645" s="51"/>
      <c r="DK645" s="51"/>
      <c r="DL645" s="51"/>
      <c r="DM645" s="51"/>
      <c r="DN645" s="51"/>
      <c r="DO645" s="51"/>
      <c r="DP645" s="51"/>
      <c r="DX645" s="51"/>
      <c r="DY645" s="51"/>
      <c r="DZ645" s="51"/>
      <c r="EA645" s="51"/>
      <c r="EB645" s="51"/>
      <c r="EC645" s="51"/>
      <c r="ED645" s="51"/>
      <c r="EE645" s="51"/>
      <c r="EF645" s="51"/>
      <c r="EG645" s="51"/>
      <c r="EH645" s="51"/>
      <c r="EI645" s="51"/>
      <c r="EJ645" s="51"/>
      <c r="EK645" s="51"/>
      <c r="EL645" s="51"/>
      <c r="EM645" s="51"/>
      <c r="EN645" s="51"/>
      <c r="EV645" s="51"/>
      <c r="EW645" s="51"/>
      <c r="EX645" s="51"/>
      <c r="EY645" s="51"/>
      <c r="EZ645" s="51"/>
      <c r="FA645" s="51"/>
      <c r="FB645" s="51"/>
      <c r="FC645" s="51"/>
      <c r="FD645" s="51"/>
      <c r="FE645" s="51"/>
      <c r="FF645" s="51"/>
      <c r="FG645" s="51"/>
      <c r="FH645" s="51"/>
      <c r="FI645" s="51"/>
      <c r="FJ645" s="51"/>
      <c r="FK645" s="51"/>
      <c r="FL645" s="51"/>
    </row>
    <row r="646" spans="2:168" ht="12" customHeight="1" x14ac:dyDescent="0.2">
      <c r="B646" s="21"/>
      <c r="C646" s="51"/>
      <c r="D646" s="1">
        <v>30</v>
      </c>
      <c r="E646" s="1238">
        <f t="shared" si="290"/>
        <v>0</v>
      </c>
      <c r="F646" s="669">
        <f t="shared" si="290"/>
        <v>0</v>
      </c>
      <c r="G646" s="47"/>
      <c r="H646" s="48">
        <f t="shared" si="291"/>
        <v>0</v>
      </c>
      <c r="I646" s="48">
        <f t="shared" si="291"/>
        <v>0</v>
      </c>
      <c r="J646" s="48">
        <f t="shared" si="291"/>
        <v>0</v>
      </c>
      <c r="K646" s="1187">
        <f t="shared" si="295"/>
        <v>0</v>
      </c>
      <c r="L646" s="46"/>
      <c r="M646" s="48">
        <f t="shared" si="292"/>
        <v>0</v>
      </c>
      <c r="N646" s="48">
        <f t="shared" si="292"/>
        <v>0</v>
      </c>
      <c r="O646" s="48">
        <f t="shared" si="292"/>
        <v>0</v>
      </c>
      <c r="P646" s="1187">
        <f t="shared" si="296"/>
        <v>0</v>
      </c>
      <c r="Q646" s="46"/>
      <c r="R646" s="628" t="str">
        <f t="shared" si="293"/>
        <v>ja</v>
      </c>
      <c r="S646" s="1230">
        <f>IF(R646="nee",0,(K646-P646)*(tab!$C$24*tab!$D$10+tab!$D$52))</f>
        <v>0</v>
      </c>
      <c r="T646" s="1230" t="str">
        <f>IF(AND(K646=0,P646=0),"",(H646-M646)*tab!$E$58+(I646-N646)*tab!$F$58+(J646-O646)*tab!$G$58)</f>
        <v/>
      </c>
      <c r="U646" s="1230">
        <f t="shared" si="297"/>
        <v>0</v>
      </c>
      <c r="V646" s="628" t="str">
        <f t="shared" si="294"/>
        <v>ja</v>
      </c>
      <c r="W646" s="1230">
        <f>IF(V646="nee",0,(K646-P646)*(tab!$C$123))</f>
        <v>0</v>
      </c>
      <c r="X646" s="1230">
        <f>IF(AND(K646=0,P646=0),0,(H646-M646)*tab!$G$123+(I646-N646)*tab!$H$123+(J646-O646)*tab!$I$123)</f>
        <v>0</v>
      </c>
      <c r="Y646" s="1230">
        <f t="shared" si="298"/>
        <v>0</v>
      </c>
      <c r="Z646" s="3"/>
      <c r="AA646" s="26"/>
      <c r="AF646" s="51"/>
      <c r="AG646" s="51"/>
      <c r="AH646" s="51"/>
      <c r="AI646" s="51"/>
      <c r="AJ646" s="51"/>
      <c r="AK646" s="51"/>
      <c r="AL646" s="51"/>
      <c r="AM646" s="51"/>
      <c r="AN646" s="51"/>
      <c r="AO646" s="51"/>
      <c r="AP646" s="51"/>
      <c r="AQ646" s="51"/>
      <c r="AR646" s="51"/>
      <c r="AS646" s="51"/>
      <c r="AT646" s="51"/>
      <c r="AU646" s="51"/>
      <c r="AV646" s="51"/>
      <c r="BD646" s="51"/>
      <c r="BE646" s="51"/>
      <c r="BF646" s="51"/>
      <c r="BG646" s="51"/>
      <c r="BH646" s="51"/>
      <c r="BI646" s="51"/>
      <c r="BJ646" s="51"/>
      <c r="BK646" s="51"/>
      <c r="BL646" s="51"/>
      <c r="BM646" s="51"/>
      <c r="BN646" s="51"/>
      <c r="BO646" s="51"/>
      <c r="BP646" s="51"/>
      <c r="BQ646" s="51"/>
      <c r="BR646" s="51"/>
      <c r="BS646" s="51"/>
      <c r="BT646" s="51"/>
      <c r="CB646" s="51"/>
      <c r="CC646" s="51"/>
      <c r="CD646" s="51"/>
      <c r="CE646" s="51"/>
      <c r="CF646" s="51"/>
      <c r="CG646" s="51"/>
      <c r="CH646" s="51"/>
      <c r="CI646" s="51"/>
      <c r="CJ646" s="51"/>
      <c r="CK646" s="51"/>
      <c r="CL646" s="51"/>
      <c r="CM646" s="51"/>
      <c r="CN646" s="51"/>
      <c r="CO646" s="51"/>
      <c r="CP646" s="51"/>
      <c r="CQ646" s="51"/>
      <c r="CR646" s="51"/>
      <c r="CZ646" s="51"/>
      <c r="DA646" s="51"/>
      <c r="DB646" s="51"/>
      <c r="DC646" s="51"/>
      <c r="DD646" s="51"/>
      <c r="DE646" s="51"/>
      <c r="DF646" s="51"/>
      <c r="DG646" s="51"/>
      <c r="DH646" s="51"/>
      <c r="DI646" s="51"/>
      <c r="DJ646" s="51"/>
      <c r="DK646" s="51"/>
      <c r="DL646" s="51"/>
      <c r="DM646" s="51"/>
      <c r="DN646" s="51"/>
      <c r="DO646" s="51"/>
      <c r="DP646" s="51"/>
      <c r="DX646" s="51"/>
      <c r="DY646" s="51"/>
      <c r="DZ646" s="51"/>
      <c r="EA646" s="51"/>
      <c r="EB646" s="51"/>
      <c r="EC646" s="51"/>
      <c r="ED646" s="51"/>
      <c r="EE646" s="51"/>
      <c r="EF646" s="51"/>
      <c r="EG646" s="51"/>
      <c r="EH646" s="51"/>
      <c r="EI646" s="51"/>
      <c r="EJ646" s="51"/>
      <c r="EK646" s="51"/>
      <c r="EL646" s="51"/>
      <c r="EM646" s="51"/>
      <c r="EN646" s="51"/>
      <c r="EV646" s="51"/>
      <c r="EW646" s="51"/>
      <c r="EX646" s="51"/>
      <c r="EY646" s="51"/>
      <c r="EZ646" s="51"/>
      <c r="FA646" s="51"/>
      <c r="FB646" s="51"/>
      <c r="FC646" s="51"/>
      <c r="FD646" s="51"/>
      <c r="FE646" s="51"/>
      <c r="FF646" s="51"/>
      <c r="FG646" s="51"/>
      <c r="FH646" s="51"/>
      <c r="FI646" s="51"/>
      <c r="FJ646" s="51"/>
      <c r="FK646" s="51"/>
      <c r="FL646" s="51"/>
    </row>
    <row r="647" spans="2:168" ht="12" customHeight="1" x14ac:dyDescent="0.2">
      <c r="B647" s="419"/>
      <c r="C647" s="909"/>
      <c r="D647" s="345"/>
      <c r="E647" s="367"/>
      <c r="F647" s="423"/>
      <c r="G647" s="643"/>
      <c r="H647" s="1228">
        <f>SUM(H617:H642)</f>
        <v>1</v>
      </c>
      <c r="I647" s="1228">
        <f>SUM(I617:I642)</f>
        <v>1</v>
      </c>
      <c r="J647" s="1228">
        <f>SUM(J617:J642)</f>
        <v>1</v>
      </c>
      <c r="K647" s="1228">
        <f>SUM(K617:K642)</f>
        <v>3</v>
      </c>
      <c r="L647" s="644"/>
      <c r="M647" s="1228">
        <f>SUM(M617:M642)</f>
        <v>0</v>
      </c>
      <c r="N647" s="1228">
        <f>SUM(N617:N642)</f>
        <v>0</v>
      </c>
      <c r="O647" s="1228">
        <f>SUM(O617:O642)</f>
        <v>0</v>
      </c>
      <c r="P647" s="1228">
        <f>SUM(P617:P642)</f>
        <v>0</v>
      </c>
      <c r="Q647" s="644"/>
      <c r="R647" s="644"/>
      <c r="S647" s="644"/>
      <c r="T647" s="644"/>
      <c r="U647" s="1229">
        <f t="shared" ref="U647" si="299">SUM(U617:U646)</f>
        <v>53014.875593000004</v>
      </c>
      <c r="V647" s="644"/>
      <c r="W647" s="644"/>
      <c r="X647" s="644"/>
      <c r="Y647" s="1229">
        <f t="shared" ref="Y647" si="300">SUM(Y617:Y646)</f>
        <v>5337.71</v>
      </c>
      <c r="Z647" s="368"/>
      <c r="AA647" s="371"/>
      <c r="AF647" s="51"/>
      <c r="AG647" s="51"/>
      <c r="AH647" s="51"/>
      <c r="AI647" s="51"/>
      <c r="AJ647" s="51"/>
      <c r="AK647" s="51"/>
      <c r="AL647" s="51"/>
      <c r="AM647" s="51"/>
      <c r="AN647" s="51"/>
      <c r="AO647" s="51"/>
      <c r="AP647" s="51"/>
      <c r="AQ647" s="51"/>
      <c r="AR647" s="51"/>
      <c r="AS647" s="51"/>
      <c r="AT647" s="51"/>
      <c r="AU647" s="51"/>
      <c r="AV647" s="51"/>
      <c r="BD647" s="51"/>
      <c r="BE647" s="51"/>
      <c r="BF647" s="51"/>
      <c r="BG647" s="51"/>
      <c r="BH647" s="51"/>
      <c r="BI647" s="51"/>
      <c r="BJ647" s="51"/>
      <c r="BK647" s="51"/>
      <c r="BL647" s="51"/>
      <c r="BM647" s="51"/>
      <c r="BN647" s="51"/>
      <c r="BO647" s="51"/>
      <c r="BP647" s="51"/>
      <c r="BQ647" s="51"/>
      <c r="BR647" s="51"/>
      <c r="BS647" s="51"/>
      <c r="BT647" s="51"/>
      <c r="CB647" s="51"/>
      <c r="CC647" s="51"/>
      <c r="CD647" s="51"/>
      <c r="CE647" s="51"/>
      <c r="CF647" s="51"/>
      <c r="CG647" s="51"/>
      <c r="CH647" s="51"/>
      <c r="CI647" s="51"/>
      <c r="CJ647" s="51"/>
      <c r="CK647" s="51"/>
      <c r="CL647" s="51"/>
      <c r="CM647" s="51"/>
      <c r="CN647" s="51"/>
      <c r="CO647" s="51"/>
      <c r="CP647" s="51"/>
      <c r="CQ647" s="51"/>
      <c r="CR647" s="51"/>
      <c r="CZ647" s="51"/>
      <c r="DA647" s="51"/>
      <c r="DB647" s="51"/>
      <c r="DC647" s="51"/>
      <c r="DD647" s="51"/>
      <c r="DE647" s="51"/>
      <c r="DF647" s="51"/>
      <c r="DG647" s="51"/>
      <c r="DH647" s="51"/>
      <c r="DI647" s="51"/>
      <c r="DJ647" s="51"/>
      <c r="DK647" s="51"/>
      <c r="DL647" s="51"/>
      <c r="DM647" s="51"/>
      <c r="DN647" s="51"/>
      <c r="DO647" s="51"/>
      <c r="DP647" s="51"/>
      <c r="DX647" s="51"/>
      <c r="DY647" s="51"/>
      <c r="DZ647" s="51"/>
      <c r="EA647" s="51"/>
      <c r="EB647" s="51"/>
      <c r="EC647" s="51"/>
      <c r="ED647" s="51"/>
      <c r="EE647" s="51"/>
      <c r="EF647" s="51"/>
      <c r="EG647" s="51"/>
      <c r="EH647" s="51"/>
      <c r="EI647" s="51"/>
      <c r="EJ647" s="51"/>
      <c r="EK647" s="51"/>
      <c r="EL647" s="51"/>
      <c r="EM647" s="51"/>
      <c r="EN647" s="51"/>
      <c r="EV647" s="51"/>
      <c r="EW647" s="51"/>
      <c r="EX647" s="51"/>
      <c r="EY647" s="51"/>
      <c r="EZ647" s="51"/>
      <c r="FA647" s="51"/>
      <c r="FB647" s="51"/>
      <c r="FC647" s="51"/>
      <c r="FD647" s="51"/>
      <c r="FE647" s="51"/>
      <c r="FF647" s="51"/>
      <c r="FG647" s="51"/>
      <c r="FH647" s="51"/>
      <c r="FI647" s="51"/>
      <c r="FJ647" s="51"/>
      <c r="FK647" s="51"/>
      <c r="FL647" s="51"/>
    </row>
    <row r="648" spans="2:168" ht="12" customHeight="1" x14ac:dyDescent="0.2">
      <c r="B648" s="21"/>
      <c r="C648" s="51"/>
      <c r="D648" s="1"/>
      <c r="E648" s="38"/>
      <c r="F648" s="46"/>
      <c r="G648" s="3"/>
      <c r="H648" s="46"/>
      <c r="I648" s="46"/>
      <c r="J648" s="46"/>
      <c r="K648" s="46"/>
      <c r="L648" s="46"/>
      <c r="M648" s="46"/>
      <c r="N648" s="46"/>
      <c r="O648" s="46"/>
      <c r="P648" s="46"/>
      <c r="Q648" s="46"/>
      <c r="R648" s="46"/>
      <c r="S648" s="46"/>
      <c r="T648" s="46"/>
      <c r="U648" s="46"/>
      <c r="V648" s="46"/>
      <c r="W648" s="46"/>
      <c r="X648" s="46"/>
      <c r="Y648" s="46"/>
      <c r="Z648" s="3"/>
      <c r="AA648" s="26"/>
      <c r="AF648" s="51"/>
      <c r="AG648" s="51"/>
      <c r="AH648" s="51"/>
      <c r="AI648" s="51"/>
      <c r="AJ648" s="51"/>
      <c r="AK648" s="51"/>
      <c r="AL648" s="51"/>
      <c r="AM648" s="51"/>
      <c r="AN648" s="51"/>
      <c r="AO648" s="51"/>
      <c r="AP648" s="51"/>
      <c r="AQ648" s="51"/>
      <c r="AR648" s="51"/>
      <c r="AS648" s="51"/>
      <c r="AT648" s="51"/>
      <c r="AU648" s="51"/>
      <c r="AV648" s="51"/>
      <c r="BD648" s="51"/>
      <c r="BE648" s="51"/>
      <c r="BF648" s="51"/>
      <c r="BG648" s="51"/>
      <c r="BH648" s="51"/>
      <c r="BI648" s="51"/>
      <c r="BJ648" s="51"/>
      <c r="BK648" s="51"/>
      <c r="BL648" s="51"/>
      <c r="BM648" s="51"/>
      <c r="BN648" s="51"/>
      <c r="BO648" s="51"/>
      <c r="BP648" s="51"/>
      <c r="BQ648" s="51"/>
      <c r="BR648" s="51"/>
      <c r="BS648" s="51"/>
      <c r="BT648" s="51"/>
      <c r="CB648" s="51"/>
      <c r="CC648" s="51"/>
      <c r="CD648" s="51"/>
      <c r="CE648" s="51"/>
      <c r="CF648" s="51"/>
      <c r="CG648" s="51"/>
      <c r="CH648" s="51"/>
      <c r="CI648" s="51"/>
      <c r="CJ648" s="51"/>
      <c r="CK648" s="51"/>
      <c r="CL648" s="51"/>
      <c r="CM648" s="51"/>
      <c r="CN648" s="51"/>
      <c r="CO648" s="51"/>
      <c r="CP648" s="51"/>
      <c r="CQ648" s="51"/>
      <c r="CR648" s="51"/>
      <c r="CZ648" s="51"/>
      <c r="DA648" s="51"/>
      <c r="DB648" s="51"/>
      <c r="DC648" s="51"/>
      <c r="DD648" s="51"/>
      <c r="DE648" s="51"/>
      <c r="DF648" s="51"/>
      <c r="DG648" s="51"/>
      <c r="DH648" s="51"/>
      <c r="DI648" s="51"/>
      <c r="DJ648" s="51"/>
      <c r="DK648" s="51"/>
      <c r="DL648" s="51"/>
      <c r="DM648" s="51"/>
      <c r="DN648" s="51"/>
      <c r="DO648" s="51"/>
      <c r="DP648" s="51"/>
      <c r="DX648" s="51"/>
      <c r="DY648" s="51"/>
      <c r="DZ648" s="51"/>
      <c r="EA648" s="51"/>
      <c r="EB648" s="51"/>
      <c r="EC648" s="51"/>
      <c r="ED648" s="51"/>
      <c r="EE648" s="51"/>
      <c r="EF648" s="51"/>
      <c r="EG648" s="51"/>
      <c r="EH648" s="51"/>
      <c r="EI648" s="51"/>
      <c r="EJ648" s="51"/>
      <c r="EK648" s="51"/>
      <c r="EL648" s="51"/>
      <c r="EM648" s="51"/>
      <c r="EN648" s="51"/>
      <c r="EV648" s="51"/>
      <c r="EW648" s="51"/>
      <c r="EX648" s="51"/>
      <c r="EY648" s="51"/>
      <c r="EZ648" s="51"/>
      <c r="FA648" s="51"/>
      <c r="FB648" s="51"/>
      <c r="FC648" s="51"/>
      <c r="FD648" s="51"/>
      <c r="FE648" s="51"/>
      <c r="FF648" s="51"/>
      <c r="FG648" s="51"/>
      <c r="FH648" s="51"/>
      <c r="FI648" s="51"/>
      <c r="FJ648" s="51"/>
      <c r="FK648" s="51"/>
      <c r="FL648" s="51"/>
    </row>
    <row r="649" spans="2:168" ht="12" customHeight="1" x14ac:dyDescent="0.2">
      <c r="B649" s="250"/>
      <c r="C649" s="249"/>
      <c r="D649" s="965"/>
      <c r="E649" s="1231" t="s">
        <v>127</v>
      </c>
      <c r="F649" s="1011"/>
      <c r="G649" s="1232"/>
      <c r="H649" s="1233" t="s">
        <v>706</v>
      </c>
      <c r="I649" s="1234"/>
      <c r="J649" s="1276">
        <f>tab!$I$4</f>
        <v>2020</v>
      </c>
      <c r="K649" s="1011"/>
      <c r="L649" s="1011"/>
      <c r="M649" s="1233"/>
      <c r="N649" s="1234"/>
      <c r="O649" s="1235"/>
      <c r="P649" s="1011"/>
      <c r="Q649" s="1011"/>
      <c r="R649" s="1231"/>
      <c r="S649" s="1011"/>
      <c r="T649" s="1011"/>
      <c r="U649" s="1011"/>
      <c r="V649" s="1011"/>
      <c r="W649" s="1011"/>
      <c r="X649" s="1011"/>
      <c r="Y649" s="1011"/>
      <c r="Z649" s="7"/>
      <c r="AA649" s="259"/>
      <c r="AF649" s="51"/>
      <c r="AG649" s="51"/>
      <c r="AH649" s="51"/>
      <c r="AI649" s="51"/>
      <c r="AJ649" s="51"/>
      <c r="AK649" s="51"/>
      <c r="AL649" s="51"/>
      <c r="AM649" s="51"/>
      <c r="AN649" s="51"/>
      <c r="AO649" s="51"/>
      <c r="AP649" s="51"/>
      <c r="AQ649" s="51"/>
      <c r="AR649" s="51"/>
      <c r="AS649" s="51"/>
      <c r="AT649" s="51"/>
      <c r="AU649" s="51"/>
      <c r="AV649" s="51"/>
      <c r="BD649" s="51"/>
      <c r="BE649" s="51"/>
      <c r="BF649" s="51"/>
      <c r="BG649" s="51"/>
      <c r="BH649" s="51"/>
      <c r="BI649" s="51"/>
      <c r="BJ649" s="51"/>
      <c r="BK649" s="51"/>
      <c r="BL649" s="51"/>
      <c r="BM649" s="51"/>
      <c r="BN649" s="51"/>
      <c r="BO649" s="51"/>
      <c r="BP649" s="51"/>
      <c r="BQ649" s="51"/>
      <c r="BR649" s="51"/>
      <c r="BS649" s="51"/>
      <c r="BT649" s="51"/>
      <c r="CB649" s="51"/>
      <c r="CC649" s="51"/>
      <c r="CD649" s="51"/>
      <c r="CE649" s="51"/>
      <c r="CF649" s="51"/>
      <c r="CG649" s="51"/>
      <c r="CH649" s="51"/>
      <c r="CI649" s="51"/>
      <c r="CJ649" s="51"/>
      <c r="CK649" s="51"/>
      <c r="CL649" s="51"/>
      <c r="CM649" s="51"/>
      <c r="CN649" s="51"/>
      <c r="CO649" s="51"/>
      <c r="CP649" s="51"/>
      <c r="CQ649" s="51"/>
      <c r="CR649" s="51"/>
      <c r="CZ649" s="51"/>
      <c r="DA649" s="51"/>
      <c r="DB649" s="51"/>
      <c r="DC649" s="51"/>
      <c r="DD649" s="51"/>
      <c r="DE649" s="51"/>
      <c r="DF649" s="51"/>
      <c r="DG649" s="51"/>
      <c r="DH649" s="51"/>
      <c r="DI649" s="51"/>
      <c r="DJ649" s="51"/>
      <c r="DK649" s="51"/>
      <c r="DL649" s="51"/>
      <c r="DM649" s="51"/>
      <c r="DN649" s="51"/>
      <c r="DO649" s="51"/>
      <c r="DP649" s="51"/>
      <c r="DX649" s="51"/>
      <c r="DY649" s="51"/>
      <c r="DZ649" s="51"/>
      <c r="EA649" s="51"/>
      <c r="EB649" s="51"/>
      <c r="EC649" s="51"/>
      <c r="ED649" s="51"/>
      <c r="EE649" s="51"/>
      <c r="EF649" s="51"/>
      <c r="EG649" s="51"/>
      <c r="EH649" s="51"/>
      <c r="EI649" s="51"/>
      <c r="EJ649" s="51"/>
      <c r="EK649" s="51"/>
      <c r="EL649" s="51"/>
      <c r="EM649" s="51"/>
      <c r="EN649" s="51"/>
      <c r="EV649" s="51"/>
      <c r="EW649" s="51"/>
      <c r="EX649" s="51"/>
      <c r="EY649" s="51"/>
      <c r="EZ649" s="51"/>
      <c r="FA649" s="51"/>
      <c r="FB649" s="51"/>
      <c r="FC649" s="51"/>
      <c r="FD649" s="51"/>
      <c r="FE649" s="51"/>
      <c r="FF649" s="51"/>
      <c r="FG649" s="51"/>
      <c r="FH649" s="51"/>
      <c r="FI649" s="51"/>
      <c r="FJ649" s="51"/>
      <c r="FK649" s="51"/>
      <c r="FL649" s="51"/>
    </row>
    <row r="650" spans="2:168" ht="12" customHeight="1" x14ac:dyDescent="0.2">
      <c r="B650" s="21"/>
      <c r="C650" s="51"/>
      <c r="D650" s="40"/>
      <c r="E650" s="1231" t="s">
        <v>122</v>
      </c>
      <c r="F650" s="1218"/>
      <c r="G650" s="1232"/>
      <c r="H650" s="1231" t="s">
        <v>644</v>
      </c>
      <c r="I650" s="1011"/>
      <c r="J650" s="1011"/>
      <c r="K650" s="1011"/>
      <c r="L650" s="1011"/>
      <c r="M650" s="1231" t="s">
        <v>645</v>
      </c>
      <c r="N650" s="1011"/>
      <c r="O650" s="1011"/>
      <c r="P650" s="1011"/>
      <c r="Q650" s="1011"/>
      <c r="R650" s="1011" t="s">
        <v>703</v>
      </c>
      <c r="S650" s="1011" t="s">
        <v>123</v>
      </c>
      <c r="T650" s="1011"/>
      <c r="U650" s="1011" t="s">
        <v>646</v>
      </c>
      <c r="V650" s="1011" t="s">
        <v>704</v>
      </c>
      <c r="W650" s="1011"/>
      <c r="X650" s="1011"/>
      <c r="Y650" s="1011" t="s">
        <v>647</v>
      </c>
      <c r="Z650" s="56"/>
      <c r="AA650" s="18"/>
      <c r="AF650" s="51"/>
      <c r="AG650" s="51"/>
      <c r="AH650" s="51"/>
      <c r="AI650" s="51"/>
      <c r="AJ650" s="51"/>
      <c r="AK650" s="51"/>
      <c r="AL650" s="51"/>
      <c r="AM650" s="51"/>
      <c r="AN650" s="51"/>
      <c r="AO650" s="51"/>
      <c r="AP650" s="51"/>
      <c r="AQ650" s="51"/>
      <c r="AR650" s="51"/>
      <c r="AS650" s="51"/>
      <c r="AT650" s="51"/>
      <c r="AU650" s="51"/>
      <c r="AV650" s="51"/>
      <c r="BD650" s="51"/>
      <c r="BE650" s="51"/>
      <c r="BF650" s="51"/>
      <c r="BG650" s="51"/>
      <c r="BH650" s="51"/>
      <c r="BI650" s="51"/>
      <c r="BJ650" s="51"/>
      <c r="BK650" s="51"/>
      <c r="BL650" s="51"/>
      <c r="BM650" s="51"/>
      <c r="BN650" s="51"/>
      <c r="BO650" s="51"/>
      <c r="BP650" s="51"/>
      <c r="BQ650" s="51"/>
      <c r="BR650" s="51"/>
      <c r="BS650" s="51"/>
      <c r="BT650" s="51"/>
      <c r="CB650" s="51"/>
      <c r="CC650" s="51"/>
      <c r="CD650" s="51"/>
      <c r="CE650" s="51"/>
      <c r="CF650" s="51"/>
      <c r="CG650" s="51"/>
      <c r="CH650" s="51"/>
      <c r="CI650" s="51"/>
      <c r="CJ650" s="51"/>
      <c r="CK650" s="51"/>
      <c r="CL650" s="51"/>
      <c r="CM650" s="51"/>
      <c r="CN650" s="51"/>
      <c r="CO650" s="51"/>
      <c r="CP650" s="51"/>
      <c r="CQ650" s="51"/>
      <c r="CR650" s="51"/>
      <c r="CZ650" s="51"/>
      <c r="DA650" s="51"/>
      <c r="DB650" s="51"/>
      <c r="DC650" s="51"/>
      <c r="DD650" s="51"/>
      <c r="DE650" s="51"/>
      <c r="DF650" s="51"/>
      <c r="DG650" s="51"/>
      <c r="DH650" s="51"/>
      <c r="DI650" s="51"/>
      <c r="DJ650" s="51"/>
      <c r="DK650" s="51"/>
      <c r="DL650" s="51"/>
      <c r="DM650" s="51"/>
      <c r="DN650" s="51"/>
      <c r="DO650" s="51"/>
      <c r="DP650" s="51"/>
      <c r="DX650" s="51"/>
      <c r="DY650" s="51"/>
      <c r="DZ650" s="51"/>
      <c r="EA650" s="51"/>
      <c r="EB650" s="51"/>
      <c r="EC650" s="51"/>
      <c r="ED650" s="51"/>
      <c r="EE650" s="51"/>
      <c r="EF650" s="51"/>
      <c r="EG650" s="51"/>
      <c r="EH650" s="51"/>
      <c r="EI650" s="51"/>
      <c r="EJ650" s="51"/>
      <c r="EK650" s="51"/>
      <c r="EL650" s="51"/>
      <c r="EM650" s="51"/>
      <c r="EN650" s="51"/>
      <c r="EV650" s="51"/>
      <c r="EW650" s="51"/>
      <c r="EX650" s="51"/>
      <c r="EY650" s="51"/>
      <c r="EZ650" s="51"/>
      <c r="FA650" s="51"/>
      <c r="FB650" s="51"/>
      <c r="FC650" s="51"/>
      <c r="FD650" s="51"/>
      <c r="FE650" s="51"/>
      <c r="FF650" s="51"/>
      <c r="FG650" s="51"/>
      <c r="FH650" s="51"/>
      <c r="FI650" s="51"/>
      <c r="FJ650" s="51"/>
      <c r="FK650" s="51"/>
      <c r="FL650" s="51"/>
    </row>
    <row r="651" spans="2:168" ht="12" customHeight="1" x14ac:dyDescent="0.2">
      <c r="B651" s="21"/>
      <c r="C651" s="51"/>
      <c r="D651" s="345"/>
      <c r="E651" s="991" t="s">
        <v>124</v>
      </c>
      <c r="F651" s="1009" t="s">
        <v>125</v>
      </c>
      <c r="G651" s="992"/>
      <c r="H651" s="1009" t="s">
        <v>29</v>
      </c>
      <c r="I651" s="1009" t="s">
        <v>30</v>
      </c>
      <c r="J651" s="1009" t="s">
        <v>31</v>
      </c>
      <c r="K651" s="1009" t="s">
        <v>126</v>
      </c>
      <c r="L651" s="1009"/>
      <c r="M651" s="1009" t="s">
        <v>29</v>
      </c>
      <c r="N651" s="1009" t="s">
        <v>30</v>
      </c>
      <c r="O651" s="1009" t="s">
        <v>31</v>
      </c>
      <c r="P651" s="991" t="s">
        <v>126</v>
      </c>
      <c r="Q651" s="1009"/>
      <c r="R651" s="1011" t="s">
        <v>576</v>
      </c>
      <c r="S651" s="1009" t="s">
        <v>131</v>
      </c>
      <c r="T651" s="1009" t="s">
        <v>132</v>
      </c>
      <c r="U651" s="1009" t="s">
        <v>626</v>
      </c>
      <c r="V651" s="1011" t="s">
        <v>576</v>
      </c>
      <c r="W651" s="1009" t="s">
        <v>648</v>
      </c>
      <c r="X651" s="1009" t="s">
        <v>132</v>
      </c>
      <c r="Y651" s="1009" t="s">
        <v>626</v>
      </c>
      <c r="Z651" s="3"/>
      <c r="AA651" s="26"/>
      <c r="AF651" s="51"/>
      <c r="AG651" s="51"/>
      <c r="AH651" s="51"/>
      <c r="AI651" s="51"/>
      <c r="AJ651" s="51"/>
      <c r="AK651" s="51"/>
      <c r="AL651" s="51"/>
      <c r="AM651" s="51"/>
      <c r="AN651" s="51"/>
      <c r="AO651" s="51"/>
      <c r="AP651" s="51"/>
      <c r="AQ651" s="51"/>
      <c r="AR651" s="51"/>
      <c r="AS651" s="51"/>
      <c r="AT651" s="51"/>
      <c r="AU651" s="51"/>
      <c r="AV651" s="51"/>
      <c r="BD651" s="51"/>
      <c r="BE651" s="51"/>
      <c r="BF651" s="51"/>
      <c r="BG651" s="51"/>
      <c r="BH651" s="51"/>
      <c r="BI651" s="51"/>
      <c r="BJ651" s="51"/>
      <c r="BK651" s="51"/>
      <c r="BL651" s="51"/>
      <c r="BM651" s="51"/>
      <c r="BN651" s="51"/>
      <c r="BO651" s="51"/>
      <c r="BP651" s="51"/>
      <c r="BQ651" s="51"/>
      <c r="BR651" s="51"/>
      <c r="BS651" s="51"/>
      <c r="BT651" s="51"/>
      <c r="CB651" s="51"/>
      <c r="CC651" s="51"/>
      <c r="CD651" s="51"/>
      <c r="CE651" s="51"/>
      <c r="CF651" s="51"/>
      <c r="CG651" s="51"/>
      <c r="CH651" s="51"/>
      <c r="CI651" s="51"/>
      <c r="CJ651" s="51"/>
      <c r="CK651" s="51"/>
      <c r="CL651" s="51"/>
      <c r="CM651" s="51"/>
      <c r="CN651" s="51"/>
      <c r="CO651" s="51"/>
      <c r="CP651" s="51"/>
      <c r="CQ651" s="51"/>
      <c r="CR651" s="51"/>
      <c r="CZ651" s="51"/>
      <c r="DA651" s="51"/>
      <c r="DB651" s="51"/>
      <c r="DC651" s="51"/>
      <c r="DD651" s="51"/>
      <c r="DE651" s="51"/>
      <c r="DF651" s="51"/>
      <c r="DG651" s="51"/>
      <c r="DH651" s="51"/>
      <c r="DI651" s="51"/>
      <c r="DJ651" s="51"/>
      <c r="DK651" s="51"/>
      <c r="DL651" s="51"/>
      <c r="DM651" s="51"/>
      <c r="DN651" s="51"/>
      <c r="DO651" s="51"/>
      <c r="DP651" s="51"/>
      <c r="DX651" s="51"/>
      <c r="DY651" s="51"/>
      <c r="DZ651" s="51"/>
      <c r="EA651" s="51"/>
      <c r="EB651" s="51"/>
      <c r="EC651" s="51"/>
      <c r="ED651" s="51"/>
      <c r="EE651" s="51"/>
      <c r="EF651" s="51"/>
      <c r="EG651" s="51"/>
      <c r="EH651" s="51"/>
      <c r="EI651" s="51"/>
      <c r="EJ651" s="51"/>
      <c r="EK651" s="51"/>
      <c r="EL651" s="51"/>
      <c r="EM651" s="51"/>
      <c r="EN651" s="51"/>
      <c r="EV651" s="51"/>
      <c r="EW651" s="51"/>
      <c r="EX651" s="51"/>
      <c r="EY651" s="51"/>
      <c r="EZ651" s="51"/>
      <c r="FA651" s="51"/>
      <c r="FB651" s="51"/>
      <c r="FC651" s="51"/>
      <c r="FD651" s="51"/>
      <c r="FE651" s="51"/>
      <c r="FF651" s="51"/>
      <c r="FG651" s="51"/>
      <c r="FH651" s="51"/>
      <c r="FI651" s="51"/>
      <c r="FJ651" s="51"/>
      <c r="FK651" s="51"/>
      <c r="FL651" s="51"/>
    </row>
    <row r="652" spans="2:168" ht="12" customHeight="1" x14ac:dyDescent="0.2">
      <c r="B652" s="21"/>
      <c r="C652" s="51"/>
      <c r="D652" s="1">
        <v>1</v>
      </c>
      <c r="E652" s="1238" t="str">
        <f t="shared" ref="E652:F652" si="301">+E617</f>
        <v>A</v>
      </c>
      <c r="F652" s="669" t="str">
        <f t="shared" si="301"/>
        <v>PO9876</v>
      </c>
      <c r="G652" s="47"/>
      <c r="H652" s="48">
        <f t="shared" ref="H652:J681" si="302">+H531</f>
        <v>0</v>
      </c>
      <c r="I652" s="48">
        <f t="shared" si="302"/>
        <v>0</v>
      </c>
      <c r="J652" s="48">
        <f t="shared" si="302"/>
        <v>0</v>
      </c>
      <c r="K652" s="1187">
        <f>SUM(H652:J652)</f>
        <v>0</v>
      </c>
      <c r="L652" s="46"/>
      <c r="M652" s="48">
        <f t="shared" ref="M652:O681" si="303">+M531</f>
        <v>0</v>
      </c>
      <c r="N652" s="48">
        <f t="shared" si="303"/>
        <v>0</v>
      </c>
      <c r="O652" s="48">
        <f t="shared" si="303"/>
        <v>0</v>
      </c>
      <c r="P652" s="1187">
        <f>SUM(M652:O652)</f>
        <v>0</v>
      </c>
      <c r="Q652" s="46"/>
      <c r="R652" s="628" t="str">
        <f t="shared" ref="R652:R681" si="304">+R531</f>
        <v>ja</v>
      </c>
      <c r="S652" s="1230">
        <f>IF(R652="nee",0,(K652-P652)*(tab!$C$24*tab!$D$10+tab!$D$52))</f>
        <v>0</v>
      </c>
      <c r="T652" s="1230" t="str">
        <f>IF(AND(K652=0,P652=0),"",(H652-M652)*tab!$E$59+(I652-N652)*tab!$F$59+(J652-O652)*tab!$G$59)</f>
        <v/>
      </c>
      <c r="U652" s="1230">
        <f t="shared" ref="U652:U653" si="305">IF(SUM(S652:T652)&lt;0,0,SUM(S652:T652))</f>
        <v>0</v>
      </c>
      <c r="V652" s="628" t="str">
        <f t="shared" ref="V652:V681" si="306">+V531</f>
        <v>ja</v>
      </c>
      <c r="W652" s="1230">
        <f>IF(V652="nee",0,(K652-P652)*(tab!$C$124))</f>
        <v>0</v>
      </c>
      <c r="X652" s="1230">
        <f>IF(AND(K652=0,P652=0),0,(H652-M652)*tab!$G$124+(I652-N652)*tab!$H$124+(J652-O652)*tab!$I$124)</f>
        <v>0</v>
      </c>
      <c r="Y652" s="1230">
        <f>IF(SUM(W652:X652)&lt;0,0,SUM(W652:X652))</f>
        <v>0</v>
      </c>
      <c r="Z652" s="3"/>
      <c r="AA652" s="26"/>
      <c r="AF652" s="51"/>
      <c r="AG652" s="51"/>
      <c r="AH652" s="51"/>
      <c r="AI652" s="51"/>
      <c r="AJ652" s="51"/>
      <c r="AK652" s="51"/>
      <c r="AL652" s="51"/>
      <c r="AM652" s="51"/>
      <c r="AN652" s="51"/>
      <c r="AO652" s="51"/>
      <c r="AP652" s="51"/>
      <c r="AQ652" s="51"/>
      <c r="AR652" s="51"/>
      <c r="AS652" s="51"/>
      <c r="AT652" s="51"/>
      <c r="AU652" s="51"/>
      <c r="AV652" s="51"/>
      <c r="BD652" s="51"/>
      <c r="BE652" s="51"/>
      <c r="BF652" s="51"/>
      <c r="BG652" s="51"/>
      <c r="BH652" s="51"/>
      <c r="BI652" s="51"/>
      <c r="BJ652" s="51"/>
      <c r="BK652" s="51"/>
      <c r="BL652" s="51"/>
      <c r="BM652" s="51"/>
      <c r="BN652" s="51"/>
      <c r="BO652" s="51"/>
      <c r="BP652" s="51"/>
      <c r="BQ652" s="51"/>
      <c r="BR652" s="51"/>
      <c r="BS652" s="51"/>
      <c r="BT652" s="51"/>
      <c r="CB652" s="51"/>
      <c r="CC652" s="51"/>
      <c r="CD652" s="51"/>
      <c r="CE652" s="51"/>
      <c r="CF652" s="51"/>
      <c r="CG652" s="51"/>
      <c r="CH652" s="51"/>
      <c r="CI652" s="51"/>
      <c r="CJ652" s="51"/>
      <c r="CK652" s="51"/>
      <c r="CL652" s="51"/>
      <c r="CM652" s="51"/>
      <c r="CN652" s="51"/>
      <c r="CO652" s="51"/>
      <c r="CP652" s="51"/>
      <c r="CQ652" s="51"/>
      <c r="CR652" s="51"/>
      <c r="CZ652" s="51"/>
      <c r="DA652" s="51"/>
      <c r="DB652" s="51"/>
      <c r="DC652" s="51"/>
      <c r="DD652" s="51"/>
      <c r="DE652" s="51"/>
      <c r="DF652" s="51"/>
      <c r="DG652" s="51"/>
      <c r="DH652" s="51"/>
      <c r="DI652" s="51"/>
      <c r="DJ652" s="51"/>
      <c r="DK652" s="51"/>
      <c r="DL652" s="51"/>
      <c r="DM652" s="51"/>
      <c r="DN652" s="51"/>
      <c r="DO652" s="51"/>
      <c r="DP652" s="51"/>
      <c r="DX652" s="51"/>
      <c r="DY652" s="51"/>
      <c r="DZ652" s="51"/>
      <c r="EA652" s="51"/>
      <c r="EB652" s="51"/>
      <c r="EC652" s="51"/>
      <c r="ED652" s="51"/>
      <c r="EE652" s="51"/>
      <c r="EF652" s="51"/>
      <c r="EG652" s="51"/>
      <c r="EH652" s="51"/>
      <c r="EI652" s="51"/>
      <c r="EJ652" s="51"/>
      <c r="EK652" s="51"/>
      <c r="EL652" s="51"/>
      <c r="EM652" s="51"/>
      <c r="EN652" s="51"/>
      <c r="EV652" s="51"/>
      <c r="EW652" s="51"/>
      <c r="EX652" s="51"/>
      <c r="EY652" s="51"/>
      <c r="EZ652" s="51"/>
      <c r="FA652" s="51"/>
      <c r="FB652" s="51"/>
      <c r="FC652" s="51"/>
      <c r="FD652" s="51"/>
      <c r="FE652" s="51"/>
      <c r="FF652" s="51"/>
      <c r="FG652" s="51"/>
      <c r="FH652" s="51"/>
      <c r="FI652" s="51"/>
      <c r="FJ652" s="51"/>
      <c r="FK652" s="51"/>
      <c r="FL652" s="51"/>
    </row>
    <row r="653" spans="2:168" ht="12" customHeight="1" x14ac:dyDescent="0.2">
      <c r="B653" s="21"/>
      <c r="C653" s="51"/>
      <c r="D653" s="1">
        <v>2</v>
      </c>
      <c r="E653" s="1238">
        <f t="shared" ref="E653:F653" si="307">+E618</f>
        <v>0</v>
      </c>
      <c r="F653" s="669">
        <f t="shared" si="307"/>
        <v>0</v>
      </c>
      <c r="G653" s="47"/>
      <c r="H653" s="48">
        <f t="shared" si="302"/>
        <v>0</v>
      </c>
      <c r="I653" s="48">
        <f t="shared" si="302"/>
        <v>0</v>
      </c>
      <c r="J653" s="48">
        <f t="shared" si="302"/>
        <v>0</v>
      </c>
      <c r="K653" s="1187">
        <f t="shared" ref="K653:K681" si="308">SUM(H653:J653)</f>
        <v>0</v>
      </c>
      <c r="L653" s="46"/>
      <c r="M653" s="48">
        <f t="shared" si="303"/>
        <v>0</v>
      </c>
      <c r="N653" s="48">
        <f t="shared" si="303"/>
        <v>0</v>
      </c>
      <c r="O653" s="48">
        <f t="shared" si="303"/>
        <v>0</v>
      </c>
      <c r="P653" s="1187">
        <f t="shared" ref="P653:P681" si="309">SUM(M653:O653)</f>
        <v>0</v>
      </c>
      <c r="Q653" s="46"/>
      <c r="R653" s="628" t="str">
        <f t="shared" si="304"/>
        <v>ja</v>
      </c>
      <c r="S653" s="1230">
        <f>IF(R653="nee",0,(K653-P653)*(tab!$C$24*tab!$D$10+tab!$D$52))</f>
        <v>0</v>
      </c>
      <c r="T653" s="1230" t="str">
        <f>IF(AND(K653=0,P653=0),"",(H653-M653)*tab!$E$59+(I653-N653)*tab!$F$59+(J653-O653)*tab!$G$59)</f>
        <v/>
      </c>
      <c r="U653" s="1230">
        <f t="shared" si="305"/>
        <v>0</v>
      </c>
      <c r="V653" s="628" t="str">
        <f t="shared" si="306"/>
        <v>ja</v>
      </c>
      <c r="W653" s="1230">
        <f>IF(V653="nee",0,(K653-P653)*(tab!$C$124))</f>
        <v>0</v>
      </c>
      <c r="X653" s="1230">
        <f>IF(AND(K653=0,P653=0),0,(H653-M653)*tab!$G$124+(I653-N653)*tab!$H$124+(J653-O653)*tab!$I$124)</f>
        <v>0</v>
      </c>
      <c r="Y653" s="1230">
        <f t="shared" ref="Y653:Y681" si="310">IF(SUM(W653:X653)&lt;0,0,SUM(W653:X653))</f>
        <v>0</v>
      </c>
      <c r="Z653" s="3"/>
      <c r="AA653" s="26"/>
      <c r="AF653" s="51"/>
      <c r="AG653" s="51"/>
      <c r="AH653" s="51"/>
      <c r="AI653" s="51"/>
      <c r="AJ653" s="51"/>
      <c r="AK653" s="51"/>
      <c r="AL653" s="51"/>
      <c r="AM653" s="51"/>
      <c r="AN653" s="51"/>
      <c r="AO653" s="51"/>
      <c r="AP653" s="51"/>
      <c r="AQ653" s="51"/>
      <c r="AR653" s="51"/>
      <c r="AS653" s="51"/>
      <c r="AT653" s="51"/>
      <c r="AU653" s="51"/>
      <c r="AV653" s="51"/>
      <c r="BD653" s="51"/>
      <c r="BE653" s="51"/>
      <c r="BF653" s="51"/>
      <c r="BG653" s="51"/>
      <c r="BH653" s="51"/>
      <c r="BI653" s="51"/>
      <c r="BJ653" s="51"/>
      <c r="BK653" s="51"/>
      <c r="BL653" s="51"/>
      <c r="BM653" s="51"/>
      <c r="BN653" s="51"/>
      <c r="BO653" s="51"/>
      <c r="BP653" s="51"/>
      <c r="BQ653" s="51"/>
      <c r="BR653" s="51"/>
      <c r="BS653" s="51"/>
      <c r="BT653" s="51"/>
      <c r="CB653" s="51"/>
      <c r="CC653" s="51"/>
      <c r="CD653" s="51"/>
      <c r="CE653" s="51"/>
      <c r="CF653" s="51"/>
      <c r="CG653" s="51"/>
      <c r="CH653" s="51"/>
      <c r="CI653" s="51"/>
      <c r="CJ653" s="51"/>
      <c r="CK653" s="51"/>
      <c r="CL653" s="51"/>
      <c r="CM653" s="51"/>
      <c r="CN653" s="51"/>
      <c r="CO653" s="51"/>
      <c r="CP653" s="51"/>
      <c r="CQ653" s="51"/>
      <c r="CR653" s="51"/>
      <c r="CZ653" s="51"/>
      <c r="DA653" s="51"/>
      <c r="DB653" s="51"/>
      <c r="DC653" s="51"/>
      <c r="DD653" s="51"/>
      <c r="DE653" s="51"/>
      <c r="DF653" s="51"/>
      <c r="DG653" s="51"/>
      <c r="DH653" s="51"/>
      <c r="DI653" s="51"/>
      <c r="DJ653" s="51"/>
      <c r="DK653" s="51"/>
      <c r="DL653" s="51"/>
      <c r="DM653" s="51"/>
      <c r="DN653" s="51"/>
      <c r="DO653" s="51"/>
      <c r="DP653" s="51"/>
      <c r="DX653" s="51"/>
      <c r="DY653" s="51"/>
      <c r="DZ653" s="51"/>
      <c r="EA653" s="51"/>
      <c r="EB653" s="51"/>
      <c r="EC653" s="51"/>
      <c r="ED653" s="51"/>
      <c r="EE653" s="51"/>
      <c r="EF653" s="51"/>
      <c r="EG653" s="51"/>
      <c r="EH653" s="51"/>
      <c r="EI653" s="51"/>
      <c r="EJ653" s="51"/>
      <c r="EK653" s="51"/>
      <c r="EL653" s="51"/>
      <c r="EM653" s="51"/>
      <c r="EN653" s="51"/>
      <c r="EV653" s="51"/>
      <c r="EW653" s="51"/>
      <c r="EX653" s="51"/>
      <c r="EY653" s="51"/>
      <c r="EZ653" s="51"/>
      <c r="FA653" s="51"/>
      <c r="FB653" s="51"/>
      <c r="FC653" s="51"/>
      <c r="FD653" s="51"/>
      <c r="FE653" s="51"/>
      <c r="FF653" s="51"/>
      <c r="FG653" s="51"/>
      <c r="FH653" s="51"/>
      <c r="FI653" s="51"/>
      <c r="FJ653" s="51"/>
      <c r="FK653" s="51"/>
      <c r="FL653" s="51"/>
    </row>
    <row r="654" spans="2:168" ht="12" customHeight="1" x14ac:dyDescent="0.2">
      <c r="B654" s="21"/>
      <c r="C654" s="51"/>
      <c r="D654" s="1">
        <v>3</v>
      </c>
      <c r="E654" s="1238">
        <f t="shared" ref="E654:F654" si="311">+E619</f>
        <v>0</v>
      </c>
      <c r="F654" s="669">
        <f t="shared" si="311"/>
        <v>0</v>
      </c>
      <c r="G654" s="47"/>
      <c r="H654" s="48">
        <f t="shared" si="302"/>
        <v>0</v>
      </c>
      <c r="I654" s="48">
        <f t="shared" si="302"/>
        <v>0</v>
      </c>
      <c r="J654" s="48">
        <f t="shared" si="302"/>
        <v>0</v>
      </c>
      <c r="K654" s="1187">
        <f t="shared" si="308"/>
        <v>0</v>
      </c>
      <c r="L654" s="46"/>
      <c r="M654" s="48">
        <f t="shared" si="303"/>
        <v>0</v>
      </c>
      <c r="N654" s="48">
        <f t="shared" si="303"/>
        <v>0</v>
      </c>
      <c r="O654" s="48">
        <f t="shared" si="303"/>
        <v>0</v>
      </c>
      <c r="P654" s="1187">
        <f t="shared" si="309"/>
        <v>0</v>
      </c>
      <c r="Q654" s="46"/>
      <c r="R654" s="628" t="str">
        <f t="shared" si="304"/>
        <v>ja</v>
      </c>
      <c r="S654" s="1230">
        <f>IF(R654="nee",0,(K654-P654)*(tab!$C$24*tab!$D$10+tab!$D$52))</f>
        <v>0</v>
      </c>
      <c r="T654" s="1230" t="str">
        <f>IF(AND(K654=0,P654=0),"",(H654-M654)*tab!$E$59+(I654-N654)*tab!$F$59+(J654-O654)*tab!$G$59)</f>
        <v/>
      </c>
      <c r="U654" s="1230">
        <f>IF(SUM(S654:T654)&lt;0,0,SUM(S654:T654))</f>
        <v>0</v>
      </c>
      <c r="V654" s="628" t="str">
        <f t="shared" si="306"/>
        <v>ja</v>
      </c>
      <c r="W654" s="1230">
        <f>IF(V654="nee",0,(K654-P654)*(tab!$C$124))</f>
        <v>0</v>
      </c>
      <c r="X654" s="1230">
        <f>IF(AND(K654=0,P654=0),0,(H654-M654)*tab!$G$124+(I654-N654)*tab!$H$124+(J654-O654)*tab!$I$124)</f>
        <v>0</v>
      </c>
      <c r="Y654" s="1230">
        <f t="shared" si="310"/>
        <v>0</v>
      </c>
      <c r="Z654" s="3"/>
      <c r="AA654" s="26"/>
      <c r="AF654" s="51"/>
      <c r="AG654" s="51"/>
      <c r="AH654" s="51"/>
      <c r="AI654" s="51"/>
      <c r="AJ654" s="51"/>
      <c r="AK654" s="51"/>
      <c r="AL654" s="51"/>
      <c r="AM654" s="51"/>
      <c r="AN654" s="51"/>
      <c r="AO654" s="51"/>
      <c r="AP654" s="51"/>
      <c r="AQ654" s="51"/>
      <c r="AR654" s="51"/>
      <c r="AS654" s="51"/>
      <c r="AT654" s="51"/>
      <c r="AU654" s="51"/>
      <c r="AV654" s="51"/>
      <c r="BD654" s="51"/>
      <c r="BE654" s="51"/>
      <c r="BF654" s="51"/>
      <c r="BG654" s="51"/>
      <c r="BH654" s="51"/>
      <c r="BI654" s="51"/>
      <c r="BJ654" s="51"/>
      <c r="BK654" s="51"/>
      <c r="BL654" s="51"/>
      <c r="BM654" s="51"/>
      <c r="BN654" s="51"/>
      <c r="BO654" s="51"/>
      <c r="BP654" s="51"/>
      <c r="BQ654" s="51"/>
      <c r="BR654" s="51"/>
      <c r="BS654" s="51"/>
      <c r="BT654" s="51"/>
      <c r="CB654" s="51"/>
      <c r="CC654" s="51"/>
      <c r="CD654" s="51"/>
      <c r="CE654" s="51"/>
      <c r="CF654" s="51"/>
      <c r="CG654" s="51"/>
      <c r="CH654" s="51"/>
      <c r="CI654" s="51"/>
      <c r="CJ654" s="51"/>
      <c r="CK654" s="51"/>
      <c r="CL654" s="51"/>
      <c r="CM654" s="51"/>
      <c r="CN654" s="51"/>
      <c r="CO654" s="51"/>
      <c r="CP654" s="51"/>
      <c r="CQ654" s="51"/>
      <c r="CR654" s="51"/>
      <c r="CZ654" s="51"/>
      <c r="DA654" s="51"/>
      <c r="DB654" s="51"/>
      <c r="DC654" s="51"/>
      <c r="DD654" s="51"/>
      <c r="DE654" s="51"/>
      <c r="DF654" s="51"/>
      <c r="DG654" s="51"/>
      <c r="DH654" s="51"/>
      <c r="DI654" s="51"/>
      <c r="DJ654" s="51"/>
      <c r="DK654" s="51"/>
      <c r="DL654" s="51"/>
      <c r="DM654" s="51"/>
      <c r="DN654" s="51"/>
      <c r="DO654" s="51"/>
      <c r="DP654" s="51"/>
      <c r="DX654" s="51"/>
      <c r="DY654" s="51"/>
      <c r="DZ654" s="51"/>
      <c r="EA654" s="51"/>
      <c r="EB654" s="51"/>
      <c r="EC654" s="51"/>
      <c r="ED654" s="51"/>
      <c r="EE654" s="51"/>
      <c r="EF654" s="51"/>
      <c r="EG654" s="51"/>
      <c r="EH654" s="51"/>
      <c r="EI654" s="51"/>
      <c r="EJ654" s="51"/>
      <c r="EK654" s="51"/>
      <c r="EL654" s="51"/>
      <c r="EM654" s="51"/>
      <c r="EN654" s="51"/>
      <c r="EV654" s="51"/>
      <c r="EW654" s="51"/>
      <c r="EX654" s="51"/>
      <c r="EY654" s="51"/>
      <c r="EZ654" s="51"/>
      <c r="FA654" s="51"/>
      <c r="FB654" s="51"/>
      <c r="FC654" s="51"/>
      <c r="FD654" s="51"/>
      <c r="FE654" s="51"/>
      <c r="FF654" s="51"/>
      <c r="FG654" s="51"/>
      <c r="FH654" s="51"/>
      <c r="FI654" s="51"/>
      <c r="FJ654" s="51"/>
      <c r="FK654" s="51"/>
      <c r="FL654" s="51"/>
    </row>
    <row r="655" spans="2:168" ht="12" customHeight="1" x14ac:dyDescent="0.2">
      <c r="B655" s="21"/>
      <c r="C655" s="51"/>
      <c r="D655" s="1">
        <v>4</v>
      </c>
      <c r="E655" s="1238">
        <f t="shared" ref="E655:F655" si="312">+E620</f>
        <v>0</v>
      </c>
      <c r="F655" s="669">
        <f t="shared" si="312"/>
        <v>0</v>
      </c>
      <c r="G655" s="47"/>
      <c r="H655" s="48">
        <f t="shared" si="302"/>
        <v>0</v>
      </c>
      <c r="I655" s="48">
        <f t="shared" si="302"/>
        <v>0</v>
      </c>
      <c r="J655" s="48">
        <f t="shared" si="302"/>
        <v>0</v>
      </c>
      <c r="K655" s="1187">
        <f t="shared" si="308"/>
        <v>0</v>
      </c>
      <c r="L655" s="46"/>
      <c r="M655" s="48">
        <f t="shared" si="303"/>
        <v>0</v>
      </c>
      <c r="N655" s="48">
        <f t="shared" si="303"/>
        <v>0</v>
      </c>
      <c r="O655" s="48">
        <f t="shared" si="303"/>
        <v>0</v>
      </c>
      <c r="P655" s="1187">
        <f t="shared" si="309"/>
        <v>0</v>
      </c>
      <c r="Q655" s="46"/>
      <c r="R655" s="628" t="str">
        <f t="shared" si="304"/>
        <v>ja</v>
      </c>
      <c r="S655" s="1230">
        <f>IF(R655="nee",0,(K655-P655)*(tab!$C$24*tab!$D$10+tab!$D$52))</f>
        <v>0</v>
      </c>
      <c r="T655" s="1230" t="str">
        <f>IF(AND(K655=0,P655=0),"",(H655-M655)*tab!$E$59+(I655-N655)*tab!$F$59+(J655-O655)*tab!$G$59)</f>
        <v/>
      </c>
      <c r="U655" s="1230">
        <f t="shared" ref="U655:U681" si="313">IF(SUM(S655:T655)&lt;0,0,SUM(S655:T655))</f>
        <v>0</v>
      </c>
      <c r="V655" s="628" t="str">
        <f t="shared" si="306"/>
        <v>ja</v>
      </c>
      <c r="W655" s="1230">
        <f>IF(V655="nee",0,(K655-P655)*(tab!$C$124))</f>
        <v>0</v>
      </c>
      <c r="X655" s="1230">
        <f>IF(AND(K655=0,P655=0),0,(H655-M655)*tab!$G$124+(I655-N655)*tab!$H$124+(J655-O655)*tab!$I$124)</f>
        <v>0</v>
      </c>
      <c r="Y655" s="1230">
        <f t="shared" si="310"/>
        <v>0</v>
      </c>
      <c r="Z655" s="3"/>
      <c r="AA655" s="26"/>
      <c r="AF655" s="51"/>
      <c r="AG655" s="51"/>
      <c r="AH655" s="51"/>
      <c r="AI655" s="51"/>
      <c r="AJ655" s="51"/>
      <c r="AK655" s="51"/>
      <c r="AL655" s="51"/>
      <c r="AM655" s="51"/>
      <c r="AN655" s="51"/>
      <c r="AO655" s="51"/>
      <c r="AP655" s="51"/>
      <c r="AQ655" s="51"/>
      <c r="AR655" s="51"/>
      <c r="AS655" s="51"/>
      <c r="AT655" s="51"/>
      <c r="AU655" s="51"/>
      <c r="AV655" s="51"/>
      <c r="BD655" s="51"/>
      <c r="BE655" s="51"/>
      <c r="BF655" s="51"/>
      <c r="BG655" s="51"/>
      <c r="BH655" s="51"/>
      <c r="BI655" s="51"/>
      <c r="BJ655" s="51"/>
      <c r="BK655" s="51"/>
      <c r="BL655" s="51"/>
      <c r="BM655" s="51"/>
      <c r="BN655" s="51"/>
      <c r="BO655" s="51"/>
      <c r="BP655" s="51"/>
      <c r="BQ655" s="51"/>
      <c r="BR655" s="51"/>
      <c r="BS655" s="51"/>
      <c r="BT655" s="51"/>
      <c r="CB655" s="51"/>
      <c r="CC655" s="51"/>
      <c r="CD655" s="51"/>
      <c r="CE655" s="51"/>
      <c r="CF655" s="51"/>
      <c r="CG655" s="51"/>
      <c r="CH655" s="51"/>
      <c r="CI655" s="51"/>
      <c r="CJ655" s="51"/>
      <c r="CK655" s="51"/>
      <c r="CL655" s="51"/>
      <c r="CM655" s="51"/>
      <c r="CN655" s="51"/>
      <c r="CO655" s="51"/>
      <c r="CP655" s="51"/>
      <c r="CQ655" s="51"/>
      <c r="CR655" s="51"/>
      <c r="CZ655" s="51"/>
      <c r="DA655" s="51"/>
      <c r="DB655" s="51"/>
      <c r="DC655" s="51"/>
      <c r="DD655" s="51"/>
      <c r="DE655" s="51"/>
      <c r="DF655" s="51"/>
      <c r="DG655" s="51"/>
      <c r="DH655" s="51"/>
      <c r="DI655" s="51"/>
      <c r="DJ655" s="51"/>
      <c r="DK655" s="51"/>
      <c r="DL655" s="51"/>
      <c r="DM655" s="51"/>
      <c r="DN655" s="51"/>
      <c r="DO655" s="51"/>
      <c r="DP655" s="51"/>
      <c r="DX655" s="51"/>
      <c r="DY655" s="51"/>
      <c r="DZ655" s="51"/>
      <c r="EA655" s="51"/>
      <c r="EB655" s="51"/>
      <c r="EC655" s="51"/>
      <c r="ED655" s="51"/>
      <c r="EE655" s="51"/>
      <c r="EF655" s="51"/>
      <c r="EG655" s="51"/>
      <c r="EH655" s="51"/>
      <c r="EI655" s="51"/>
      <c r="EJ655" s="51"/>
      <c r="EK655" s="51"/>
      <c r="EL655" s="51"/>
      <c r="EM655" s="51"/>
      <c r="EN655" s="51"/>
      <c r="EV655" s="51"/>
      <c r="EW655" s="51"/>
      <c r="EX655" s="51"/>
      <c r="EY655" s="51"/>
      <c r="EZ655" s="51"/>
      <c r="FA655" s="51"/>
      <c r="FB655" s="51"/>
      <c r="FC655" s="51"/>
      <c r="FD655" s="51"/>
      <c r="FE655" s="51"/>
      <c r="FF655" s="51"/>
      <c r="FG655" s="51"/>
      <c r="FH655" s="51"/>
      <c r="FI655" s="51"/>
      <c r="FJ655" s="51"/>
      <c r="FK655" s="51"/>
      <c r="FL655" s="51"/>
    </row>
    <row r="656" spans="2:168" ht="12" customHeight="1" x14ac:dyDescent="0.2">
      <c r="B656" s="21"/>
      <c r="C656" s="51"/>
      <c r="D656" s="1">
        <v>5</v>
      </c>
      <c r="E656" s="1238">
        <f t="shared" ref="E656:F656" si="314">+E621</f>
        <v>0</v>
      </c>
      <c r="F656" s="669">
        <f t="shared" si="314"/>
        <v>0</v>
      </c>
      <c r="G656" s="47"/>
      <c r="H656" s="48">
        <f t="shared" si="302"/>
        <v>0</v>
      </c>
      <c r="I656" s="48">
        <f t="shared" si="302"/>
        <v>0</v>
      </c>
      <c r="J656" s="48">
        <f t="shared" si="302"/>
        <v>0</v>
      </c>
      <c r="K656" s="1187">
        <f t="shared" si="308"/>
        <v>0</v>
      </c>
      <c r="L656" s="46"/>
      <c r="M656" s="48">
        <f t="shared" si="303"/>
        <v>0</v>
      </c>
      <c r="N656" s="48">
        <f t="shared" si="303"/>
        <v>0</v>
      </c>
      <c r="O656" s="48">
        <f t="shared" si="303"/>
        <v>0</v>
      </c>
      <c r="P656" s="1187">
        <f t="shared" si="309"/>
        <v>0</v>
      </c>
      <c r="Q656" s="46"/>
      <c r="R656" s="628" t="str">
        <f t="shared" si="304"/>
        <v>ja</v>
      </c>
      <c r="S656" s="1230">
        <f>IF(R656="nee",0,(K656-P656)*(tab!$C$24*tab!$D$10+tab!$D$52))</f>
        <v>0</v>
      </c>
      <c r="T656" s="1230" t="str">
        <f>IF(AND(K656=0,P656=0),"",(H656-M656)*tab!$E$59+(I656-N656)*tab!$F$59+(J656-O656)*tab!$G$59)</f>
        <v/>
      </c>
      <c r="U656" s="1230">
        <f t="shared" si="313"/>
        <v>0</v>
      </c>
      <c r="V656" s="628" t="str">
        <f t="shared" si="306"/>
        <v>ja</v>
      </c>
      <c r="W656" s="1230">
        <f>IF(V656="nee",0,(K656-P656)*(tab!$C$124))</f>
        <v>0</v>
      </c>
      <c r="X656" s="1230">
        <f>IF(AND(K656=0,P656=0),0,(H656-M656)*tab!$G$124+(I656-N656)*tab!$H$124+(J656-O656)*tab!$I$124)</f>
        <v>0</v>
      </c>
      <c r="Y656" s="1230">
        <f t="shared" si="310"/>
        <v>0</v>
      </c>
      <c r="Z656" s="3"/>
      <c r="AA656" s="26"/>
      <c r="AF656" s="51"/>
      <c r="AG656" s="51"/>
      <c r="AH656" s="51"/>
      <c r="AI656" s="51"/>
      <c r="AJ656" s="51"/>
      <c r="AK656" s="51"/>
      <c r="AL656" s="51"/>
      <c r="AM656" s="51"/>
      <c r="AN656" s="51"/>
      <c r="AO656" s="51"/>
      <c r="AP656" s="51"/>
      <c r="AQ656" s="51"/>
      <c r="AR656" s="51"/>
      <c r="AS656" s="51"/>
      <c r="AT656" s="51"/>
      <c r="AU656" s="51"/>
      <c r="AV656" s="51"/>
      <c r="BD656" s="51"/>
      <c r="BE656" s="51"/>
      <c r="BF656" s="51"/>
      <c r="BG656" s="51"/>
      <c r="BH656" s="51"/>
      <c r="BI656" s="51"/>
      <c r="BJ656" s="51"/>
      <c r="BK656" s="51"/>
      <c r="BL656" s="51"/>
      <c r="BM656" s="51"/>
      <c r="BN656" s="51"/>
      <c r="BO656" s="51"/>
      <c r="BP656" s="51"/>
      <c r="BQ656" s="51"/>
      <c r="BR656" s="51"/>
      <c r="BS656" s="51"/>
      <c r="BT656" s="51"/>
      <c r="CB656" s="51"/>
      <c r="CC656" s="51"/>
      <c r="CD656" s="51"/>
      <c r="CE656" s="51"/>
      <c r="CF656" s="51"/>
      <c r="CG656" s="51"/>
      <c r="CH656" s="51"/>
      <c r="CI656" s="51"/>
      <c r="CJ656" s="51"/>
      <c r="CK656" s="51"/>
      <c r="CL656" s="51"/>
      <c r="CM656" s="51"/>
      <c r="CN656" s="51"/>
      <c r="CO656" s="51"/>
      <c r="CP656" s="51"/>
      <c r="CQ656" s="51"/>
      <c r="CR656" s="51"/>
      <c r="CZ656" s="51"/>
      <c r="DA656" s="51"/>
      <c r="DB656" s="51"/>
      <c r="DC656" s="51"/>
      <c r="DD656" s="51"/>
      <c r="DE656" s="51"/>
      <c r="DF656" s="51"/>
      <c r="DG656" s="51"/>
      <c r="DH656" s="51"/>
      <c r="DI656" s="51"/>
      <c r="DJ656" s="51"/>
      <c r="DK656" s="51"/>
      <c r="DL656" s="51"/>
      <c r="DM656" s="51"/>
      <c r="DN656" s="51"/>
      <c r="DO656" s="51"/>
      <c r="DP656" s="51"/>
      <c r="DX656" s="51"/>
      <c r="DY656" s="51"/>
      <c r="DZ656" s="51"/>
      <c r="EA656" s="51"/>
      <c r="EB656" s="51"/>
      <c r="EC656" s="51"/>
      <c r="ED656" s="51"/>
      <c r="EE656" s="51"/>
      <c r="EF656" s="51"/>
      <c r="EG656" s="51"/>
      <c r="EH656" s="51"/>
      <c r="EI656" s="51"/>
      <c r="EJ656" s="51"/>
      <c r="EK656" s="51"/>
      <c r="EL656" s="51"/>
      <c r="EM656" s="51"/>
      <c r="EN656" s="51"/>
      <c r="EV656" s="51"/>
      <c r="EW656" s="51"/>
      <c r="EX656" s="51"/>
      <c r="EY656" s="51"/>
      <c r="EZ656" s="51"/>
      <c r="FA656" s="51"/>
      <c r="FB656" s="51"/>
      <c r="FC656" s="51"/>
      <c r="FD656" s="51"/>
      <c r="FE656" s="51"/>
      <c r="FF656" s="51"/>
      <c r="FG656" s="51"/>
      <c r="FH656" s="51"/>
      <c r="FI656" s="51"/>
      <c r="FJ656" s="51"/>
      <c r="FK656" s="51"/>
      <c r="FL656" s="51"/>
    </row>
    <row r="657" spans="2:168" ht="12" customHeight="1" x14ac:dyDescent="0.2">
      <c r="B657" s="21"/>
      <c r="C657" s="51"/>
      <c r="D657" s="1">
        <v>6</v>
      </c>
      <c r="E657" s="1238">
        <f t="shared" ref="E657:F657" si="315">+E622</f>
        <v>0</v>
      </c>
      <c r="F657" s="669">
        <f t="shared" si="315"/>
        <v>0</v>
      </c>
      <c r="G657" s="47"/>
      <c r="H657" s="48">
        <f t="shared" si="302"/>
        <v>0</v>
      </c>
      <c r="I657" s="48">
        <f t="shared" si="302"/>
        <v>0</v>
      </c>
      <c r="J657" s="48">
        <f t="shared" si="302"/>
        <v>0</v>
      </c>
      <c r="K657" s="1187">
        <f t="shared" si="308"/>
        <v>0</v>
      </c>
      <c r="L657" s="46"/>
      <c r="M657" s="48">
        <f t="shared" si="303"/>
        <v>0</v>
      </c>
      <c r="N657" s="48">
        <f t="shared" si="303"/>
        <v>0</v>
      </c>
      <c r="O657" s="48">
        <f t="shared" si="303"/>
        <v>0</v>
      </c>
      <c r="P657" s="1187">
        <f t="shared" si="309"/>
        <v>0</v>
      </c>
      <c r="Q657" s="46"/>
      <c r="R657" s="628" t="str">
        <f t="shared" si="304"/>
        <v>ja</v>
      </c>
      <c r="S657" s="1230">
        <f>IF(R657="nee",0,(K657-P657)*(tab!$C$24*tab!$D$10+tab!$D$52))</f>
        <v>0</v>
      </c>
      <c r="T657" s="1230" t="str">
        <f>IF(AND(K657=0,P657=0),"",(H657-M657)*tab!$E$59+(I657-N657)*tab!$F$59+(J657-O657)*tab!$G$59)</f>
        <v/>
      </c>
      <c r="U657" s="1230">
        <f t="shared" si="313"/>
        <v>0</v>
      </c>
      <c r="V657" s="628" t="str">
        <f t="shared" si="306"/>
        <v>ja</v>
      </c>
      <c r="W657" s="1230">
        <f>IF(V657="nee",0,(K657-P657)*(tab!$C$124))</f>
        <v>0</v>
      </c>
      <c r="X657" s="1230">
        <f>IF(AND(K657=0,P657=0),0,(H657-M657)*tab!$G$124+(I657-N657)*tab!$H$124+(J657-O657)*tab!$I$124)</f>
        <v>0</v>
      </c>
      <c r="Y657" s="1230">
        <f t="shared" si="310"/>
        <v>0</v>
      </c>
      <c r="Z657" s="3"/>
      <c r="AA657" s="26"/>
      <c r="AF657" s="51"/>
      <c r="AG657" s="51"/>
      <c r="AH657" s="51"/>
      <c r="AI657" s="51"/>
      <c r="AJ657" s="51"/>
      <c r="AK657" s="51"/>
      <c r="AL657" s="51"/>
      <c r="AM657" s="51"/>
      <c r="AN657" s="51"/>
      <c r="AO657" s="51"/>
      <c r="AP657" s="51"/>
      <c r="AQ657" s="51"/>
      <c r="AR657" s="51"/>
      <c r="AS657" s="51"/>
      <c r="AT657" s="51"/>
      <c r="AU657" s="51"/>
      <c r="AV657" s="51"/>
      <c r="BD657" s="51"/>
      <c r="BE657" s="51"/>
      <c r="BF657" s="51"/>
      <c r="BG657" s="51"/>
      <c r="BH657" s="51"/>
      <c r="BI657" s="51"/>
      <c r="BJ657" s="51"/>
      <c r="BK657" s="51"/>
      <c r="BL657" s="51"/>
      <c r="BM657" s="51"/>
      <c r="BN657" s="51"/>
      <c r="BO657" s="51"/>
      <c r="BP657" s="51"/>
      <c r="BQ657" s="51"/>
      <c r="BR657" s="51"/>
      <c r="BS657" s="51"/>
      <c r="BT657" s="51"/>
      <c r="CB657" s="51"/>
      <c r="CC657" s="51"/>
      <c r="CD657" s="51"/>
      <c r="CE657" s="51"/>
      <c r="CF657" s="51"/>
      <c r="CG657" s="51"/>
      <c r="CH657" s="51"/>
      <c r="CI657" s="51"/>
      <c r="CJ657" s="51"/>
      <c r="CK657" s="51"/>
      <c r="CL657" s="51"/>
      <c r="CM657" s="51"/>
      <c r="CN657" s="51"/>
      <c r="CO657" s="51"/>
      <c r="CP657" s="51"/>
      <c r="CQ657" s="51"/>
      <c r="CR657" s="51"/>
      <c r="CZ657" s="51"/>
      <c r="DA657" s="51"/>
      <c r="DB657" s="51"/>
      <c r="DC657" s="51"/>
      <c r="DD657" s="51"/>
      <c r="DE657" s="51"/>
      <c r="DF657" s="51"/>
      <c r="DG657" s="51"/>
      <c r="DH657" s="51"/>
      <c r="DI657" s="51"/>
      <c r="DJ657" s="51"/>
      <c r="DK657" s="51"/>
      <c r="DL657" s="51"/>
      <c r="DM657" s="51"/>
      <c r="DN657" s="51"/>
      <c r="DO657" s="51"/>
      <c r="DP657" s="51"/>
      <c r="DX657" s="51"/>
      <c r="DY657" s="51"/>
      <c r="DZ657" s="51"/>
      <c r="EA657" s="51"/>
      <c r="EB657" s="51"/>
      <c r="EC657" s="51"/>
      <c r="ED657" s="51"/>
      <c r="EE657" s="51"/>
      <c r="EF657" s="51"/>
      <c r="EG657" s="51"/>
      <c r="EH657" s="51"/>
      <c r="EI657" s="51"/>
      <c r="EJ657" s="51"/>
      <c r="EK657" s="51"/>
      <c r="EL657" s="51"/>
      <c r="EM657" s="51"/>
      <c r="EN657" s="51"/>
      <c r="EV657" s="51"/>
      <c r="EW657" s="51"/>
      <c r="EX657" s="51"/>
      <c r="EY657" s="51"/>
      <c r="EZ657" s="51"/>
      <c r="FA657" s="51"/>
      <c r="FB657" s="51"/>
      <c r="FC657" s="51"/>
      <c r="FD657" s="51"/>
      <c r="FE657" s="51"/>
      <c r="FF657" s="51"/>
      <c r="FG657" s="51"/>
      <c r="FH657" s="51"/>
      <c r="FI657" s="51"/>
      <c r="FJ657" s="51"/>
      <c r="FK657" s="51"/>
      <c r="FL657" s="51"/>
    </row>
    <row r="658" spans="2:168" ht="12" customHeight="1" x14ac:dyDescent="0.2">
      <c r="B658" s="21"/>
      <c r="C658" s="51"/>
      <c r="D658" s="1">
        <v>7</v>
      </c>
      <c r="E658" s="1238">
        <f t="shared" ref="E658:F658" si="316">+E623</f>
        <v>0</v>
      </c>
      <c r="F658" s="669">
        <f t="shared" si="316"/>
        <v>0</v>
      </c>
      <c r="G658" s="47"/>
      <c r="H658" s="48">
        <f t="shared" si="302"/>
        <v>0</v>
      </c>
      <c r="I658" s="48">
        <f t="shared" si="302"/>
        <v>0</v>
      </c>
      <c r="J658" s="48">
        <f t="shared" si="302"/>
        <v>0</v>
      </c>
      <c r="K658" s="1187">
        <f t="shared" si="308"/>
        <v>0</v>
      </c>
      <c r="L658" s="46"/>
      <c r="M658" s="48">
        <f t="shared" si="303"/>
        <v>0</v>
      </c>
      <c r="N658" s="48">
        <f t="shared" si="303"/>
        <v>0</v>
      </c>
      <c r="O658" s="48">
        <f t="shared" si="303"/>
        <v>0</v>
      </c>
      <c r="P658" s="1187">
        <f t="shared" si="309"/>
        <v>0</v>
      </c>
      <c r="Q658" s="46"/>
      <c r="R658" s="628" t="str">
        <f t="shared" si="304"/>
        <v>ja</v>
      </c>
      <c r="S658" s="1230">
        <f>IF(R658="nee",0,(K658-P658)*(tab!$C$24*tab!$D$10+tab!$D$52))</f>
        <v>0</v>
      </c>
      <c r="T658" s="1230" t="str">
        <f>IF(AND(K658=0,P658=0),"",(H658-M658)*tab!$E$59+(I658-N658)*tab!$F$59+(J658-O658)*tab!$G$59)</f>
        <v/>
      </c>
      <c r="U658" s="1230">
        <f t="shared" si="313"/>
        <v>0</v>
      </c>
      <c r="V658" s="628" t="str">
        <f t="shared" si="306"/>
        <v>ja</v>
      </c>
      <c r="W658" s="1230">
        <f>IF(V658="nee",0,(K658-P658)*(tab!$C$124))</f>
        <v>0</v>
      </c>
      <c r="X658" s="1230">
        <f>IF(AND(K658=0,P658=0),0,(H658-M658)*tab!$G$124+(I658-N658)*tab!$H$124+(J658-O658)*tab!$I$124)</f>
        <v>0</v>
      </c>
      <c r="Y658" s="1230">
        <f t="shared" si="310"/>
        <v>0</v>
      </c>
      <c r="Z658" s="3"/>
      <c r="AA658" s="26"/>
      <c r="AF658" s="51"/>
      <c r="AG658" s="51"/>
      <c r="AH658" s="51"/>
      <c r="AI658" s="51"/>
      <c r="AJ658" s="51"/>
      <c r="AK658" s="51"/>
      <c r="AL658" s="51"/>
      <c r="AM658" s="51"/>
      <c r="AN658" s="51"/>
      <c r="AO658" s="51"/>
      <c r="AP658" s="51"/>
      <c r="AQ658" s="51"/>
      <c r="AR658" s="51"/>
      <c r="AS658" s="51"/>
      <c r="AT658" s="51"/>
      <c r="AU658" s="51"/>
      <c r="AV658" s="51"/>
      <c r="BD658" s="51"/>
      <c r="BE658" s="51"/>
      <c r="BF658" s="51"/>
      <c r="BG658" s="51"/>
      <c r="BH658" s="51"/>
      <c r="BI658" s="51"/>
      <c r="BJ658" s="51"/>
      <c r="BK658" s="51"/>
      <c r="BL658" s="51"/>
      <c r="BM658" s="51"/>
      <c r="BN658" s="51"/>
      <c r="BO658" s="51"/>
      <c r="BP658" s="51"/>
      <c r="BQ658" s="51"/>
      <c r="BR658" s="51"/>
      <c r="BS658" s="51"/>
      <c r="BT658" s="51"/>
      <c r="CB658" s="51"/>
      <c r="CC658" s="51"/>
      <c r="CD658" s="51"/>
      <c r="CE658" s="51"/>
      <c r="CF658" s="51"/>
      <c r="CG658" s="51"/>
      <c r="CH658" s="51"/>
      <c r="CI658" s="51"/>
      <c r="CJ658" s="51"/>
      <c r="CK658" s="51"/>
      <c r="CL658" s="51"/>
      <c r="CM658" s="51"/>
      <c r="CN658" s="51"/>
      <c r="CO658" s="51"/>
      <c r="CP658" s="51"/>
      <c r="CQ658" s="51"/>
      <c r="CR658" s="51"/>
      <c r="CZ658" s="51"/>
      <c r="DA658" s="51"/>
      <c r="DB658" s="51"/>
      <c r="DC658" s="51"/>
      <c r="DD658" s="51"/>
      <c r="DE658" s="51"/>
      <c r="DF658" s="51"/>
      <c r="DG658" s="51"/>
      <c r="DH658" s="51"/>
      <c r="DI658" s="51"/>
      <c r="DJ658" s="51"/>
      <c r="DK658" s="51"/>
      <c r="DL658" s="51"/>
      <c r="DM658" s="51"/>
      <c r="DN658" s="51"/>
      <c r="DO658" s="51"/>
      <c r="DP658" s="51"/>
      <c r="DX658" s="51"/>
      <c r="DY658" s="51"/>
      <c r="DZ658" s="51"/>
      <c r="EA658" s="51"/>
      <c r="EB658" s="51"/>
      <c r="EC658" s="51"/>
      <c r="ED658" s="51"/>
      <c r="EE658" s="51"/>
      <c r="EF658" s="51"/>
      <c r="EG658" s="51"/>
      <c r="EH658" s="51"/>
      <c r="EI658" s="51"/>
      <c r="EJ658" s="51"/>
      <c r="EK658" s="51"/>
      <c r="EL658" s="51"/>
      <c r="EM658" s="51"/>
      <c r="EN658" s="51"/>
      <c r="EV658" s="51"/>
      <c r="EW658" s="51"/>
      <c r="EX658" s="51"/>
      <c r="EY658" s="51"/>
      <c r="EZ658" s="51"/>
      <c r="FA658" s="51"/>
      <c r="FB658" s="51"/>
      <c r="FC658" s="51"/>
      <c r="FD658" s="51"/>
      <c r="FE658" s="51"/>
      <c r="FF658" s="51"/>
      <c r="FG658" s="51"/>
      <c r="FH658" s="51"/>
      <c r="FI658" s="51"/>
      <c r="FJ658" s="51"/>
      <c r="FK658" s="51"/>
      <c r="FL658" s="51"/>
    </row>
    <row r="659" spans="2:168" ht="12" customHeight="1" x14ac:dyDescent="0.2">
      <c r="B659" s="21"/>
      <c r="C659" s="51"/>
      <c r="D659" s="1">
        <v>8</v>
      </c>
      <c r="E659" s="1238">
        <f t="shared" ref="E659:F659" si="317">+E624</f>
        <v>0</v>
      </c>
      <c r="F659" s="669">
        <f t="shared" si="317"/>
        <v>0</v>
      </c>
      <c r="G659" s="47"/>
      <c r="H659" s="48">
        <f t="shared" si="302"/>
        <v>0</v>
      </c>
      <c r="I659" s="48">
        <f t="shared" si="302"/>
        <v>0</v>
      </c>
      <c r="J659" s="48">
        <f t="shared" si="302"/>
        <v>0</v>
      </c>
      <c r="K659" s="1187">
        <f t="shared" si="308"/>
        <v>0</v>
      </c>
      <c r="L659" s="46"/>
      <c r="M659" s="48">
        <f t="shared" si="303"/>
        <v>0</v>
      </c>
      <c r="N659" s="48">
        <f t="shared" si="303"/>
        <v>0</v>
      </c>
      <c r="O659" s="48">
        <f t="shared" si="303"/>
        <v>0</v>
      </c>
      <c r="P659" s="1187">
        <f t="shared" si="309"/>
        <v>0</v>
      </c>
      <c r="Q659" s="46"/>
      <c r="R659" s="628" t="str">
        <f t="shared" si="304"/>
        <v>ja</v>
      </c>
      <c r="S659" s="1230">
        <f>IF(R659="nee",0,(K659-P659)*(tab!$C$24*tab!$D$10+tab!$D$52))</f>
        <v>0</v>
      </c>
      <c r="T659" s="1230" t="str">
        <f>IF(AND(K659=0,P659=0),"",(H659-M659)*tab!$E$59+(I659-N659)*tab!$F$59+(J659-O659)*tab!$G$59)</f>
        <v/>
      </c>
      <c r="U659" s="1230">
        <f t="shared" si="313"/>
        <v>0</v>
      </c>
      <c r="V659" s="628" t="str">
        <f t="shared" si="306"/>
        <v>ja</v>
      </c>
      <c r="W659" s="1230">
        <f>IF(V659="nee",0,(K659-P659)*(tab!$C$124))</f>
        <v>0</v>
      </c>
      <c r="X659" s="1230">
        <f>IF(AND(K659=0,P659=0),0,(H659-M659)*tab!$G$124+(I659-N659)*tab!$H$124+(J659-O659)*tab!$I$124)</f>
        <v>0</v>
      </c>
      <c r="Y659" s="1230">
        <f t="shared" si="310"/>
        <v>0</v>
      </c>
      <c r="Z659" s="3"/>
      <c r="AA659" s="26"/>
      <c r="AF659" s="51"/>
      <c r="AG659" s="51"/>
      <c r="AH659" s="51"/>
      <c r="AI659" s="51"/>
      <c r="AJ659" s="51"/>
      <c r="AK659" s="51"/>
      <c r="AL659" s="51"/>
      <c r="AM659" s="51"/>
      <c r="AN659" s="51"/>
      <c r="AO659" s="51"/>
      <c r="AP659" s="51"/>
      <c r="AQ659" s="51"/>
      <c r="AR659" s="51"/>
      <c r="AS659" s="51"/>
      <c r="AT659" s="51"/>
      <c r="AU659" s="51"/>
      <c r="AV659" s="51"/>
      <c r="BD659" s="51"/>
      <c r="BE659" s="51"/>
      <c r="BF659" s="51"/>
      <c r="BG659" s="51"/>
      <c r="BH659" s="51"/>
      <c r="BI659" s="51"/>
      <c r="BJ659" s="51"/>
      <c r="BK659" s="51"/>
      <c r="BL659" s="51"/>
      <c r="BM659" s="51"/>
      <c r="BN659" s="51"/>
      <c r="BO659" s="51"/>
      <c r="BP659" s="51"/>
      <c r="BQ659" s="51"/>
      <c r="BR659" s="51"/>
      <c r="BS659" s="51"/>
      <c r="BT659" s="51"/>
      <c r="CB659" s="51"/>
      <c r="CC659" s="51"/>
      <c r="CD659" s="51"/>
      <c r="CE659" s="51"/>
      <c r="CF659" s="51"/>
      <c r="CG659" s="51"/>
      <c r="CH659" s="51"/>
      <c r="CI659" s="51"/>
      <c r="CJ659" s="51"/>
      <c r="CK659" s="51"/>
      <c r="CL659" s="51"/>
      <c r="CM659" s="51"/>
      <c r="CN659" s="51"/>
      <c r="CO659" s="51"/>
      <c r="CP659" s="51"/>
      <c r="CQ659" s="51"/>
      <c r="CR659" s="51"/>
      <c r="CZ659" s="51"/>
      <c r="DA659" s="51"/>
      <c r="DB659" s="51"/>
      <c r="DC659" s="51"/>
      <c r="DD659" s="51"/>
      <c r="DE659" s="51"/>
      <c r="DF659" s="51"/>
      <c r="DG659" s="51"/>
      <c r="DH659" s="51"/>
      <c r="DI659" s="51"/>
      <c r="DJ659" s="51"/>
      <c r="DK659" s="51"/>
      <c r="DL659" s="51"/>
      <c r="DM659" s="51"/>
      <c r="DN659" s="51"/>
      <c r="DO659" s="51"/>
      <c r="DP659" s="51"/>
      <c r="DX659" s="51"/>
      <c r="DY659" s="51"/>
      <c r="DZ659" s="51"/>
      <c r="EA659" s="51"/>
      <c r="EB659" s="51"/>
      <c r="EC659" s="51"/>
      <c r="ED659" s="51"/>
      <c r="EE659" s="51"/>
      <c r="EF659" s="51"/>
      <c r="EG659" s="51"/>
      <c r="EH659" s="51"/>
      <c r="EI659" s="51"/>
      <c r="EJ659" s="51"/>
      <c r="EK659" s="51"/>
      <c r="EL659" s="51"/>
      <c r="EM659" s="51"/>
      <c r="EN659" s="51"/>
      <c r="EV659" s="51"/>
      <c r="EW659" s="51"/>
      <c r="EX659" s="51"/>
      <c r="EY659" s="51"/>
      <c r="EZ659" s="51"/>
      <c r="FA659" s="51"/>
      <c r="FB659" s="51"/>
      <c r="FC659" s="51"/>
      <c r="FD659" s="51"/>
      <c r="FE659" s="51"/>
      <c r="FF659" s="51"/>
      <c r="FG659" s="51"/>
      <c r="FH659" s="51"/>
      <c r="FI659" s="51"/>
      <c r="FJ659" s="51"/>
      <c r="FK659" s="51"/>
      <c r="FL659" s="51"/>
    </row>
    <row r="660" spans="2:168" ht="12" customHeight="1" x14ac:dyDescent="0.2">
      <c r="B660" s="21"/>
      <c r="C660" s="51"/>
      <c r="D660" s="1">
        <v>9</v>
      </c>
      <c r="E660" s="1238">
        <f t="shared" ref="E660:F660" si="318">+E625</f>
        <v>0</v>
      </c>
      <c r="F660" s="669">
        <f t="shared" si="318"/>
        <v>0</v>
      </c>
      <c r="G660" s="47"/>
      <c r="H660" s="48">
        <f t="shared" si="302"/>
        <v>0</v>
      </c>
      <c r="I660" s="48">
        <f t="shared" si="302"/>
        <v>0</v>
      </c>
      <c r="J660" s="48">
        <f t="shared" si="302"/>
        <v>0</v>
      </c>
      <c r="K660" s="1187">
        <f t="shared" si="308"/>
        <v>0</v>
      </c>
      <c r="L660" s="46"/>
      <c r="M660" s="48">
        <f t="shared" si="303"/>
        <v>0</v>
      </c>
      <c r="N660" s="48">
        <f t="shared" si="303"/>
        <v>0</v>
      </c>
      <c r="O660" s="48">
        <f t="shared" si="303"/>
        <v>0</v>
      </c>
      <c r="P660" s="1187">
        <f t="shared" si="309"/>
        <v>0</v>
      </c>
      <c r="Q660" s="46"/>
      <c r="R660" s="628" t="str">
        <f t="shared" si="304"/>
        <v>ja</v>
      </c>
      <c r="S660" s="1230">
        <f>IF(R660="nee",0,(K660-P660)*(tab!$C$24*tab!$D$10+tab!$D$52))</f>
        <v>0</v>
      </c>
      <c r="T660" s="1230" t="str">
        <f>IF(AND(K660=0,P660=0),"",(H660-M660)*tab!$E$59+(I660-N660)*tab!$F$59+(J660-O660)*tab!$G$59)</f>
        <v/>
      </c>
      <c r="U660" s="1230">
        <f t="shared" si="313"/>
        <v>0</v>
      </c>
      <c r="V660" s="628" t="str">
        <f t="shared" si="306"/>
        <v>ja</v>
      </c>
      <c r="W660" s="1230">
        <f>IF(V660="nee",0,(K660-P660)*(tab!$C$124))</f>
        <v>0</v>
      </c>
      <c r="X660" s="1230">
        <f>IF(AND(K660=0,P660=0),0,(H660-M660)*tab!$G$124+(I660-N660)*tab!$H$124+(J660-O660)*tab!$I$124)</f>
        <v>0</v>
      </c>
      <c r="Y660" s="1230">
        <f t="shared" si="310"/>
        <v>0</v>
      </c>
      <c r="Z660" s="3"/>
      <c r="AA660" s="26"/>
      <c r="AF660" s="51"/>
      <c r="AG660" s="51"/>
      <c r="AH660" s="51"/>
      <c r="AI660" s="51"/>
      <c r="AJ660" s="51"/>
      <c r="AK660" s="51"/>
      <c r="AL660" s="51"/>
      <c r="AM660" s="51"/>
      <c r="AN660" s="51"/>
      <c r="AO660" s="51"/>
      <c r="AP660" s="51"/>
      <c r="AQ660" s="51"/>
      <c r="AR660" s="51"/>
      <c r="AS660" s="51"/>
      <c r="AT660" s="51"/>
      <c r="AU660" s="51"/>
      <c r="AV660" s="51"/>
      <c r="BD660" s="51"/>
      <c r="BE660" s="51"/>
      <c r="BF660" s="51"/>
      <c r="BG660" s="51"/>
      <c r="BH660" s="51"/>
      <c r="BI660" s="51"/>
      <c r="BJ660" s="51"/>
      <c r="BK660" s="51"/>
      <c r="BL660" s="51"/>
      <c r="BM660" s="51"/>
      <c r="BN660" s="51"/>
      <c r="BO660" s="51"/>
      <c r="BP660" s="51"/>
      <c r="BQ660" s="51"/>
      <c r="BR660" s="51"/>
      <c r="BS660" s="51"/>
      <c r="BT660" s="51"/>
      <c r="CB660" s="51"/>
      <c r="CC660" s="51"/>
      <c r="CD660" s="51"/>
      <c r="CE660" s="51"/>
      <c r="CF660" s="51"/>
      <c r="CG660" s="51"/>
      <c r="CH660" s="51"/>
      <c r="CI660" s="51"/>
      <c r="CJ660" s="51"/>
      <c r="CK660" s="51"/>
      <c r="CL660" s="51"/>
      <c r="CM660" s="51"/>
      <c r="CN660" s="51"/>
      <c r="CO660" s="51"/>
      <c r="CP660" s="51"/>
      <c r="CQ660" s="51"/>
      <c r="CR660" s="51"/>
      <c r="CZ660" s="51"/>
      <c r="DA660" s="51"/>
      <c r="DB660" s="51"/>
      <c r="DC660" s="51"/>
      <c r="DD660" s="51"/>
      <c r="DE660" s="51"/>
      <c r="DF660" s="51"/>
      <c r="DG660" s="51"/>
      <c r="DH660" s="51"/>
      <c r="DI660" s="51"/>
      <c r="DJ660" s="51"/>
      <c r="DK660" s="51"/>
      <c r="DL660" s="51"/>
      <c r="DM660" s="51"/>
      <c r="DN660" s="51"/>
      <c r="DO660" s="51"/>
      <c r="DP660" s="51"/>
      <c r="DX660" s="51"/>
      <c r="DY660" s="51"/>
      <c r="DZ660" s="51"/>
      <c r="EA660" s="51"/>
      <c r="EB660" s="51"/>
      <c r="EC660" s="51"/>
      <c r="ED660" s="51"/>
      <c r="EE660" s="51"/>
      <c r="EF660" s="51"/>
      <c r="EG660" s="51"/>
      <c r="EH660" s="51"/>
      <c r="EI660" s="51"/>
      <c r="EJ660" s="51"/>
      <c r="EK660" s="51"/>
      <c r="EL660" s="51"/>
      <c r="EM660" s="51"/>
      <c r="EN660" s="51"/>
      <c r="EV660" s="51"/>
      <c r="EW660" s="51"/>
      <c r="EX660" s="51"/>
      <c r="EY660" s="51"/>
      <c r="EZ660" s="51"/>
      <c r="FA660" s="51"/>
      <c r="FB660" s="51"/>
      <c r="FC660" s="51"/>
      <c r="FD660" s="51"/>
      <c r="FE660" s="51"/>
      <c r="FF660" s="51"/>
      <c r="FG660" s="51"/>
      <c r="FH660" s="51"/>
      <c r="FI660" s="51"/>
      <c r="FJ660" s="51"/>
      <c r="FK660" s="51"/>
      <c r="FL660" s="51"/>
    </row>
    <row r="661" spans="2:168" ht="12" customHeight="1" x14ac:dyDescent="0.2">
      <c r="B661" s="21"/>
      <c r="C661" s="51"/>
      <c r="D661" s="1">
        <v>10</v>
      </c>
      <c r="E661" s="1238">
        <f t="shared" ref="E661:F661" si="319">+E626</f>
        <v>0</v>
      </c>
      <c r="F661" s="669">
        <f t="shared" si="319"/>
        <v>0</v>
      </c>
      <c r="G661" s="47"/>
      <c r="H661" s="48">
        <f t="shared" si="302"/>
        <v>0</v>
      </c>
      <c r="I661" s="48">
        <f t="shared" si="302"/>
        <v>0</v>
      </c>
      <c r="J661" s="48">
        <f t="shared" si="302"/>
        <v>0</v>
      </c>
      <c r="K661" s="1187">
        <f t="shared" si="308"/>
        <v>0</v>
      </c>
      <c r="L661" s="46"/>
      <c r="M661" s="48">
        <f t="shared" si="303"/>
        <v>0</v>
      </c>
      <c r="N661" s="48">
        <f t="shared" si="303"/>
        <v>0</v>
      </c>
      <c r="O661" s="48">
        <f t="shared" si="303"/>
        <v>0</v>
      </c>
      <c r="P661" s="1187">
        <f t="shared" si="309"/>
        <v>0</v>
      </c>
      <c r="Q661" s="46"/>
      <c r="R661" s="628" t="str">
        <f t="shared" si="304"/>
        <v>ja</v>
      </c>
      <c r="S661" s="1230">
        <f>IF(R661="nee",0,(K661-P661)*(tab!$C$24*tab!$D$10+tab!$D$52))</f>
        <v>0</v>
      </c>
      <c r="T661" s="1230" t="str">
        <f>IF(AND(K661=0,P661=0),"",(H661-M661)*tab!$E$59+(I661-N661)*tab!$F$59+(J661-O661)*tab!$G$59)</f>
        <v/>
      </c>
      <c r="U661" s="1230">
        <f t="shared" si="313"/>
        <v>0</v>
      </c>
      <c r="V661" s="628" t="str">
        <f t="shared" si="306"/>
        <v>ja</v>
      </c>
      <c r="W661" s="1230">
        <f>IF(V661="nee",0,(K661-P661)*(tab!$C$124))</f>
        <v>0</v>
      </c>
      <c r="X661" s="1230">
        <f>IF(AND(K661=0,P661=0),0,(H661-M661)*tab!$G$124+(I661-N661)*tab!$H$124+(J661-O661)*tab!$I$124)</f>
        <v>0</v>
      </c>
      <c r="Y661" s="1230">
        <f t="shared" si="310"/>
        <v>0</v>
      </c>
      <c r="Z661" s="3"/>
      <c r="AA661" s="26"/>
      <c r="AF661" s="51"/>
      <c r="AG661" s="51"/>
      <c r="AH661" s="51"/>
      <c r="AI661" s="51"/>
      <c r="AJ661" s="51"/>
      <c r="AK661" s="51"/>
      <c r="AL661" s="51"/>
      <c r="AM661" s="51"/>
      <c r="AN661" s="51"/>
      <c r="AO661" s="51"/>
      <c r="AP661" s="51"/>
      <c r="AQ661" s="51"/>
      <c r="AR661" s="51"/>
      <c r="AS661" s="51"/>
      <c r="AT661" s="51"/>
      <c r="AU661" s="51"/>
      <c r="AV661" s="51"/>
      <c r="BD661" s="51"/>
      <c r="BE661" s="51"/>
      <c r="BF661" s="51"/>
      <c r="BG661" s="51"/>
      <c r="BH661" s="51"/>
      <c r="BI661" s="51"/>
      <c r="BJ661" s="51"/>
      <c r="BK661" s="51"/>
      <c r="BL661" s="51"/>
      <c r="BM661" s="51"/>
      <c r="BN661" s="51"/>
      <c r="BO661" s="51"/>
      <c r="BP661" s="51"/>
      <c r="BQ661" s="51"/>
      <c r="BR661" s="51"/>
      <c r="BS661" s="51"/>
      <c r="BT661" s="51"/>
      <c r="CB661" s="51"/>
      <c r="CC661" s="51"/>
      <c r="CD661" s="51"/>
      <c r="CE661" s="51"/>
      <c r="CF661" s="51"/>
      <c r="CG661" s="51"/>
      <c r="CH661" s="51"/>
      <c r="CI661" s="51"/>
      <c r="CJ661" s="51"/>
      <c r="CK661" s="51"/>
      <c r="CL661" s="51"/>
      <c r="CM661" s="51"/>
      <c r="CN661" s="51"/>
      <c r="CO661" s="51"/>
      <c r="CP661" s="51"/>
      <c r="CQ661" s="51"/>
      <c r="CR661" s="51"/>
      <c r="CZ661" s="51"/>
      <c r="DA661" s="51"/>
      <c r="DB661" s="51"/>
      <c r="DC661" s="51"/>
      <c r="DD661" s="51"/>
      <c r="DE661" s="51"/>
      <c r="DF661" s="51"/>
      <c r="DG661" s="51"/>
      <c r="DH661" s="51"/>
      <c r="DI661" s="51"/>
      <c r="DJ661" s="51"/>
      <c r="DK661" s="51"/>
      <c r="DL661" s="51"/>
      <c r="DM661" s="51"/>
      <c r="DN661" s="51"/>
      <c r="DO661" s="51"/>
      <c r="DP661" s="51"/>
      <c r="DX661" s="51"/>
      <c r="DY661" s="51"/>
      <c r="DZ661" s="51"/>
      <c r="EA661" s="51"/>
      <c r="EB661" s="51"/>
      <c r="EC661" s="51"/>
      <c r="ED661" s="51"/>
      <c r="EE661" s="51"/>
      <c r="EF661" s="51"/>
      <c r="EG661" s="51"/>
      <c r="EH661" s="51"/>
      <c r="EI661" s="51"/>
      <c r="EJ661" s="51"/>
      <c r="EK661" s="51"/>
      <c r="EL661" s="51"/>
      <c r="EM661" s="51"/>
      <c r="EN661" s="51"/>
      <c r="EV661" s="51"/>
      <c r="EW661" s="51"/>
      <c r="EX661" s="51"/>
      <c r="EY661" s="51"/>
      <c r="EZ661" s="51"/>
      <c r="FA661" s="51"/>
      <c r="FB661" s="51"/>
      <c r="FC661" s="51"/>
      <c r="FD661" s="51"/>
      <c r="FE661" s="51"/>
      <c r="FF661" s="51"/>
      <c r="FG661" s="51"/>
      <c r="FH661" s="51"/>
      <c r="FI661" s="51"/>
      <c r="FJ661" s="51"/>
      <c r="FK661" s="51"/>
      <c r="FL661" s="51"/>
    </row>
    <row r="662" spans="2:168" ht="12" customHeight="1" x14ac:dyDescent="0.2">
      <c r="B662" s="21"/>
      <c r="C662" s="51"/>
      <c r="D662" s="1">
        <v>11</v>
      </c>
      <c r="E662" s="1238">
        <f t="shared" ref="E662:F662" si="320">+E627</f>
        <v>0</v>
      </c>
      <c r="F662" s="669">
        <f t="shared" si="320"/>
        <v>0</v>
      </c>
      <c r="G662" s="47"/>
      <c r="H662" s="48">
        <f t="shared" si="302"/>
        <v>0</v>
      </c>
      <c r="I662" s="48">
        <f t="shared" si="302"/>
        <v>0</v>
      </c>
      <c r="J662" s="48">
        <f t="shared" si="302"/>
        <v>0</v>
      </c>
      <c r="K662" s="1187">
        <f t="shared" si="308"/>
        <v>0</v>
      </c>
      <c r="L662" s="46"/>
      <c r="M662" s="48">
        <f t="shared" si="303"/>
        <v>0</v>
      </c>
      <c r="N662" s="48">
        <f t="shared" si="303"/>
        <v>0</v>
      </c>
      <c r="O662" s="48">
        <f t="shared" si="303"/>
        <v>0</v>
      </c>
      <c r="P662" s="1187">
        <f t="shared" si="309"/>
        <v>0</v>
      </c>
      <c r="Q662" s="46"/>
      <c r="R662" s="628" t="str">
        <f t="shared" si="304"/>
        <v>ja</v>
      </c>
      <c r="S662" s="1230">
        <f>IF(R662="nee",0,(K662-P662)*(tab!$C$24*tab!$D$10+tab!$D$52))</f>
        <v>0</v>
      </c>
      <c r="T662" s="1230" t="str">
        <f>IF(AND(K662=0,P662=0),"",(H662-M662)*tab!$E$59+(I662-N662)*tab!$F$59+(J662-O662)*tab!$G$59)</f>
        <v/>
      </c>
      <c r="U662" s="1230">
        <f t="shared" si="313"/>
        <v>0</v>
      </c>
      <c r="V662" s="628" t="str">
        <f t="shared" si="306"/>
        <v>ja</v>
      </c>
      <c r="W662" s="1230">
        <f>IF(V662="nee",0,(K662-P662)*(tab!$C$124))</f>
        <v>0</v>
      </c>
      <c r="X662" s="1230">
        <f>IF(AND(K662=0,P662=0),0,(H662-M662)*tab!$G$124+(I662-N662)*tab!$H$124+(J662-O662)*tab!$I$124)</f>
        <v>0</v>
      </c>
      <c r="Y662" s="1230">
        <f t="shared" si="310"/>
        <v>0</v>
      </c>
      <c r="Z662" s="3"/>
      <c r="AA662" s="26"/>
      <c r="AF662" s="51"/>
      <c r="AG662" s="51"/>
      <c r="AH662" s="51"/>
      <c r="AI662" s="51"/>
      <c r="AJ662" s="51"/>
      <c r="AK662" s="51"/>
      <c r="AL662" s="51"/>
      <c r="AM662" s="51"/>
      <c r="AN662" s="51"/>
      <c r="AO662" s="51"/>
      <c r="AP662" s="51"/>
      <c r="AQ662" s="51"/>
      <c r="AR662" s="51"/>
      <c r="AS662" s="51"/>
      <c r="AT662" s="51"/>
      <c r="AU662" s="51"/>
      <c r="AV662" s="51"/>
      <c r="BD662" s="51"/>
      <c r="BE662" s="51"/>
      <c r="BF662" s="51"/>
      <c r="BG662" s="51"/>
      <c r="BH662" s="51"/>
      <c r="BI662" s="51"/>
      <c r="BJ662" s="51"/>
      <c r="BK662" s="51"/>
      <c r="BL662" s="51"/>
      <c r="BM662" s="51"/>
      <c r="BN662" s="51"/>
      <c r="BO662" s="51"/>
      <c r="BP662" s="51"/>
      <c r="BQ662" s="51"/>
      <c r="BR662" s="51"/>
      <c r="BS662" s="51"/>
      <c r="BT662" s="51"/>
      <c r="CB662" s="51"/>
      <c r="CC662" s="51"/>
      <c r="CD662" s="51"/>
      <c r="CE662" s="51"/>
      <c r="CF662" s="51"/>
      <c r="CG662" s="51"/>
      <c r="CH662" s="51"/>
      <c r="CI662" s="51"/>
      <c r="CJ662" s="51"/>
      <c r="CK662" s="51"/>
      <c r="CL662" s="51"/>
      <c r="CM662" s="51"/>
      <c r="CN662" s="51"/>
      <c r="CO662" s="51"/>
      <c r="CP662" s="51"/>
      <c r="CQ662" s="51"/>
      <c r="CR662" s="51"/>
      <c r="CZ662" s="51"/>
      <c r="DA662" s="51"/>
      <c r="DB662" s="51"/>
      <c r="DC662" s="51"/>
      <c r="DD662" s="51"/>
      <c r="DE662" s="51"/>
      <c r="DF662" s="51"/>
      <c r="DG662" s="51"/>
      <c r="DH662" s="51"/>
      <c r="DI662" s="51"/>
      <c r="DJ662" s="51"/>
      <c r="DK662" s="51"/>
      <c r="DL662" s="51"/>
      <c r="DM662" s="51"/>
      <c r="DN662" s="51"/>
      <c r="DO662" s="51"/>
      <c r="DP662" s="51"/>
      <c r="DX662" s="51"/>
      <c r="DY662" s="51"/>
      <c r="DZ662" s="51"/>
      <c r="EA662" s="51"/>
      <c r="EB662" s="51"/>
      <c r="EC662" s="51"/>
      <c r="ED662" s="51"/>
      <c r="EE662" s="51"/>
      <c r="EF662" s="51"/>
      <c r="EG662" s="51"/>
      <c r="EH662" s="51"/>
      <c r="EI662" s="51"/>
      <c r="EJ662" s="51"/>
      <c r="EK662" s="51"/>
      <c r="EL662" s="51"/>
      <c r="EM662" s="51"/>
      <c r="EN662" s="51"/>
      <c r="EV662" s="51"/>
      <c r="EW662" s="51"/>
      <c r="EX662" s="51"/>
      <c r="EY662" s="51"/>
      <c r="EZ662" s="51"/>
      <c r="FA662" s="51"/>
      <c r="FB662" s="51"/>
      <c r="FC662" s="51"/>
      <c r="FD662" s="51"/>
      <c r="FE662" s="51"/>
      <c r="FF662" s="51"/>
      <c r="FG662" s="51"/>
      <c r="FH662" s="51"/>
      <c r="FI662" s="51"/>
      <c r="FJ662" s="51"/>
      <c r="FK662" s="51"/>
      <c r="FL662" s="51"/>
    </row>
    <row r="663" spans="2:168" ht="12" customHeight="1" x14ac:dyDescent="0.2">
      <c r="B663" s="21"/>
      <c r="C663" s="51"/>
      <c r="D663" s="1">
        <v>12</v>
      </c>
      <c r="E663" s="1238">
        <f t="shared" ref="E663:F663" si="321">+E628</f>
        <v>0</v>
      </c>
      <c r="F663" s="669">
        <f t="shared" si="321"/>
        <v>0</v>
      </c>
      <c r="G663" s="47"/>
      <c r="H663" s="48">
        <f t="shared" si="302"/>
        <v>0</v>
      </c>
      <c r="I663" s="48">
        <f t="shared" si="302"/>
        <v>0</v>
      </c>
      <c r="J663" s="48">
        <f t="shared" si="302"/>
        <v>0</v>
      </c>
      <c r="K663" s="1187">
        <f t="shared" si="308"/>
        <v>0</v>
      </c>
      <c r="L663" s="46"/>
      <c r="M663" s="48">
        <f t="shared" si="303"/>
        <v>0</v>
      </c>
      <c r="N663" s="48">
        <f t="shared" si="303"/>
        <v>0</v>
      </c>
      <c r="O663" s="48">
        <f t="shared" si="303"/>
        <v>0</v>
      </c>
      <c r="P663" s="1187">
        <f t="shared" si="309"/>
        <v>0</v>
      </c>
      <c r="Q663" s="46"/>
      <c r="R663" s="628" t="str">
        <f t="shared" si="304"/>
        <v>ja</v>
      </c>
      <c r="S663" s="1230">
        <f>IF(R663="nee",0,(K663-P663)*(tab!$C$24*tab!$D$10+tab!$D$52))</f>
        <v>0</v>
      </c>
      <c r="T663" s="1230" t="str">
        <f>IF(AND(K663=0,P663=0),"",(H663-M663)*tab!$E$59+(I663-N663)*tab!$F$59+(J663-O663)*tab!$G$59)</f>
        <v/>
      </c>
      <c r="U663" s="1230">
        <f t="shared" si="313"/>
        <v>0</v>
      </c>
      <c r="V663" s="628" t="str">
        <f t="shared" si="306"/>
        <v>ja</v>
      </c>
      <c r="W663" s="1230">
        <f>IF(V663="nee",0,(K663-P663)*(tab!$C$124))</f>
        <v>0</v>
      </c>
      <c r="X663" s="1230">
        <f>IF(AND(K663=0,P663=0),0,(H663-M663)*tab!$G$124+(I663-N663)*tab!$H$124+(J663-O663)*tab!$I$124)</f>
        <v>0</v>
      </c>
      <c r="Y663" s="1230">
        <f t="shared" si="310"/>
        <v>0</v>
      </c>
      <c r="Z663" s="3"/>
      <c r="AA663" s="26"/>
      <c r="AF663" s="51"/>
      <c r="AG663" s="51"/>
      <c r="AH663" s="51"/>
      <c r="AI663" s="51"/>
      <c r="AJ663" s="51"/>
      <c r="AK663" s="51"/>
      <c r="AL663" s="51"/>
      <c r="AM663" s="51"/>
      <c r="AN663" s="51"/>
      <c r="AO663" s="51"/>
      <c r="AP663" s="51"/>
      <c r="AQ663" s="51"/>
      <c r="AR663" s="51"/>
      <c r="AS663" s="51"/>
      <c r="AT663" s="51"/>
      <c r="AU663" s="51"/>
      <c r="AV663" s="51"/>
      <c r="BD663" s="51"/>
      <c r="BE663" s="51"/>
      <c r="BF663" s="51"/>
      <c r="BG663" s="51"/>
      <c r="BH663" s="51"/>
      <c r="BI663" s="51"/>
      <c r="BJ663" s="51"/>
      <c r="BK663" s="51"/>
      <c r="BL663" s="51"/>
      <c r="BM663" s="51"/>
      <c r="BN663" s="51"/>
      <c r="BO663" s="51"/>
      <c r="BP663" s="51"/>
      <c r="BQ663" s="51"/>
      <c r="BR663" s="51"/>
      <c r="BS663" s="51"/>
      <c r="BT663" s="51"/>
      <c r="CB663" s="51"/>
      <c r="CC663" s="51"/>
      <c r="CD663" s="51"/>
      <c r="CE663" s="51"/>
      <c r="CF663" s="51"/>
      <c r="CG663" s="51"/>
      <c r="CH663" s="51"/>
      <c r="CI663" s="51"/>
      <c r="CJ663" s="51"/>
      <c r="CK663" s="51"/>
      <c r="CL663" s="51"/>
      <c r="CM663" s="51"/>
      <c r="CN663" s="51"/>
      <c r="CO663" s="51"/>
      <c r="CP663" s="51"/>
      <c r="CQ663" s="51"/>
      <c r="CR663" s="51"/>
      <c r="CZ663" s="51"/>
      <c r="DA663" s="51"/>
      <c r="DB663" s="51"/>
      <c r="DC663" s="51"/>
      <c r="DD663" s="51"/>
      <c r="DE663" s="51"/>
      <c r="DF663" s="51"/>
      <c r="DG663" s="51"/>
      <c r="DH663" s="51"/>
      <c r="DI663" s="51"/>
      <c r="DJ663" s="51"/>
      <c r="DK663" s="51"/>
      <c r="DL663" s="51"/>
      <c r="DM663" s="51"/>
      <c r="DN663" s="51"/>
      <c r="DO663" s="51"/>
      <c r="DP663" s="51"/>
      <c r="DX663" s="51"/>
      <c r="DY663" s="51"/>
      <c r="DZ663" s="51"/>
      <c r="EA663" s="51"/>
      <c r="EB663" s="51"/>
      <c r="EC663" s="51"/>
      <c r="ED663" s="51"/>
      <c r="EE663" s="51"/>
      <c r="EF663" s="51"/>
      <c r="EG663" s="51"/>
      <c r="EH663" s="51"/>
      <c r="EI663" s="51"/>
      <c r="EJ663" s="51"/>
      <c r="EK663" s="51"/>
      <c r="EL663" s="51"/>
      <c r="EM663" s="51"/>
      <c r="EN663" s="51"/>
      <c r="EV663" s="51"/>
      <c r="EW663" s="51"/>
      <c r="EX663" s="51"/>
      <c r="EY663" s="51"/>
      <c r="EZ663" s="51"/>
      <c r="FA663" s="51"/>
      <c r="FB663" s="51"/>
      <c r="FC663" s="51"/>
      <c r="FD663" s="51"/>
      <c r="FE663" s="51"/>
      <c r="FF663" s="51"/>
      <c r="FG663" s="51"/>
      <c r="FH663" s="51"/>
      <c r="FI663" s="51"/>
      <c r="FJ663" s="51"/>
      <c r="FK663" s="51"/>
      <c r="FL663" s="51"/>
    </row>
    <row r="664" spans="2:168" ht="12" customHeight="1" x14ac:dyDescent="0.2">
      <c r="B664" s="21"/>
      <c r="C664" s="51"/>
      <c r="D664" s="1">
        <v>13</v>
      </c>
      <c r="E664" s="1238">
        <f t="shared" ref="E664:F664" si="322">+E629</f>
        <v>0</v>
      </c>
      <c r="F664" s="669">
        <f t="shared" si="322"/>
        <v>0</v>
      </c>
      <c r="G664" s="47"/>
      <c r="H664" s="48">
        <f t="shared" si="302"/>
        <v>0</v>
      </c>
      <c r="I664" s="48">
        <f t="shared" si="302"/>
        <v>0</v>
      </c>
      <c r="J664" s="48">
        <f t="shared" si="302"/>
        <v>0</v>
      </c>
      <c r="K664" s="1187">
        <f t="shared" si="308"/>
        <v>0</v>
      </c>
      <c r="L664" s="46"/>
      <c r="M664" s="48">
        <f t="shared" si="303"/>
        <v>0</v>
      </c>
      <c r="N664" s="48">
        <f t="shared" si="303"/>
        <v>0</v>
      </c>
      <c r="O664" s="48">
        <f t="shared" si="303"/>
        <v>0</v>
      </c>
      <c r="P664" s="1187">
        <f t="shared" si="309"/>
        <v>0</v>
      </c>
      <c r="Q664" s="46"/>
      <c r="R664" s="628" t="str">
        <f t="shared" si="304"/>
        <v>ja</v>
      </c>
      <c r="S664" s="1230">
        <f>IF(R664="nee",0,(K664-P664)*(tab!$C$24*tab!$D$10+tab!$D$52))</f>
        <v>0</v>
      </c>
      <c r="T664" s="1230" t="str">
        <f>IF(AND(K664=0,P664=0),"",(H664-M664)*tab!$E$59+(I664-N664)*tab!$F$59+(J664-O664)*tab!$G$59)</f>
        <v/>
      </c>
      <c r="U664" s="1230">
        <f t="shared" si="313"/>
        <v>0</v>
      </c>
      <c r="V664" s="628" t="str">
        <f t="shared" si="306"/>
        <v>ja</v>
      </c>
      <c r="W664" s="1230">
        <f>IF(V664="nee",0,(K664-P664)*(tab!$C$124))</f>
        <v>0</v>
      </c>
      <c r="X664" s="1230">
        <f>IF(AND(K664=0,P664=0),0,(H664-M664)*tab!$G$124+(I664-N664)*tab!$H$124+(J664-O664)*tab!$I$124)</f>
        <v>0</v>
      </c>
      <c r="Y664" s="1230">
        <f t="shared" si="310"/>
        <v>0</v>
      </c>
      <c r="Z664" s="3"/>
      <c r="AA664" s="26"/>
      <c r="AF664" s="51"/>
      <c r="AG664" s="51"/>
      <c r="AH664" s="51"/>
      <c r="AI664" s="51"/>
      <c r="AJ664" s="51"/>
      <c r="AK664" s="51"/>
      <c r="AL664" s="51"/>
      <c r="AM664" s="51"/>
      <c r="AN664" s="51"/>
      <c r="AO664" s="51"/>
      <c r="AP664" s="51"/>
      <c r="AQ664" s="51"/>
      <c r="AR664" s="51"/>
      <c r="AS664" s="51"/>
      <c r="AT664" s="51"/>
      <c r="AU664" s="51"/>
      <c r="AV664" s="51"/>
      <c r="BD664" s="51"/>
      <c r="BE664" s="51"/>
      <c r="BF664" s="51"/>
      <c r="BG664" s="51"/>
      <c r="BH664" s="51"/>
      <c r="BI664" s="51"/>
      <c r="BJ664" s="51"/>
      <c r="BK664" s="51"/>
      <c r="BL664" s="51"/>
      <c r="BM664" s="51"/>
      <c r="BN664" s="51"/>
      <c r="BO664" s="51"/>
      <c r="BP664" s="51"/>
      <c r="BQ664" s="51"/>
      <c r="BR664" s="51"/>
      <c r="BS664" s="51"/>
      <c r="BT664" s="51"/>
      <c r="CB664" s="51"/>
      <c r="CC664" s="51"/>
      <c r="CD664" s="51"/>
      <c r="CE664" s="51"/>
      <c r="CF664" s="51"/>
      <c r="CG664" s="51"/>
      <c r="CH664" s="51"/>
      <c r="CI664" s="51"/>
      <c r="CJ664" s="51"/>
      <c r="CK664" s="51"/>
      <c r="CL664" s="51"/>
      <c r="CM664" s="51"/>
      <c r="CN664" s="51"/>
      <c r="CO664" s="51"/>
      <c r="CP664" s="51"/>
      <c r="CQ664" s="51"/>
      <c r="CR664" s="51"/>
      <c r="CZ664" s="51"/>
      <c r="DA664" s="51"/>
      <c r="DB664" s="51"/>
      <c r="DC664" s="51"/>
      <c r="DD664" s="51"/>
      <c r="DE664" s="51"/>
      <c r="DF664" s="51"/>
      <c r="DG664" s="51"/>
      <c r="DH664" s="51"/>
      <c r="DI664" s="51"/>
      <c r="DJ664" s="51"/>
      <c r="DK664" s="51"/>
      <c r="DL664" s="51"/>
      <c r="DM664" s="51"/>
      <c r="DN664" s="51"/>
      <c r="DO664" s="51"/>
      <c r="DP664" s="51"/>
      <c r="DX664" s="51"/>
      <c r="DY664" s="51"/>
      <c r="DZ664" s="51"/>
      <c r="EA664" s="51"/>
      <c r="EB664" s="51"/>
      <c r="EC664" s="51"/>
      <c r="ED664" s="51"/>
      <c r="EE664" s="51"/>
      <c r="EF664" s="51"/>
      <c r="EG664" s="51"/>
      <c r="EH664" s="51"/>
      <c r="EI664" s="51"/>
      <c r="EJ664" s="51"/>
      <c r="EK664" s="51"/>
      <c r="EL664" s="51"/>
      <c r="EM664" s="51"/>
      <c r="EN664" s="51"/>
      <c r="EV664" s="51"/>
      <c r="EW664" s="51"/>
      <c r="EX664" s="51"/>
      <c r="EY664" s="51"/>
      <c r="EZ664" s="51"/>
      <c r="FA664" s="51"/>
      <c r="FB664" s="51"/>
      <c r="FC664" s="51"/>
      <c r="FD664" s="51"/>
      <c r="FE664" s="51"/>
      <c r="FF664" s="51"/>
      <c r="FG664" s="51"/>
      <c r="FH664" s="51"/>
      <c r="FI664" s="51"/>
      <c r="FJ664" s="51"/>
      <c r="FK664" s="51"/>
      <c r="FL664" s="51"/>
    </row>
    <row r="665" spans="2:168" ht="12" customHeight="1" x14ac:dyDescent="0.2">
      <c r="B665" s="21"/>
      <c r="C665" s="51"/>
      <c r="D665" s="1">
        <v>14</v>
      </c>
      <c r="E665" s="1238">
        <f t="shared" ref="E665:F665" si="323">+E630</f>
        <v>0</v>
      </c>
      <c r="F665" s="669">
        <f t="shared" si="323"/>
        <v>0</v>
      </c>
      <c r="G665" s="47"/>
      <c r="H665" s="48">
        <f t="shared" si="302"/>
        <v>0</v>
      </c>
      <c r="I665" s="48">
        <f t="shared" si="302"/>
        <v>0</v>
      </c>
      <c r="J665" s="48">
        <f t="shared" si="302"/>
        <v>0</v>
      </c>
      <c r="K665" s="1187">
        <f t="shared" si="308"/>
        <v>0</v>
      </c>
      <c r="L665" s="46"/>
      <c r="M665" s="48">
        <f t="shared" si="303"/>
        <v>0</v>
      </c>
      <c r="N665" s="48">
        <f t="shared" si="303"/>
        <v>0</v>
      </c>
      <c r="O665" s="48">
        <f t="shared" si="303"/>
        <v>0</v>
      </c>
      <c r="P665" s="1187">
        <f t="shared" si="309"/>
        <v>0</v>
      </c>
      <c r="Q665" s="46"/>
      <c r="R665" s="628" t="str">
        <f t="shared" si="304"/>
        <v>ja</v>
      </c>
      <c r="S665" s="1230">
        <f>IF(R665="nee",0,(K665-P665)*(tab!$C$24*tab!$D$10+tab!$D$52))</f>
        <v>0</v>
      </c>
      <c r="T665" s="1230" t="str">
        <f>IF(AND(K665=0,P665=0),"",(H665-M665)*tab!$E$59+(I665-N665)*tab!$F$59+(J665-O665)*tab!$G$59)</f>
        <v/>
      </c>
      <c r="U665" s="1230">
        <f t="shared" si="313"/>
        <v>0</v>
      </c>
      <c r="V665" s="628" t="str">
        <f t="shared" si="306"/>
        <v>ja</v>
      </c>
      <c r="W665" s="1230">
        <f>IF(V665="nee",0,(K665-P665)*(tab!$C$124))</f>
        <v>0</v>
      </c>
      <c r="X665" s="1230">
        <f>IF(AND(K665=0,P665=0),0,(H665-M665)*tab!$G$124+(I665-N665)*tab!$H$124+(J665-O665)*tab!$I$124)</f>
        <v>0</v>
      </c>
      <c r="Y665" s="1230">
        <f t="shared" si="310"/>
        <v>0</v>
      </c>
      <c r="Z665" s="3"/>
      <c r="AA665" s="26"/>
      <c r="AF665" s="51"/>
      <c r="AG665" s="51"/>
      <c r="AH665" s="51"/>
      <c r="AI665" s="51"/>
      <c r="AJ665" s="51"/>
      <c r="AK665" s="51"/>
      <c r="AL665" s="51"/>
      <c r="AM665" s="51"/>
      <c r="AN665" s="51"/>
      <c r="AO665" s="51"/>
      <c r="AP665" s="51"/>
      <c r="AQ665" s="51"/>
      <c r="AR665" s="51"/>
      <c r="AS665" s="51"/>
      <c r="AT665" s="51"/>
      <c r="AU665" s="51"/>
      <c r="AV665" s="51"/>
      <c r="BD665" s="51"/>
      <c r="BE665" s="51"/>
      <c r="BF665" s="51"/>
      <c r="BG665" s="51"/>
      <c r="BH665" s="51"/>
      <c r="BI665" s="51"/>
      <c r="BJ665" s="51"/>
      <c r="BK665" s="51"/>
      <c r="BL665" s="51"/>
      <c r="BM665" s="51"/>
      <c r="BN665" s="51"/>
      <c r="BO665" s="51"/>
      <c r="BP665" s="51"/>
      <c r="BQ665" s="51"/>
      <c r="BR665" s="51"/>
      <c r="BS665" s="51"/>
      <c r="BT665" s="51"/>
      <c r="CB665" s="51"/>
      <c r="CC665" s="51"/>
      <c r="CD665" s="51"/>
      <c r="CE665" s="51"/>
      <c r="CF665" s="51"/>
      <c r="CG665" s="51"/>
      <c r="CH665" s="51"/>
      <c r="CI665" s="51"/>
      <c r="CJ665" s="51"/>
      <c r="CK665" s="51"/>
      <c r="CL665" s="51"/>
      <c r="CM665" s="51"/>
      <c r="CN665" s="51"/>
      <c r="CO665" s="51"/>
      <c r="CP665" s="51"/>
      <c r="CQ665" s="51"/>
      <c r="CR665" s="51"/>
      <c r="CZ665" s="51"/>
      <c r="DA665" s="51"/>
      <c r="DB665" s="51"/>
      <c r="DC665" s="51"/>
      <c r="DD665" s="51"/>
      <c r="DE665" s="51"/>
      <c r="DF665" s="51"/>
      <c r="DG665" s="51"/>
      <c r="DH665" s="51"/>
      <c r="DI665" s="51"/>
      <c r="DJ665" s="51"/>
      <c r="DK665" s="51"/>
      <c r="DL665" s="51"/>
      <c r="DM665" s="51"/>
      <c r="DN665" s="51"/>
      <c r="DO665" s="51"/>
      <c r="DP665" s="51"/>
      <c r="DX665" s="51"/>
      <c r="DY665" s="51"/>
      <c r="DZ665" s="51"/>
      <c r="EA665" s="51"/>
      <c r="EB665" s="51"/>
      <c r="EC665" s="51"/>
      <c r="ED665" s="51"/>
      <c r="EE665" s="51"/>
      <c r="EF665" s="51"/>
      <c r="EG665" s="51"/>
      <c r="EH665" s="51"/>
      <c r="EI665" s="51"/>
      <c r="EJ665" s="51"/>
      <c r="EK665" s="51"/>
      <c r="EL665" s="51"/>
      <c r="EM665" s="51"/>
      <c r="EN665" s="51"/>
      <c r="EV665" s="51"/>
      <c r="EW665" s="51"/>
      <c r="EX665" s="51"/>
      <c r="EY665" s="51"/>
      <c r="EZ665" s="51"/>
      <c r="FA665" s="51"/>
      <c r="FB665" s="51"/>
      <c r="FC665" s="51"/>
      <c r="FD665" s="51"/>
      <c r="FE665" s="51"/>
      <c r="FF665" s="51"/>
      <c r="FG665" s="51"/>
      <c r="FH665" s="51"/>
      <c r="FI665" s="51"/>
      <c r="FJ665" s="51"/>
      <c r="FK665" s="51"/>
      <c r="FL665" s="51"/>
    </row>
    <row r="666" spans="2:168" ht="12" customHeight="1" x14ac:dyDescent="0.2">
      <c r="B666" s="21"/>
      <c r="C666" s="51"/>
      <c r="D666" s="1">
        <v>15</v>
      </c>
      <c r="E666" s="1238">
        <f t="shared" ref="E666:F666" si="324">+E631</f>
        <v>0</v>
      </c>
      <c r="F666" s="669">
        <f t="shared" si="324"/>
        <v>0</v>
      </c>
      <c r="G666" s="47"/>
      <c r="H666" s="48">
        <f t="shared" si="302"/>
        <v>0</v>
      </c>
      <c r="I666" s="48">
        <f t="shared" si="302"/>
        <v>0</v>
      </c>
      <c r="J666" s="48">
        <f t="shared" si="302"/>
        <v>0</v>
      </c>
      <c r="K666" s="1187">
        <f t="shared" si="308"/>
        <v>0</v>
      </c>
      <c r="L666" s="46"/>
      <c r="M666" s="48">
        <f t="shared" si="303"/>
        <v>0</v>
      </c>
      <c r="N666" s="48">
        <f t="shared" si="303"/>
        <v>0</v>
      </c>
      <c r="O666" s="48">
        <f t="shared" si="303"/>
        <v>0</v>
      </c>
      <c r="P666" s="1187">
        <f t="shared" si="309"/>
        <v>0</v>
      </c>
      <c r="Q666" s="46"/>
      <c r="R666" s="628" t="str">
        <f t="shared" si="304"/>
        <v>ja</v>
      </c>
      <c r="S666" s="1230">
        <f>IF(R666="nee",0,(K666-P666)*(tab!$C$24*tab!$D$10+tab!$D$52))</f>
        <v>0</v>
      </c>
      <c r="T666" s="1230" t="str">
        <f>IF(AND(K666=0,P666=0),"",(H666-M666)*tab!$E$59+(I666-N666)*tab!$F$59+(J666-O666)*tab!$G$59)</f>
        <v/>
      </c>
      <c r="U666" s="1230">
        <f t="shared" si="313"/>
        <v>0</v>
      </c>
      <c r="V666" s="628" t="str">
        <f t="shared" si="306"/>
        <v>ja</v>
      </c>
      <c r="W666" s="1230">
        <f>IF(V666="nee",0,(K666-P666)*(tab!$C$124))</f>
        <v>0</v>
      </c>
      <c r="X666" s="1230">
        <f>IF(AND(K666=0,P666=0),0,(H666-M666)*tab!$G$124+(I666-N666)*tab!$H$124+(J666-O666)*tab!$I$124)</f>
        <v>0</v>
      </c>
      <c r="Y666" s="1230">
        <f t="shared" si="310"/>
        <v>0</v>
      </c>
      <c r="Z666" s="3"/>
      <c r="AA666" s="26"/>
      <c r="AF666" s="51"/>
      <c r="AG666" s="51"/>
      <c r="AH666" s="51"/>
      <c r="AI666" s="51"/>
      <c r="AJ666" s="51"/>
      <c r="AK666" s="51"/>
      <c r="AL666" s="51"/>
      <c r="AM666" s="51"/>
      <c r="AN666" s="51"/>
      <c r="AO666" s="51"/>
      <c r="AP666" s="51"/>
      <c r="AQ666" s="51"/>
      <c r="AR666" s="51"/>
      <c r="AS666" s="51"/>
      <c r="AT666" s="51"/>
      <c r="AU666" s="51"/>
      <c r="AV666" s="51"/>
      <c r="BD666" s="51"/>
      <c r="BE666" s="51"/>
      <c r="BF666" s="51"/>
      <c r="BG666" s="51"/>
      <c r="BH666" s="51"/>
      <c r="BI666" s="51"/>
      <c r="BJ666" s="51"/>
      <c r="BK666" s="51"/>
      <c r="BL666" s="51"/>
      <c r="BM666" s="51"/>
      <c r="BN666" s="51"/>
      <c r="BO666" s="51"/>
      <c r="BP666" s="51"/>
      <c r="BQ666" s="51"/>
      <c r="BR666" s="51"/>
      <c r="BS666" s="51"/>
      <c r="BT666" s="51"/>
      <c r="CB666" s="51"/>
      <c r="CC666" s="51"/>
      <c r="CD666" s="51"/>
      <c r="CE666" s="51"/>
      <c r="CF666" s="51"/>
      <c r="CG666" s="51"/>
      <c r="CH666" s="51"/>
      <c r="CI666" s="51"/>
      <c r="CJ666" s="51"/>
      <c r="CK666" s="51"/>
      <c r="CL666" s="51"/>
      <c r="CM666" s="51"/>
      <c r="CN666" s="51"/>
      <c r="CO666" s="51"/>
      <c r="CP666" s="51"/>
      <c r="CQ666" s="51"/>
      <c r="CR666" s="51"/>
      <c r="CZ666" s="51"/>
      <c r="DA666" s="51"/>
      <c r="DB666" s="51"/>
      <c r="DC666" s="51"/>
      <c r="DD666" s="51"/>
      <c r="DE666" s="51"/>
      <c r="DF666" s="51"/>
      <c r="DG666" s="51"/>
      <c r="DH666" s="51"/>
      <c r="DI666" s="51"/>
      <c r="DJ666" s="51"/>
      <c r="DK666" s="51"/>
      <c r="DL666" s="51"/>
      <c r="DM666" s="51"/>
      <c r="DN666" s="51"/>
      <c r="DO666" s="51"/>
      <c r="DP666" s="51"/>
      <c r="DX666" s="51"/>
      <c r="DY666" s="51"/>
      <c r="DZ666" s="51"/>
      <c r="EA666" s="51"/>
      <c r="EB666" s="51"/>
      <c r="EC666" s="51"/>
      <c r="ED666" s="51"/>
      <c r="EE666" s="51"/>
      <c r="EF666" s="51"/>
      <c r="EG666" s="51"/>
      <c r="EH666" s="51"/>
      <c r="EI666" s="51"/>
      <c r="EJ666" s="51"/>
      <c r="EK666" s="51"/>
      <c r="EL666" s="51"/>
      <c r="EM666" s="51"/>
      <c r="EN666" s="51"/>
      <c r="EV666" s="51"/>
      <c r="EW666" s="51"/>
      <c r="EX666" s="51"/>
      <c r="EY666" s="51"/>
      <c r="EZ666" s="51"/>
      <c r="FA666" s="51"/>
      <c r="FB666" s="51"/>
      <c r="FC666" s="51"/>
      <c r="FD666" s="51"/>
      <c r="FE666" s="51"/>
      <c r="FF666" s="51"/>
      <c r="FG666" s="51"/>
      <c r="FH666" s="51"/>
      <c r="FI666" s="51"/>
      <c r="FJ666" s="51"/>
      <c r="FK666" s="51"/>
      <c r="FL666" s="51"/>
    </row>
    <row r="667" spans="2:168" ht="12" customHeight="1" x14ac:dyDescent="0.2">
      <c r="B667" s="21"/>
      <c r="C667" s="51"/>
      <c r="D667" s="1">
        <v>16</v>
      </c>
      <c r="E667" s="1238">
        <f t="shared" ref="E667:F667" si="325">+E632</f>
        <v>0</v>
      </c>
      <c r="F667" s="669">
        <f t="shared" si="325"/>
        <v>0</v>
      </c>
      <c r="G667" s="47"/>
      <c r="H667" s="48">
        <f t="shared" si="302"/>
        <v>0</v>
      </c>
      <c r="I667" s="48">
        <f t="shared" si="302"/>
        <v>0</v>
      </c>
      <c r="J667" s="48">
        <f t="shared" si="302"/>
        <v>0</v>
      </c>
      <c r="K667" s="1187">
        <f t="shared" si="308"/>
        <v>0</v>
      </c>
      <c r="L667" s="46"/>
      <c r="M667" s="48">
        <f t="shared" si="303"/>
        <v>0</v>
      </c>
      <c r="N667" s="48">
        <f t="shared" si="303"/>
        <v>0</v>
      </c>
      <c r="O667" s="48">
        <f t="shared" si="303"/>
        <v>0</v>
      </c>
      <c r="P667" s="1187">
        <f t="shared" si="309"/>
        <v>0</v>
      </c>
      <c r="Q667" s="46"/>
      <c r="R667" s="628" t="str">
        <f t="shared" si="304"/>
        <v>ja</v>
      </c>
      <c r="S667" s="1230">
        <f>IF(R667="nee",0,(K667-P667)*(tab!$C$24*tab!$D$10+tab!$D$52))</f>
        <v>0</v>
      </c>
      <c r="T667" s="1230" t="str">
        <f>IF(AND(K667=0,P667=0),"",(H667-M667)*tab!$E$59+(I667-N667)*tab!$F$59+(J667-O667)*tab!$G$59)</f>
        <v/>
      </c>
      <c r="U667" s="1230">
        <f t="shared" si="313"/>
        <v>0</v>
      </c>
      <c r="V667" s="628" t="str">
        <f t="shared" si="306"/>
        <v>ja</v>
      </c>
      <c r="W667" s="1230">
        <f>IF(V667="nee",0,(K667-P667)*(tab!$C$124))</f>
        <v>0</v>
      </c>
      <c r="X667" s="1230">
        <f>IF(AND(K667=0,P667=0),0,(H667-M667)*tab!$G$124+(I667-N667)*tab!$H$124+(J667-O667)*tab!$I$124)</f>
        <v>0</v>
      </c>
      <c r="Y667" s="1230">
        <f t="shared" si="310"/>
        <v>0</v>
      </c>
      <c r="Z667" s="3"/>
      <c r="AA667" s="26"/>
      <c r="AF667" s="51"/>
      <c r="AG667" s="51"/>
      <c r="AH667" s="51"/>
      <c r="AI667" s="51"/>
      <c r="AJ667" s="51"/>
      <c r="AK667" s="51"/>
      <c r="AL667" s="51"/>
      <c r="AM667" s="51"/>
      <c r="AN667" s="51"/>
      <c r="AO667" s="51"/>
      <c r="AP667" s="51"/>
      <c r="AQ667" s="51"/>
      <c r="AR667" s="51"/>
      <c r="AS667" s="51"/>
      <c r="AT667" s="51"/>
      <c r="AU667" s="51"/>
      <c r="AV667" s="51"/>
      <c r="BD667" s="51"/>
      <c r="BE667" s="51"/>
      <c r="BF667" s="51"/>
      <c r="BG667" s="51"/>
      <c r="BH667" s="51"/>
      <c r="BI667" s="51"/>
      <c r="BJ667" s="51"/>
      <c r="BK667" s="51"/>
      <c r="BL667" s="51"/>
      <c r="BM667" s="51"/>
      <c r="BN667" s="51"/>
      <c r="BO667" s="51"/>
      <c r="BP667" s="51"/>
      <c r="BQ667" s="51"/>
      <c r="BR667" s="51"/>
      <c r="BS667" s="51"/>
      <c r="BT667" s="51"/>
      <c r="CB667" s="51"/>
      <c r="CC667" s="51"/>
      <c r="CD667" s="51"/>
      <c r="CE667" s="51"/>
      <c r="CF667" s="51"/>
      <c r="CG667" s="51"/>
      <c r="CH667" s="51"/>
      <c r="CI667" s="51"/>
      <c r="CJ667" s="51"/>
      <c r="CK667" s="51"/>
      <c r="CL667" s="51"/>
      <c r="CM667" s="51"/>
      <c r="CN667" s="51"/>
      <c r="CO667" s="51"/>
      <c r="CP667" s="51"/>
      <c r="CQ667" s="51"/>
      <c r="CR667" s="51"/>
      <c r="CZ667" s="51"/>
      <c r="DA667" s="51"/>
      <c r="DB667" s="51"/>
      <c r="DC667" s="51"/>
      <c r="DD667" s="51"/>
      <c r="DE667" s="51"/>
      <c r="DF667" s="51"/>
      <c r="DG667" s="51"/>
      <c r="DH667" s="51"/>
      <c r="DI667" s="51"/>
      <c r="DJ667" s="51"/>
      <c r="DK667" s="51"/>
      <c r="DL667" s="51"/>
      <c r="DM667" s="51"/>
      <c r="DN667" s="51"/>
      <c r="DO667" s="51"/>
      <c r="DP667" s="51"/>
      <c r="DX667" s="51"/>
      <c r="DY667" s="51"/>
      <c r="DZ667" s="51"/>
      <c r="EA667" s="51"/>
      <c r="EB667" s="51"/>
      <c r="EC667" s="51"/>
      <c r="ED667" s="51"/>
      <c r="EE667" s="51"/>
      <c r="EF667" s="51"/>
      <c r="EG667" s="51"/>
      <c r="EH667" s="51"/>
      <c r="EI667" s="51"/>
      <c r="EJ667" s="51"/>
      <c r="EK667" s="51"/>
      <c r="EL667" s="51"/>
      <c r="EM667" s="51"/>
      <c r="EN667" s="51"/>
      <c r="EV667" s="51"/>
      <c r="EW667" s="51"/>
      <c r="EX667" s="51"/>
      <c r="EY667" s="51"/>
      <c r="EZ667" s="51"/>
      <c r="FA667" s="51"/>
      <c r="FB667" s="51"/>
      <c r="FC667" s="51"/>
      <c r="FD667" s="51"/>
      <c r="FE667" s="51"/>
      <c r="FF667" s="51"/>
      <c r="FG667" s="51"/>
      <c r="FH667" s="51"/>
      <c r="FI667" s="51"/>
      <c r="FJ667" s="51"/>
      <c r="FK667" s="51"/>
      <c r="FL667" s="51"/>
    </row>
    <row r="668" spans="2:168" ht="12" customHeight="1" x14ac:dyDescent="0.2">
      <c r="B668" s="21"/>
      <c r="C668" s="51"/>
      <c r="D668" s="1">
        <v>17</v>
      </c>
      <c r="E668" s="1238">
        <f t="shared" ref="E668:F668" si="326">+E633</f>
        <v>0</v>
      </c>
      <c r="F668" s="669">
        <f t="shared" si="326"/>
        <v>0</v>
      </c>
      <c r="G668" s="47"/>
      <c r="H668" s="48">
        <f t="shared" si="302"/>
        <v>0</v>
      </c>
      <c r="I668" s="48">
        <f t="shared" si="302"/>
        <v>0</v>
      </c>
      <c r="J668" s="48">
        <f t="shared" si="302"/>
        <v>0</v>
      </c>
      <c r="K668" s="1187">
        <f t="shared" si="308"/>
        <v>0</v>
      </c>
      <c r="L668" s="46"/>
      <c r="M668" s="48">
        <f t="shared" si="303"/>
        <v>0</v>
      </c>
      <c r="N668" s="48">
        <f t="shared" si="303"/>
        <v>0</v>
      </c>
      <c r="O668" s="48">
        <f t="shared" si="303"/>
        <v>0</v>
      </c>
      <c r="P668" s="1187">
        <f t="shared" si="309"/>
        <v>0</v>
      </c>
      <c r="Q668" s="46"/>
      <c r="R668" s="628" t="str">
        <f t="shared" si="304"/>
        <v>ja</v>
      </c>
      <c r="S668" s="1230">
        <f>IF(R668="nee",0,(K668-P668)*(tab!$C$24*tab!$D$10+tab!$D$52))</f>
        <v>0</v>
      </c>
      <c r="T668" s="1230" t="str">
        <f>IF(AND(K668=0,P668=0),"",(H668-M668)*tab!$E$59+(I668-N668)*tab!$F$59+(J668-O668)*tab!$G$59)</f>
        <v/>
      </c>
      <c r="U668" s="1230">
        <f t="shared" si="313"/>
        <v>0</v>
      </c>
      <c r="V668" s="628" t="str">
        <f t="shared" si="306"/>
        <v>ja</v>
      </c>
      <c r="W668" s="1230">
        <f>IF(V668="nee",0,(K668-P668)*(tab!$C$124))</f>
        <v>0</v>
      </c>
      <c r="X668" s="1230">
        <f>IF(AND(K668=0,P668=0),0,(H668-M668)*tab!$G$124+(I668-N668)*tab!$H$124+(J668-O668)*tab!$I$124)</f>
        <v>0</v>
      </c>
      <c r="Y668" s="1230">
        <f t="shared" si="310"/>
        <v>0</v>
      </c>
      <c r="Z668" s="3"/>
      <c r="AA668" s="26"/>
      <c r="AF668" s="51"/>
      <c r="AG668" s="51"/>
      <c r="AH668" s="51"/>
      <c r="AI668" s="51"/>
      <c r="AJ668" s="51"/>
      <c r="AK668" s="51"/>
      <c r="AL668" s="51"/>
      <c r="AM668" s="51"/>
      <c r="AN668" s="51"/>
      <c r="AO668" s="51"/>
      <c r="AP668" s="51"/>
      <c r="AQ668" s="51"/>
      <c r="AR668" s="51"/>
      <c r="AS668" s="51"/>
      <c r="AT668" s="51"/>
      <c r="AU668" s="51"/>
      <c r="AV668" s="51"/>
      <c r="BD668" s="51"/>
      <c r="BE668" s="51"/>
      <c r="BF668" s="51"/>
      <c r="BG668" s="51"/>
      <c r="BH668" s="51"/>
      <c r="BI668" s="51"/>
      <c r="BJ668" s="51"/>
      <c r="BK668" s="51"/>
      <c r="BL668" s="51"/>
      <c r="BM668" s="51"/>
      <c r="BN668" s="51"/>
      <c r="BO668" s="51"/>
      <c r="BP668" s="51"/>
      <c r="BQ668" s="51"/>
      <c r="BR668" s="51"/>
      <c r="BS668" s="51"/>
      <c r="BT668" s="51"/>
      <c r="CB668" s="51"/>
      <c r="CC668" s="51"/>
      <c r="CD668" s="51"/>
      <c r="CE668" s="51"/>
      <c r="CF668" s="51"/>
      <c r="CG668" s="51"/>
      <c r="CH668" s="51"/>
      <c r="CI668" s="51"/>
      <c r="CJ668" s="51"/>
      <c r="CK668" s="51"/>
      <c r="CL668" s="51"/>
      <c r="CM668" s="51"/>
      <c r="CN668" s="51"/>
      <c r="CO668" s="51"/>
      <c r="CP668" s="51"/>
      <c r="CQ668" s="51"/>
      <c r="CR668" s="51"/>
      <c r="CZ668" s="51"/>
      <c r="DA668" s="51"/>
      <c r="DB668" s="51"/>
      <c r="DC668" s="51"/>
      <c r="DD668" s="51"/>
      <c r="DE668" s="51"/>
      <c r="DF668" s="51"/>
      <c r="DG668" s="51"/>
      <c r="DH668" s="51"/>
      <c r="DI668" s="51"/>
      <c r="DJ668" s="51"/>
      <c r="DK668" s="51"/>
      <c r="DL668" s="51"/>
      <c r="DM668" s="51"/>
      <c r="DN668" s="51"/>
      <c r="DO668" s="51"/>
      <c r="DP668" s="51"/>
      <c r="DX668" s="51"/>
      <c r="DY668" s="51"/>
      <c r="DZ668" s="51"/>
      <c r="EA668" s="51"/>
      <c r="EB668" s="51"/>
      <c r="EC668" s="51"/>
      <c r="ED668" s="51"/>
      <c r="EE668" s="51"/>
      <c r="EF668" s="51"/>
      <c r="EG668" s="51"/>
      <c r="EH668" s="51"/>
      <c r="EI668" s="51"/>
      <c r="EJ668" s="51"/>
      <c r="EK668" s="51"/>
      <c r="EL668" s="51"/>
      <c r="EM668" s="51"/>
      <c r="EN668" s="51"/>
      <c r="EV668" s="51"/>
      <c r="EW668" s="51"/>
      <c r="EX668" s="51"/>
      <c r="EY668" s="51"/>
      <c r="EZ668" s="51"/>
      <c r="FA668" s="51"/>
      <c r="FB668" s="51"/>
      <c r="FC668" s="51"/>
      <c r="FD668" s="51"/>
      <c r="FE668" s="51"/>
      <c r="FF668" s="51"/>
      <c r="FG668" s="51"/>
      <c r="FH668" s="51"/>
      <c r="FI668" s="51"/>
      <c r="FJ668" s="51"/>
      <c r="FK668" s="51"/>
      <c r="FL668" s="51"/>
    </row>
    <row r="669" spans="2:168" ht="12" customHeight="1" x14ac:dyDescent="0.2">
      <c r="B669" s="21"/>
      <c r="C669" s="51"/>
      <c r="D669" s="1">
        <v>18</v>
      </c>
      <c r="E669" s="1238">
        <f t="shared" ref="E669:F669" si="327">+E634</f>
        <v>0</v>
      </c>
      <c r="F669" s="669">
        <f t="shared" si="327"/>
        <v>0</v>
      </c>
      <c r="G669" s="47"/>
      <c r="H669" s="48">
        <f t="shared" si="302"/>
        <v>0</v>
      </c>
      <c r="I669" s="48">
        <f t="shared" si="302"/>
        <v>0</v>
      </c>
      <c r="J669" s="48">
        <f t="shared" si="302"/>
        <v>0</v>
      </c>
      <c r="K669" s="1187">
        <f t="shared" si="308"/>
        <v>0</v>
      </c>
      <c r="L669" s="46"/>
      <c r="M669" s="48">
        <f t="shared" si="303"/>
        <v>0</v>
      </c>
      <c r="N669" s="48">
        <f t="shared" si="303"/>
        <v>0</v>
      </c>
      <c r="O669" s="48">
        <f t="shared" si="303"/>
        <v>0</v>
      </c>
      <c r="P669" s="1187">
        <f t="shared" si="309"/>
        <v>0</v>
      </c>
      <c r="Q669" s="46"/>
      <c r="R669" s="628" t="str">
        <f t="shared" si="304"/>
        <v>ja</v>
      </c>
      <c r="S669" s="1230">
        <f>IF(R669="nee",0,(K669-P669)*(tab!$C$24*tab!$D$10+tab!$D$52))</f>
        <v>0</v>
      </c>
      <c r="T669" s="1230" t="str">
        <f>IF(AND(K669=0,P669=0),"",(H669-M669)*tab!$E$59+(I669-N669)*tab!$F$59+(J669-O669)*tab!$G$59)</f>
        <v/>
      </c>
      <c r="U669" s="1230">
        <f t="shared" si="313"/>
        <v>0</v>
      </c>
      <c r="V669" s="628" t="str">
        <f t="shared" si="306"/>
        <v>ja</v>
      </c>
      <c r="W669" s="1230">
        <f>IF(V669="nee",0,(K669-P669)*(tab!$C$124))</f>
        <v>0</v>
      </c>
      <c r="X669" s="1230">
        <f>IF(AND(K669=0,P669=0),0,(H669-M669)*tab!$G$124+(I669-N669)*tab!$H$124+(J669-O669)*tab!$I$124)</f>
        <v>0</v>
      </c>
      <c r="Y669" s="1230">
        <f t="shared" si="310"/>
        <v>0</v>
      </c>
      <c r="Z669" s="3"/>
      <c r="AA669" s="26"/>
      <c r="AF669" s="51"/>
      <c r="AG669" s="51"/>
      <c r="AH669" s="51"/>
      <c r="AI669" s="51"/>
      <c r="AJ669" s="51"/>
      <c r="AK669" s="51"/>
      <c r="AL669" s="51"/>
      <c r="AM669" s="51"/>
      <c r="AN669" s="51"/>
      <c r="AO669" s="51"/>
      <c r="AP669" s="51"/>
      <c r="AQ669" s="51"/>
      <c r="AR669" s="51"/>
      <c r="AS669" s="51"/>
      <c r="AT669" s="51"/>
      <c r="AU669" s="51"/>
      <c r="AV669" s="51"/>
      <c r="BD669" s="51"/>
      <c r="BE669" s="51"/>
      <c r="BF669" s="51"/>
      <c r="BG669" s="51"/>
      <c r="BH669" s="51"/>
      <c r="BI669" s="51"/>
      <c r="BJ669" s="51"/>
      <c r="BK669" s="51"/>
      <c r="BL669" s="51"/>
      <c r="BM669" s="51"/>
      <c r="BN669" s="51"/>
      <c r="BO669" s="51"/>
      <c r="BP669" s="51"/>
      <c r="BQ669" s="51"/>
      <c r="BR669" s="51"/>
      <c r="BS669" s="51"/>
      <c r="BT669" s="51"/>
      <c r="CB669" s="51"/>
      <c r="CC669" s="51"/>
      <c r="CD669" s="51"/>
      <c r="CE669" s="51"/>
      <c r="CF669" s="51"/>
      <c r="CG669" s="51"/>
      <c r="CH669" s="51"/>
      <c r="CI669" s="51"/>
      <c r="CJ669" s="51"/>
      <c r="CK669" s="51"/>
      <c r="CL669" s="51"/>
      <c r="CM669" s="51"/>
      <c r="CN669" s="51"/>
      <c r="CO669" s="51"/>
      <c r="CP669" s="51"/>
      <c r="CQ669" s="51"/>
      <c r="CR669" s="51"/>
      <c r="CZ669" s="51"/>
      <c r="DA669" s="51"/>
      <c r="DB669" s="51"/>
      <c r="DC669" s="51"/>
      <c r="DD669" s="51"/>
      <c r="DE669" s="51"/>
      <c r="DF669" s="51"/>
      <c r="DG669" s="51"/>
      <c r="DH669" s="51"/>
      <c r="DI669" s="51"/>
      <c r="DJ669" s="51"/>
      <c r="DK669" s="51"/>
      <c r="DL669" s="51"/>
      <c r="DM669" s="51"/>
      <c r="DN669" s="51"/>
      <c r="DO669" s="51"/>
      <c r="DP669" s="51"/>
      <c r="DX669" s="51"/>
      <c r="DY669" s="51"/>
      <c r="DZ669" s="51"/>
      <c r="EA669" s="51"/>
      <c r="EB669" s="51"/>
      <c r="EC669" s="51"/>
      <c r="ED669" s="51"/>
      <c r="EE669" s="51"/>
      <c r="EF669" s="51"/>
      <c r="EG669" s="51"/>
      <c r="EH669" s="51"/>
      <c r="EI669" s="51"/>
      <c r="EJ669" s="51"/>
      <c r="EK669" s="51"/>
      <c r="EL669" s="51"/>
      <c r="EM669" s="51"/>
      <c r="EN669" s="51"/>
      <c r="EV669" s="51"/>
      <c r="EW669" s="51"/>
      <c r="EX669" s="51"/>
      <c r="EY669" s="51"/>
      <c r="EZ669" s="51"/>
      <c r="FA669" s="51"/>
      <c r="FB669" s="51"/>
      <c r="FC669" s="51"/>
      <c r="FD669" s="51"/>
      <c r="FE669" s="51"/>
      <c r="FF669" s="51"/>
      <c r="FG669" s="51"/>
      <c r="FH669" s="51"/>
      <c r="FI669" s="51"/>
      <c r="FJ669" s="51"/>
      <c r="FK669" s="51"/>
      <c r="FL669" s="51"/>
    </row>
    <row r="670" spans="2:168" ht="12" customHeight="1" x14ac:dyDescent="0.2">
      <c r="B670" s="21"/>
      <c r="C670" s="51"/>
      <c r="D670" s="1">
        <v>19</v>
      </c>
      <c r="E670" s="1238">
        <f t="shared" ref="E670:F670" si="328">+E635</f>
        <v>0</v>
      </c>
      <c r="F670" s="669">
        <f t="shared" si="328"/>
        <v>0</v>
      </c>
      <c r="G670" s="47"/>
      <c r="H670" s="48">
        <f t="shared" si="302"/>
        <v>0</v>
      </c>
      <c r="I670" s="48">
        <f t="shared" si="302"/>
        <v>0</v>
      </c>
      <c r="J670" s="48">
        <f t="shared" si="302"/>
        <v>0</v>
      </c>
      <c r="K670" s="1187">
        <f t="shared" si="308"/>
        <v>0</v>
      </c>
      <c r="L670" s="46"/>
      <c r="M670" s="48">
        <f t="shared" si="303"/>
        <v>0</v>
      </c>
      <c r="N670" s="48">
        <f t="shared" si="303"/>
        <v>0</v>
      </c>
      <c r="O670" s="48">
        <f t="shared" si="303"/>
        <v>0</v>
      </c>
      <c r="P670" s="1187">
        <f t="shared" si="309"/>
        <v>0</v>
      </c>
      <c r="Q670" s="46"/>
      <c r="R670" s="628" t="str">
        <f t="shared" si="304"/>
        <v>ja</v>
      </c>
      <c r="S670" s="1230">
        <f>IF(R670="nee",0,(K670-P670)*(tab!$C$24*tab!$D$10+tab!$D$52))</f>
        <v>0</v>
      </c>
      <c r="T670" s="1230" t="str">
        <f>IF(AND(K670=0,P670=0),"",(H670-M670)*tab!$E$59+(I670-N670)*tab!$F$59+(J670-O670)*tab!$G$59)</f>
        <v/>
      </c>
      <c r="U670" s="1230">
        <f t="shared" si="313"/>
        <v>0</v>
      </c>
      <c r="V670" s="628" t="str">
        <f t="shared" si="306"/>
        <v>ja</v>
      </c>
      <c r="W670" s="1230">
        <f>IF(V670="nee",0,(K670-P670)*(tab!$C$124))</f>
        <v>0</v>
      </c>
      <c r="X670" s="1230">
        <f>IF(AND(K670=0,P670=0),0,(H670-M670)*tab!$G$124+(I670-N670)*tab!$H$124+(J670-O670)*tab!$I$124)</f>
        <v>0</v>
      </c>
      <c r="Y670" s="1230">
        <f t="shared" si="310"/>
        <v>0</v>
      </c>
      <c r="Z670" s="3"/>
      <c r="AA670" s="26"/>
      <c r="AF670" s="51"/>
      <c r="AG670" s="51"/>
      <c r="AH670" s="51"/>
      <c r="AI670" s="51"/>
      <c r="AJ670" s="51"/>
      <c r="AK670" s="51"/>
      <c r="AL670" s="51"/>
      <c r="AM670" s="51"/>
      <c r="AN670" s="51"/>
      <c r="AO670" s="51"/>
      <c r="AP670" s="51"/>
      <c r="AQ670" s="51"/>
      <c r="AR670" s="51"/>
      <c r="AS670" s="51"/>
      <c r="AT670" s="51"/>
      <c r="AU670" s="51"/>
      <c r="AV670" s="51"/>
      <c r="BD670" s="51"/>
      <c r="BE670" s="51"/>
      <c r="BF670" s="51"/>
      <c r="BG670" s="51"/>
      <c r="BH670" s="51"/>
      <c r="BI670" s="51"/>
      <c r="BJ670" s="51"/>
      <c r="BK670" s="51"/>
      <c r="BL670" s="51"/>
      <c r="BM670" s="51"/>
      <c r="BN670" s="51"/>
      <c r="BO670" s="51"/>
      <c r="BP670" s="51"/>
      <c r="BQ670" s="51"/>
      <c r="BR670" s="51"/>
      <c r="BS670" s="51"/>
      <c r="BT670" s="51"/>
      <c r="CB670" s="51"/>
      <c r="CC670" s="51"/>
      <c r="CD670" s="51"/>
      <c r="CE670" s="51"/>
      <c r="CF670" s="51"/>
      <c r="CG670" s="51"/>
      <c r="CH670" s="51"/>
      <c r="CI670" s="51"/>
      <c r="CJ670" s="51"/>
      <c r="CK670" s="51"/>
      <c r="CL670" s="51"/>
      <c r="CM670" s="51"/>
      <c r="CN670" s="51"/>
      <c r="CO670" s="51"/>
      <c r="CP670" s="51"/>
      <c r="CQ670" s="51"/>
      <c r="CR670" s="51"/>
      <c r="CZ670" s="51"/>
      <c r="DA670" s="51"/>
      <c r="DB670" s="51"/>
      <c r="DC670" s="51"/>
      <c r="DD670" s="51"/>
      <c r="DE670" s="51"/>
      <c r="DF670" s="51"/>
      <c r="DG670" s="51"/>
      <c r="DH670" s="51"/>
      <c r="DI670" s="51"/>
      <c r="DJ670" s="51"/>
      <c r="DK670" s="51"/>
      <c r="DL670" s="51"/>
      <c r="DM670" s="51"/>
      <c r="DN670" s="51"/>
      <c r="DO670" s="51"/>
      <c r="DP670" s="51"/>
      <c r="DX670" s="51"/>
      <c r="DY670" s="51"/>
      <c r="DZ670" s="51"/>
      <c r="EA670" s="51"/>
      <c r="EB670" s="51"/>
      <c r="EC670" s="51"/>
      <c r="ED670" s="51"/>
      <c r="EE670" s="51"/>
      <c r="EF670" s="51"/>
      <c r="EG670" s="51"/>
      <c r="EH670" s="51"/>
      <c r="EI670" s="51"/>
      <c r="EJ670" s="51"/>
      <c r="EK670" s="51"/>
      <c r="EL670" s="51"/>
      <c r="EM670" s="51"/>
      <c r="EN670" s="51"/>
      <c r="EV670" s="51"/>
      <c r="EW670" s="51"/>
      <c r="EX670" s="51"/>
      <c r="EY670" s="51"/>
      <c r="EZ670" s="51"/>
      <c r="FA670" s="51"/>
      <c r="FB670" s="51"/>
      <c r="FC670" s="51"/>
      <c r="FD670" s="51"/>
      <c r="FE670" s="51"/>
      <c r="FF670" s="51"/>
      <c r="FG670" s="51"/>
      <c r="FH670" s="51"/>
      <c r="FI670" s="51"/>
      <c r="FJ670" s="51"/>
      <c r="FK670" s="51"/>
      <c r="FL670" s="51"/>
    </row>
    <row r="671" spans="2:168" ht="12" customHeight="1" x14ac:dyDescent="0.2">
      <c r="B671" s="21"/>
      <c r="C671" s="51"/>
      <c r="D671" s="1">
        <v>20</v>
      </c>
      <c r="E671" s="1238">
        <f t="shared" ref="E671:F671" si="329">+E636</f>
        <v>0</v>
      </c>
      <c r="F671" s="669">
        <f t="shared" si="329"/>
        <v>0</v>
      </c>
      <c r="G671" s="47"/>
      <c r="H671" s="48">
        <f t="shared" si="302"/>
        <v>0</v>
      </c>
      <c r="I671" s="48">
        <f t="shared" si="302"/>
        <v>0</v>
      </c>
      <c r="J671" s="48">
        <f t="shared" si="302"/>
        <v>0</v>
      </c>
      <c r="K671" s="1187">
        <f t="shared" si="308"/>
        <v>0</v>
      </c>
      <c r="L671" s="46"/>
      <c r="M671" s="48">
        <f t="shared" si="303"/>
        <v>0</v>
      </c>
      <c r="N671" s="48">
        <f t="shared" si="303"/>
        <v>0</v>
      </c>
      <c r="O671" s="48">
        <f t="shared" si="303"/>
        <v>0</v>
      </c>
      <c r="P671" s="1187">
        <f t="shared" si="309"/>
        <v>0</v>
      </c>
      <c r="Q671" s="46"/>
      <c r="R671" s="628" t="str">
        <f t="shared" si="304"/>
        <v>ja</v>
      </c>
      <c r="S671" s="1230">
        <f>IF(R671="nee",0,(K671-P671)*(tab!$C$24*tab!$D$10+tab!$D$52))</f>
        <v>0</v>
      </c>
      <c r="T671" s="1230" t="str">
        <f>IF(AND(K671=0,P671=0),"",(H671-M671)*tab!$E$59+(I671-N671)*tab!$F$59+(J671-O671)*tab!$G$59)</f>
        <v/>
      </c>
      <c r="U671" s="1230">
        <f t="shared" si="313"/>
        <v>0</v>
      </c>
      <c r="V671" s="628" t="str">
        <f t="shared" si="306"/>
        <v>ja</v>
      </c>
      <c r="W671" s="1230">
        <f>IF(V671="nee",0,(K671-P671)*(tab!$C$124))</f>
        <v>0</v>
      </c>
      <c r="X671" s="1230">
        <f>IF(AND(K671=0,P671=0),0,(H671-M671)*tab!$G$124+(I671-N671)*tab!$H$124+(J671-O671)*tab!$I$124)</f>
        <v>0</v>
      </c>
      <c r="Y671" s="1230">
        <f t="shared" si="310"/>
        <v>0</v>
      </c>
      <c r="Z671" s="3"/>
      <c r="AA671" s="26"/>
      <c r="AF671" s="51"/>
      <c r="AG671" s="51"/>
      <c r="AH671" s="51"/>
      <c r="AI671" s="51"/>
      <c r="AJ671" s="51"/>
      <c r="AK671" s="51"/>
      <c r="AL671" s="51"/>
      <c r="AM671" s="51"/>
      <c r="AN671" s="51"/>
      <c r="AO671" s="51"/>
      <c r="AP671" s="51"/>
      <c r="AQ671" s="51"/>
      <c r="AR671" s="51"/>
      <c r="AS671" s="51"/>
      <c r="AT671" s="51"/>
      <c r="AU671" s="51"/>
      <c r="AV671" s="51"/>
      <c r="BD671" s="51"/>
      <c r="BE671" s="51"/>
      <c r="BF671" s="51"/>
      <c r="BG671" s="51"/>
      <c r="BH671" s="51"/>
      <c r="BI671" s="51"/>
      <c r="BJ671" s="51"/>
      <c r="BK671" s="51"/>
      <c r="BL671" s="51"/>
      <c r="BM671" s="51"/>
      <c r="BN671" s="51"/>
      <c r="BO671" s="51"/>
      <c r="BP671" s="51"/>
      <c r="BQ671" s="51"/>
      <c r="BR671" s="51"/>
      <c r="BS671" s="51"/>
      <c r="BT671" s="51"/>
      <c r="CB671" s="51"/>
      <c r="CC671" s="51"/>
      <c r="CD671" s="51"/>
      <c r="CE671" s="51"/>
      <c r="CF671" s="51"/>
      <c r="CG671" s="51"/>
      <c r="CH671" s="51"/>
      <c r="CI671" s="51"/>
      <c r="CJ671" s="51"/>
      <c r="CK671" s="51"/>
      <c r="CL671" s="51"/>
      <c r="CM671" s="51"/>
      <c r="CN671" s="51"/>
      <c r="CO671" s="51"/>
      <c r="CP671" s="51"/>
      <c r="CQ671" s="51"/>
      <c r="CR671" s="51"/>
      <c r="CZ671" s="51"/>
      <c r="DA671" s="51"/>
      <c r="DB671" s="51"/>
      <c r="DC671" s="51"/>
      <c r="DD671" s="51"/>
      <c r="DE671" s="51"/>
      <c r="DF671" s="51"/>
      <c r="DG671" s="51"/>
      <c r="DH671" s="51"/>
      <c r="DI671" s="51"/>
      <c r="DJ671" s="51"/>
      <c r="DK671" s="51"/>
      <c r="DL671" s="51"/>
      <c r="DM671" s="51"/>
      <c r="DN671" s="51"/>
      <c r="DO671" s="51"/>
      <c r="DP671" s="51"/>
      <c r="DX671" s="51"/>
      <c r="DY671" s="51"/>
      <c r="DZ671" s="51"/>
      <c r="EA671" s="51"/>
      <c r="EB671" s="51"/>
      <c r="EC671" s="51"/>
      <c r="ED671" s="51"/>
      <c r="EE671" s="51"/>
      <c r="EF671" s="51"/>
      <c r="EG671" s="51"/>
      <c r="EH671" s="51"/>
      <c r="EI671" s="51"/>
      <c r="EJ671" s="51"/>
      <c r="EK671" s="51"/>
      <c r="EL671" s="51"/>
      <c r="EM671" s="51"/>
      <c r="EN671" s="51"/>
      <c r="EV671" s="51"/>
      <c r="EW671" s="51"/>
      <c r="EX671" s="51"/>
      <c r="EY671" s="51"/>
      <c r="EZ671" s="51"/>
      <c r="FA671" s="51"/>
      <c r="FB671" s="51"/>
      <c r="FC671" s="51"/>
      <c r="FD671" s="51"/>
      <c r="FE671" s="51"/>
      <c r="FF671" s="51"/>
      <c r="FG671" s="51"/>
      <c r="FH671" s="51"/>
      <c r="FI671" s="51"/>
      <c r="FJ671" s="51"/>
      <c r="FK671" s="51"/>
      <c r="FL671" s="51"/>
    </row>
    <row r="672" spans="2:168" ht="12" customHeight="1" x14ac:dyDescent="0.2">
      <c r="B672" s="21"/>
      <c r="C672" s="51"/>
      <c r="D672" s="1">
        <v>21</v>
      </c>
      <c r="E672" s="1238">
        <f t="shared" ref="E672:F672" si="330">+E637</f>
        <v>0</v>
      </c>
      <c r="F672" s="669">
        <f t="shared" si="330"/>
        <v>0</v>
      </c>
      <c r="G672" s="47"/>
      <c r="H672" s="48">
        <f t="shared" si="302"/>
        <v>0</v>
      </c>
      <c r="I672" s="48">
        <f t="shared" si="302"/>
        <v>0</v>
      </c>
      <c r="J672" s="48">
        <f t="shared" si="302"/>
        <v>0</v>
      </c>
      <c r="K672" s="1187">
        <f t="shared" si="308"/>
        <v>0</v>
      </c>
      <c r="L672" s="46"/>
      <c r="M672" s="48">
        <f t="shared" si="303"/>
        <v>0</v>
      </c>
      <c r="N672" s="48">
        <f t="shared" si="303"/>
        <v>0</v>
      </c>
      <c r="O672" s="48">
        <f t="shared" si="303"/>
        <v>0</v>
      </c>
      <c r="P672" s="1187">
        <f t="shared" si="309"/>
        <v>0</v>
      </c>
      <c r="Q672" s="46"/>
      <c r="R672" s="628" t="str">
        <f t="shared" si="304"/>
        <v>ja</v>
      </c>
      <c r="S672" s="1230">
        <f>IF(R672="nee",0,(K672-P672)*(tab!$C$24*tab!$D$10+tab!$D$52))</f>
        <v>0</v>
      </c>
      <c r="T672" s="1230" t="str">
        <f>IF(AND(K672=0,P672=0),"",(H672-M672)*tab!$E$59+(I672-N672)*tab!$F$59+(J672-O672)*tab!$G$59)</f>
        <v/>
      </c>
      <c r="U672" s="1230">
        <f t="shared" si="313"/>
        <v>0</v>
      </c>
      <c r="V672" s="628" t="str">
        <f t="shared" si="306"/>
        <v>ja</v>
      </c>
      <c r="W672" s="1230">
        <f>IF(V672="nee",0,(K672-P672)*(tab!$C$124))</f>
        <v>0</v>
      </c>
      <c r="X672" s="1230">
        <f>IF(AND(K672=0,P672=0),0,(H672-M672)*tab!$G$124+(I672-N672)*tab!$H$124+(J672-O672)*tab!$I$124)</f>
        <v>0</v>
      </c>
      <c r="Y672" s="1230">
        <f t="shared" si="310"/>
        <v>0</v>
      </c>
      <c r="Z672" s="3"/>
      <c r="AA672" s="26"/>
      <c r="AF672" s="51"/>
      <c r="AG672" s="51"/>
      <c r="AH672" s="51"/>
      <c r="AI672" s="51"/>
      <c r="AJ672" s="51"/>
      <c r="AK672" s="51"/>
      <c r="AL672" s="51"/>
      <c r="AM672" s="51"/>
      <c r="AN672" s="51"/>
      <c r="AO672" s="51"/>
      <c r="AP672" s="51"/>
      <c r="AQ672" s="51"/>
      <c r="AR672" s="51"/>
      <c r="AS672" s="51"/>
      <c r="AT672" s="51"/>
      <c r="AU672" s="51"/>
      <c r="AV672" s="51"/>
      <c r="BD672" s="51"/>
      <c r="BE672" s="51"/>
      <c r="BF672" s="51"/>
      <c r="BG672" s="51"/>
      <c r="BH672" s="51"/>
      <c r="BI672" s="51"/>
      <c r="BJ672" s="51"/>
      <c r="BK672" s="51"/>
      <c r="BL672" s="51"/>
      <c r="BM672" s="51"/>
      <c r="BN672" s="51"/>
      <c r="BO672" s="51"/>
      <c r="BP672" s="51"/>
      <c r="BQ672" s="51"/>
      <c r="BR672" s="51"/>
      <c r="BS672" s="51"/>
      <c r="BT672" s="51"/>
      <c r="CB672" s="51"/>
      <c r="CC672" s="51"/>
      <c r="CD672" s="51"/>
      <c r="CE672" s="51"/>
      <c r="CF672" s="51"/>
      <c r="CG672" s="51"/>
      <c r="CH672" s="51"/>
      <c r="CI672" s="51"/>
      <c r="CJ672" s="51"/>
      <c r="CK672" s="51"/>
      <c r="CL672" s="51"/>
      <c r="CM672" s="51"/>
      <c r="CN672" s="51"/>
      <c r="CO672" s="51"/>
      <c r="CP672" s="51"/>
      <c r="CQ672" s="51"/>
      <c r="CR672" s="51"/>
      <c r="CZ672" s="51"/>
      <c r="DA672" s="51"/>
      <c r="DB672" s="51"/>
      <c r="DC672" s="51"/>
      <c r="DD672" s="51"/>
      <c r="DE672" s="51"/>
      <c r="DF672" s="51"/>
      <c r="DG672" s="51"/>
      <c r="DH672" s="51"/>
      <c r="DI672" s="51"/>
      <c r="DJ672" s="51"/>
      <c r="DK672" s="51"/>
      <c r="DL672" s="51"/>
      <c r="DM672" s="51"/>
      <c r="DN672" s="51"/>
      <c r="DO672" s="51"/>
      <c r="DP672" s="51"/>
      <c r="DX672" s="51"/>
      <c r="DY672" s="51"/>
      <c r="DZ672" s="51"/>
      <c r="EA672" s="51"/>
      <c r="EB672" s="51"/>
      <c r="EC672" s="51"/>
      <c r="ED672" s="51"/>
      <c r="EE672" s="51"/>
      <c r="EF672" s="51"/>
      <c r="EG672" s="51"/>
      <c r="EH672" s="51"/>
      <c r="EI672" s="51"/>
      <c r="EJ672" s="51"/>
      <c r="EK672" s="51"/>
      <c r="EL672" s="51"/>
      <c r="EM672" s="51"/>
      <c r="EN672" s="51"/>
      <c r="EV672" s="51"/>
      <c r="EW672" s="51"/>
      <c r="EX672" s="51"/>
      <c r="EY672" s="51"/>
      <c r="EZ672" s="51"/>
      <c r="FA672" s="51"/>
      <c r="FB672" s="51"/>
      <c r="FC672" s="51"/>
      <c r="FD672" s="51"/>
      <c r="FE672" s="51"/>
      <c r="FF672" s="51"/>
      <c r="FG672" s="51"/>
      <c r="FH672" s="51"/>
      <c r="FI672" s="51"/>
      <c r="FJ672" s="51"/>
      <c r="FK672" s="51"/>
      <c r="FL672" s="51"/>
    </row>
    <row r="673" spans="2:168" ht="12" customHeight="1" x14ac:dyDescent="0.2">
      <c r="B673" s="21"/>
      <c r="C673" s="51"/>
      <c r="D673" s="1">
        <v>22</v>
      </c>
      <c r="E673" s="1238">
        <f t="shared" ref="E673:F673" si="331">+E638</f>
        <v>0</v>
      </c>
      <c r="F673" s="669">
        <f t="shared" si="331"/>
        <v>0</v>
      </c>
      <c r="G673" s="47"/>
      <c r="H673" s="48">
        <f t="shared" si="302"/>
        <v>0</v>
      </c>
      <c r="I673" s="48">
        <f t="shared" si="302"/>
        <v>0</v>
      </c>
      <c r="J673" s="48">
        <f t="shared" si="302"/>
        <v>0</v>
      </c>
      <c r="K673" s="1187">
        <f t="shared" si="308"/>
        <v>0</v>
      </c>
      <c r="L673" s="46"/>
      <c r="M673" s="48">
        <f t="shared" si="303"/>
        <v>0</v>
      </c>
      <c r="N673" s="48">
        <f t="shared" si="303"/>
        <v>0</v>
      </c>
      <c r="O673" s="48">
        <f t="shared" si="303"/>
        <v>0</v>
      </c>
      <c r="P673" s="1187">
        <f t="shared" si="309"/>
        <v>0</v>
      </c>
      <c r="Q673" s="46"/>
      <c r="R673" s="628" t="str">
        <f t="shared" si="304"/>
        <v>ja</v>
      </c>
      <c r="S673" s="1230">
        <f>IF(R673="nee",0,(K673-P673)*(tab!$C$24*tab!$D$10+tab!$D$52))</f>
        <v>0</v>
      </c>
      <c r="T673" s="1230" t="str">
        <f>IF(AND(K673=0,P673=0),"",(H673-M673)*tab!$E$59+(I673-N673)*tab!$F$59+(J673-O673)*tab!$G$59)</f>
        <v/>
      </c>
      <c r="U673" s="1230">
        <f t="shared" si="313"/>
        <v>0</v>
      </c>
      <c r="V673" s="628" t="str">
        <f t="shared" si="306"/>
        <v>ja</v>
      </c>
      <c r="W673" s="1230">
        <f>IF(V673="nee",0,(K673-P673)*(tab!$C$124))</f>
        <v>0</v>
      </c>
      <c r="X673" s="1230">
        <f>IF(AND(K673=0,P673=0),0,(H673-M673)*tab!$G$124+(I673-N673)*tab!$H$124+(J673-O673)*tab!$I$124)</f>
        <v>0</v>
      </c>
      <c r="Y673" s="1230">
        <f t="shared" si="310"/>
        <v>0</v>
      </c>
      <c r="Z673" s="3"/>
      <c r="AA673" s="26"/>
      <c r="AF673" s="51"/>
      <c r="AG673" s="51"/>
      <c r="AH673" s="51"/>
      <c r="AI673" s="51"/>
      <c r="AJ673" s="51"/>
      <c r="AK673" s="51"/>
      <c r="AL673" s="51"/>
      <c r="AM673" s="51"/>
      <c r="AN673" s="51"/>
      <c r="AO673" s="51"/>
      <c r="AP673" s="51"/>
      <c r="AQ673" s="51"/>
      <c r="AR673" s="51"/>
      <c r="AS673" s="51"/>
      <c r="AT673" s="51"/>
      <c r="AU673" s="51"/>
      <c r="AV673" s="51"/>
      <c r="BD673" s="51"/>
      <c r="BE673" s="51"/>
      <c r="BF673" s="51"/>
      <c r="BG673" s="51"/>
      <c r="BH673" s="51"/>
      <c r="BI673" s="51"/>
      <c r="BJ673" s="51"/>
      <c r="BK673" s="51"/>
      <c r="BL673" s="51"/>
      <c r="BM673" s="51"/>
      <c r="BN673" s="51"/>
      <c r="BO673" s="51"/>
      <c r="BP673" s="51"/>
      <c r="BQ673" s="51"/>
      <c r="BR673" s="51"/>
      <c r="BS673" s="51"/>
      <c r="BT673" s="51"/>
      <c r="CB673" s="51"/>
      <c r="CC673" s="51"/>
      <c r="CD673" s="51"/>
      <c r="CE673" s="51"/>
      <c r="CF673" s="51"/>
      <c r="CG673" s="51"/>
      <c r="CH673" s="51"/>
      <c r="CI673" s="51"/>
      <c r="CJ673" s="51"/>
      <c r="CK673" s="51"/>
      <c r="CL673" s="51"/>
      <c r="CM673" s="51"/>
      <c r="CN673" s="51"/>
      <c r="CO673" s="51"/>
      <c r="CP673" s="51"/>
      <c r="CQ673" s="51"/>
      <c r="CR673" s="51"/>
      <c r="CZ673" s="51"/>
      <c r="DA673" s="51"/>
      <c r="DB673" s="51"/>
      <c r="DC673" s="51"/>
      <c r="DD673" s="51"/>
      <c r="DE673" s="51"/>
      <c r="DF673" s="51"/>
      <c r="DG673" s="51"/>
      <c r="DH673" s="51"/>
      <c r="DI673" s="51"/>
      <c r="DJ673" s="51"/>
      <c r="DK673" s="51"/>
      <c r="DL673" s="51"/>
      <c r="DM673" s="51"/>
      <c r="DN673" s="51"/>
      <c r="DO673" s="51"/>
      <c r="DP673" s="51"/>
      <c r="DX673" s="51"/>
      <c r="DY673" s="51"/>
      <c r="DZ673" s="51"/>
      <c r="EA673" s="51"/>
      <c r="EB673" s="51"/>
      <c r="EC673" s="51"/>
      <c r="ED673" s="51"/>
      <c r="EE673" s="51"/>
      <c r="EF673" s="51"/>
      <c r="EG673" s="51"/>
      <c r="EH673" s="51"/>
      <c r="EI673" s="51"/>
      <c r="EJ673" s="51"/>
      <c r="EK673" s="51"/>
      <c r="EL673" s="51"/>
      <c r="EM673" s="51"/>
      <c r="EN673" s="51"/>
      <c r="EV673" s="51"/>
      <c r="EW673" s="51"/>
      <c r="EX673" s="51"/>
      <c r="EY673" s="51"/>
      <c r="EZ673" s="51"/>
      <c r="FA673" s="51"/>
      <c r="FB673" s="51"/>
      <c r="FC673" s="51"/>
      <c r="FD673" s="51"/>
      <c r="FE673" s="51"/>
      <c r="FF673" s="51"/>
      <c r="FG673" s="51"/>
      <c r="FH673" s="51"/>
      <c r="FI673" s="51"/>
      <c r="FJ673" s="51"/>
      <c r="FK673" s="51"/>
      <c r="FL673" s="51"/>
    </row>
    <row r="674" spans="2:168" ht="12" customHeight="1" x14ac:dyDescent="0.2">
      <c r="B674" s="21"/>
      <c r="C674" s="51"/>
      <c r="D674" s="1">
        <v>23</v>
      </c>
      <c r="E674" s="1238">
        <f t="shared" ref="E674:F674" si="332">+E639</f>
        <v>0</v>
      </c>
      <c r="F674" s="669">
        <f t="shared" si="332"/>
        <v>0</v>
      </c>
      <c r="G674" s="47"/>
      <c r="H674" s="48">
        <f t="shared" si="302"/>
        <v>0</v>
      </c>
      <c r="I674" s="48">
        <f t="shared" si="302"/>
        <v>0</v>
      </c>
      <c r="J674" s="48">
        <f t="shared" si="302"/>
        <v>0</v>
      </c>
      <c r="K674" s="1187">
        <f t="shared" si="308"/>
        <v>0</v>
      </c>
      <c r="L674" s="46"/>
      <c r="M674" s="48">
        <f t="shared" si="303"/>
        <v>0</v>
      </c>
      <c r="N674" s="48">
        <f t="shared" si="303"/>
        <v>0</v>
      </c>
      <c r="O674" s="48">
        <f t="shared" si="303"/>
        <v>0</v>
      </c>
      <c r="P674" s="1187">
        <f t="shared" si="309"/>
        <v>0</v>
      </c>
      <c r="Q674" s="46"/>
      <c r="R674" s="628" t="str">
        <f t="shared" si="304"/>
        <v>ja</v>
      </c>
      <c r="S674" s="1230">
        <f>IF(R674="nee",0,(K674-P674)*(tab!$C$24*tab!$D$10+tab!$D$52))</f>
        <v>0</v>
      </c>
      <c r="T674" s="1230" t="str">
        <f>IF(AND(K674=0,P674=0),"",(H674-M674)*tab!$E$59+(I674-N674)*tab!$F$59+(J674-O674)*tab!$G$59)</f>
        <v/>
      </c>
      <c r="U674" s="1230">
        <f t="shared" si="313"/>
        <v>0</v>
      </c>
      <c r="V674" s="628" t="str">
        <f t="shared" si="306"/>
        <v>ja</v>
      </c>
      <c r="W674" s="1230">
        <f>IF(V674="nee",0,(K674-P674)*(tab!$C$124))</f>
        <v>0</v>
      </c>
      <c r="X674" s="1230">
        <f>IF(AND(K674=0,P674=0),0,(H674-M674)*tab!$G$124+(I674-N674)*tab!$H$124+(J674-O674)*tab!$I$124)</f>
        <v>0</v>
      </c>
      <c r="Y674" s="1230">
        <f t="shared" si="310"/>
        <v>0</v>
      </c>
      <c r="Z674" s="3"/>
      <c r="AA674" s="26"/>
      <c r="AF674" s="51"/>
      <c r="AG674" s="51"/>
      <c r="AH674" s="51"/>
      <c r="AI674" s="51"/>
      <c r="AJ674" s="51"/>
      <c r="AK674" s="51"/>
      <c r="AL674" s="51"/>
      <c r="AM674" s="51"/>
      <c r="AN674" s="51"/>
      <c r="AO674" s="51"/>
      <c r="AP674" s="51"/>
      <c r="AQ674" s="51"/>
      <c r="AR674" s="51"/>
      <c r="AS674" s="51"/>
      <c r="AT674" s="51"/>
      <c r="AU674" s="51"/>
      <c r="AV674" s="51"/>
      <c r="BD674" s="51"/>
      <c r="BE674" s="51"/>
      <c r="BF674" s="51"/>
      <c r="BG674" s="51"/>
      <c r="BH674" s="51"/>
      <c r="BI674" s="51"/>
      <c r="BJ674" s="51"/>
      <c r="BK674" s="51"/>
      <c r="BL674" s="51"/>
      <c r="BM674" s="51"/>
      <c r="BN674" s="51"/>
      <c r="BO674" s="51"/>
      <c r="BP674" s="51"/>
      <c r="BQ674" s="51"/>
      <c r="BR674" s="51"/>
      <c r="BS674" s="51"/>
      <c r="BT674" s="51"/>
      <c r="CB674" s="51"/>
      <c r="CC674" s="51"/>
      <c r="CD674" s="51"/>
      <c r="CE674" s="51"/>
      <c r="CF674" s="51"/>
      <c r="CG674" s="51"/>
      <c r="CH674" s="51"/>
      <c r="CI674" s="51"/>
      <c r="CJ674" s="51"/>
      <c r="CK674" s="51"/>
      <c r="CL674" s="51"/>
      <c r="CM674" s="51"/>
      <c r="CN674" s="51"/>
      <c r="CO674" s="51"/>
      <c r="CP674" s="51"/>
      <c r="CQ674" s="51"/>
      <c r="CR674" s="51"/>
      <c r="CZ674" s="51"/>
      <c r="DA674" s="51"/>
      <c r="DB674" s="51"/>
      <c r="DC674" s="51"/>
      <c r="DD674" s="51"/>
      <c r="DE674" s="51"/>
      <c r="DF674" s="51"/>
      <c r="DG674" s="51"/>
      <c r="DH674" s="51"/>
      <c r="DI674" s="51"/>
      <c r="DJ674" s="51"/>
      <c r="DK674" s="51"/>
      <c r="DL674" s="51"/>
      <c r="DM674" s="51"/>
      <c r="DN674" s="51"/>
      <c r="DO674" s="51"/>
      <c r="DP674" s="51"/>
      <c r="DX674" s="51"/>
      <c r="DY674" s="51"/>
      <c r="DZ674" s="51"/>
      <c r="EA674" s="51"/>
      <c r="EB674" s="51"/>
      <c r="EC674" s="51"/>
      <c r="ED674" s="51"/>
      <c r="EE674" s="51"/>
      <c r="EF674" s="51"/>
      <c r="EG674" s="51"/>
      <c r="EH674" s="51"/>
      <c r="EI674" s="51"/>
      <c r="EJ674" s="51"/>
      <c r="EK674" s="51"/>
      <c r="EL674" s="51"/>
      <c r="EM674" s="51"/>
      <c r="EN674" s="51"/>
      <c r="EV674" s="51"/>
      <c r="EW674" s="51"/>
      <c r="EX674" s="51"/>
      <c r="EY674" s="51"/>
      <c r="EZ674" s="51"/>
      <c r="FA674" s="51"/>
      <c r="FB674" s="51"/>
      <c r="FC674" s="51"/>
      <c r="FD674" s="51"/>
      <c r="FE674" s="51"/>
      <c r="FF674" s="51"/>
      <c r="FG674" s="51"/>
      <c r="FH674" s="51"/>
      <c r="FI674" s="51"/>
      <c r="FJ674" s="51"/>
      <c r="FK674" s="51"/>
      <c r="FL674" s="51"/>
    </row>
    <row r="675" spans="2:168" ht="12" customHeight="1" x14ac:dyDescent="0.2">
      <c r="B675" s="21"/>
      <c r="C675" s="51"/>
      <c r="D675" s="1">
        <v>24</v>
      </c>
      <c r="E675" s="1238">
        <f t="shared" ref="E675:F675" si="333">+E640</f>
        <v>0</v>
      </c>
      <c r="F675" s="669">
        <f t="shared" si="333"/>
        <v>0</v>
      </c>
      <c r="G675" s="47"/>
      <c r="H675" s="48">
        <f t="shared" si="302"/>
        <v>0</v>
      </c>
      <c r="I675" s="48">
        <f t="shared" si="302"/>
        <v>0</v>
      </c>
      <c r="J675" s="48">
        <f t="shared" si="302"/>
        <v>0</v>
      </c>
      <c r="K675" s="1187">
        <f t="shared" si="308"/>
        <v>0</v>
      </c>
      <c r="L675" s="46"/>
      <c r="M675" s="48">
        <f t="shared" si="303"/>
        <v>0</v>
      </c>
      <c r="N675" s="48">
        <f t="shared" si="303"/>
        <v>0</v>
      </c>
      <c r="O675" s="48">
        <f t="shared" si="303"/>
        <v>0</v>
      </c>
      <c r="P675" s="1187">
        <f t="shared" si="309"/>
        <v>0</v>
      </c>
      <c r="Q675" s="46"/>
      <c r="R675" s="628" t="str">
        <f t="shared" si="304"/>
        <v>ja</v>
      </c>
      <c r="S675" s="1230">
        <f>IF(R675="nee",0,(K675-P675)*(tab!$C$24*tab!$D$10+tab!$D$52))</f>
        <v>0</v>
      </c>
      <c r="T675" s="1230" t="str">
        <f>IF(AND(K675=0,P675=0),"",(H675-M675)*tab!$E$59+(I675-N675)*tab!$F$59+(J675-O675)*tab!$G$59)</f>
        <v/>
      </c>
      <c r="U675" s="1230">
        <f t="shared" si="313"/>
        <v>0</v>
      </c>
      <c r="V675" s="628" t="str">
        <f t="shared" si="306"/>
        <v>ja</v>
      </c>
      <c r="W675" s="1230">
        <f>IF(V675="nee",0,(K675-P675)*(tab!$C$124))</f>
        <v>0</v>
      </c>
      <c r="X675" s="1230">
        <f>IF(AND(K675=0,P675=0),0,(H675-M675)*tab!$G$124+(I675-N675)*tab!$H$124+(J675-O675)*tab!$I$124)</f>
        <v>0</v>
      </c>
      <c r="Y675" s="1230">
        <f t="shared" si="310"/>
        <v>0</v>
      </c>
      <c r="Z675" s="3"/>
      <c r="AA675" s="26"/>
      <c r="AF675" s="51"/>
      <c r="AG675" s="51"/>
      <c r="AH675" s="51"/>
      <c r="AI675" s="51"/>
      <c r="AJ675" s="51"/>
      <c r="AK675" s="51"/>
      <c r="AL675" s="51"/>
      <c r="AM675" s="51"/>
      <c r="AN675" s="51"/>
      <c r="AO675" s="51"/>
      <c r="AP675" s="51"/>
      <c r="AQ675" s="51"/>
      <c r="AR675" s="51"/>
      <c r="AS675" s="51"/>
      <c r="AT675" s="51"/>
      <c r="AU675" s="51"/>
      <c r="AV675" s="51"/>
      <c r="BD675" s="51"/>
      <c r="BE675" s="51"/>
      <c r="BF675" s="51"/>
      <c r="BG675" s="51"/>
      <c r="BH675" s="51"/>
      <c r="BI675" s="51"/>
      <c r="BJ675" s="51"/>
      <c r="BK675" s="51"/>
      <c r="BL675" s="51"/>
      <c r="BM675" s="51"/>
      <c r="BN675" s="51"/>
      <c r="BO675" s="51"/>
      <c r="BP675" s="51"/>
      <c r="BQ675" s="51"/>
      <c r="BR675" s="51"/>
      <c r="BS675" s="51"/>
      <c r="BT675" s="51"/>
      <c r="CB675" s="51"/>
      <c r="CC675" s="51"/>
      <c r="CD675" s="51"/>
      <c r="CE675" s="51"/>
      <c r="CF675" s="51"/>
      <c r="CG675" s="51"/>
      <c r="CH675" s="51"/>
      <c r="CI675" s="51"/>
      <c r="CJ675" s="51"/>
      <c r="CK675" s="51"/>
      <c r="CL675" s="51"/>
      <c r="CM675" s="51"/>
      <c r="CN675" s="51"/>
      <c r="CO675" s="51"/>
      <c r="CP675" s="51"/>
      <c r="CQ675" s="51"/>
      <c r="CR675" s="51"/>
      <c r="CZ675" s="51"/>
      <c r="DA675" s="51"/>
      <c r="DB675" s="51"/>
      <c r="DC675" s="51"/>
      <c r="DD675" s="51"/>
      <c r="DE675" s="51"/>
      <c r="DF675" s="51"/>
      <c r="DG675" s="51"/>
      <c r="DH675" s="51"/>
      <c r="DI675" s="51"/>
      <c r="DJ675" s="51"/>
      <c r="DK675" s="51"/>
      <c r="DL675" s="51"/>
      <c r="DM675" s="51"/>
      <c r="DN675" s="51"/>
      <c r="DO675" s="51"/>
      <c r="DP675" s="51"/>
      <c r="DX675" s="51"/>
      <c r="DY675" s="51"/>
      <c r="DZ675" s="51"/>
      <c r="EA675" s="51"/>
      <c r="EB675" s="51"/>
      <c r="EC675" s="51"/>
      <c r="ED675" s="51"/>
      <c r="EE675" s="51"/>
      <c r="EF675" s="51"/>
      <c r="EG675" s="51"/>
      <c r="EH675" s="51"/>
      <c r="EI675" s="51"/>
      <c r="EJ675" s="51"/>
      <c r="EK675" s="51"/>
      <c r="EL675" s="51"/>
      <c r="EM675" s="51"/>
      <c r="EN675" s="51"/>
      <c r="EV675" s="51"/>
      <c r="EW675" s="51"/>
      <c r="EX675" s="51"/>
      <c r="EY675" s="51"/>
      <c r="EZ675" s="51"/>
      <c r="FA675" s="51"/>
      <c r="FB675" s="51"/>
      <c r="FC675" s="51"/>
      <c r="FD675" s="51"/>
      <c r="FE675" s="51"/>
      <c r="FF675" s="51"/>
      <c r="FG675" s="51"/>
      <c r="FH675" s="51"/>
      <c r="FI675" s="51"/>
      <c r="FJ675" s="51"/>
      <c r="FK675" s="51"/>
      <c r="FL675" s="51"/>
    </row>
    <row r="676" spans="2:168" ht="12" customHeight="1" x14ac:dyDescent="0.2">
      <c r="B676" s="21"/>
      <c r="C676" s="51"/>
      <c r="D676" s="1">
        <v>25</v>
      </c>
      <c r="E676" s="1238">
        <f t="shared" ref="E676:F676" si="334">+E641</f>
        <v>0</v>
      </c>
      <c r="F676" s="669">
        <f t="shared" si="334"/>
        <v>0</v>
      </c>
      <c r="G676" s="47"/>
      <c r="H676" s="48">
        <f t="shared" si="302"/>
        <v>0</v>
      </c>
      <c r="I676" s="48">
        <f t="shared" si="302"/>
        <v>0</v>
      </c>
      <c r="J676" s="48">
        <f t="shared" si="302"/>
        <v>0</v>
      </c>
      <c r="K676" s="1187">
        <f t="shared" si="308"/>
        <v>0</v>
      </c>
      <c r="L676" s="46"/>
      <c r="M676" s="48">
        <f t="shared" si="303"/>
        <v>0</v>
      </c>
      <c r="N676" s="48">
        <f t="shared" si="303"/>
        <v>0</v>
      </c>
      <c r="O676" s="48">
        <f t="shared" si="303"/>
        <v>0</v>
      </c>
      <c r="P676" s="1187">
        <f t="shared" si="309"/>
        <v>0</v>
      </c>
      <c r="Q676" s="46"/>
      <c r="R676" s="628" t="str">
        <f t="shared" si="304"/>
        <v>ja</v>
      </c>
      <c r="S676" s="1230">
        <f>IF(R676="nee",0,(K676-P676)*(tab!$C$24*tab!$D$10+tab!$D$52))</f>
        <v>0</v>
      </c>
      <c r="T676" s="1230" t="str">
        <f>IF(AND(K676=0,P676=0),"",(H676-M676)*tab!$E$59+(I676-N676)*tab!$F$59+(J676-O676)*tab!$G$59)</f>
        <v/>
      </c>
      <c r="U676" s="1230">
        <f t="shared" si="313"/>
        <v>0</v>
      </c>
      <c r="V676" s="628" t="str">
        <f t="shared" si="306"/>
        <v>ja</v>
      </c>
      <c r="W676" s="1230">
        <f>IF(V676="nee",0,(K676-P676)*(tab!$C$124))</f>
        <v>0</v>
      </c>
      <c r="X676" s="1230">
        <f>IF(AND(K676=0,P676=0),0,(H676-M676)*tab!$G$124+(I676-N676)*tab!$H$124+(J676-O676)*tab!$I$124)</f>
        <v>0</v>
      </c>
      <c r="Y676" s="1230">
        <f t="shared" si="310"/>
        <v>0</v>
      </c>
      <c r="Z676" s="3"/>
      <c r="AA676" s="26"/>
      <c r="AF676" s="51"/>
      <c r="AG676" s="51"/>
      <c r="AH676" s="51"/>
      <c r="AI676" s="51"/>
      <c r="AJ676" s="51"/>
      <c r="AK676" s="51"/>
      <c r="AL676" s="51"/>
      <c r="AM676" s="51"/>
      <c r="AN676" s="51"/>
      <c r="AO676" s="51"/>
      <c r="AP676" s="51"/>
      <c r="AQ676" s="51"/>
      <c r="AR676" s="51"/>
      <c r="AS676" s="51"/>
      <c r="AT676" s="51"/>
      <c r="AU676" s="51"/>
      <c r="AV676" s="51"/>
      <c r="BD676" s="51"/>
      <c r="BE676" s="51"/>
      <c r="BF676" s="51"/>
      <c r="BG676" s="51"/>
      <c r="BH676" s="51"/>
      <c r="BI676" s="51"/>
      <c r="BJ676" s="51"/>
      <c r="BK676" s="51"/>
      <c r="BL676" s="51"/>
      <c r="BM676" s="51"/>
      <c r="BN676" s="51"/>
      <c r="BO676" s="51"/>
      <c r="BP676" s="51"/>
      <c r="BQ676" s="51"/>
      <c r="BR676" s="51"/>
      <c r="BS676" s="51"/>
      <c r="BT676" s="51"/>
      <c r="CB676" s="51"/>
      <c r="CC676" s="51"/>
      <c r="CD676" s="51"/>
      <c r="CE676" s="51"/>
      <c r="CF676" s="51"/>
      <c r="CG676" s="51"/>
      <c r="CH676" s="51"/>
      <c r="CI676" s="51"/>
      <c r="CJ676" s="51"/>
      <c r="CK676" s="51"/>
      <c r="CL676" s="51"/>
      <c r="CM676" s="51"/>
      <c r="CN676" s="51"/>
      <c r="CO676" s="51"/>
      <c r="CP676" s="51"/>
      <c r="CQ676" s="51"/>
      <c r="CR676" s="51"/>
      <c r="CZ676" s="51"/>
      <c r="DA676" s="51"/>
      <c r="DB676" s="51"/>
      <c r="DC676" s="51"/>
      <c r="DD676" s="51"/>
      <c r="DE676" s="51"/>
      <c r="DF676" s="51"/>
      <c r="DG676" s="51"/>
      <c r="DH676" s="51"/>
      <c r="DI676" s="51"/>
      <c r="DJ676" s="51"/>
      <c r="DK676" s="51"/>
      <c r="DL676" s="51"/>
      <c r="DM676" s="51"/>
      <c r="DN676" s="51"/>
      <c r="DO676" s="51"/>
      <c r="DP676" s="51"/>
      <c r="DX676" s="51"/>
      <c r="DY676" s="51"/>
      <c r="DZ676" s="51"/>
      <c r="EA676" s="51"/>
      <c r="EB676" s="51"/>
      <c r="EC676" s="51"/>
      <c r="ED676" s="51"/>
      <c r="EE676" s="51"/>
      <c r="EF676" s="51"/>
      <c r="EG676" s="51"/>
      <c r="EH676" s="51"/>
      <c r="EI676" s="51"/>
      <c r="EJ676" s="51"/>
      <c r="EK676" s="51"/>
      <c r="EL676" s="51"/>
      <c r="EM676" s="51"/>
      <c r="EN676" s="51"/>
      <c r="EV676" s="51"/>
      <c r="EW676" s="51"/>
      <c r="EX676" s="51"/>
      <c r="EY676" s="51"/>
      <c r="EZ676" s="51"/>
      <c r="FA676" s="51"/>
      <c r="FB676" s="51"/>
      <c r="FC676" s="51"/>
      <c r="FD676" s="51"/>
      <c r="FE676" s="51"/>
      <c r="FF676" s="51"/>
      <c r="FG676" s="51"/>
      <c r="FH676" s="51"/>
      <c r="FI676" s="51"/>
      <c r="FJ676" s="51"/>
      <c r="FK676" s="51"/>
      <c r="FL676" s="51"/>
    </row>
    <row r="677" spans="2:168" ht="12" customHeight="1" x14ac:dyDescent="0.2">
      <c r="B677" s="21"/>
      <c r="C677" s="51"/>
      <c r="D677" s="1">
        <v>26</v>
      </c>
      <c r="E677" s="1238">
        <f t="shared" ref="E677:F677" si="335">+E642</f>
        <v>0</v>
      </c>
      <c r="F677" s="669">
        <f t="shared" si="335"/>
        <v>0</v>
      </c>
      <c r="G677" s="47"/>
      <c r="H677" s="48">
        <f t="shared" si="302"/>
        <v>0</v>
      </c>
      <c r="I677" s="48">
        <f t="shared" si="302"/>
        <v>0</v>
      </c>
      <c r="J677" s="48">
        <f t="shared" si="302"/>
        <v>0</v>
      </c>
      <c r="K677" s="1187">
        <f t="shared" si="308"/>
        <v>0</v>
      </c>
      <c r="L677" s="46"/>
      <c r="M677" s="48">
        <f t="shared" si="303"/>
        <v>0</v>
      </c>
      <c r="N677" s="48">
        <f t="shared" si="303"/>
        <v>0</v>
      </c>
      <c r="O677" s="48">
        <f t="shared" si="303"/>
        <v>0</v>
      </c>
      <c r="P677" s="1187">
        <f t="shared" si="309"/>
        <v>0</v>
      </c>
      <c r="Q677" s="46"/>
      <c r="R677" s="628" t="str">
        <f t="shared" si="304"/>
        <v>ja</v>
      </c>
      <c r="S677" s="1230">
        <f>IF(R677="nee",0,(K677-P677)*(tab!$C$24*tab!$D$10+tab!$D$52))</f>
        <v>0</v>
      </c>
      <c r="T677" s="1230" t="str">
        <f>IF(AND(K677=0,P677=0),"",(H677-M677)*tab!$E$59+(I677-N677)*tab!$F$59+(J677-O677)*tab!$G$59)</f>
        <v/>
      </c>
      <c r="U677" s="1230">
        <f t="shared" si="313"/>
        <v>0</v>
      </c>
      <c r="V677" s="628" t="str">
        <f t="shared" si="306"/>
        <v>ja</v>
      </c>
      <c r="W677" s="1230">
        <f>IF(V677="nee",0,(K677-P677)*(tab!$C$124))</f>
        <v>0</v>
      </c>
      <c r="X677" s="1230">
        <f>IF(AND(K677=0,P677=0),0,(H677-M677)*tab!$G$124+(I677-N677)*tab!$H$124+(J677-O677)*tab!$I$124)</f>
        <v>0</v>
      </c>
      <c r="Y677" s="1230">
        <f t="shared" si="310"/>
        <v>0</v>
      </c>
      <c r="Z677" s="3"/>
      <c r="AA677" s="26"/>
      <c r="AF677" s="51"/>
      <c r="AG677" s="51"/>
      <c r="AH677" s="51"/>
      <c r="AI677" s="51"/>
      <c r="AJ677" s="51"/>
      <c r="AK677" s="51"/>
      <c r="AL677" s="51"/>
      <c r="AM677" s="51"/>
      <c r="AN677" s="51"/>
      <c r="AO677" s="51"/>
      <c r="AP677" s="51"/>
      <c r="AQ677" s="51"/>
      <c r="AR677" s="51"/>
      <c r="AS677" s="51"/>
      <c r="AT677" s="51"/>
      <c r="AU677" s="51"/>
      <c r="AV677" s="51"/>
      <c r="BD677" s="51"/>
      <c r="BE677" s="51"/>
      <c r="BF677" s="51"/>
      <c r="BG677" s="51"/>
      <c r="BH677" s="51"/>
      <c r="BI677" s="51"/>
      <c r="BJ677" s="51"/>
      <c r="BK677" s="51"/>
      <c r="BL677" s="51"/>
      <c r="BM677" s="51"/>
      <c r="BN677" s="51"/>
      <c r="BO677" s="51"/>
      <c r="BP677" s="51"/>
      <c r="BQ677" s="51"/>
      <c r="BR677" s="51"/>
      <c r="BS677" s="51"/>
      <c r="BT677" s="51"/>
      <c r="CB677" s="51"/>
      <c r="CC677" s="51"/>
      <c r="CD677" s="51"/>
      <c r="CE677" s="51"/>
      <c r="CF677" s="51"/>
      <c r="CG677" s="51"/>
      <c r="CH677" s="51"/>
      <c r="CI677" s="51"/>
      <c r="CJ677" s="51"/>
      <c r="CK677" s="51"/>
      <c r="CL677" s="51"/>
      <c r="CM677" s="51"/>
      <c r="CN677" s="51"/>
      <c r="CO677" s="51"/>
      <c r="CP677" s="51"/>
      <c r="CQ677" s="51"/>
      <c r="CR677" s="51"/>
      <c r="CZ677" s="51"/>
      <c r="DA677" s="51"/>
      <c r="DB677" s="51"/>
      <c r="DC677" s="51"/>
      <c r="DD677" s="51"/>
      <c r="DE677" s="51"/>
      <c r="DF677" s="51"/>
      <c r="DG677" s="51"/>
      <c r="DH677" s="51"/>
      <c r="DI677" s="51"/>
      <c r="DJ677" s="51"/>
      <c r="DK677" s="51"/>
      <c r="DL677" s="51"/>
      <c r="DM677" s="51"/>
      <c r="DN677" s="51"/>
      <c r="DO677" s="51"/>
      <c r="DP677" s="51"/>
      <c r="DX677" s="51"/>
      <c r="DY677" s="51"/>
      <c r="DZ677" s="51"/>
      <c r="EA677" s="51"/>
      <c r="EB677" s="51"/>
      <c r="EC677" s="51"/>
      <c r="ED677" s="51"/>
      <c r="EE677" s="51"/>
      <c r="EF677" s="51"/>
      <c r="EG677" s="51"/>
      <c r="EH677" s="51"/>
      <c r="EI677" s="51"/>
      <c r="EJ677" s="51"/>
      <c r="EK677" s="51"/>
      <c r="EL677" s="51"/>
      <c r="EM677" s="51"/>
      <c r="EN677" s="51"/>
      <c r="EV677" s="51"/>
      <c r="EW677" s="51"/>
      <c r="EX677" s="51"/>
      <c r="EY677" s="51"/>
      <c r="EZ677" s="51"/>
      <c r="FA677" s="51"/>
      <c r="FB677" s="51"/>
      <c r="FC677" s="51"/>
      <c r="FD677" s="51"/>
      <c r="FE677" s="51"/>
      <c r="FF677" s="51"/>
      <c r="FG677" s="51"/>
      <c r="FH677" s="51"/>
      <c r="FI677" s="51"/>
      <c r="FJ677" s="51"/>
      <c r="FK677" s="51"/>
      <c r="FL677" s="51"/>
    </row>
    <row r="678" spans="2:168" ht="12" customHeight="1" x14ac:dyDescent="0.2">
      <c r="B678" s="21"/>
      <c r="C678" s="51"/>
      <c r="D678" s="1">
        <v>27</v>
      </c>
      <c r="E678" s="1238">
        <f t="shared" ref="E678:F678" si="336">+E643</f>
        <v>0</v>
      </c>
      <c r="F678" s="669">
        <f t="shared" si="336"/>
        <v>0</v>
      </c>
      <c r="G678" s="47"/>
      <c r="H678" s="48">
        <f t="shared" si="302"/>
        <v>0</v>
      </c>
      <c r="I678" s="48">
        <f t="shared" si="302"/>
        <v>0</v>
      </c>
      <c r="J678" s="48">
        <f t="shared" si="302"/>
        <v>0</v>
      </c>
      <c r="K678" s="1187">
        <f t="shared" si="308"/>
        <v>0</v>
      </c>
      <c r="L678" s="46"/>
      <c r="M678" s="48">
        <f t="shared" si="303"/>
        <v>0</v>
      </c>
      <c r="N678" s="48">
        <f t="shared" si="303"/>
        <v>0</v>
      </c>
      <c r="O678" s="48">
        <f t="shared" si="303"/>
        <v>0</v>
      </c>
      <c r="P678" s="1187">
        <f t="shared" si="309"/>
        <v>0</v>
      </c>
      <c r="Q678" s="46"/>
      <c r="R678" s="628" t="str">
        <f t="shared" si="304"/>
        <v>ja</v>
      </c>
      <c r="S678" s="1230">
        <f>IF(R678="nee",0,(K678-P678)*(tab!$C$24*tab!$D$10+tab!$D$52))</f>
        <v>0</v>
      </c>
      <c r="T678" s="1230" t="str">
        <f>IF(AND(K678=0,P678=0),"",(H678-M678)*tab!$E$59+(I678-N678)*tab!$F$59+(J678-O678)*tab!$G$59)</f>
        <v/>
      </c>
      <c r="U678" s="1230">
        <f t="shared" si="313"/>
        <v>0</v>
      </c>
      <c r="V678" s="628" t="str">
        <f t="shared" si="306"/>
        <v>ja</v>
      </c>
      <c r="W678" s="1230">
        <f>IF(V678="nee",0,(K678-P678)*(tab!$C$124))</f>
        <v>0</v>
      </c>
      <c r="X678" s="1230">
        <f>IF(AND(K678=0,P678=0),0,(H678-M678)*tab!$G$124+(I678-N678)*tab!$H$124+(J678-O678)*tab!$I$124)</f>
        <v>0</v>
      </c>
      <c r="Y678" s="1230">
        <f t="shared" si="310"/>
        <v>0</v>
      </c>
      <c r="Z678" s="3"/>
      <c r="AA678" s="26"/>
      <c r="AF678" s="51"/>
      <c r="AG678" s="51"/>
      <c r="AH678" s="51"/>
      <c r="AI678" s="51"/>
      <c r="AJ678" s="51"/>
      <c r="AK678" s="51"/>
      <c r="AL678" s="51"/>
      <c r="AM678" s="51"/>
      <c r="AN678" s="51"/>
      <c r="AO678" s="51"/>
      <c r="AP678" s="51"/>
      <c r="AQ678" s="51"/>
      <c r="AR678" s="51"/>
      <c r="AS678" s="51"/>
      <c r="AT678" s="51"/>
      <c r="AU678" s="51"/>
      <c r="AV678" s="51"/>
      <c r="BD678" s="51"/>
      <c r="BE678" s="51"/>
      <c r="BF678" s="51"/>
      <c r="BG678" s="51"/>
      <c r="BH678" s="51"/>
      <c r="BI678" s="51"/>
      <c r="BJ678" s="51"/>
      <c r="BK678" s="51"/>
      <c r="BL678" s="51"/>
      <c r="BM678" s="51"/>
      <c r="BN678" s="51"/>
      <c r="BO678" s="51"/>
      <c r="BP678" s="51"/>
      <c r="BQ678" s="51"/>
      <c r="BR678" s="51"/>
      <c r="BS678" s="51"/>
      <c r="BT678" s="51"/>
      <c r="CB678" s="51"/>
      <c r="CC678" s="51"/>
      <c r="CD678" s="51"/>
      <c r="CE678" s="51"/>
      <c r="CF678" s="51"/>
      <c r="CG678" s="51"/>
      <c r="CH678" s="51"/>
      <c r="CI678" s="51"/>
      <c r="CJ678" s="51"/>
      <c r="CK678" s="51"/>
      <c r="CL678" s="51"/>
      <c r="CM678" s="51"/>
      <c r="CN678" s="51"/>
      <c r="CO678" s="51"/>
      <c r="CP678" s="51"/>
      <c r="CQ678" s="51"/>
      <c r="CR678" s="51"/>
      <c r="CZ678" s="51"/>
      <c r="DA678" s="51"/>
      <c r="DB678" s="51"/>
      <c r="DC678" s="51"/>
      <c r="DD678" s="51"/>
      <c r="DE678" s="51"/>
      <c r="DF678" s="51"/>
      <c r="DG678" s="51"/>
      <c r="DH678" s="51"/>
      <c r="DI678" s="51"/>
      <c r="DJ678" s="51"/>
      <c r="DK678" s="51"/>
      <c r="DL678" s="51"/>
      <c r="DM678" s="51"/>
      <c r="DN678" s="51"/>
      <c r="DO678" s="51"/>
      <c r="DP678" s="51"/>
      <c r="DX678" s="51"/>
      <c r="DY678" s="51"/>
      <c r="DZ678" s="51"/>
      <c r="EA678" s="51"/>
      <c r="EB678" s="51"/>
      <c r="EC678" s="51"/>
      <c r="ED678" s="51"/>
      <c r="EE678" s="51"/>
      <c r="EF678" s="51"/>
      <c r="EG678" s="51"/>
      <c r="EH678" s="51"/>
      <c r="EI678" s="51"/>
      <c r="EJ678" s="51"/>
      <c r="EK678" s="51"/>
      <c r="EL678" s="51"/>
      <c r="EM678" s="51"/>
      <c r="EN678" s="51"/>
      <c r="EV678" s="51"/>
      <c r="EW678" s="51"/>
      <c r="EX678" s="51"/>
      <c r="EY678" s="51"/>
      <c r="EZ678" s="51"/>
      <c r="FA678" s="51"/>
      <c r="FB678" s="51"/>
      <c r="FC678" s="51"/>
      <c r="FD678" s="51"/>
      <c r="FE678" s="51"/>
      <c r="FF678" s="51"/>
      <c r="FG678" s="51"/>
      <c r="FH678" s="51"/>
      <c r="FI678" s="51"/>
      <c r="FJ678" s="51"/>
      <c r="FK678" s="51"/>
      <c r="FL678" s="51"/>
    </row>
    <row r="679" spans="2:168" ht="12" customHeight="1" x14ac:dyDescent="0.2">
      <c r="B679" s="21"/>
      <c r="C679" s="51"/>
      <c r="D679" s="1">
        <v>28</v>
      </c>
      <c r="E679" s="1238">
        <f t="shared" ref="E679:F679" si="337">+E644</f>
        <v>0</v>
      </c>
      <c r="F679" s="669">
        <f t="shared" si="337"/>
        <v>0</v>
      </c>
      <c r="G679" s="47"/>
      <c r="H679" s="48">
        <f t="shared" si="302"/>
        <v>0</v>
      </c>
      <c r="I679" s="48">
        <f t="shared" si="302"/>
        <v>0</v>
      </c>
      <c r="J679" s="48">
        <f t="shared" si="302"/>
        <v>0</v>
      </c>
      <c r="K679" s="1187">
        <f t="shared" si="308"/>
        <v>0</v>
      </c>
      <c r="L679" s="46"/>
      <c r="M679" s="48">
        <f t="shared" si="303"/>
        <v>0</v>
      </c>
      <c r="N679" s="48">
        <f t="shared" si="303"/>
        <v>0</v>
      </c>
      <c r="O679" s="48">
        <f t="shared" si="303"/>
        <v>0</v>
      </c>
      <c r="P679" s="1187">
        <f t="shared" si="309"/>
        <v>0</v>
      </c>
      <c r="Q679" s="46"/>
      <c r="R679" s="628" t="str">
        <f t="shared" si="304"/>
        <v>ja</v>
      </c>
      <c r="S679" s="1230">
        <f>IF(R679="nee",0,(K679-P679)*(tab!$C$24*tab!$D$10+tab!$D$52))</f>
        <v>0</v>
      </c>
      <c r="T679" s="1230" t="str">
        <f>IF(AND(K679=0,P679=0),"",(H679-M679)*tab!$E$59+(I679-N679)*tab!$F$59+(J679-O679)*tab!$G$59)</f>
        <v/>
      </c>
      <c r="U679" s="1230">
        <f t="shared" si="313"/>
        <v>0</v>
      </c>
      <c r="V679" s="628" t="str">
        <f t="shared" si="306"/>
        <v>ja</v>
      </c>
      <c r="W679" s="1230">
        <f>IF(V679="nee",0,(K679-P679)*(tab!$C$124))</f>
        <v>0</v>
      </c>
      <c r="X679" s="1230">
        <f>IF(AND(K679=0,P679=0),0,(H679-M679)*tab!$G$124+(I679-N679)*tab!$H$124+(J679-O679)*tab!$I$124)</f>
        <v>0</v>
      </c>
      <c r="Y679" s="1230">
        <f t="shared" si="310"/>
        <v>0</v>
      </c>
      <c r="Z679" s="3"/>
      <c r="AA679" s="26"/>
      <c r="AF679" s="51"/>
      <c r="AG679" s="51"/>
      <c r="AH679" s="51"/>
      <c r="AI679" s="51"/>
      <c r="AJ679" s="51"/>
      <c r="AK679" s="51"/>
      <c r="AL679" s="51"/>
      <c r="AM679" s="51"/>
      <c r="AN679" s="51"/>
      <c r="AO679" s="51"/>
      <c r="AP679" s="51"/>
      <c r="AQ679" s="51"/>
      <c r="AR679" s="51"/>
      <c r="AS679" s="51"/>
      <c r="AT679" s="51"/>
      <c r="AU679" s="51"/>
      <c r="AV679" s="51"/>
      <c r="BD679" s="51"/>
      <c r="BE679" s="51"/>
      <c r="BF679" s="51"/>
      <c r="BG679" s="51"/>
      <c r="BH679" s="51"/>
      <c r="BI679" s="51"/>
      <c r="BJ679" s="51"/>
      <c r="BK679" s="51"/>
      <c r="BL679" s="51"/>
      <c r="BM679" s="51"/>
      <c r="BN679" s="51"/>
      <c r="BO679" s="51"/>
      <c r="BP679" s="51"/>
      <c r="BQ679" s="51"/>
      <c r="BR679" s="51"/>
      <c r="BS679" s="51"/>
      <c r="BT679" s="51"/>
      <c r="CB679" s="51"/>
      <c r="CC679" s="51"/>
      <c r="CD679" s="51"/>
      <c r="CE679" s="51"/>
      <c r="CF679" s="51"/>
      <c r="CG679" s="51"/>
      <c r="CH679" s="51"/>
      <c r="CI679" s="51"/>
      <c r="CJ679" s="51"/>
      <c r="CK679" s="51"/>
      <c r="CL679" s="51"/>
      <c r="CM679" s="51"/>
      <c r="CN679" s="51"/>
      <c r="CO679" s="51"/>
      <c r="CP679" s="51"/>
      <c r="CQ679" s="51"/>
      <c r="CR679" s="51"/>
      <c r="CZ679" s="51"/>
      <c r="DA679" s="51"/>
      <c r="DB679" s="51"/>
      <c r="DC679" s="51"/>
      <c r="DD679" s="51"/>
      <c r="DE679" s="51"/>
      <c r="DF679" s="51"/>
      <c r="DG679" s="51"/>
      <c r="DH679" s="51"/>
      <c r="DI679" s="51"/>
      <c r="DJ679" s="51"/>
      <c r="DK679" s="51"/>
      <c r="DL679" s="51"/>
      <c r="DM679" s="51"/>
      <c r="DN679" s="51"/>
      <c r="DO679" s="51"/>
      <c r="DP679" s="51"/>
      <c r="DX679" s="51"/>
      <c r="DY679" s="51"/>
      <c r="DZ679" s="51"/>
      <c r="EA679" s="51"/>
      <c r="EB679" s="51"/>
      <c r="EC679" s="51"/>
      <c r="ED679" s="51"/>
      <c r="EE679" s="51"/>
      <c r="EF679" s="51"/>
      <c r="EG679" s="51"/>
      <c r="EH679" s="51"/>
      <c r="EI679" s="51"/>
      <c r="EJ679" s="51"/>
      <c r="EK679" s="51"/>
      <c r="EL679" s="51"/>
      <c r="EM679" s="51"/>
      <c r="EN679" s="51"/>
      <c r="EV679" s="51"/>
      <c r="EW679" s="51"/>
      <c r="EX679" s="51"/>
      <c r="EY679" s="51"/>
      <c r="EZ679" s="51"/>
      <c r="FA679" s="51"/>
      <c r="FB679" s="51"/>
      <c r="FC679" s="51"/>
      <c r="FD679" s="51"/>
      <c r="FE679" s="51"/>
      <c r="FF679" s="51"/>
      <c r="FG679" s="51"/>
      <c r="FH679" s="51"/>
      <c r="FI679" s="51"/>
      <c r="FJ679" s="51"/>
      <c r="FK679" s="51"/>
      <c r="FL679" s="51"/>
    </row>
    <row r="680" spans="2:168" ht="12" customHeight="1" x14ac:dyDescent="0.2">
      <c r="B680" s="21"/>
      <c r="C680" s="51"/>
      <c r="D680" s="1">
        <v>29</v>
      </c>
      <c r="E680" s="1238">
        <f t="shared" ref="E680:F680" si="338">+E645</f>
        <v>0</v>
      </c>
      <c r="F680" s="669">
        <f t="shared" si="338"/>
        <v>0</v>
      </c>
      <c r="G680" s="47"/>
      <c r="H680" s="48">
        <f t="shared" si="302"/>
        <v>0</v>
      </c>
      <c r="I680" s="48">
        <f t="shared" si="302"/>
        <v>0</v>
      </c>
      <c r="J680" s="48">
        <f t="shared" si="302"/>
        <v>0</v>
      </c>
      <c r="K680" s="1187">
        <f t="shared" si="308"/>
        <v>0</v>
      </c>
      <c r="L680" s="46"/>
      <c r="M680" s="48">
        <f t="shared" si="303"/>
        <v>0</v>
      </c>
      <c r="N680" s="48">
        <f t="shared" si="303"/>
        <v>0</v>
      </c>
      <c r="O680" s="48">
        <f t="shared" si="303"/>
        <v>0</v>
      </c>
      <c r="P680" s="1187">
        <f t="shared" si="309"/>
        <v>0</v>
      </c>
      <c r="Q680" s="46"/>
      <c r="R680" s="628" t="str">
        <f t="shared" si="304"/>
        <v>ja</v>
      </c>
      <c r="S680" s="1230">
        <f>IF(R680="nee",0,(K680-P680)*(tab!$C$24*tab!$D$10+tab!$D$52))</f>
        <v>0</v>
      </c>
      <c r="T680" s="1230" t="str">
        <f>IF(AND(K680=0,P680=0),"",(H680-M680)*tab!$E$59+(I680-N680)*tab!$F$59+(J680-O680)*tab!$G$59)</f>
        <v/>
      </c>
      <c r="U680" s="1230">
        <f t="shared" si="313"/>
        <v>0</v>
      </c>
      <c r="V680" s="628" t="str">
        <f t="shared" si="306"/>
        <v>ja</v>
      </c>
      <c r="W680" s="1230">
        <f>IF(V680="nee",0,(K680-P680)*(tab!$C$124))</f>
        <v>0</v>
      </c>
      <c r="X680" s="1230">
        <f>IF(AND(K680=0,P680=0),0,(H680-M680)*tab!$G$124+(I680-N680)*tab!$H$124+(J680-O680)*tab!$I$124)</f>
        <v>0</v>
      </c>
      <c r="Y680" s="1230">
        <f t="shared" si="310"/>
        <v>0</v>
      </c>
      <c r="Z680" s="3"/>
      <c r="AA680" s="26"/>
      <c r="AF680" s="51"/>
      <c r="AG680" s="51"/>
      <c r="AH680" s="51"/>
      <c r="AI680" s="51"/>
      <c r="AJ680" s="51"/>
      <c r="AK680" s="51"/>
      <c r="AL680" s="51"/>
      <c r="AM680" s="51"/>
      <c r="AN680" s="51"/>
      <c r="AO680" s="51"/>
      <c r="AP680" s="51"/>
      <c r="AQ680" s="51"/>
      <c r="AR680" s="51"/>
      <c r="AS680" s="51"/>
      <c r="AT680" s="51"/>
      <c r="AU680" s="51"/>
      <c r="AV680" s="51"/>
      <c r="BD680" s="51"/>
      <c r="BE680" s="51"/>
      <c r="BF680" s="51"/>
      <c r="BG680" s="51"/>
      <c r="BH680" s="51"/>
      <c r="BI680" s="51"/>
      <c r="BJ680" s="51"/>
      <c r="BK680" s="51"/>
      <c r="BL680" s="51"/>
      <c r="BM680" s="51"/>
      <c r="BN680" s="51"/>
      <c r="BO680" s="51"/>
      <c r="BP680" s="51"/>
      <c r="BQ680" s="51"/>
      <c r="BR680" s="51"/>
      <c r="BS680" s="51"/>
      <c r="BT680" s="51"/>
      <c r="CB680" s="51"/>
      <c r="CC680" s="51"/>
      <c r="CD680" s="51"/>
      <c r="CE680" s="51"/>
      <c r="CF680" s="51"/>
      <c r="CG680" s="51"/>
      <c r="CH680" s="51"/>
      <c r="CI680" s="51"/>
      <c r="CJ680" s="51"/>
      <c r="CK680" s="51"/>
      <c r="CL680" s="51"/>
      <c r="CM680" s="51"/>
      <c r="CN680" s="51"/>
      <c r="CO680" s="51"/>
      <c r="CP680" s="51"/>
      <c r="CQ680" s="51"/>
      <c r="CR680" s="51"/>
      <c r="CZ680" s="51"/>
      <c r="DA680" s="51"/>
      <c r="DB680" s="51"/>
      <c r="DC680" s="51"/>
      <c r="DD680" s="51"/>
      <c r="DE680" s="51"/>
      <c r="DF680" s="51"/>
      <c r="DG680" s="51"/>
      <c r="DH680" s="51"/>
      <c r="DI680" s="51"/>
      <c r="DJ680" s="51"/>
      <c r="DK680" s="51"/>
      <c r="DL680" s="51"/>
      <c r="DM680" s="51"/>
      <c r="DN680" s="51"/>
      <c r="DO680" s="51"/>
      <c r="DP680" s="51"/>
      <c r="DX680" s="51"/>
      <c r="DY680" s="51"/>
      <c r="DZ680" s="51"/>
      <c r="EA680" s="51"/>
      <c r="EB680" s="51"/>
      <c r="EC680" s="51"/>
      <c r="ED680" s="51"/>
      <c r="EE680" s="51"/>
      <c r="EF680" s="51"/>
      <c r="EG680" s="51"/>
      <c r="EH680" s="51"/>
      <c r="EI680" s="51"/>
      <c r="EJ680" s="51"/>
      <c r="EK680" s="51"/>
      <c r="EL680" s="51"/>
      <c r="EM680" s="51"/>
      <c r="EN680" s="51"/>
      <c r="EV680" s="51"/>
      <c r="EW680" s="51"/>
      <c r="EX680" s="51"/>
      <c r="EY680" s="51"/>
      <c r="EZ680" s="51"/>
      <c r="FA680" s="51"/>
      <c r="FB680" s="51"/>
      <c r="FC680" s="51"/>
      <c r="FD680" s="51"/>
      <c r="FE680" s="51"/>
      <c r="FF680" s="51"/>
      <c r="FG680" s="51"/>
      <c r="FH680" s="51"/>
      <c r="FI680" s="51"/>
      <c r="FJ680" s="51"/>
      <c r="FK680" s="51"/>
      <c r="FL680" s="51"/>
    </row>
    <row r="681" spans="2:168" ht="12" customHeight="1" x14ac:dyDescent="0.2">
      <c r="B681" s="21"/>
      <c r="C681" s="51"/>
      <c r="D681" s="1">
        <v>30</v>
      </c>
      <c r="E681" s="1238">
        <f t="shared" ref="E681:F681" si="339">+E646</f>
        <v>0</v>
      </c>
      <c r="F681" s="669">
        <f t="shared" si="339"/>
        <v>0</v>
      </c>
      <c r="G681" s="47"/>
      <c r="H681" s="48">
        <f t="shared" si="302"/>
        <v>0</v>
      </c>
      <c r="I681" s="48">
        <f t="shared" si="302"/>
        <v>0</v>
      </c>
      <c r="J681" s="48">
        <f t="shared" si="302"/>
        <v>0</v>
      </c>
      <c r="K681" s="1187">
        <f t="shared" si="308"/>
        <v>0</v>
      </c>
      <c r="L681" s="46"/>
      <c r="M681" s="48">
        <f t="shared" si="303"/>
        <v>0</v>
      </c>
      <c r="N681" s="48">
        <f t="shared" si="303"/>
        <v>0</v>
      </c>
      <c r="O681" s="48">
        <f t="shared" si="303"/>
        <v>0</v>
      </c>
      <c r="P681" s="1187">
        <f t="shared" si="309"/>
        <v>0</v>
      </c>
      <c r="Q681" s="46"/>
      <c r="R681" s="628" t="str">
        <f t="shared" si="304"/>
        <v>ja</v>
      </c>
      <c r="S681" s="1230">
        <f>IF(R681="nee",0,(K681-P681)*(tab!$C$24*tab!$D$10+tab!$D$52))</f>
        <v>0</v>
      </c>
      <c r="T681" s="1230" t="str">
        <f>IF(AND(K681=0,P681=0),"",(H681-M681)*tab!$E$59+(I681-N681)*tab!$F$59+(J681-O681)*tab!$G$59)</f>
        <v/>
      </c>
      <c r="U681" s="1230">
        <f t="shared" si="313"/>
        <v>0</v>
      </c>
      <c r="V681" s="628" t="str">
        <f t="shared" si="306"/>
        <v>ja</v>
      </c>
      <c r="W681" s="1230">
        <f>IF(V681="nee",0,(K681-P681)*(tab!$C$124))</f>
        <v>0</v>
      </c>
      <c r="X681" s="1230">
        <f>IF(AND(K681=0,P681=0),0,(H681-M681)*tab!$G$124+(I681-N681)*tab!$H$124+(J681-O681)*tab!$I$124)</f>
        <v>0</v>
      </c>
      <c r="Y681" s="1230">
        <f t="shared" si="310"/>
        <v>0</v>
      </c>
      <c r="Z681" s="3"/>
      <c r="AA681" s="26"/>
      <c r="AF681" s="51"/>
      <c r="AG681" s="51"/>
      <c r="AH681" s="51"/>
      <c r="AI681" s="51"/>
      <c r="AJ681" s="51"/>
      <c r="AK681" s="51"/>
      <c r="AL681" s="51"/>
      <c r="AM681" s="51"/>
      <c r="AN681" s="51"/>
      <c r="AO681" s="51"/>
      <c r="AP681" s="51"/>
      <c r="AQ681" s="51"/>
      <c r="AR681" s="51"/>
      <c r="AS681" s="51"/>
      <c r="AT681" s="51"/>
      <c r="AU681" s="51"/>
      <c r="AV681" s="51"/>
      <c r="BD681" s="51"/>
      <c r="BE681" s="51"/>
      <c r="BF681" s="51"/>
      <c r="BG681" s="51"/>
      <c r="BH681" s="51"/>
      <c r="BI681" s="51"/>
      <c r="BJ681" s="51"/>
      <c r="BK681" s="51"/>
      <c r="BL681" s="51"/>
      <c r="BM681" s="51"/>
      <c r="BN681" s="51"/>
      <c r="BO681" s="51"/>
      <c r="BP681" s="51"/>
      <c r="BQ681" s="51"/>
      <c r="BR681" s="51"/>
      <c r="BS681" s="51"/>
      <c r="BT681" s="51"/>
      <c r="CB681" s="51"/>
      <c r="CC681" s="51"/>
      <c r="CD681" s="51"/>
      <c r="CE681" s="51"/>
      <c r="CF681" s="51"/>
      <c r="CG681" s="51"/>
      <c r="CH681" s="51"/>
      <c r="CI681" s="51"/>
      <c r="CJ681" s="51"/>
      <c r="CK681" s="51"/>
      <c r="CL681" s="51"/>
      <c r="CM681" s="51"/>
      <c r="CN681" s="51"/>
      <c r="CO681" s="51"/>
      <c r="CP681" s="51"/>
      <c r="CQ681" s="51"/>
      <c r="CR681" s="51"/>
      <c r="CZ681" s="51"/>
      <c r="DA681" s="51"/>
      <c r="DB681" s="51"/>
      <c r="DC681" s="51"/>
      <c r="DD681" s="51"/>
      <c r="DE681" s="51"/>
      <c r="DF681" s="51"/>
      <c r="DG681" s="51"/>
      <c r="DH681" s="51"/>
      <c r="DI681" s="51"/>
      <c r="DJ681" s="51"/>
      <c r="DK681" s="51"/>
      <c r="DL681" s="51"/>
      <c r="DM681" s="51"/>
      <c r="DN681" s="51"/>
      <c r="DO681" s="51"/>
      <c r="DP681" s="51"/>
      <c r="DX681" s="51"/>
      <c r="DY681" s="51"/>
      <c r="DZ681" s="51"/>
      <c r="EA681" s="51"/>
      <c r="EB681" s="51"/>
      <c r="EC681" s="51"/>
      <c r="ED681" s="51"/>
      <c r="EE681" s="51"/>
      <c r="EF681" s="51"/>
      <c r="EG681" s="51"/>
      <c r="EH681" s="51"/>
      <c r="EI681" s="51"/>
      <c r="EJ681" s="51"/>
      <c r="EK681" s="51"/>
      <c r="EL681" s="51"/>
      <c r="EM681" s="51"/>
      <c r="EN681" s="51"/>
      <c r="EV681" s="51"/>
      <c r="EW681" s="51"/>
      <c r="EX681" s="51"/>
      <c r="EY681" s="51"/>
      <c r="EZ681" s="51"/>
      <c r="FA681" s="51"/>
      <c r="FB681" s="51"/>
      <c r="FC681" s="51"/>
      <c r="FD681" s="51"/>
      <c r="FE681" s="51"/>
      <c r="FF681" s="51"/>
      <c r="FG681" s="51"/>
      <c r="FH681" s="51"/>
      <c r="FI681" s="51"/>
      <c r="FJ681" s="51"/>
      <c r="FK681" s="51"/>
      <c r="FL681" s="51"/>
    </row>
    <row r="682" spans="2:168" ht="12" customHeight="1" x14ac:dyDescent="0.2">
      <c r="B682" s="419"/>
      <c r="C682" s="909"/>
      <c r="D682" s="345"/>
      <c r="E682" s="367"/>
      <c r="F682" s="423"/>
      <c r="G682" s="643"/>
      <c r="H682" s="1228">
        <f>SUM(H652:H677)</f>
        <v>0</v>
      </c>
      <c r="I682" s="1228">
        <f>SUM(I652:I677)</f>
        <v>0</v>
      </c>
      <c r="J682" s="1228">
        <f>SUM(J652:J677)</f>
        <v>0</v>
      </c>
      <c r="K682" s="1228">
        <f>SUM(K652:K677)</f>
        <v>0</v>
      </c>
      <c r="L682" s="644"/>
      <c r="M682" s="1228">
        <f>SUM(M652:M677)</f>
        <v>0</v>
      </c>
      <c r="N682" s="1228">
        <f>SUM(N652:N677)</f>
        <v>0</v>
      </c>
      <c r="O682" s="1228">
        <f>SUM(O652:O677)</f>
        <v>0</v>
      </c>
      <c r="P682" s="1228">
        <f>SUM(P652:P677)</f>
        <v>0</v>
      </c>
      <c r="Q682" s="644"/>
      <c r="R682" s="644"/>
      <c r="S682" s="644"/>
      <c r="T682" s="644"/>
      <c r="U682" s="1229">
        <f t="shared" ref="U682" si="340">SUM(U652:U681)</f>
        <v>0</v>
      </c>
      <c r="V682" s="644"/>
      <c r="W682" s="644"/>
      <c r="X682" s="644"/>
      <c r="Y682" s="1229">
        <f t="shared" ref="Y682" si="341">SUM(Y652:Y681)</f>
        <v>0</v>
      </c>
      <c r="Z682" s="368"/>
      <c r="AA682" s="371"/>
      <c r="AF682" s="51"/>
      <c r="AG682" s="51"/>
      <c r="AH682" s="51"/>
      <c r="AI682" s="51"/>
      <c r="AJ682" s="51"/>
      <c r="AK682" s="51"/>
      <c r="AL682" s="51"/>
      <c r="AM682" s="51"/>
      <c r="AN682" s="51"/>
      <c r="AO682" s="51"/>
      <c r="AP682" s="51"/>
      <c r="AQ682" s="51"/>
      <c r="AR682" s="51"/>
      <c r="AS682" s="51"/>
      <c r="AT682" s="51"/>
      <c r="AU682" s="51"/>
      <c r="AV682" s="51"/>
      <c r="BD682" s="51"/>
      <c r="BE682" s="51"/>
      <c r="BF682" s="51"/>
      <c r="BG682" s="51"/>
      <c r="BH682" s="51"/>
      <c r="BI682" s="51"/>
      <c r="BJ682" s="51"/>
      <c r="BK682" s="51"/>
      <c r="BL682" s="51"/>
      <c r="BM682" s="51"/>
      <c r="BN682" s="51"/>
      <c r="BO682" s="51"/>
      <c r="BP682" s="51"/>
      <c r="BQ682" s="51"/>
      <c r="BR682" s="51"/>
      <c r="BS682" s="51"/>
      <c r="BT682" s="51"/>
      <c r="CB682" s="51"/>
      <c r="CC682" s="51"/>
      <c r="CD682" s="51"/>
      <c r="CE682" s="51"/>
      <c r="CF682" s="51"/>
      <c r="CG682" s="51"/>
      <c r="CH682" s="51"/>
      <c r="CI682" s="51"/>
      <c r="CJ682" s="51"/>
      <c r="CK682" s="51"/>
      <c r="CL682" s="51"/>
      <c r="CM682" s="51"/>
      <c r="CN682" s="51"/>
      <c r="CO682" s="51"/>
      <c r="CP682" s="51"/>
      <c r="CQ682" s="51"/>
      <c r="CR682" s="51"/>
      <c r="CZ682" s="51"/>
      <c r="DA682" s="51"/>
      <c r="DB682" s="51"/>
      <c r="DC682" s="51"/>
      <c r="DD682" s="51"/>
      <c r="DE682" s="51"/>
      <c r="DF682" s="51"/>
      <c r="DG682" s="51"/>
      <c r="DH682" s="51"/>
      <c r="DI682" s="51"/>
      <c r="DJ682" s="51"/>
      <c r="DK682" s="51"/>
      <c r="DL682" s="51"/>
      <c r="DM682" s="51"/>
      <c r="DN682" s="51"/>
      <c r="DO682" s="51"/>
      <c r="DP682" s="51"/>
      <c r="DX682" s="51"/>
      <c r="DY682" s="51"/>
      <c r="DZ682" s="51"/>
      <c r="EA682" s="51"/>
      <c r="EB682" s="51"/>
      <c r="EC682" s="51"/>
      <c r="ED682" s="51"/>
      <c r="EE682" s="51"/>
      <c r="EF682" s="51"/>
      <c r="EG682" s="51"/>
      <c r="EH682" s="51"/>
      <c r="EI682" s="51"/>
      <c r="EJ682" s="51"/>
      <c r="EK682" s="51"/>
      <c r="EL682" s="51"/>
      <c r="EM682" s="51"/>
      <c r="EN682" s="51"/>
      <c r="EV682" s="51"/>
      <c r="EW682" s="51"/>
      <c r="EX682" s="51"/>
      <c r="EY682" s="51"/>
      <c r="EZ682" s="51"/>
      <c r="FA682" s="51"/>
      <c r="FB682" s="51"/>
      <c r="FC682" s="51"/>
      <c r="FD682" s="51"/>
      <c r="FE682" s="51"/>
      <c r="FF682" s="51"/>
      <c r="FG682" s="51"/>
      <c r="FH682" s="51"/>
      <c r="FI682" s="51"/>
      <c r="FJ682" s="51"/>
      <c r="FK682" s="51"/>
      <c r="FL682" s="51"/>
    </row>
    <row r="683" spans="2:168" ht="12" customHeight="1" x14ac:dyDescent="0.2">
      <c r="B683" s="21"/>
      <c r="C683" s="51"/>
      <c r="D683" s="1"/>
      <c r="E683" s="38"/>
      <c r="F683" s="44"/>
      <c r="G683" s="49"/>
      <c r="H683" s="637"/>
      <c r="I683" s="637"/>
      <c r="J683" s="637"/>
      <c r="K683" s="50"/>
      <c r="L683" s="50"/>
      <c r="M683" s="637"/>
      <c r="N683" s="637"/>
      <c r="O683" s="637"/>
      <c r="P683" s="50"/>
      <c r="Q683" s="50"/>
      <c r="R683" s="50"/>
      <c r="S683" s="50"/>
      <c r="T683" s="50"/>
      <c r="U683" s="50"/>
      <c r="V683" s="50"/>
      <c r="W683" s="50"/>
      <c r="X683" s="50"/>
      <c r="Y683" s="50"/>
      <c r="Z683" s="3"/>
      <c r="AA683" s="26"/>
      <c r="AF683" s="51"/>
      <c r="AG683" s="51"/>
      <c r="AH683" s="51"/>
      <c r="AI683" s="51"/>
      <c r="AJ683" s="51"/>
      <c r="AK683" s="51"/>
      <c r="AL683" s="51"/>
      <c r="AM683" s="51"/>
      <c r="AN683" s="51"/>
      <c r="AO683" s="51"/>
      <c r="AP683" s="51"/>
      <c r="AQ683" s="51"/>
      <c r="AR683" s="51"/>
      <c r="AS683" s="51"/>
      <c r="AT683" s="51"/>
      <c r="AU683" s="51"/>
      <c r="AV683" s="51"/>
      <c r="BD683" s="51"/>
      <c r="BE683" s="51"/>
      <c r="BF683" s="51"/>
      <c r="BG683" s="51"/>
      <c r="BH683" s="51"/>
      <c r="BI683" s="51"/>
      <c r="BJ683" s="51"/>
      <c r="BK683" s="51"/>
      <c r="BL683" s="51"/>
      <c r="BM683" s="51"/>
      <c r="BN683" s="51"/>
      <c r="BO683" s="51"/>
      <c r="BP683" s="51"/>
      <c r="BQ683" s="51"/>
      <c r="BR683" s="51"/>
      <c r="BS683" s="51"/>
      <c r="BT683" s="51"/>
      <c r="CB683" s="51"/>
      <c r="CC683" s="51"/>
      <c r="CD683" s="51"/>
      <c r="CE683" s="51"/>
      <c r="CF683" s="51"/>
      <c r="CG683" s="51"/>
      <c r="CH683" s="51"/>
      <c r="CI683" s="51"/>
      <c r="CJ683" s="51"/>
      <c r="CK683" s="51"/>
      <c r="CL683" s="51"/>
      <c r="CM683" s="51"/>
      <c r="CN683" s="51"/>
      <c r="CO683" s="51"/>
      <c r="CP683" s="51"/>
      <c r="CQ683" s="51"/>
      <c r="CR683" s="51"/>
      <c r="CZ683" s="51"/>
      <c r="DA683" s="51"/>
      <c r="DB683" s="51"/>
      <c r="DC683" s="51"/>
      <c r="DD683" s="51"/>
      <c r="DE683" s="51"/>
      <c r="DF683" s="51"/>
      <c r="DG683" s="51"/>
      <c r="DH683" s="51"/>
      <c r="DI683" s="51"/>
      <c r="DJ683" s="51"/>
      <c r="DK683" s="51"/>
      <c r="DL683" s="51"/>
      <c r="DM683" s="51"/>
      <c r="DN683" s="51"/>
      <c r="DO683" s="51"/>
      <c r="DP683" s="51"/>
      <c r="DX683" s="51"/>
      <c r="DY683" s="51"/>
      <c r="DZ683" s="51"/>
      <c r="EA683" s="51"/>
      <c r="EB683" s="51"/>
      <c r="EC683" s="51"/>
      <c r="ED683" s="51"/>
      <c r="EE683" s="51"/>
      <c r="EF683" s="51"/>
      <c r="EG683" s="51"/>
      <c r="EH683" s="51"/>
      <c r="EI683" s="51"/>
      <c r="EJ683" s="51"/>
      <c r="EK683" s="51"/>
      <c r="EL683" s="51"/>
      <c r="EM683" s="51"/>
      <c r="EN683" s="51"/>
      <c r="EV683" s="51"/>
      <c r="EW683" s="51"/>
      <c r="EX683" s="51"/>
      <c r="EY683" s="51"/>
      <c r="EZ683" s="51"/>
      <c r="FA683" s="51"/>
      <c r="FB683" s="51"/>
      <c r="FC683" s="51"/>
      <c r="FD683" s="51"/>
      <c r="FE683" s="51"/>
      <c r="FF683" s="51"/>
      <c r="FG683" s="51"/>
      <c r="FH683" s="51"/>
      <c r="FI683" s="51"/>
      <c r="FJ683" s="51"/>
      <c r="FK683" s="51"/>
      <c r="FL683" s="51"/>
    </row>
    <row r="684" spans="2:168" ht="12" customHeight="1" x14ac:dyDescent="0.2">
      <c r="B684" s="250"/>
      <c r="C684" s="249"/>
      <c r="D684" s="965"/>
      <c r="E684" s="1231" t="s">
        <v>128</v>
      </c>
      <c r="F684" s="1011"/>
      <c r="G684" s="1232"/>
      <c r="H684" s="1233" t="s">
        <v>706</v>
      </c>
      <c r="I684" s="1234"/>
      <c r="J684" s="1276">
        <f>tab!$I$4</f>
        <v>2020</v>
      </c>
      <c r="K684" s="1011"/>
      <c r="L684" s="1011"/>
      <c r="M684" s="1233"/>
      <c r="N684" s="1234"/>
      <c r="O684" s="1235"/>
      <c r="P684" s="1011"/>
      <c r="Q684" s="1011"/>
      <c r="R684" s="1231"/>
      <c r="S684" s="1011"/>
      <c r="T684" s="1011"/>
      <c r="U684" s="1011"/>
      <c r="V684" s="1011"/>
      <c r="W684" s="1011"/>
      <c r="X684" s="1011"/>
      <c r="Y684" s="1011"/>
      <c r="Z684" s="7"/>
      <c r="AA684" s="259"/>
      <c r="AF684" s="51"/>
      <c r="AG684" s="51"/>
      <c r="AH684" s="51"/>
      <c r="AI684" s="51"/>
      <c r="AJ684" s="51"/>
      <c r="AK684" s="51"/>
      <c r="AL684" s="51"/>
      <c r="AM684" s="51"/>
      <c r="AN684" s="51"/>
      <c r="AO684" s="51"/>
      <c r="AP684" s="51"/>
      <c r="AQ684" s="51"/>
      <c r="AR684" s="51"/>
      <c r="AS684" s="51"/>
      <c r="AT684" s="51"/>
      <c r="AU684" s="51"/>
      <c r="AV684" s="51"/>
      <c r="BD684" s="51"/>
      <c r="BE684" s="51"/>
      <c r="BF684" s="51"/>
      <c r="BG684" s="51"/>
      <c r="BH684" s="51"/>
      <c r="BI684" s="51"/>
      <c r="BJ684" s="51"/>
      <c r="BK684" s="51"/>
      <c r="BL684" s="51"/>
      <c r="BM684" s="51"/>
      <c r="BN684" s="51"/>
      <c r="BO684" s="51"/>
      <c r="BP684" s="51"/>
      <c r="BQ684" s="51"/>
      <c r="BR684" s="51"/>
      <c r="BS684" s="51"/>
      <c r="BT684" s="51"/>
      <c r="CB684" s="51"/>
      <c r="CC684" s="51"/>
      <c r="CD684" s="51"/>
      <c r="CE684" s="51"/>
      <c r="CF684" s="51"/>
      <c r="CG684" s="51"/>
      <c r="CH684" s="51"/>
      <c r="CI684" s="51"/>
      <c r="CJ684" s="51"/>
      <c r="CK684" s="51"/>
      <c r="CL684" s="51"/>
      <c r="CM684" s="51"/>
      <c r="CN684" s="51"/>
      <c r="CO684" s="51"/>
      <c r="CP684" s="51"/>
      <c r="CQ684" s="51"/>
      <c r="CR684" s="51"/>
      <c r="CZ684" s="51"/>
      <c r="DA684" s="51"/>
      <c r="DB684" s="51"/>
      <c r="DC684" s="51"/>
      <c r="DD684" s="51"/>
      <c r="DE684" s="51"/>
      <c r="DF684" s="51"/>
      <c r="DG684" s="51"/>
      <c r="DH684" s="51"/>
      <c r="DI684" s="51"/>
      <c r="DJ684" s="51"/>
      <c r="DK684" s="51"/>
      <c r="DL684" s="51"/>
      <c r="DM684" s="51"/>
      <c r="DN684" s="51"/>
      <c r="DO684" s="51"/>
      <c r="DP684" s="51"/>
      <c r="DX684" s="51"/>
      <c r="DY684" s="51"/>
      <c r="DZ684" s="51"/>
      <c r="EA684" s="51"/>
      <c r="EB684" s="51"/>
      <c r="EC684" s="51"/>
      <c r="ED684" s="51"/>
      <c r="EE684" s="51"/>
      <c r="EF684" s="51"/>
      <c r="EG684" s="51"/>
      <c r="EH684" s="51"/>
      <c r="EI684" s="51"/>
      <c r="EJ684" s="51"/>
      <c r="EK684" s="51"/>
      <c r="EL684" s="51"/>
      <c r="EM684" s="51"/>
      <c r="EN684" s="51"/>
      <c r="EV684" s="51"/>
      <c r="EW684" s="51"/>
      <c r="EX684" s="51"/>
      <c r="EY684" s="51"/>
      <c r="EZ684" s="51"/>
      <c r="FA684" s="51"/>
      <c r="FB684" s="51"/>
      <c r="FC684" s="51"/>
      <c r="FD684" s="51"/>
      <c r="FE684" s="51"/>
      <c r="FF684" s="51"/>
      <c r="FG684" s="51"/>
      <c r="FH684" s="51"/>
      <c r="FI684" s="51"/>
      <c r="FJ684" s="51"/>
      <c r="FK684" s="51"/>
      <c r="FL684" s="51"/>
    </row>
    <row r="685" spans="2:168" ht="12" customHeight="1" x14ac:dyDescent="0.2">
      <c r="B685" s="21"/>
      <c r="C685" s="51"/>
      <c r="D685" s="40"/>
      <c r="E685" s="1231" t="s">
        <v>122</v>
      </c>
      <c r="F685" s="1218"/>
      <c r="G685" s="1232"/>
      <c r="H685" s="1231" t="s">
        <v>644</v>
      </c>
      <c r="I685" s="1011"/>
      <c r="J685" s="1011"/>
      <c r="K685" s="1011"/>
      <c r="L685" s="1011"/>
      <c r="M685" s="1231" t="s">
        <v>645</v>
      </c>
      <c r="N685" s="1011"/>
      <c r="O685" s="1011"/>
      <c r="P685" s="1011"/>
      <c r="Q685" s="1011"/>
      <c r="R685" s="1011" t="s">
        <v>703</v>
      </c>
      <c r="S685" s="1011" t="s">
        <v>123</v>
      </c>
      <c r="T685" s="1011"/>
      <c r="U685" s="1011" t="s">
        <v>646</v>
      </c>
      <c r="V685" s="1011" t="s">
        <v>704</v>
      </c>
      <c r="W685" s="1011"/>
      <c r="X685" s="1011"/>
      <c r="Y685" s="1011" t="s">
        <v>647</v>
      </c>
      <c r="Z685" s="56"/>
      <c r="AA685" s="18"/>
      <c r="AF685" s="51"/>
      <c r="AG685" s="51"/>
      <c r="AH685" s="51"/>
      <c r="AI685" s="51"/>
      <c r="AJ685" s="51"/>
      <c r="AK685" s="51"/>
      <c r="AL685" s="51"/>
      <c r="AM685" s="51"/>
      <c r="AN685" s="51"/>
      <c r="AO685" s="51"/>
      <c r="AP685" s="51"/>
      <c r="AQ685" s="51"/>
      <c r="AR685" s="51"/>
      <c r="AS685" s="51"/>
      <c r="AT685" s="51"/>
      <c r="AU685" s="51"/>
      <c r="AV685" s="51"/>
      <c r="BD685" s="51"/>
      <c r="BE685" s="51"/>
      <c r="BF685" s="51"/>
      <c r="BG685" s="51"/>
      <c r="BH685" s="51"/>
      <c r="BI685" s="51"/>
      <c r="BJ685" s="51"/>
      <c r="BK685" s="51"/>
      <c r="BL685" s="51"/>
      <c r="BM685" s="51"/>
      <c r="BN685" s="51"/>
      <c r="BO685" s="51"/>
      <c r="BP685" s="51"/>
      <c r="BQ685" s="51"/>
      <c r="BR685" s="51"/>
      <c r="BS685" s="51"/>
      <c r="BT685" s="51"/>
      <c r="CB685" s="51"/>
      <c r="CC685" s="51"/>
      <c r="CD685" s="51"/>
      <c r="CE685" s="51"/>
      <c r="CF685" s="51"/>
      <c r="CG685" s="51"/>
      <c r="CH685" s="51"/>
      <c r="CI685" s="51"/>
      <c r="CJ685" s="51"/>
      <c r="CK685" s="51"/>
      <c r="CL685" s="51"/>
      <c r="CM685" s="51"/>
      <c r="CN685" s="51"/>
      <c r="CO685" s="51"/>
      <c r="CP685" s="51"/>
      <c r="CQ685" s="51"/>
      <c r="CR685" s="51"/>
      <c r="CZ685" s="51"/>
      <c r="DA685" s="51"/>
      <c r="DB685" s="51"/>
      <c r="DC685" s="51"/>
      <c r="DD685" s="51"/>
      <c r="DE685" s="51"/>
      <c r="DF685" s="51"/>
      <c r="DG685" s="51"/>
      <c r="DH685" s="51"/>
      <c r="DI685" s="51"/>
      <c r="DJ685" s="51"/>
      <c r="DK685" s="51"/>
      <c r="DL685" s="51"/>
      <c r="DM685" s="51"/>
      <c r="DN685" s="51"/>
      <c r="DO685" s="51"/>
      <c r="DP685" s="51"/>
      <c r="DX685" s="51"/>
      <c r="DY685" s="51"/>
      <c r="DZ685" s="51"/>
      <c r="EA685" s="51"/>
      <c r="EB685" s="51"/>
      <c r="EC685" s="51"/>
      <c r="ED685" s="51"/>
      <c r="EE685" s="51"/>
      <c r="EF685" s="51"/>
      <c r="EG685" s="51"/>
      <c r="EH685" s="51"/>
      <c r="EI685" s="51"/>
      <c r="EJ685" s="51"/>
      <c r="EK685" s="51"/>
      <c r="EL685" s="51"/>
      <c r="EM685" s="51"/>
      <c r="EN685" s="51"/>
      <c r="EV685" s="51"/>
      <c r="EW685" s="51"/>
      <c r="EX685" s="51"/>
      <c r="EY685" s="51"/>
      <c r="EZ685" s="51"/>
      <c r="FA685" s="51"/>
      <c r="FB685" s="51"/>
      <c r="FC685" s="51"/>
      <c r="FD685" s="51"/>
      <c r="FE685" s="51"/>
      <c r="FF685" s="51"/>
      <c r="FG685" s="51"/>
      <c r="FH685" s="51"/>
      <c r="FI685" s="51"/>
      <c r="FJ685" s="51"/>
      <c r="FK685" s="51"/>
      <c r="FL685" s="51"/>
    </row>
    <row r="686" spans="2:168" ht="12" customHeight="1" x14ac:dyDescent="0.2">
      <c r="B686" s="21"/>
      <c r="C686" s="51"/>
      <c r="D686" s="345"/>
      <c r="E686" s="991" t="s">
        <v>124</v>
      </c>
      <c r="F686" s="1009" t="s">
        <v>125</v>
      </c>
      <c r="G686" s="992"/>
      <c r="H686" s="1009" t="s">
        <v>29</v>
      </c>
      <c r="I686" s="1009" t="s">
        <v>30</v>
      </c>
      <c r="J686" s="1009" t="s">
        <v>31</v>
      </c>
      <c r="K686" s="1009" t="s">
        <v>126</v>
      </c>
      <c r="L686" s="1009"/>
      <c r="M686" s="1009" t="s">
        <v>29</v>
      </c>
      <c r="N686" s="1009" t="s">
        <v>30</v>
      </c>
      <c r="O686" s="1009" t="s">
        <v>31</v>
      </c>
      <c r="P686" s="991" t="s">
        <v>126</v>
      </c>
      <c r="Q686" s="1009"/>
      <c r="R686" s="1011" t="s">
        <v>576</v>
      </c>
      <c r="S686" s="1009" t="s">
        <v>131</v>
      </c>
      <c r="T686" s="1009" t="s">
        <v>132</v>
      </c>
      <c r="U686" s="1009" t="s">
        <v>626</v>
      </c>
      <c r="V686" s="1011" t="s">
        <v>576</v>
      </c>
      <c r="W686" s="1009" t="s">
        <v>648</v>
      </c>
      <c r="X686" s="1009" t="s">
        <v>132</v>
      </c>
      <c r="Y686" s="1009" t="s">
        <v>626</v>
      </c>
      <c r="Z686" s="3"/>
      <c r="AA686" s="26"/>
      <c r="AF686" s="51"/>
      <c r="AG686" s="51"/>
      <c r="AH686" s="51"/>
      <c r="AI686" s="51"/>
      <c r="AJ686" s="51"/>
      <c r="AK686" s="51"/>
      <c r="AL686" s="51"/>
      <c r="AM686" s="51"/>
      <c r="AN686" s="51"/>
      <c r="AO686" s="51"/>
      <c r="AP686" s="51"/>
      <c r="AQ686" s="51"/>
      <c r="AR686" s="51"/>
      <c r="AS686" s="51"/>
      <c r="AT686" s="51"/>
      <c r="AU686" s="51"/>
      <c r="AV686" s="51"/>
      <c r="BD686" s="51"/>
      <c r="BE686" s="51"/>
      <c r="BF686" s="51"/>
      <c r="BG686" s="51"/>
      <c r="BH686" s="51"/>
      <c r="BI686" s="51"/>
      <c r="BJ686" s="51"/>
      <c r="BK686" s="51"/>
      <c r="BL686" s="51"/>
      <c r="BM686" s="51"/>
      <c r="BN686" s="51"/>
      <c r="BO686" s="51"/>
      <c r="BP686" s="51"/>
      <c r="BQ686" s="51"/>
      <c r="BR686" s="51"/>
      <c r="BS686" s="51"/>
      <c r="BT686" s="51"/>
      <c r="CB686" s="51"/>
      <c r="CC686" s="51"/>
      <c r="CD686" s="51"/>
      <c r="CE686" s="51"/>
      <c r="CF686" s="51"/>
      <c r="CG686" s="51"/>
      <c r="CH686" s="51"/>
      <c r="CI686" s="51"/>
      <c r="CJ686" s="51"/>
      <c r="CK686" s="51"/>
      <c r="CL686" s="51"/>
      <c r="CM686" s="51"/>
      <c r="CN686" s="51"/>
      <c r="CO686" s="51"/>
      <c r="CP686" s="51"/>
      <c r="CQ686" s="51"/>
      <c r="CR686" s="51"/>
      <c r="CZ686" s="51"/>
      <c r="DA686" s="51"/>
      <c r="DB686" s="51"/>
      <c r="DC686" s="51"/>
      <c r="DD686" s="51"/>
      <c r="DE686" s="51"/>
      <c r="DF686" s="51"/>
      <c r="DG686" s="51"/>
      <c r="DH686" s="51"/>
      <c r="DI686" s="51"/>
      <c r="DJ686" s="51"/>
      <c r="DK686" s="51"/>
      <c r="DL686" s="51"/>
      <c r="DM686" s="51"/>
      <c r="DN686" s="51"/>
      <c r="DO686" s="51"/>
      <c r="DP686" s="51"/>
      <c r="DX686" s="51"/>
      <c r="DY686" s="51"/>
      <c r="DZ686" s="51"/>
      <c r="EA686" s="51"/>
      <c r="EB686" s="51"/>
      <c r="EC686" s="51"/>
      <c r="ED686" s="51"/>
      <c r="EE686" s="51"/>
      <c r="EF686" s="51"/>
      <c r="EG686" s="51"/>
      <c r="EH686" s="51"/>
      <c r="EI686" s="51"/>
      <c r="EJ686" s="51"/>
      <c r="EK686" s="51"/>
      <c r="EL686" s="51"/>
      <c r="EM686" s="51"/>
      <c r="EN686" s="51"/>
      <c r="EV686" s="51"/>
      <c r="EW686" s="51"/>
      <c r="EX686" s="51"/>
      <c r="EY686" s="51"/>
      <c r="EZ686" s="51"/>
      <c r="FA686" s="51"/>
      <c r="FB686" s="51"/>
      <c r="FC686" s="51"/>
      <c r="FD686" s="51"/>
      <c r="FE686" s="51"/>
      <c r="FF686" s="51"/>
      <c r="FG686" s="51"/>
      <c r="FH686" s="51"/>
      <c r="FI686" s="51"/>
      <c r="FJ686" s="51"/>
      <c r="FK686" s="51"/>
      <c r="FL686" s="51"/>
    </row>
    <row r="687" spans="2:168" ht="12" customHeight="1" x14ac:dyDescent="0.2">
      <c r="B687" s="21"/>
      <c r="C687" s="51"/>
      <c r="D687" s="1">
        <v>1</v>
      </c>
      <c r="E687" s="1238">
        <f t="shared" ref="E687:F716" si="342">+E566</f>
        <v>0</v>
      </c>
      <c r="F687" s="669">
        <f t="shared" si="342"/>
        <v>0</v>
      </c>
      <c r="G687" s="47"/>
      <c r="H687" s="48">
        <f t="shared" ref="H687:J716" si="343">+H566</f>
        <v>0</v>
      </c>
      <c r="I687" s="48">
        <f t="shared" si="343"/>
        <v>0</v>
      </c>
      <c r="J687" s="48">
        <f t="shared" si="343"/>
        <v>0</v>
      </c>
      <c r="K687" s="1187">
        <f>SUM(H687:J687)</f>
        <v>0</v>
      </c>
      <c r="L687" s="46"/>
      <c r="M687" s="48">
        <f t="shared" ref="M687:O716" si="344">+M566</f>
        <v>0</v>
      </c>
      <c r="N687" s="48">
        <f t="shared" si="344"/>
        <v>0</v>
      </c>
      <c r="O687" s="48">
        <f t="shared" si="344"/>
        <v>0</v>
      </c>
      <c r="P687" s="1187">
        <f>SUM(M687:O687)</f>
        <v>0</v>
      </c>
      <c r="Q687" s="46"/>
      <c r="R687" s="628" t="str">
        <f t="shared" ref="R687:R716" si="345">+R566</f>
        <v>ja</v>
      </c>
      <c r="S687" s="1230">
        <f>IF(R687="nee",0,(K687-P687)*(tab!$C$24*tab!$D$10+tab!$D$52))</f>
        <v>0</v>
      </c>
      <c r="T687" s="1230" t="str">
        <f>IF(AND(K687=0,P687=0),"",(H687-M687)*tab!$E$60+(I687-N687)*tab!$F$60+(J687-O687)*tab!$G$60)</f>
        <v/>
      </c>
      <c r="U687" s="1230">
        <f t="shared" ref="U687:U688" si="346">IF(SUM(S687:T687)&lt;0,0,SUM(S687:T687))</f>
        <v>0</v>
      </c>
      <c r="V687" s="628" t="str">
        <f t="shared" ref="V687:V716" si="347">+V566</f>
        <v>ja</v>
      </c>
      <c r="W687" s="1230">
        <f>IF(V687="nee",0,(K687-P687)*(tab!$C$125))</f>
        <v>0</v>
      </c>
      <c r="X687" s="1230">
        <f>IF(AND(K687=0,P687=0),0,(H687-M687)*tab!$G$125+(I687-N687)*tab!$H$125+(J687-O687)*tab!$I$125)</f>
        <v>0</v>
      </c>
      <c r="Y687" s="1230">
        <f>IF(SUM(W687:X687)&lt;0,0,SUM(W687:X687))</f>
        <v>0</v>
      </c>
      <c r="Z687" s="3"/>
      <c r="AA687" s="26"/>
      <c r="AF687" s="51"/>
      <c r="AG687" s="51"/>
      <c r="AH687" s="51"/>
      <c r="AI687" s="51"/>
      <c r="AJ687" s="51"/>
      <c r="AK687" s="51"/>
      <c r="AL687" s="51"/>
      <c r="AM687" s="51"/>
      <c r="AN687" s="51"/>
      <c r="AO687" s="51"/>
      <c r="AP687" s="51"/>
      <c r="AQ687" s="51"/>
      <c r="AR687" s="51"/>
      <c r="AS687" s="51"/>
      <c r="AT687" s="51"/>
      <c r="AU687" s="51"/>
      <c r="AV687" s="51"/>
      <c r="BD687" s="51"/>
      <c r="BE687" s="51"/>
      <c r="BF687" s="51"/>
      <c r="BG687" s="51"/>
      <c r="BH687" s="51"/>
      <c r="BI687" s="51"/>
      <c r="BJ687" s="51"/>
      <c r="BK687" s="51"/>
      <c r="BL687" s="51"/>
      <c r="BM687" s="51"/>
      <c r="BN687" s="51"/>
      <c r="BO687" s="51"/>
      <c r="BP687" s="51"/>
      <c r="BQ687" s="51"/>
      <c r="BR687" s="51"/>
      <c r="BS687" s="51"/>
      <c r="BT687" s="51"/>
      <c r="CB687" s="51"/>
      <c r="CC687" s="51"/>
      <c r="CD687" s="51"/>
      <c r="CE687" s="51"/>
      <c r="CF687" s="51"/>
      <c r="CG687" s="51"/>
      <c r="CH687" s="51"/>
      <c r="CI687" s="51"/>
      <c r="CJ687" s="51"/>
      <c r="CK687" s="51"/>
      <c r="CL687" s="51"/>
      <c r="CM687" s="51"/>
      <c r="CN687" s="51"/>
      <c r="CO687" s="51"/>
      <c r="CP687" s="51"/>
      <c r="CQ687" s="51"/>
      <c r="CR687" s="51"/>
      <c r="CZ687" s="51"/>
      <c r="DA687" s="51"/>
      <c r="DB687" s="51"/>
      <c r="DC687" s="51"/>
      <c r="DD687" s="51"/>
      <c r="DE687" s="51"/>
      <c r="DF687" s="51"/>
      <c r="DG687" s="51"/>
      <c r="DH687" s="51"/>
      <c r="DI687" s="51"/>
      <c r="DJ687" s="51"/>
      <c r="DK687" s="51"/>
      <c r="DL687" s="51"/>
      <c r="DM687" s="51"/>
      <c r="DN687" s="51"/>
      <c r="DO687" s="51"/>
      <c r="DP687" s="51"/>
      <c r="DX687" s="51"/>
      <c r="DY687" s="51"/>
      <c r="DZ687" s="51"/>
      <c r="EA687" s="51"/>
      <c r="EB687" s="51"/>
      <c r="EC687" s="51"/>
      <c r="ED687" s="51"/>
      <c r="EE687" s="51"/>
      <c r="EF687" s="51"/>
      <c r="EG687" s="51"/>
      <c r="EH687" s="51"/>
      <c r="EI687" s="51"/>
      <c r="EJ687" s="51"/>
      <c r="EK687" s="51"/>
      <c r="EL687" s="51"/>
      <c r="EM687" s="51"/>
      <c r="EN687" s="51"/>
      <c r="EV687" s="51"/>
      <c r="EW687" s="51"/>
      <c r="EX687" s="51"/>
      <c r="EY687" s="51"/>
      <c r="EZ687" s="51"/>
      <c r="FA687" s="51"/>
      <c r="FB687" s="51"/>
      <c r="FC687" s="51"/>
      <c r="FD687" s="51"/>
      <c r="FE687" s="51"/>
      <c r="FF687" s="51"/>
      <c r="FG687" s="51"/>
      <c r="FH687" s="51"/>
      <c r="FI687" s="51"/>
      <c r="FJ687" s="51"/>
      <c r="FK687" s="51"/>
      <c r="FL687" s="51"/>
    </row>
    <row r="688" spans="2:168" ht="12" customHeight="1" x14ac:dyDescent="0.2">
      <c r="B688" s="21"/>
      <c r="C688" s="51"/>
      <c r="D688" s="1">
        <v>2</v>
      </c>
      <c r="E688" s="1238">
        <f t="shared" si="342"/>
        <v>0</v>
      </c>
      <c r="F688" s="669">
        <f t="shared" si="342"/>
        <v>0</v>
      </c>
      <c r="G688" s="47"/>
      <c r="H688" s="48">
        <f t="shared" si="343"/>
        <v>0</v>
      </c>
      <c r="I688" s="48">
        <f t="shared" si="343"/>
        <v>0</v>
      </c>
      <c r="J688" s="48">
        <f t="shared" si="343"/>
        <v>0</v>
      </c>
      <c r="K688" s="1187">
        <f t="shared" ref="K688:K698" si="348">SUM(H688:J688)</f>
        <v>0</v>
      </c>
      <c r="L688" s="46"/>
      <c r="M688" s="48">
        <f t="shared" si="344"/>
        <v>0</v>
      </c>
      <c r="N688" s="48">
        <f t="shared" si="344"/>
        <v>0</v>
      </c>
      <c r="O688" s="48">
        <f t="shared" si="344"/>
        <v>0</v>
      </c>
      <c r="P688" s="1187">
        <f t="shared" ref="P688:P716" si="349">SUM(M688:O688)</f>
        <v>0</v>
      </c>
      <c r="Q688" s="46"/>
      <c r="R688" s="628" t="str">
        <f t="shared" si="345"/>
        <v>ja</v>
      </c>
      <c r="S688" s="1230">
        <f>IF(R688="nee",0,(K688-P688)*(tab!$C$24*tab!$D$10+tab!$D$52))</f>
        <v>0</v>
      </c>
      <c r="T688" s="1230" t="str">
        <f>IF(AND(K688=0,P688=0),"",(H688-M688)*tab!$E$60+(I688-N688)*tab!$F$60+(J688-O688)*tab!$G$60)</f>
        <v/>
      </c>
      <c r="U688" s="1230">
        <f t="shared" si="346"/>
        <v>0</v>
      </c>
      <c r="V688" s="628" t="str">
        <f t="shared" si="347"/>
        <v>ja</v>
      </c>
      <c r="W688" s="1230">
        <f>IF(V688="nee",0,(K688-P688)*(tab!$C$125))</f>
        <v>0</v>
      </c>
      <c r="X688" s="1230">
        <f>IF(AND(K688=0,P688=0),0,(H688-M688)*tab!$G$125+(I688-N688)*tab!$H$125+(J688-O688)*tab!$I$125)</f>
        <v>0</v>
      </c>
      <c r="Y688" s="1230">
        <f t="shared" ref="Y688:Y716" si="350">IF(SUM(W688:X688)&lt;0,0,SUM(W688:X688))</f>
        <v>0</v>
      </c>
      <c r="Z688" s="3"/>
      <c r="AA688" s="26"/>
      <c r="AF688" s="51"/>
      <c r="AG688" s="51"/>
      <c r="AH688" s="51"/>
      <c r="AI688" s="51"/>
      <c r="AJ688" s="51"/>
      <c r="AK688" s="51"/>
      <c r="AL688" s="51"/>
      <c r="AM688" s="51"/>
      <c r="AN688" s="51"/>
      <c r="AO688" s="51"/>
      <c r="AP688" s="51"/>
      <c r="AQ688" s="51"/>
      <c r="AR688" s="51"/>
      <c r="AS688" s="51"/>
      <c r="AT688" s="51"/>
      <c r="AU688" s="51"/>
      <c r="AV688" s="51"/>
      <c r="BD688" s="51"/>
      <c r="BE688" s="51"/>
      <c r="BF688" s="51"/>
      <c r="BG688" s="51"/>
      <c r="BH688" s="51"/>
      <c r="BI688" s="51"/>
      <c r="BJ688" s="51"/>
      <c r="BK688" s="51"/>
      <c r="BL688" s="51"/>
      <c r="BM688" s="51"/>
      <c r="BN688" s="51"/>
      <c r="BO688" s="51"/>
      <c r="BP688" s="51"/>
      <c r="BQ688" s="51"/>
      <c r="BR688" s="51"/>
      <c r="BS688" s="51"/>
      <c r="BT688" s="51"/>
      <c r="CB688" s="51"/>
      <c r="CC688" s="51"/>
      <c r="CD688" s="51"/>
      <c r="CE688" s="51"/>
      <c r="CF688" s="51"/>
      <c r="CG688" s="51"/>
      <c r="CH688" s="51"/>
      <c r="CI688" s="51"/>
      <c r="CJ688" s="51"/>
      <c r="CK688" s="51"/>
      <c r="CL688" s="51"/>
      <c r="CM688" s="51"/>
      <c r="CN688" s="51"/>
      <c r="CO688" s="51"/>
      <c r="CP688" s="51"/>
      <c r="CQ688" s="51"/>
      <c r="CR688" s="51"/>
      <c r="CZ688" s="51"/>
      <c r="DA688" s="51"/>
      <c r="DB688" s="51"/>
      <c r="DC688" s="51"/>
      <c r="DD688" s="51"/>
      <c r="DE688" s="51"/>
      <c r="DF688" s="51"/>
      <c r="DG688" s="51"/>
      <c r="DH688" s="51"/>
      <c r="DI688" s="51"/>
      <c r="DJ688" s="51"/>
      <c r="DK688" s="51"/>
      <c r="DL688" s="51"/>
      <c r="DM688" s="51"/>
      <c r="DN688" s="51"/>
      <c r="DO688" s="51"/>
      <c r="DP688" s="51"/>
      <c r="DX688" s="51"/>
      <c r="DY688" s="51"/>
      <c r="DZ688" s="51"/>
      <c r="EA688" s="51"/>
      <c r="EB688" s="51"/>
      <c r="EC688" s="51"/>
      <c r="ED688" s="51"/>
      <c r="EE688" s="51"/>
      <c r="EF688" s="51"/>
      <c r="EG688" s="51"/>
      <c r="EH688" s="51"/>
      <c r="EI688" s="51"/>
      <c r="EJ688" s="51"/>
      <c r="EK688" s="51"/>
      <c r="EL688" s="51"/>
      <c r="EM688" s="51"/>
      <c r="EN688" s="51"/>
      <c r="EV688" s="51"/>
      <c r="EW688" s="51"/>
      <c r="EX688" s="51"/>
      <c r="EY688" s="51"/>
      <c r="EZ688" s="51"/>
      <c r="FA688" s="51"/>
      <c r="FB688" s="51"/>
      <c r="FC688" s="51"/>
      <c r="FD688" s="51"/>
      <c r="FE688" s="51"/>
      <c r="FF688" s="51"/>
      <c r="FG688" s="51"/>
      <c r="FH688" s="51"/>
      <c r="FI688" s="51"/>
      <c r="FJ688" s="51"/>
      <c r="FK688" s="51"/>
      <c r="FL688" s="51"/>
    </row>
    <row r="689" spans="2:168" ht="12" customHeight="1" x14ac:dyDescent="0.2">
      <c r="B689" s="21"/>
      <c r="C689" s="51"/>
      <c r="D689" s="1">
        <v>3</v>
      </c>
      <c r="E689" s="1238">
        <f t="shared" si="342"/>
        <v>0</v>
      </c>
      <c r="F689" s="669">
        <f t="shared" si="342"/>
        <v>0</v>
      </c>
      <c r="G689" s="47"/>
      <c r="H689" s="48">
        <f t="shared" si="343"/>
        <v>0</v>
      </c>
      <c r="I689" s="48">
        <f t="shared" si="343"/>
        <v>0</v>
      </c>
      <c r="J689" s="48">
        <f t="shared" si="343"/>
        <v>0</v>
      </c>
      <c r="K689" s="1187">
        <f t="shared" si="348"/>
        <v>0</v>
      </c>
      <c r="L689" s="46"/>
      <c r="M689" s="48">
        <f t="shared" si="344"/>
        <v>0</v>
      </c>
      <c r="N689" s="48">
        <f t="shared" si="344"/>
        <v>0</v>
      </c>
      <c r="O689" s="48">
        <f t="shared" si="344"/>
        <v>0</v>
      </c>
      <c r="P689" s="1187">
        <f t="shared" si="349"/>
        <v>0</v>
      </c>
      <c r="Q689" s="46"/>
      <c r="R689" s="628" t="str">
        <f t="shared" si="345"/>
        <v>ja</v>
      </c>
      <c r="S689" s="1230">
        <f>IF(R689="nee",0,(K689-P689)*(tab!$C$24*tab!$D$10+tab!$D$52))</f>
        <v>0</v>
      </c>
      <c r="T689" s="1230" t="str">
        <f>IF(AND(K689=0,P689=0),"",(H689-M689)*tab!$E$60+(I689-N689)*tab!$F$60+(J689-O689)*tab!$G$60)</f>
        <v/>
      </c>
      <c r="U689" s="1230">
        <f>IF(SUM(S689:T689)&lt;0,0,SUM(S689:T689))</f>
        <v>0</v>
      </c>
      <c r="V689" s="628" t="str">
        <f t="shared" si="347"/>
        <v>ja</v>
      </c>
      <c r="W689" s="1230">
        <f>IF(V689="nee",0,(K689-P689)*(tab!$C$125))</f>
        <v>0</v>
      </c>
      <c r="X689" s="1230">
        <f>IF(AND(K689=0,P689=0),0,(H689-M689)*tab!$G$125+(I689-N689)*tab!$H$125+(J689-O689)*tab!$I$125)</f>
        <v>0</v>
      </c>
      <c r="Y689" s="1230">
        <f t="shared" si="350"/>
        <v>0</v>
      </c>
      <c r="Z689" s="3"/>
      <c r="AA689" s="26"/>
      <c r="AF689" s="51"/>
      <c r="AG689" s="51"/>
      <c r="AH689" s="51"/>
      <c r="AI689" s="51"/>
      <c r="AJ689" s="51"/>
      <c r="AK689" s="51"/>
      <c r="AL689" s="51"/>
      <c r="AM689" s="51"/>
      <c r="AN689" s="51"/>
      <c r="AO689" s="51"/>
      <c r="AP689" s="51"/>
      <c r="AQ689" s="51"/>
      <c r="AR689" s="51"/>
      <c r="AS689" s="51"/>
      <c r="AT689" s="51"/>
      <c r="AU689" s="51"/>
      <c r="AV689" s="51"/>
      <c r="BD689" s="51"/>
      <c r="BE689" s="51"/>
      <c r="BF689" s="51"/>
      <c r="BG689" s="51"/>
      <c r="BH689" s="51"/>
      <c r="BI689" s="51"/>
      <c r="BJ689" s="51"/>
      <c r="BK689" s="51"/>
      <c r="BL689" s="51"/>
      <c r="BM689" s="51"/>
      <c r="BN689" s="51"/>
      <c r="BO689" s="51"/>
      <c r="BP689" s="51"/>
      <c r="BQ689" s="51"/>
      <c r="BR689" s="51"/>
      <c r="BS689" s="51"/>
      <c r="BT689" s="51"/>
      <c r="CB689" s="51"/>
      <c r="CC689" s="51"/>
      <c r="CD689" s="51"/>
      <c r="CE689" s="51"/>
      <c r="CF689" s="51"/>
      <c r="CG689" s="51"/>
      <c r="CH689" s="51"/>
      <c r="CI689" s="51"/>
      <c r="CJ689" s="51"/>
      <c r="CK689" s="51"/>
      <c r="CL689" s="51"/>
      <c r="CM689" s="51"/>
      <c r="CN689" s="51"/>
      <c r="CO689" s="51"/>
      <c r="CP689" s="51"/>
      <c r="CQ689" s="51"/>
      <c r="CR689" s="51"/>
      <c r="CZ689" s="51"/>
      <c r="DA689" s="51"/>
      <c r="DB689" s="51"/>
      <c r="DC689" s="51"/>
      <c r="DD689" s="51"/>
      <c r="DE689" s="51"/>
      <c r="DF689" s="51"/>
      <c r="DG689" s="51"/>
      <c r="DH689" s="51"/>
      <c r="DI689" s="51"/>
      <c r="DJ689" s="51"/>
      <c r="DK689" s="51"/>
      <c r="DL689" s="51"/>
      <c r="DM689" s="51"/>
      <c r="DN689" s="51"/>
      <c r="DO689" s="51"/>
      <c r="DP689" s="51"/>
      <c r="DX689" s="51"/>
      <c r="DY689" s="51"/>
      <c r="DZ689" s="51"/>
      <c r="EA689" s="51"/>
      <c r="EB689" s="51"/>
      <c r="EC689" s="51"/>
      <c r="ED689" s="51"/>
      <c r="EE689" s="51"/>
      <c r="EF689" s="51"/>
      <c r="EG689" s="51"/>
      <c r="EH689" s="51"/>
      <c r="EI689" s="51"/>
      <c r="EJ689" s="51"/>
      <c r="EK689" s="51"/>
      <c r="EL689" s="51"/>
      <c r="EM689" s="51"/>
      <c r="EN689" s="51"/>
      <c r="EV689" s="51"/>
      <c r="EW689" s="51"/>
      <c r="EX689" s="51"/>
      <c r="EY689" s="51"/>
      <c r="EZ689" s="51"/>
      <c r="FA689" s="51"/>
      <c r="FB689" s="51"/>
      <c r="FC689" s="51"/>
      <c r="FD689" s="51"/>
      <c r="FE689" s="51"/>
      <c r="FF689" s="51"/>
      <c r="FG689" s="51"/>
      <c r="FH689" s="51"/>
      <c r="FI689" s="51"/>
      <c r="FJ689" s="51"/>
      <c r="FK689" s="51"/>
      <c r="FL689" s="51"/>
    </row>
    <row r="690" spans="2:168" ht="12" customHeight="1" x14ac:dyDescent="0.2">
      <c r="B690" s="21"/>
      <c r="C690" s="51"/>
      <c r="D690" s="1">
        <v>4</v>
      </c>
      <c r="E690" s="1238">
        <f t="shared" si="342"/>
        <v>0</v>
      </c>
      <c r="F690" s="669">
        <f t="shared" si="342"/>
        <v>0</v>
      </c>
      <c r="G690" s="47"/>
      <c r="H690" s="48">
        <f t="shared" si="343"/>
        <v>0</v>
      </c>
      <c r="I690" s="48">
        <f t="shared" si="343"/>
        <v>0</v>
      </c>
      <c r="J690" s="48">
        <f t="shared" si="343"/>
        <v>0</v>
      </c>
      <c r="K690" s="1187">
        <f t="shared" si="348"/>
        <v>0</v>
      </c>
      <c r="L690" s="46"/>
      <c r="M690" s="48">
        <f t="shared" si="344"/>
        <v>0</v>
      </c>
      <c r="N690" s="48">
        <f t="shared" si="344"/>
        <v>0</v>
      </c>
      <c r="O690" s="48">
        <f t="shared" si="344"/>
        <v>0</v>
      </c>
      <c r="P690" s="1187">
        <f t="shared" si="349"/>
        <v>0</v>
      </c>
      <c r="Q690" s="46"/>
      <c r="R690" s="628" t="str">
        <f t="shared" si="345"/>
        <v>ja</v>
      </c>
      <c r="S690" s="1230">
        <f>IF(R690="nee",0,(K690-P690)*(tab!$C$24*tab!$D$10+tab!$D$52))</f>
        <v>0</v>
      </c>
      <c r="T690" s="1230" t="str">
        <f>IF(AND(K690=0,P690=0),"",(H690-M690)*tab!$E$60+(I690-N690)*tab!$F$60+(J690-O690)*tab!$G$60)</f>
        <v/>
      </c>
      <c r="U690" s="1230">
        <f t="shared" ref="U690:U716" si="351">IF(SUM(S690:T690)&lt;0,0,SUM(S690:T690))</f>
        <v>0</v>
      </c>
      <c r="V690" s="628" t="str">
        <f t="shared" si="347"/>
        <v>ja</v>
      </c>
      <c r="W690" s="1230">
        <f>IF(V690="nee",0,(K690-P690)*(tab!$C$125))</f>
        <v>0</v>
      </c>
      <c r="X690" s="1230">
        <f>IF(AND(K690=0,P690=0),0,(H690-M690)*tab!$G$125+(I690-N690)*tab!$H$125+(J690-O690)*tab!$I$125)</f>
        <v>0</v>
      </c>
      <c r="Y690" s="1230">
        <f t="shared" si="350"/>
        <v>0</v>
      </c>
      <c r="Z690" s="3"/>
      <c r="AA690" s="26"/>
      <c r="AF690" s="51"/>
      <c r="AG690" s="51"/>
      <c r="AH690" s="51"/>
      <c r="AI690" s="51"/>
      <c r="AJ690" s="51"/>
      <c r="AK690" s="51"/>
      <c r="AL690" s="51"/>
      <c r="AM690" s="51"/>
      <c r="AN690" s="51"/>
      <c r="AO690" s="51"/>
      <c r="AP690" s="51"/>
      <c r="AQ690" s="51"/>
      <c r="AR690" s="51"/>
      <c r="AS690" s="51"/>
      <c r="AT690" s="51"/>
      <c r="AU690" s="51"/>
      <c r="AV690" s="51"/>
      <c r="BD690" s="51"/>
      <c r="BE690" s="51"/>
      <c r="BF690" s="51"/>
      <c r="BG690" s="51"/>
      <c r="BH690" s="51"/>
      <c r="BI690" s="51"/>
      <c r="BJ690" s="51"/>
      <c r="BK690" s="51"/>
      <c r="BL690" s="51"/>
      <c r="BM690" s="51"/>
      <c r="BN690" s="51"/>
      <c r="BO690" s="51"/>
      <c r="BP690" s="51"/>
      <c r="BQ690" s="51"/>
      <c r="BR690" s="51"/>
      <c r="BS690" s="51"/>
      <c r="BT690" s="51"/>
      <c r="CB690" s="51"/>
      <c r="CC690" s="51"/>
      <c r="CD690" s="51"/>
      <c r="CE690" s="51"/>
      <c r="CF690" s="51"/>
      <c r="CG690" s="51"/>
      <c r="CH690" s="51"/>
      <c r="CI690" s="51"/>
      <c r="CJ690" s="51"/>
      <c r="CK690" s="51"/>
      <c r="CL690" s="51"/>
      <c r="CM690" s="51"/>
      <c r="CN690" s="51"/>
      <c r="CO690" s="51"/>
      <c r="CP690" s="51"/>
      <c r="CQ690" s="51"/>
      <c r="CR690" s="51"/>
      <c r="CZ690" s="51"/>
      <c r="DA690" s="51"/>
      <c r="DB690" s="51"/>
      <c r="DC690" s="51"/>
      <c r="DD690" s="51"/>
      <c r="DE690" s="51"/>
      <c r="DF690" s="51"/>
      <c r="DG690" s="51"/>
      <c r="DH690" s="51"/>
      <c r="DI690" s="51"/>
      <c r="DJ690" s="51"/>
      <c r="DK690" s="51"/>
      <c r="DL690" s="51"/>
      <c r="DM690" s="51"/>
      <c r="DN690" s="51"/>
      <c r="DO690" s="51"/>
      <c r="DP690" s="51"/>
      <c r="DX690" s="51"/>
      <c r="DY690" s="51"/>
      <c r="DZ690" s="51"/>
      <c r="EA690" s="51"/>
      <c r="EB690" s="51"/>
      <c r="EC690" s="51"/>
      <c r="ED690" s="51"/>
      <c r="EE690" s="51"/>
      <c r="EF690" s="51"/>
      <c r="EG690" s="51"/>
      <c r="EH690" s="51"/>
      <c r="EI690" s="51"/>
      <c r="EJ690" s="51"/>
      <c r="EK690" s="51"/>
      <c r="EL690" s="51"/>
      <c r="EM690" s="51"/>
      <c r="EN690" s="51"/>
      <c r="EV690" s="51"/>
      <c r="EW690" s="51"/>
      <c r="EX690" s="51"/>
      <c r="EY690" s="51"/>
      <c r="EZ690" s="51"/>
      <c r="FA690" s="51"/>
      <c r="FB690" s="51"/>
      <c r="FC690" s="51"/>
      <c r="FD690" s="51"/>
      <c r="FE690" s="51"/>
      <c r="FF690" s="51"/>
      <c r="FG690" s="51"/>
      <c r="FH690" s="51"/>
      <c r="FI690" s="51"/>
      <c r="FJ690" s="51"/>
      <c r="FK690" s="51"/>
      <c r="FL690" s="51"/>
    </row>
    <row r="691" spans="2:168" ht="12" customHeight="1" x14ac:dyDescent="0.2">
      <c r="B691" s="21"/>
      <c r="C691" s="51"/>
      <c r="D691" s="1">
        <v>5</v>
      </c>
      <c r="E691" s="1238">
        <f t="shared" si="342"/>
        <v>0</v>
      </c>
      <c r="F691" s="669">
        <f t="shared" si="342"/>
        <v>0</v>
      </c>
      <c r="G691" s="47"/>
      <c r="H691" s="48">
        <f t="shared" si="343"/>
        <v>0</v>
      </c>
      <c r="I691" s="48">
        <f t="shared" si="343"/>
        <v>0</v>
      </c>
      <c r="J691" s="48">
        <f t="shared" si="343"/>
        <v>0</v>
      </c>
      <c r="K691" s="1187">
        <f t="shared" si="348"/>
        <v>0</v>
      </c>
      <c r="L691" s="46"/>
      <c r="M691" s="48">
        <f t="shared" si="344"/>
        <v>0</v>
      </c>
      <c r="N691" s="48">
        <f t="shared" si="344"/>
        <v>0</v>
      </c>
      <c r="O691" s="48">
        <f t="shared" si="344"/>
        <v>0</v>
      </c>
      <c r="P691" s="1187">
        <f t="shared" si="349"/>
        <v>0</v>
      </c>
      <c r="Q691" s="46"/>
      <c r="R691" s="628" t="str">
        <f t="shared" si="345"/>
        <v>ja</v>
      </c>
      <c r="S691" s="1230">
        <f>IF(R691="nee",0,(K691-P691)*(tab!$C$24*tab!$D$10+tab!$D$52))</f>
        <v>0</v>
      </c>
      <c r="T691" s="1230" t="str">
        <f>IF(AND(K691=0,P691=0),"",(H691-M691)*tab!$E$60+(I691-N691)*tab!$F$60+(J691-O691)*tab!$G$60)</f>
        <v/>
      </c>
      <c r="U691" s="1230">
        <f t="shared" si="351"/>
        <v>0</v>
      </c>
      <c r="V691" s="628" t="str">
        <f t="shared" si="347"/>
        <v>ja</v>
      </c>
      <c r="W691" s="1230">
        <f>IF(V691="nee",0,(K691-P691)*(tab!$C$125))</f>
        <v>0</v>
      </c>
      <c r="X691" s="1230">
        <f>IF(AND(K691=0,P691=0),0,(H691-M691)*tab!$G$125+(I691-N691)*tab!$H$125+(J691-O691)*tab!$I$125)</f>
        <v>0</v>
      </c>
      <c r="Y691" s="1230">
        <f t="shared" si="350"/>
        <v>0</v>
      </c>
      <c r="Z691" s="3"/>
      <c r="AA691" s="26"/>
      <c r="AF691" s="51"/>
      <c r="AG691" s="51"/>
      <c r="AH691" s="51"/>
      <c r="AI691" s="51"/>
      <c r="AJ691" s="51"/>
      <c r="AK691" s="51"/>
      <c r="AL691" s="51"/>
      <c r="AM691" s="51"/>
      <c r="AN691" s="51"/>
      <c r="AO691" s="51"/>
      <c r="AP691" s="51"/>
      <c r="AQ691" s="51"/>
      <c r="AR691" s="51"/>
      <c r="AS691" s="51"/>
      <c r="AT691" s="51"/>
      <c r="AU691" s="51"/>
      <c r="AV691" s="51"/>
      <c r="BD691" s="51"/>
      <c r="BE691" s="51"/>
      <c r="BF691" s="51"/>
      <c r="BG691" s="51"/>
      <c r="BH691" s="51"/>
      <c r="BI691" s="51"/>
      <c r="BJ691" s="51"/>
      <c r="BK691" s="51"/>
      <c r="BL691" s="51"/>
      <c r="BM691" s="51"/>
      <c r="BN691" s="51"/>
      <c r="BO691" s="51"/>
      <c r="BP691" s="51"/>
      <c r="BQ691" s="51"/>
      <c r="BR691" s="51"/>
      <c r="BS691" s="51"/>
      <c r="BT691" s="51"/>
      <c r="CB691" s="51"/>
      <c r="CC691" s="51"/>
      <c r="CD691" s="51"/>
      <c r="CE691" s="51"/>
      <c r="CF691" s="51"/>
      <c r="CG691" s="51"/>
      <c r="CH691" s="51"/>
      <c r="CI691" s="51"/>
      <c r="CJ691" s="51"/>
      <c r="CK691" s="51"/>
      <c r="CL691" s="51"/>
      <c r="CM691" s="51"/>
      <c r="CN691" s="51"/>
      <c r="CO691" s="51"/>
      <c r="CP691" s="51"/>
      <c r="CQ691" s="51"/>
      <c r="CR691" s="51"/>
      <c r="CZ691" s="51"/>
      <c r="DA691" s="51"/>
      <c r="DB691" s="51"/>
      <c r="DC691" s="51"/>
      <c r="DD691" s="51"/>
      <c r="DE691" s="51"/>
      <c r="DF691" s="51"/>
      <c r="DG691" s="51"/>
      <c r="DH691" s="51"/>
      <c r="DI691" s="51"/>
      <c r="DJ691" s="51"/>
      <c r="DK691" s="51"/>
      <c r="DL691" s="51"/>
      <c r="DM691" s="51"/>
      <c r="DN691" s="51"/>
      <c r="DO691" s="51"/>
      <c r="DP691" s="51"/>
      <c r="DX691" s="51"/>
      <c r="DY691" s="51"/>
      <c r="DZ691" s="51"/>
      <c r="EA691" s="51"/>
      <c r="EB691" s="51"/>
      <c r="EC691" s="51"/>
      <c r="ED691" s="51"/>
      <c r="EE691" s="51"/>
      <c r="EF691" s="51"/>
      <c r="EG691" s="51"/>
      <c r="EH691" s="51"/>
      <c r="EI691" s="51"/>
      <c r="EJ691" s="51"/>
      <c r="EK691" s="51"/>
      <c r="EL691" s="51"/>
      <c r="EM691" s="51"/>
      <c r="EN691" s="51"/>
      <c r="EV691" s="51"/>
      <c r="EW691" s="51"/>
      <c r="EX691" s="51"/>
      <c r="EY691" s="51"/>
      <c r="EZ691" s="51"/>
      <c r="FA691" s="51"/>
      <c r="FB691" s="51"/>
      <c r="FC691" s="51"/>
      <c r="FD691" s="51"/>
      <c r="FE691" s="51"/>
      <c r="FF691" s="51"/>
      <c r="FG691" s="51"/>
      <c r="FH691" s="51"/>
      <c r="FI691" s="51"/>
      <c r="FJ691" s="51"/>
      <c r="FK691" s="51"/>
      <c r="FL691" s="51"/>
    </row>
    <row r="692" spans="2:168" ht="12" customHeight="1" x14ac:dyDescent="0.2">
      <c r="B692" s="21"/>
      <c r="C692" s="51"/>
      <c r="D692" s="1">
        <v>6</v>
      </c>
      <c r="E692" s="1238">
        <f t="shared" si="342"/>
        <v>0</v>
      </c>
      <c r="F692" s="669">
        <f t="shared" si="342"/>
        <v>0</v>
      </c>
      <c r="G692" s="47"/>
      <c r="H692" s="48">
        <f t="shared" si="343"/>
        <v>0</v>
      </c>
      <c r="I692" s="48">
        <f t="shared" si="343"/>
        <v>0</v>
      </c>
      <c r="J692" s="48">
        <f t="shared" si="343"/>
        <v>0</v>
      </c>
      <c r="K692" s="1187">
        <f t="shared" si="348"/>
        <v>0</v>
      </c>
      <c r="L692" s="46"/>
      <c r="M692" s="48">
        <f t="shared" si="344"/>
        <v>0</v>
      </c>
      <c r="N692" s="48">
        <f t="shared" si="344"/>
        <v>0</v>
      </c>
      <c r="O692" s="48">
        <f t="shared" si="344"/>
        <v>0</v>
      </c>
      <c r="P692" s="1187">
        <f t="shared" si="349"/>
        <v>0</v>
      </c>
      <c r="Q692" s="46"/>
      <c r="R692" s="628" t="str">
        <f t="shared" si="345"/>
        <v>ja</v>
      </c>
      <c r="S692" s="1230">
        <f>IF(R692="nee",0,(K692-P692)*(tab!$C$24*tab!$D$10+tab!$D$52))</f>
        <v>0</v>
      </c>
      <c r="T692" s="1230" t="str">
        <f>IF(AND(K692=0,P692=0),"",(H692-M692)*tab!$E$60+(I692-N692)*tab!$F$60+(J692-O692)*tab!$G$60)</f>
        <v/>
      </c>
      <c r="U692" s="1230">
        <f t="shared" si="351"/>
        <v>0</v>
      </c>
      <c r="V692" s="628" t="str">
        <f t="shared" si="347"/>
        <v>ja</v>
      </c>
      <c r="W692" s="1230">
        <f>IF(V692="nee",0,(K692-P692)*(tab!$C$125))</f>
        <v>0</v>
      </c>
      <c r="X692" s="1230">
        <f>IF(AND(K692=0,P692=0),0,(H692-M692)*tab!$G$125+(I692-N692)*tab!$H$125+(J692-O692)*tab!$I$125)</f>
        <v>0</v>
      </c>
      <c r="Y692" s="1230">
        <f t="shared" si="350"/>
        <v>0</v>
      </c>
      <c r="Z692" s="3"/>
      <c r="AA692" s="26"/>
      <c r="AF692" s="51"/>
      <c r="AG692" s="51"/>
      <c r="AH692" s="51"/>
      <c r="AI692" s="51"/>
      <c r="AJ692" s="51"/>
      <c r="AK692" s="51"/>
      <c r="AL692" s="51"/>
      <c r="AM692" s="51"/>
      <c r="AN692" s="51"/>
      <c r="AO692" s="51"/>
      <c r="AP692" s="51"/>
      <c r="AQ692" s="51"/>
      <c r="AR692" s="51"/>
      <c r="AS692" s="51"/>
      <c r="AT692" s="51"/>
      <c r="AU692" s="51"/>
      <c r="AV692" s="51"/>
      <c r="BD692" s="51"/>
      <c r="BE692" s="51"/>
      <c r="BF692" s="51"/>
      <c r="BG692" s="51"/>
      <c r="BH692" s="51"/>
      <c r="BI692" s="51"/>
      <c r="BJ692" s="51"/>
      <c r="BK692" s="51"/>
      <c r="BL692" s="51"/>
      <c r="BM692" s="51"/>
      <c r="BN692" s="51"/>
      <c r="BO692" s="51"/>
      <c r="BP692" s="51"/>
      <c r="BQ692" s="51"/>
      <c r="BR692" s="51"/>
      <c r="BS692" s="51"/>
      <c r="BT692" s="51"/>
      <c r="CB692" s="51"/>
      <c r="CC692" s="51"/>
      <c r="CD692" s="51"/>
      <c r="CE692" s="51"/>
      <c r="CF692" s="51"/>
      <c r="CG692" s="51"/>
      <c r="CH692" s="51"/>
      <c r="CI692" s="51"/>
      <c r="CJ692" s="51"/>
      <c r="CK692" s="51"/>
      <c r="CL692" s="51"/>
      <c r="CM692" s="51"/>
      <c r="CN692" s="51"/>
      <c r="CO692" s="51"/>
      <c r="CP692" s="51"/>
      <c r="CQ692" s="51"/>
      <c r="CR692" s="51"/>
      <c r="CZ692" s="51"/>
      <c r="DA692" s="51"/>
      <c r="DB692" s="51"/>
      <c r="DC692" s="51"/>
      <c r="DD692" s="51"/>
      <c r="DE692" s="51"/>
      <c r="DF692" s="51"/>
      <c r="DG692" s="51"/>
      <c r="DH692" s="51"/>
      <c r="DI692" s="51"/>
      <c r="DJ692" s="51"/>
      <c r="DK692" s="51"/>
      <c r="DL692" s="51"/>
      <c r="DM692" s="51"/>
      <c r="DN692" s="51"/>
      <c r="DO692" s="51"/>
      <c r="DP692" s="51"/>
      <c r="DX692" s="51"/>
      <c r="DY692" s="51"/>
      <c r="DZ692" s="51"/>
      <c r="EA692" s="51"/>
      <c r="EB692" s="51"/>
      <c r="EC692" s="51"/>
      <c r="ED692" s="51"/>
      <c r="EE692" s="51"/>
      <c r="EF692" s="51"/>
      <c r="EG692" s="51"/>
      <c r="EH692" s="51"/>
      <c r="EI692" s="51"/>
      <c r="EJ692" s="51"/>
      <c r="EK692" s="51"/>
      <c r="EL692" s="51"/>
      <c r="EM692" s="51"/>
      <c r="EN692" s="51"/>
      <c r="EV692" s="51"/>
      <c r="EW692" s="51"/>
      <c r="EX692" s="51"/>
      <c r="EY692" s="51"/>
      <c r="EZ692" s="51"/>
      <c r="FA692" s="51"/>
      <c r="FB692" s="51"/>
      <c r="FC692" s="51"/>
      <c r="FD692" s="51"/>
      <c r="FE692" s="51"/>
      <c r="FF692" s="51"/>
      <c r="FG692" s="51"/>
      <c r="FH692" s="51"/>
      <c r="FI692" s="51"/>
      <c r="FJ692" s="51"/>
      <c r="FK692" s="51"/>
      <c r="FL692" s="51"/>
    </row>
    <row r="693" spans="2:168" ht="12" customHeight="1" x14ac:dyDescent="0.2">
      <c r="B693" s="21"/>
      <c r="C693" s="51"/>
      <c r="D693" s="1">
        <v>7</v>
      </c>
      <c r="E693" s="1238">
        <f t="shared" si="342"/>
        <v>0</v>
      </c>
      <c r="F693" s="669">
        <f t="shared" si="342"/>
        <v>0</v>
      </c>
      <c r="G693" s="47"/>
      <c r="H693" s="48">
        <f t="shared" si="343"/>
        <v>0</v>
      </c>
      <c r="I693" s="48">
        <f t="shared" si="343"/>
        <v>0</v>
      </c>
      <c r="J693" s="48">
        <f t="shared" si="343"/>
        <v>0</v>
      </c>
      <c r="K693" s="1187">
        <f t="shared" si="348"/>
        <v>0</v>
      </c>
      <c r="L693" s="46"/>
      <c r="M693" s="48">
        <f t="shared" si="344"/>
        <v>0</v>
      </c>
      <c r="N693" s="48">
        <f t="shared" si="344"/>
        <v>0</v>
      </c>
      <c r="O693" s="48">
        <f t="shared" si="344"/>
        <v>0</v>
      </c>
      <c r="P693" s="1187">
        <f t="shared" si="349"/>
        <v>0</v>
      </c>
      <c r="Q693" s="46"/>
      <c r="R693" s="628" t="str">
        <f t="shared" si="345"/>
        <v>ja</v>
      </c>
      <c r="S693" s="1230">
        <f>IF(R693="nee",0,(K693-P693)*(tab!$C$24*tab!$D$10+tab!$D$52))</f>
        <v>0</v>
      </c>
      <c r="T693" s="1230" t="str">
        <f>IF(AND(K693=0,P693=0),"",(H693-M693)*tab!$E$60+(I693-N693)*tab!$F$60+(J693-O693)*tab!$G$60)</f>
        <v/>
      </c>
      <c r="U693" s="1230">
        <f t="shared" si="351"/>
        <v>0</v>
      </c>
      <c r="V693" s="628" t="str">
        <f t="shared" si="347"/>
        <v>ja</v>
      </c>
      <c r="W693" s="1230">
        <f>IF(V693="nee",0,(K693-P693)*(tab!$C$125))</f>
        <v>0</v>
      </c>
      <c r="X693" s="1230">
        <f>IF(AND(K693=0,P693=0),0,(H693-M693)*tab!$G$125+(I693-N693)*tab!$H$125+(J693-O693)*tab!$I$125)</f>
        <v>0</v>
      </c>
      <c r="Y693" s="1230">
        <f t="shared" si="350"/>
        <v>0</v>
      </c>
      <c r="Z693" s="3"/>
      <c r="AA693" s="26"/>
      <c r="AF693" s="51"/>
      <c r="AG693" s="51"/>
      <c r="AH693" s="51"/>
      <c r="AI693" s="51"/>
      <c r="AJ693" s="51"/>
      <c r="AK693" s="51"/>
      <c r="AL693" s="51"/>
      <c r="AM693" s="51"/>
      <c r="AN693" s="51"/>
      <c r="AO693" s="51"/>
      <c r="AP693" s="51"/>
      <c r="AQ693" s="51"/>
      <c r="AR693" s="51"/>
      <c r="AS693" s="51"/>
      <c r="AT693" s="51"/>
      <c r="AU693" s="51"/>
      <c r="AV693" s="51"/>
      <c r="BD693" s="51"/>
      <c r="BE693" s="51"/>
      <c r="BF693" s="51"/>
      <c r="BG693" s="51"/>
      <c r="BH693" s="51"/>
      <c r="BI693" s="51"/>
      <c r="BJ693" s="51"/>
      <c r="BK693" s="51"/>
      <c r="BL693" s="51"/>
      <c r="BM693" s="51"/>
      <c r="BN693" s="51"/>
      <c r="BO693" s="51"/>
      <c r="BP693" s="51"/>
      <c r="BQ693" s="51"/>
      <c r="BR693" s="51"/>
      <c r="BS693" s="51"/>
      <c r="BT693" s="51"/>
      <c r="CB693" s="51"/>
      <c r="CC693" s="51"/>
      <c r="CD693" s="51"/>
      <c r="CE693" s="51"/>
      <c r="CF693" s="51"/>
      <c r="CG693" s="51"/>
      <c r="CH693" s="51"/>
      <c r="CI693" s="51"/>
      <c r="CJ693" s="51"/>
      <c r="CK693" s="51"/>
      <c r="CL693" s="51"/>
      <c r="CM693" s="51"/>
      <c r="CN693" s="51"/>
      <c r="CO693" s="51"/>
      <c r="CP693" s="51"/>
      <c r="CQ693" s="51"/>
      <c r="CR693" s="51"/>
      <c r="CZ693" s="51"/>
      <c r="DA693" s="51"/>
      <c r="DB693" s="51"/>
      <c r="DC693" s="51"/>
      <c r="DD693" s="51"/>
      <c r="DE693" s="51"/>
      <c r="DF693" s="51"/>
      <c r="DG693" s="51"/>
      <c r="DH693" s="51"/>
      <c r="DI693" s="51"/>
      <c r="DJ693" s="51"/>
      <c r="DK693" s="51"/>
      <c r="DL693" s="51"/>
      <c r="DM693" s="51"/>
      <c r="DN693" s="51"/>
      <c r="DO693" s="51"/>
      <c r="DP693" s="51"/>
      <c r="DX693" s="51"/>
      <c r="DY693" s="51"/>
      <c r="DZ693" s="51"/>
      <c r="EA693" s="51"/>
      <c r="EB693" s="51"/>
      <c r="EC693" s="51"/>
      <c r="ED693" s="51"/>
      <c r="EE693" s="51"/>
      <c r="EF693" s="51"/>
      <c r="EG693" s="51"/>
      <c r="EH693" s="51"/>
      <c r="EI693" s="51"/>
      <c r="EJ693" s="51"/>
      <c r="EK693" s="51"/>
      <c r="EL693" s="51"/>
      <c r="EM693" s="51"/>
      <c r="EN693" s="51"/>
      <c r="EV693" s="51"/>
      <c r="EW693" s="51"/>
      <c r="EX693" s="51"/>
      <c r="EY693" s="51"/>
      <c r="EZ693" s="51"/>
      <c r="FA693" s="51"/>
      <c r="FB693" s="51"/>
      <c r="FC693" s="51"/>
      <c r="FD693" s="51"/>
      <c r="FE693" s="51"/>
      <c r="FF693" s="51"/>
      <c r="FG693" s="51"/>
      <c r="FH693" s="51"/>
      <c r="FI693" s="51"/>
      <c r="FJ693" s="51"/>
      <c r="FK693" s="51"/>
      <c r="FL693" s="51"/>
    </row>
    <row r="694" spans="2:168" ht="12" customHeight="1" x14ac:dyDescent="0.2">
      <c r="B694" s="21"/>
      <c r="C694" s="51"/>
      <c r="D694" s="1">
        <v>8</v>
      </c>
      <c r="E694" s="1238">
        <f t="shared" si="342"/>
        <v>0</v>
      </c>
      <c r="F694" s="669">
        <f t="shared" si="342"/>
        <v>0</v>
      </c>
      <c r="G694" s="47"/>
      <c r="H694" s="48">
        <f t="shared" si="343"/>
        <v>0</v>
      </c>
      <c r="I694" s="48">
        <f t="shared" si="343"/>
        <v>0</v>
      </c>
      <c r="J694" s="48">
        <f t="shared" si="343"/>
        <v>0</v>
      </c>
      <c r="K694" s="1187">
        <f t="shared" si="348"/>
        <v>0</v>
      </c>
      <c r="L694" s="46"/>
      <c r="M694" s="48">
        <f t="shared" si="344"/>
        <v>0</v>
      </c>
      <c r="N694" s="48">
        <f t="shared" si="344"/>
        <v>0</v>
      </c>
      <c r="O694" s="48">
        <f t="shared" si="344"/>
        <v>0</v>
      </c>
      <c r="P694" s="1187">
        <f t="shared" si="349"/>
        <v>0</v>
      </c>
      <c r="Q694" s="46"/>
      <c r="R694" s="628" t="str">
        <f t="shared" si="345"/>
        <v>ja</v>
      </c>
      <c r="S694" s="1230">
        <f>IF(R694="nee",0,(K694-P694)*(tab!$C$24*tab!$D$10+tab!$D$52))</f>
        <v>0</v>
      </c>
      <c r="T694" s="1230" t="str">
        <f>IF(AND(K694=0,P694=0),"",(H694-M694)*tab!$E$60+(I694-N694)*tab!$F$60+(J694-O694)*tab!$G$60)</f>
        <v/>
      </c>
      <c r="U694" s="1230">
        <f t="shared" si="351"/>
        <v>0</v>
      </c>
      <c r="V694" s="628" t="str">
        <f t="shared" si="347"/>
        <v>ja</v>
      </c>
      <c r="W694" s="1230">
        <f>IF(V694="nee",0,(K694-P694)*(tab!$C$125))</f>
        <v>0</v>
      </c>
      <c r="X694" s="1230">
        <f>IF(AND(K694=0,P694=0),0,(H694-M694)*tab!$G$125+(I694-N694)*tab!$H$125+(J694-O694)*tab!$I$125)</f>
        <v>0</v>
      </c>
      <c r="Y694" s="1230">
        <f t="shared" si="350"/>
        <v>0</v>
      </c>
      <c r="Z694" s="3"/>
      <c r="AA694" s="26"/>
      <c r="AF694" s="51"/>
      <c r="AG694" s="51"/>
      <c r="AH694" s="51"/>
      <c r="AI694" s="51"/>
      <c r="AJ694" s="51"/>
      <c r="AK694" s="51"/>
      <c r="AL694" s="51"/>
      <c r="AM694" s="51"/>
      <c r="AN694" s="51"/>
      <c r="AO694" s="51"/>
      <c r="AP694" s="51"/>
      <c r="AQ694" s="51"/>
      <c r="AR694" s="51"/>
      <c r="AS694" s="51"/>
      <c r="AT694" s="51"/>
      <c r="AU694" s="51"/>
      <c r="AV694" s="51"/>
      <c r="BD694" s="51"/>
      <c r="BE694" s="51"/>
      <c r="BF694" s="51"/>
      <c r="BG694" s="51"/>
      <c r="BH694" s="51"/>
      <c r="BI694" s="51"/>
      <c r="BJ694" s="51"/>
      <c r="BK694" s="51"/>
      <c r="BL694" s="51"/>
      <c r="BM694" s="51"/>
      <c r="BN694" s="51"/>
      <c r="BO694" s="51"/>
      <c r="BP694" s="51"/>
      <c r="BQ694" s="51"/>
      <c r="BR694" s="51"/>
      <c r="BS694" s="51"/>
      <c r="BT694" s="51"/>
      <c r="CB694" s="51"/>
      <c r="CC694" s="51"/>
      <c r="CD694" s="51"/>
      <c r="CE694" s="51"/>
      <c r="CF694" s="51"/>
      <c r="CG694" s="51"/>
      <c r="CH694" s="51"/>
      <c r="CI694" s="51"/>
      <c r="CJ694" s="51"/>
      <c r="CK694" s="51"/>
      <c r="CL694" s="51"/>
      <c r="CM694" s="51"/>
      <c r="CN694" s="51"/>
      <c r="CO694" s="51"/>
      <c r="CP694" s="51"/>
      <c r="CQ694" s="51"/>
      <c r="CR694" s="51"/>
      <c r="CZ694" s="51"/>
      <c r="DA694" s="51"/>
      <c r="DB694" s="51"/>
      <c r="DC694" s="51"/>
      <c r="DD694" s="51"/>
      <c r="DE694" s="51"/>
      <c r="DF694" s="51"/>
      <c r="DG694" s="51"/>
      <c r="DH694" s="51"/>
      <c r="DI694" s="51"/>
      <c r="DJ694" s="51"/>
      <c r="DK694" s="51"/>
      <c r="DL694" s="51"/>
      <c r="DM694" s="51"/>
      <c r="DN694" s="51"/>
      <c r="DO694" s="51"/>
      <c r="DP694" s="51"/>
      <c r="DX694" s="51"/>
      <c r="DY694" s="51"/>
      <c r="DZ694" s="51"/>
      <c r="EA694" s="51"/>
      <c r="EB694" s="51"/>
      <c r="EC694" s="51"/>
      <c r="ED694" s="51"/>
      <c r="EE694" s="51"/>
      <c r="EF694" s="51"/>
      <c r="EG694" s="51"/>
      <c r="EH694" s="51"/>
      <c r="EI694" s="51"/>
      <c r="EJ694" s="51"/>
      <c r="EK694" s="51"/>
      <c r="EL694" s="51"/>
      <c r="EM694" s="51"/>
      <c r="EN694" s="51"/>
      <c r="EV694" s="51"/>
      <c r="EW694" s="51"/>
      <c r="EX694" s="51"/>
      <c r="EY694" s="51"/>
      <c r="EZ694" s="51"/>
      <c r="FA694" s="51"/>
      <c r="FB694" s="51"/>
      <c r="FC694" s="51"/>
      <c r="FD694" s="51"/>
      <c r="FE694" s="51"/>
      <c r="FF694" s="51"/>
      <c r="FG694" s="51"/>
      <c r="FH694" s="51"/>
      <c r="FI694" s="51"/>
      <c r="FJ694" s="51"/>
      <c r="FK694" s="51"/>
      <c r="FL694" s="51"/>
    </row>
    <row r="695" spans="2:168" ht="12" customHeight="1" x14ac:dyDescent="0.2">
      <c r="B695" s="21"/>
      <c r="C695" s="51"/>
      <c r="D695" s="1">
        <v>9</v>
      </c>
      <c r="E695" s="1238">
        <f t="shared" si="342"/>
        <v>0</v>
      </c>
      <c r="F695" s="669">
        <f t="shared" si="342"/>
        <v>0</v>
      </c>
      <c r="G695" s="47"/>
      <c r="H695" s="48">
        <f t="shared" si="343"/>
        <v>0</v>
      </c>
      <c r="I695" s="48">
        <f t="shared" si="343"/>
        <v>0</v>
      </c>
      <c r="J695" s="48">
        <f t="shared" si="343"/>
        <v>0</v>
      </c>
      <c r="K695" s="1187">
        <f t="shared" si="348"/>
        <v>0</v>
      </c>
      <c r="L695" s="46"/>
      <c r="M695" s="48">
        <f t="shared" si="344"/>
        <v>0</v>
      </c>
      <c r="N695" s="48">
        <f t="shared" si="344"/>
        <v>0</v>
      </c>
      <c r="O695" s="48">
        <f t="shared" si="344"/>
        <v>0</v>
      </c>
      <c r="P695" s="1187">
        <f t="shared" si="349"/>
        <v>0</v>
      </c>
      <c r="Q695" s="46"/>
      <c r="R695" s="628" t="str">
        <f t="shared" si="345"/>
        <v>ja</v>
      </c>
      <c r="S695" s="1230">
        <f>IF(R695="nee",0,(K695-P695)*(tab!$C$24*tab!$D$10+tab!$D$52))</f>
        <v>0</v>
      </c>
      <c r="T695" s="1230" t="str">
        <f>IF(AND(K695=0,P695=0),"",(H695-M695)*tab!$E$60+(I695-N695)*tab!$F$60+(J695-O695)*tab!$G$60)</f>
        <v/>
      </c>
      <c r="U695" s="1230">
        <f t="shared" si="351"/>
        <v>0</v>
      </c>
      <c r="V695" s="628" t="str">
        <f t="shared" si="347"/>
        <v>ja</v>
      </c>
      <c r="W695" s="1230">
        <f>IF(V695="nee",0,(K695-P695)*(tab!$C$125))</f>
        <v>0</v>
      </c>
      <c r="X695" s="1230">
        <f>IF(AND(K695=0,P695=0),0,(H695-M695)*tab!$G$125+(I695-N695)*tab!$H$125+(J695-O695)*tab!$I$125)</f>
        <v>0</v>
      </c>
      <c r="Y695" s="1230">
        <f t="shared" si="350"/>
        <v>0</v>
      </c>
      <c r="Z695" s="3"/>
      <c r="AA695" s="26"/>
      <c r="AF695" s="51"/>
      <c r="AG695" s="51"/>
      <c r="AH695" s="51"/>
      <c r="AI695" s="51"/>
      <c r="AJ695" s="51"/>
      <c r="AK695" s="51"/>
      <c r="AL695" s="51"/>
      <c r="AM695" s="51"/>
      <c r="AN695" s="51"/>
      <c r="AO695" s="51"/>
      <c r="AP695" s="51"/>
      <c r="AQ695" s="51"/>
      <c r="AR695" s="51"/>
      <c r="AS695" s="51"/>
      <c r="AT695" s="51"/>
      <c r="AU695" s="51"/>
      <c r="AV695" s="51"/>
      <c r="BD695" s="51"/>
      <c r="BE695" s="51"/>
      <c r="BF695" s="51"/>
      <c r="BG695" s="51"/>
      <c r="BH695" s="51"/>
      <c r="BI695" s="51"/>
      <c r="BJ695" s="51"/>
      <c r="BK695" s="51"/>
      <c r="BL695" s="51"/>
      <c r="BM695" s="51"/>
      <c r="BN695" s="51"/>
      <c r="BO695" s="51"/>
      <c r="BP695" s="51"/>
      <c r="BQ695" s="51"/>
      <c r="BR695" s="51"/>
      <c r="BS695" s="51"/>
      <c r="BT695" s="51"/>
      <c r="CB695" s="51"/>
      <c r="CC695" s="51"/>
      <c r="CD695" s="51"/>
      <c r="CE695" s="51"/>
      <c r="CF695" s="51"/>
      <c r="CG695" s="51"/>
      <c r="CH695" s="51"/>
      <c r="CI695" s="51"/>
      <c r="CJ695" s="51"/>
      <c r="CK695" s="51"/>
      <c r="CL695" s="51"/>
      <c r="CM695" s="51"/>
      <c r="CN695" s="51"/>
      <c r="CO695" s="51"/>
      <c r="CP695" s="51"/>
      <c r="CQ695" s="51"/>
      <c r="CR695" s="51"/>
      <c r="CZ695" s="51"/>
      <c r="DA695" s="51"/>
      <c r="DB695" s="51"/>
      <c r="DC695" s="51"/>
      <c r="DD695" s="51"/>
      <c r="DE695" s="51"/>
      <c r="DF695" s="51"/>
      <c r="DG695" s="51"/>
      <c r="DH695" s="51"/>
      <c r="DI695" s="51"/>
      <c r="DJ695" s="51"/>
      <c r="DK695" s="51"/>
      <c r="DL695" s="51"/>
      <c r="DM695" s="51"/>
      <c r="DN695" s="51"/>
      <c r="DO695" s="51"/>
      <c r="DP695" s="51"/>
      <c r="DX695" s="51"/>
      <c r="DY695" s="51"/>
      <c r="DZ695" s="51"/>
      <c r="EA695" s="51"/>
      <c r="EB695" s="51"/>
      <c r="EC695" s="51"/>
      <c r="ED695" s="51"/>
      <c r="EE695" s="51"/>
      <c r="EF695" s="51"/>
      <c r="EG695" s="51"/>
      <c r="EH695" s="51"/>
      <c r="EI695" s="51"/>
      <c r="EJ695" s="51"/>
      <c r="EK695" s="51"/>
      <c r="EL695" s="51"/>
      <c r="EM695" s="51"/>
      <c r="EN695" s="51"/>
      <c r="EV695" s="51"/>
      <c r="EW695" s="51"/>
      <c r="EX695" s="51"/>
      <c r="EY695" s="51"/>
      <c r="EZ695" s="51"/>
      <c r="FA695" s="51"/>
      <c r="FB695" s="51"/>
      <c r="FC695" s="51"/>
      <c r="FD695" s="51"/>
      <c r="FE695" s="51"/>
      <c r="FF695" s="51"/>
      <c r="FG695" s="51"/>
      <c r="FH695" s="51"/>
      <c r="FI695" s="51"/>
      <c r="FJ695" s="51"/>
      <c r="FK695" s="51"/>
      <c r="FL695" s="51"/>
    </row>
    <row r="696" spans="2:168" ht="12" customHeight="1" x14ac:dyDescent="0.2">
      <c r="B696" s="21"/>
      <c r="C696" s="51"/>
      <c r="D696" s="1">
        <v>10</v>
      </c>
      <c r="E696" s="1238">
        <f t="shared" si="342"/>
        <v>0</v>
      </c>
      <c r="F696" s="669">
        <f t="shared" si="342"/>
        <v>0</v>
      </c>
      <c r="G696" s="47"/>
      <c r="H696" s="48">
        <f t="shared" si="343"/>
        <v>0</v>
      </c>
      <c r="I696" s="48">
        <f t="shared" si="343"/>
        <v>0</v>
      </c>
      <c r="J696" s="48">
        <f t="shared" si="343"/>
        <v>0</v>
      </c>
      <c r="K696" s="1187">
        <f t="shared" si="348"/>
        <v>0</v>
      </c>
      <c r="L696" s="46"/>
      <c r="M696" s="48">
        <f t="shared" si="344"/>
        <v>0</v>
      </c>
      <c r="N696" s="48">
        <f t="shared" si="344"/>
        <v>0</v>
      </c>
      <c r="O696" s="48">
        <f t="shared" si="344"/>
        <v>0</v>
      </c>
      <c r="P696" s="1187">
        <f t="shared" si="349"/>
        <v>0</v>
      </c>
      <c r="Q696" s="46"/>
      <c r="R696" s="628" t="str">
        <f t="shared" si="345"/>
        <v>ja</v>
      </c>
      <c r="S696" s="1230">
        <f>IF(R696="nee",0,(K696-P696)*(tab!$C$24*tab!$D$10+tab!$D$52))</f>
        <v>0</v>
      </c>
      <c r="T696" s="1230" t="str">
        <f>IF(AND(K696=0,P696=0),"",(H696-M696)*tab!$E$60+(I696-N696)*tab!$F$60+(J696-O696)*tab!$G$60)</f>
        <v/>
      </c>
      <c r="U696" s="1230">
        <f t="shared" si="351"/>
        <v>0</v>
      </c>
      <c r="V696" s="628" t="str">
        <f t="shared" si="347"/>
        <v>ja</v>
      </c>
      <c r="W696" s="1230">
        <f>IF(V696="nee",0,(K696-P696)*(tab!$C$125))</f>
        <v>0</v>
      </c>
      <c r="X696" s="1230">
        <f>IF(AND(K696=0,P696=0),0,(H696-M696)*tab!$G$125+(I696-N696)*tab!$H$125+(J696-O696)*tab!$I$125)</f>
        <v>0</v>
      </c>
      <c r="Y696" s="1230">
        <f t="shared" si="350"/>
        <v>0</v>
      </c>
      <c r="Z696" s="3"/>
      <c r="AA696" s="26"/>
      <c r="AF696" s="51"/>
      <c r="AG696" s="51"/>
      <c r="AH696" s="51"/>
      <c r="AI696" s="51"/>
      <c r="AJ696" s="51"/>
      <c r="AK696" s="51"/>
      <c r="AL696" s="51"/>
      <c r="AM696" s="51"/>
      <c r="AN696" s="51"/>
      <c r="AO696" s="51"/>
      <c r="AP696" s="51"/>
      <c r="AQ696" s="51"/>
      <c r="AR696" s="51"/>
      <c r="AS696" s="51"/>
      <c r="AT696" s="51"/>
      <c r="AU696" s="51"/>
      <c r="AV696" s="51"/>
      <c r="BD696" s="51"/>
      <c r="BE696" s="51"/>
      <c r="BF696" s="51"/>
      <c r="BG696" s="51"/>
      <c r="BH696" s="51"/>
      <c r="BI696" s="51"/>
      <c r="BJ696" s="51"/>
      <c r="BK696" s="51"/>
      <c r="BL696" s="51"/>
      <c r="BM696" s="51"/>
      <c r="BN696" s="51"/>
      <c r="BO696" s="51"/>
      <c r="BP696" s="51"/>
      <c r="BQ696" s="51"/>
      <c r="BR696" s="51"/>
      <c r="BS696" s="51"/>
      <c r="BT696" s="51"/>
      <c r="CB696" s="51"/>
      <c r="CC696" s="51"/>
      <c r="CD696" s="51"/>
      <c r="CE696" s="51"/>
      <c r="CF696" s="51"/>
      <c r="CG696" s="51"/>
      <c r="CH696" s="51"/>
      <c r="CI696" s="51"/>
      <c r="CJ696" s="51"/>
      <c r="CK696" s="51"/>
      <c r="CL696" s="51"/>
      <c r="CM696" s="51"/>
      <c r="CN696" s="51"/>
      <c r="CO696" s="51"/>
      <c r="CP696" s="51"/>
      <c r="CQ696" s="51"/>
      <c r="CR696" s="51"/>
      <c r="CZ696" s="51"/>
      <c r="DA696" s="51"/>
      <c r="DB696" s="51"/>
      <c r="DC696" s="51"/>
      <c r="DD696" s="51"/>
      <c r="DE696" s="51"/>
      <c r="DF696" s="51"/>
      <c r="DG696" s="51"/>
      <c r="DH696" s="51"/>
      <c r="DI696" s="51"/>
      <c r="DJ696" s="51"/>
      <c r="DK696" s="51"/>
      <c r="DL696" s="51"/>
      <c r="DM696" s="51"/>
      <c r="DN696" s="51"/>
      <c r="DO696" s="51"/>
      <c r="DP696" s="51"/>
      <c r="DX696" s="51"/>
      <c r="DY696" s="51"/>
      <c r="DZ696" s="51"/>
      <c r="EA696" s="51"/>
      <c r="EB696" s="51"/>
      <c r="EC696" s="51"/>
      <c r="ED696" s="51"/>
      <c r="EE696" s="51"/>
      <c r="EF696" s="51"/>
      <c r="EG696" s="51"/>
      <c r="EH696" s="51"/>
      <c r="EI696" s="51"/>
      <c r="EJ696" s="51"/>
      <c r="EK696" s="51"/>
      <c r="EL696" s="51"/>
      <c r="EM696" s="51"/>
      <c r="EN696" s="51"/>
      <c r="EV696" s="51"/>
      <c r="EW696" s="51"/>
      <c r="EX696" s="51"/>
      <c r="EY696" s="51"/>
      <c r="EZ696" s="51"/>
      <c r="FA696" s="51"/>
      <c r="FB696" s="51"/>
      <c r="FC696" s="51"/>
      <c r="FD696" s="51"/>
      <c r="FE696" s="51"/>
      <c r="FF696" s="51"/>
      <c r="FG696" s="51"/>
      <c r="FH696" s="51"/>
      <c r="FI696" s="51"/>
      <c r="FJ696" s="51"/>
      <c r="FK696" s="51"/>
      <c r="FL696" s="51"/>
    </row>
    <row r="697" spans="2:168" ht="12" customHeight="1" x14ac:dyDescent="0.2">
      <c r="B697" s="21"/>
      <c r="C697" s="51"/>
      <c r="D697" s="1">
        <v>11</v>
      </c>
      <c r="E697" s="1238">
        <f t="shared" si="342"/>
        <v>0</v>
      </c>
      <c r="F697" s="669">
        <f t="shared" si="342"/>
        <v>0</v>
      </c>
      <c r="G697" s="47"/>
      <c r="H697" s="48">
        <f t="shared" si="343"/>
        <v>0</v>
      </c>
      <c r="I697" s="48">
        <f t="shared" si="343"/>
        <v>0</v>
      </c>
      <c r="J697" s="48">
        <f t="shared" si="343"/>
        <v>0</v>
      </c>
      <c r="K697" s="1187">
        <f t="shared" si="348"/>
        <v>0</v>
      </c>
      <c r="L697" s="46"/>
      <c r="M697" s="48">
        <f t="shared" si="344"/>
        <v>0</v>
      </c>
      <c r="N697" s="48">
        <f t="shared" si="344"/>
        <v>0</v>
      </c>
      <c r="O697" s="48">
        <f t="shared" si="344"/>
        <v>0</v>
      </c>
      <c r="P697" s="1187">
        <f t="shared" si="349"/>
        <v>0</v>
      </c>
      <c r="Q697" s="46"/>
      <c r="R697" s="628" t="str">
        <f t="shared" si="345"/>
        <v>ja</v>
      </c>
      <c r="S697" s="1230">
        <f>IF(R697="nee",0,(K697-P697)*(tab!$C$24*tab!$D$10+tab!$D$52))</f>
        <v>0</v>
      </c>
      <c r="T697" s="1230" t="str">
        <f>IF(AND(K697=0,P697=0),"",(H697-M697)*tab!$E$60+(I697-N697)*tab!$F$60+(J697-O697)*tab!$G$60)</f>
        <v/>
      </c>
      <c r="U697" s="1230">
        <f t="shared" si="351"/>
        <v>0</v>
      </c>
      <c r="V697" s="628" t="str">
        <f t="shared" si="347"/>
        <v>ja</v>
      </c>
      <c r="W697" s="1230">
        <f>IF(V697="nee",0,(K697-P697)*(tab!$C$125))</f>
        <v>0</v>
      </c>
      <c r="X697" s="1230">
        <f>IF(AND(K697=0,P697=0),0,(H697-M697)*tab!$G$125+(I697-N697)*tab!$H$125+(J697-O697)*tab!$I$125)</f>
        <v>0</v>
      </c>
      <c r="Y697" s="1230">
        <f t="shared" si="350"/>
        <v>0</v>
      </c>
      <c r="Z697" s="3"/>
      <c r="AA697" s="26"/>
      <c r="AF697" s="51"/>
      <c r="AG697" s="51"/>
      <c r="AH697" s="51"/>
      <c r="AI697" s="51"/>
      <c r="AJ697" s="51"/>
      <c r="AK697" s="51"/>
      <c r="AL697" s="51"/>
      <c r="AM697" s="51"/>
      <c r="AN697" s="51"/>
      <c r="AO697" s="51"/>
      <c r="AP697" s="51"/>
      <c r="AQ697" s="51"/>
      <c r="AR697" s="51"/>
      <c r="AS697" s="51"/>
      <c r="AT697" s="51"/>
      <c r="AU697" s="51"/>
      <c r="AV697" s="51"/>
      <c r="BD697" s="51"/>
      <c r="BE697" s="51"/>
      <c r="BF697" s="51"/>
      <c r="BG697" s="51"/>
      <c r="BH697" s="51"/>
      <c r="BI697" s="51"/>
      <c r="BJ697" s="51"/>
      <c r="BK697" s="51"/>
      <c r="BL697" s="51"/>
      <c r="BM697" s="51"/>
      <c r="BN697" s="51"/>
      <c r="BO697" s="51"/>
      <c r="BP697" s="51"/>
      <c r="BQ697" s="51"/>
      <c r="BR697" s="51"/>
      <c r="BS697" s="51"/>
      <c r="BT697" s="51"/>
      <c r="CB697" s="51"/>
      <c r="CC697" s="51"/>
      <c r="CD697" s="51"/>
      <c r="CE697" s="51"/>
      <c r="CF697" s="51"/>
      <c r="CG697" s="51"/>
      <c r="CH697" s="51"/>
      <c r="CI697" s="51"/>
      <c r="CJ697" s="51"/>
      <c r="CK697" s="51"/>
      <c r="CL697" s="51"/>
      <c r="CM697" s="51"/>
      <c r="CN697" s="51"/>
      <c r="CO697" s="51"/>
      <c r="CP697" s="51"/>
      <c r="CQ697" s="51"/>
      <c r="CR697" s="51"/>
      <c r="CZ697" s="51"/>
      <c r="DA697" s="51"/>
      <c r="DB697" s="51"/>
      <c r="DC697" s="51"/>
      <c r="DD697" s="51"/>
      <c r="DE697" s="51"/>
      <c r="DF697" s="51"/>
      <c r="DG697" s="51"/>
      <c r="DH697" s="51"/>
      <c r="DI697" s="51"/>
      <c r="DJ697" s="51"/>
      <c r="DK697" s="51"/>
      <c r="DL697" s="51"/>
      <c r="DM697" s="51"/>
      <c r="DN697" s="51"/>
      <c r="DO697" s="51"/>
      <c r="DP697" s="51"/>
      <c r="DX697" s="51"/>
      <c r="DY697" s="51"/>
      <c r="DZ697" s="51"/>
      <c r="EA697" s="51"/>
      <c r="EB697" s="51"/>
      <c r="EC697" s="51"/>
      <c r="ED697" s="51"/>
      <c r="EE697" s="51"/>
      <c r="EF697" s="51"/>
      <c r="EG697" s="51"/>
      <c r="EH697" s="51"/>
      <c r="EI697" s="51"/>
      <c r="EJ697" s="51"/>
      <c r="EK697" s="51"/>
      <c r="EL697" s="51"/>
      <c r="EM697" s="51"/>
      <c r="EN697" s="51"/>
      <c r="EV697" s="51"/>
      <c r="EW697" s="51"/>
      <c r="EX697" s="51"/>
      <c r="EY697" s="51"/>
      <c r="EZ697" s="51"/>
      <c r="FA697" s="51"/>
      <c r="FB697" s="51"/>
      <c r="FC697" s="51"/>
      <c r="FD697" s="51"/>
      <c r="FE697" s="51"/>
      <c r="FF697" s="51"/>
      <c r="FG697" s="51"/>
      <c r="FH697" s="51"/>
      <c r="FI697" s="51"/>
      <c r="FJ697" s="51"/>
      <c r="FK697" s="51"/>
      <c r="FL697" s="51"/>
    </row>
    <row r="698" spans="2:168" ht="12" customHeight="1" x14ac:dyDescent="0.2">
      <c r="B698" s="21"/>
      <c r="C698" s="51"/>
      <c r="D698" s="1">
        <v>12</v>
      </c>
      <c r="E698" s="1238">
        <f t="shared" si="342"/>
        <v>0</v>
      </c>
      <c r="F698" s="669">
        <f t="shared" si="342"/>
        <v>0</v>
      </c>
      <c r="G698" s="47"/>
      <c r="H698" s="48">
        <f t="shared" si="343"/>
        <v>0</v>
      </c>
      <c r="I698" s="48">
        <f t="shared" si="343"/>
        <v>0</v>
      </c>
      <c r="J698" s="48">
        <f t="shared" si="343"/>
        <v>0</v>
      </c>
      <c r="K698" s="1187">
        <f t="shared" si="348"/>
        <v>0</v>
      </c>
      <c r="L698" s="46"/>
      <c r="M698" s="48">
        <f t="shared" si="344"/>
        <v>0</v>
      </c>
      <c r="N698" s="48">
        <f t="shared" si="344"/>
        <v>0</v>
      </c>
      <c r="O698" s="48">
        <f t="shared" si="344"/>
        <v>0</v>
      </c>
      <c r="P698" s="1187">
        <f t="shared" si="349"/>
        <v>0</v>
      </c>
      <c r="Q698" s="46"/>
      <c r="R698" s="628" t="str">
        <f t="shared" si="345"/>
        <v>ja</v>
      </c>
      <c r="S698" s="1230">
        <f>IF(R698="nee",0,(K698-P698)*(tab!$C$24*tab!$D$10+tab!$D$52))</f>
        <v>0</v>
      </c>
      <c r="T698" s="1230" t="str">
        <f>IF(AND(K698=0,P698=0),"",(H698-M698)*tab!$E$60+(I698-N698)*tab!$F$60+(J698-O698)*tab!$G$60)</f>
        <v/>
      </c>
      <c r="U698" s="1230">
        <f t="shared" si="351"/>
        <v>0</v>
      </c>
      <c r="V698" s="628" t="str">
        <f t="shared" si="347"/>
        <v>ja</v>
      </c>
      <c r="W698" s="1230">
        <f>IF(V698="nee",0,(K698-P698)*(tab!$C$125))</f>
        <v>0</v>
      </c>
      <c r="X698" s="1230">
        <f>IF(AND(K698=0,P698=0),0,(H698-M698)*tab!$G$125+(I698-N698)*tab!$H$125+(J698-O698)*tab!$I$125)</f>
        <v>0</v>
      </c>
      <c r="Y698" s="1230">
        <f t="shared" si="350"/>
        <v>0</v>
      </c>
      <c r="Z698" s="3"/>
      <c r="AA698" s="26"/>
      <c r="AF698" s="51"/>
      <c r="AG698" s="51"/>
      <c r="AH698" s="51"/>
      <c r="AI698" s="51"/>
      <c r="AJ698" s="51"/>
      <c r="AK698" s="51"/>
      <c r="AL698" s="51"/>
      <c r="AM698" s="51"/>
      <c r="AN698" s="51"/>
      <c r="AO698" s="51"/>
      <c r="AP698" s="51"/>
      <c r="AQ698" s="51"/>
      <c r="AR698" s="51"/>
      <c r="AS698" s="51"/>
      <c r="AT698" s="51"/>
      <c r="AU698" s="51"/>
      <c r="AV698" s="51"/>
      <c r="BD698" s="51"/>
      <c r="BE698" s="51"/>
      <c r="BF698" s="51"/>
      <c r="BG698" s="51"/>
      <c r="BH698" s="51"/>
      <c r="BI698" s="51"/>
      <c r="BJ698" s="51"/>
      <c r="BK698" s="51"/>
      <c r="BL698" s="51"/>
      <c r="BM698" s="51"/>
      <c r="BN698" s="51"/>
      <c r="BO698" s="51"/>
      <c r="BP698" s="51"/>
      <c r="BQ698" s="51"/>
      <c r="BR698" s="51"/>
      <c r="BS698" s="51"/>
      <c r="BT698" s="51"/>
      <c r="CB698" s="51"/>
      <c r="CC698" s="51"/>
      <c r="CD698" s="51"/>
      <c r="CE698" s="51"/>
      <c r="CF698" s="51"/>
      <c r="CG698" s="51"/>
      <c r="CH698" s="51"/>
      <c r="CI698" s="51"/>
      <c r="CJ698" s="51"/>
      <c r="CK698" s="51"/>
      <c r="CL698" s="51"/>
      <c r="CM698" s="51"/>
      <c r="CN698" s="51"/>
      <c r="CO698" s="51"/>
      <c r="CP698" s="51"/>
      <c r="CQ698" s="51"/>
      <c r="CR698" s="51"/>
      <c r="CZ698" s="51"/>
      <c r="DA698" s="51"/>
      <c r="DB698" s="51"/>
      <c r="DC698" s="51"/>
      <c r="DD698" s="51"/>
      <c r="DE698" s="51"/>
      <c r="DF698" s="51"/>
      <c r="DG698" s="51"/>
      <c r="DH698" s="51"/>
      <c r="DI698" s="51"/>
      <c r="DJ698" s="51"/>
      <c r="DK698" s="51"/>
      <c r="DL698" s="51"/>
      <c r="DM698" s="51"/>
      <c r="DN698" s="51"/>
      <c r="DO698" s="51"/>
      <c r="DP698" s="51"/>
      <c r="DX698" s="51"/>
      <c r="DY698" s="51"/>
      <c r="DZ698" s="51"/>
      <c r="EA698" s="51"/>
      <c r="EB698" s="51"/>
      <c r="EC698" s="51"/>
      <c r="ED698" s="51"/>
      <c r="EE698" s="51"/>
      <c r="EF698" s="51"/>
      <c r="EG698" s="51"/>
      <c r="EH698" s="51"/>
      <c r="EI698" s="51"/>
      <c r="EJ698" s="51"/>
      <c r="EK698" s="51"/>
      <c r="EL698" s="51"/>
      <c r="EM698" s="51"/>
      <c r="EN698" s="51"/>
      <c r="EV698" s="51"/>
      <c r="EW698" s="51"/>
      <c r="EX698" s="51"/>
      <c r="EY698" s="51"/>
      <c r="EZ698" s="51"/>
      <c r="FA698" s="51"/>
      <c r="FB698" s="51"/>
      <c r="FC698" s="51"/>
      <c r="FD698" s="51"/>
      <c r="FE698" s="51"/>
      <c r="FF698" s="51"/>
      <c r="FG698" s="51"/>
      <c r="FH698" s="51"/>
      <c r="FI698" s="51"/>
      <c r="FJ698" s="51"/>
      <c r="FK698" s="51"/>
      <c r="FL698" s="51"/>
    </row>
    <row r="699" spans="2:168" ht="12" customHeight="1" x14ac:dyDescent="0.2">
      <c r="B699" s="21"/>
      <c r="C699" s="51"/>
      <c r="D699" s="1">
        <v>13</v>
      </c>
      <c r="E699" s="1238">
        <f t="shared" si="342"/>
        <v>0</v>
      </c>
      <c r="F699" s="669">
        <f t="shared" si="342"/>
        <v>0</v>
      </c>
      <c r="G699" s="47"/>
      <c r="H699" s="48">
        <f t="shared" si="343"/>
        <v>0</v>
      </c>
      <c r="I699" s="48">
        <f t="shared" si="343"/>
        <v>0</v>
      </c>
      <c r="J699" s="48">
        <f t="shared" si="343"/>
        <v>0</v>
      </c>
      <c r="K699" s="1187">
        <f t="shared" ref="K699:K716" si="352">SUM(H699:J699)</f>
        <v>0</v>
      </c>
      <c r="L699" s="46"/>
      <c r="M699" s="48">
        <f t="shared" si="344"/>
        <v>0</v>
      </c>
      <c r="N699" s="48">
        <f t="shared" si="344"/>
        <v>0</v>
      </c>
      <c r="O699" s="48">
        <f t="shared" si="344"/>
        <v>0</v>
      </c>
      <c r="P699" s="1187">
        <f t="shared" si="349"/>
        <v>0</v>
      </c>
      <c r="Q699" s="46"/>
      <c r="R699" s="628" t="str">
        <f t="shared" si="345"/>
        <v>ja</v>
      </c>
      <c r="S699" s="1230">
        <f>IF(R699="nee",0,(K699-P699)*(tab!$C$24*tab!$D$10+tab!$D$52))</f>
        <v>0</v>
      </c>
      <c r="T699" s="1230" t="str">
        <f>IF(AND(K699=0,P699=0),"",(H699-M699)*tab!$E$60+(I699-N699)*tab!$F$60+(J699-O699)*tab!$G$60)</f>
        <v/>
      </c>
      <c r="U699" s="1230">
        <f t="shared" si="351"/>
        <v>0</v>
      </c>
      <c r="V699" s="628" t="str">
        <f t="shared" si="347"/>
        <v>ja</v>
      </c>
      <c r="W699" s="1230">
        <f>IF(V699="nee",0,(K699-P699)*(tab!$C$125))</f>
        <v>0</v>
      </c>
      <c r="X699" s="1230">
        <f>IF(AND(K699=0,P699=0),0,(H699-M699)*tab!$G$125+(I699-N699)*tab!$H$125+(J699-O699)*tab!$I$125)</f>
        <v>0</v>
      </c>
      <c r="Y699" s="1230">
        <f t="shared" si="350"/>
        <v>0</v>
      </c>
      <c r="Z699" s="3"/>
      <c r="AA699" s="26"/>
      <c r="AF699" s="51"/>
      <c r="AG699" s="51"/>
      <c r="AH699" s="51"/>
      <c r="AI699" s="51"/>
      <c r="AJ699" s="51"/>
      <c r="AK699" s="51"/>
      <c r="AL699" s="51"/>
      <c r="AM699" s="51"/>
      <c r="AN699" s="51"/>
      <c r="AO699" s="51"/>
      <c r="AP699" s="51"/>
      <c r="AQ699" s="51"/>
      <c r="AR699" s="51"/>
      <c r="AS699" s="51"/>
      <c r="AT699" s="51"/>
      <c r="AU699" s="51"/>
      <c r="AV699" s="51"/>
      <c r="BD699" s="51"/>
      <c r="BE699" s="51"/>
      <c r="BF699" s="51"/>
      <c r="BG699" s="51"/>
      <c r="BH699" s="51"/>
      <c r="BI699" s="51"/>
      <c r="BJ699" s="51"/>
      <c r="BK699" s="51"/>
      <c r="BL699" s="51"/>
      <c r="BM699" s="51"/>
      <c r="BN699" s="51"/>
      <c r="BO699" s="51"/>
      <c r="BP699" s="51"/>
      <c r="BQ699" s="51"/>
      <c r="BR699" s="51"/>
      <c r="BS699" s="51"/>
      <c r="BT699" s="51"/>
      <c r="CB699" s="51"/>
      <c r="CC699" s="51"/>
      <c r="CD699" s="51"/>
      <c r="CE699" s="51"/>
      <c r="CF699" s="51"/>
      <c r="CG699" s="51"/>
      <c r="CH699" s="51"/>
      <c r="CI699" s="51"/>
      <c r="CJ699" s="51"/>
      <c r="CK699" s="51"/>
      <c r="CL699" s="51"/>
      <c r="CM699" s="51"/>
      <c r="CN699" s="51"/>
      <c r="CO699" s="51"/>
      <c r="CP699" s="51"/>
      <c r="CQ699" s="51"/>
      <c r="CR699" s="51"/>
      <c r="CZ699" s="51"/>
      <c r="DA699" s="51"/>
      <c r="DB699" s="51"/>
      <c r="DC699" s="51"/>
      <c r="DD699" s="51"/>
      <c r="DE699" s="51"/>
      <c r="DF699" s="51"/>
      <c r="DG699" s="51"/>
      <c r="DH699" s="51"/>
      <c r="DI699" s="51"/>
      <c r="DJ699" s="51"/>
      <c r="DK699" s="51"/>
      <c r="DL699" s="51"/>
      <c r="DM699" s="51"/>
      <c r="DN699" s="51"/>
      <c r="DO699" s="51"/>
      <c r="DP699" s="51"/>
      <c r="DX699" s="51"/>
      <c r="DY699" s="51"/>
      <c r="DZ699" s="51"/>
      <c r="EA699" s="51"/>
      <c r="EB699" s="51"/>
      <c r="EC699" s="51"/>
      <c r="ED699" s="51"/>
      <c r="EE699" s="51"/>
      <c r="EF699" s="51"/>
      <c r="EG699" s="51"/>
      <c r="EH699" s="51"/>
      <c r="EI699" s="51"/>
      <c r="EJ699" s="51"/>
      <c r="EK699" s="51"/>
      <c r="EL699" s="51"/>
      <c r="EM699" s="51"/>
      <c r="EN699" s="51"/>
      <c r="EV699" s="51"/>
      <c r="EW699" s="51"/>
      <c r="EX699" s="51"/>
      <c r="EY699" s="51"/>
      <c r="EZ699" s="51"/>
      <c r="FA699" s="51"/>
      <c r="FB699" s="51"/>
      <c r="FC699" s="51"/>
      <c r="FD699" s="51"/>
      <c r="FE699" s="51"/>
      <c r="FF699" s="51"/>
      <c r="FG699" s="51"/>
      <c r="FH699" s="51"/>
      <c r="FI699" s="51"/>
      <c r="FJ699" s="51"/>
      <c r="FK699" s="51"/>
      <c r="FL699" s="51"/>
    </row>
    <row r="700" spans="2:168" ht="12" customHeight="1" x14ac:dyDescent="0.2">
      <c r="B700" s="21"/>
      <c r="C700" s="51"/>
      <c r="D700" s="1">
        <v>14</v>
      </c>
      <c r="E700" s="1238">
        <f t="shared" si="342"/>
        <v>0</v>
      </c>
      <c r="F700" s="669">
        <f t="shared" si="342"/>
        <v>0</v>
      </c>
      <c r="G700" s="47"/>
      <c r="H700" s="48">
        <f t="shared" si="343"/>
        <v>0</v>
      </c>
      <c r="I700" s="48">
        <f t="shared" si="343"/>
        <v>0</v>
      </c>
      <c r="J700" s="48">
        <f t="shared" si="343"/>
        <v>0</v>
      </c>
      <c r="K700" s="1187">
        <f t="shared" si="352"/>
        <v>0</v>
      </c>
      <c r="L700" s="46"/>
      <c r="M700" s="48">
        <f t="shared" si="344"/>
        <v>0</v>
      </c>
      <c r="N700" s="48">
        <f t="shared" si="344"/>
        <v>0</v>
      </c>
      <c r="O700" s="48">
        <f t="shared" si="344"/>
        <v>0</v>
      </c>
      <c r="P700" s="1187">
        <f t="shared" si="349"/>
        <v>0</v>
      </c>
      <c r="Q700" s="46"/>
      <c r="R700" s="628" t="str">
        <f t="shared" si="345"/>
        <v>ja</v>
      </c>
      <c r="S700" s="1230">
        <f>IF(R700="nee",0,(K700-P700)*(tab!$C$24*tab!$D$10+tab!$D$52))</f>
        <v>0</v>
      </c>
      <c r="T700" s="1230" t="str">
        <f>IF(AND(K700=0,P700=0),"",(H700-M700)*tab!$E$60+(I700-N700)*tab!$F$60+(J700-O700)*tab!$G$60)</f>
        <v/>
      </c>
      <c r="U700" s="1230">
        <f t="shared" si="351"/>
        <v>0</v>
      </c>
      <c r="V700" s="628" t="str">
        <f t="shared" si="347"/>
        <v>ja</v>
      </c>
      <c r="W700" s="1230">
        <f>IF(V700="nee",0,(K700-P700)*(tab!$C$125))</f>
        <v>0</v>
      </c>
      <c r="X700" s="1230">
        <f>IF(AND(K700=0,P700=0),0,(H700-M700)*tab!$G$125+(I700-N700)*tab!$H$125+(J700-O700)*tab!$I$125)</f>
        <v>0</v>
      </c>
      <c r="Y700" s="1230">
        <f t="shared" si="350"/>
        <v>0</v>
      </c>
      <c r="Z700" s="3"/>
      <c r="AA700" s="26"/>
      <c r="AF700" s="51"/>
      <c r="AG700" s="51"/>
      <c r="AH700" s="51"/>
      <c r="AI700" s="51"/>
      <c r="AJ700" s="51"/>
      <c r="AK700" s="51"/>
      <c r="AL700" s="51"/>
      <c r="AM700" s="51"/>
      <c r="AN700" s="51"/>
      <c r="AO700" s="51"/>
      <c r="AP700" s="51"/>
      <c r="AQ700" s="51"/>
      <c r="AR700" s="51"/>
      <c r="AS700" s="51"/>
      <c r="AT700" s="51"/>
      <c r="AU700" s="51"/>
      <c r="AV700" s="51"/>
      <c r="BD700" s="51"/>
      <c r="BE700" s="51"/>
      <c r="BF700" s="51"/>
      <c r="BG700" s="51"/>
      <c r="BH700" s="51"/>
      <c r="BI700" s="51"/>
      <c r="BJ700" s="51"/>
      <c r="BK700" s="51"/>
      <c r="BL700" s="51"/>
      <c r="BM700" s="51"/>
      <c r="BN700" s="51"/>
      <c r="BO700" s="51"/>
      <c r="BP700" s="51"/>
      <c r="BQ700" s="51"/>
      <c r="BR700" s="51"/>
      <c r="BS700" s="51"/>
      <c r="BT700" s="51"/>
      <c r="CB700" s="51"/>
      <c r="CC700" s="51"/>
      <c r="CD700" s="51"/>
      <c r="CE700" s="51"/>
      <c r="CF700" s="51"/>
      <c r="CG700" s="51"/>
      <c r="CH700" s="51"/>
      <c r="CI700" s="51"/>
      <c r="CJ700" s="51"/>
      <c r="CK700" s="51"/>
      <c r="CL700" s="51"/>
      <c r="CM700" s="51"/>
      <c r="CN700" s="51"/>
      <c r="CO700" s="51"/>
      <c r="CP700" s="51"/>
      <c r="CQ700" s="51"/>
      <c r="CR700" s="51"/>
      <c r="CZ700" s="51"/>
      <c r="DA700" s="51"/>
      <c r="DB700" s="51"/>
      <c r="DC700" s="51"/>
      <c r="DD700" s="51"/>
      <c r="DE700" s="51"/>
      <c r="DF700" s="51"/>
      <c r="DG700" s="51"/>
      <c r="DH700" s="51"/>
      <c r="DI700" s="51"/>
      <c r="DJ700" s="51"/>
      <c r="DK700" s="51"/>
      <c r="DL700" s="51"/>
      <c r="DM700" s="51"/>
      <c r="DN700" s="51"/>
      <c r="DO700" s="51"/>
      <c r="DP700" s="51"/>
      <c r="DX700" s="51"/>
      <c r="DY700" s="51"/>
      <c r="DZ700" s="51"/>
      <c r="EA700" s="51"/>
      <c r="EB700" s="51"/>
      <c r="EC700" s="51"/>
      <c r="ED700" s="51"/>
      <c r="EE700" s="51"/>
      <c r="EF700" s="51"/>
      <c r="EG700" s="51"/>
      <c r="EH700" s="51"/>
      <c r="EI700" s="51"/>
      <c r="EJ700" s="51"/>
      <c r="EK700" s="51"/>
      <c r="EL700" s="51"/>
      <c r="EM700" s="51"/>
      <c r="EN700" s="51"/>
      <c r="EV700" s="51"/>
      <c r="EW700" s="51"/>
      <c r="EX700" s="51"/>
      <c r="EY700" s="51"/>
      <c r="EZ700" s="51"/>
      <c r="FA700" s="51"/>
      <c r="FB700" s="51"/>
      <c r="FC700" s="51"/>
      <c r="FD700" s="51"/>
      <c r="FE700" s="51"/>
      <c r="FF700" s="51"/>
      <c r="FG700" s="51"/>
      <c r="FH700" s="51"/>
      <c r="FI700" s="51"/>
      <c r="FJ700" s="51"/>
      <c r="FK700" s="51"/>
      <c r="FL700" s="51"/>
    </row>
    <row r="701" spans="2:168" ht="12" customHeight="1" x14ac:dyDescent="0.2">
      <c r="B701" s="21"/>
      <c r="C701" s="51"/>
      <c r="D701" s="1">
        <v>15</v>
      </c>
      <c r="E701" s="1238">
        <f t="shared" si="342"/>
        <v>0</v>
      </c>
      <c r="F701" s="669">
        <f t="shared" si="342"/>
        <v>0</v>
      </c>
      <c r="G701" s="47"/>
      <c r="H701" s="48">
        <f t="shared" si="343"/>
        <v>0</v>
      </c>
      <c r="I701" s="48">
        <f t="shared" si="343"/>
        <v>0</v>
      </c>
      <c r="J701" s="48">
        <f t="shared" si="343"/>
        <v>0</v>
      </c>
      <c r="K701" s="1187">
        <f t="shared" si="352"/>
        <v>0</v>
      </c>
      <c r="L701" s="46"/>
      <c r="M701" s="48">
        <f t="shared" si="344"/>
        <v>0</v>
      </c>
      <c r="N701" s="48">
        <f t="shared" si="344"/>
        <v>0</v>
      </c>
      <c r="O701" s="48">
        <f t="shared" si="344"/>
        <v>0</v>
      </c>
      <c r="P701" s="1187">
        <f t="shared" si="349"/>
        <v>0</v>
      </c>
      <c r="Q701" s="46"/>
      <c r="R701" s="628" t="str">
        <f t="shared" si="345"/>
        <v>ja</v>
      </c>
      <c r="S701" s="1230">
        <f>IF(R701="nee",0,(K701-P701)*(tab!$C$24*tab!$D$10+tab!$D$52))</f>
        <v>0</v>
      </c>
      <c r="T701" s="1230" t="str">
        <f>IF(AND(K701=0,P701=0),"",(H701-M701)*tab!$E$60+(I701-N701)*tab!$F$60+(J701-O701)*tab!$G$60)</f>
        <v/>
      </c>
      <c r="U701" s="1230">
        <f t="shared" si="351"/>
        <v>0</v>
      </c>
      <c r="V701" s="628" t="str">
        <f t="shared" si="347"/>
        <v>ja</v>
      </c>
      <c r="W701" s="1230">
        <f>IF(V701="nee",0,(K701-P701)*(tab!$C$125))</f>
        <v>0</v>
      </c>
      <c r="X701" s="1230">
        <f>IF(AND(K701=0,P701=0),0,(H701-M701)*tab!$G$125+(I701-N701)*tab!$H$125+(J701-O701)*tab!$I$125)</f>
        <v>0</v>
      </c>
      <c r="Y701" s="1230">
        <f t="shared" si="350"/>
        <v>0</v>
      </c>
      <c r="Z701" s="3"/>
      <c r="AA701" s="26"/>
      <c r="AF701" s="51"/>
      <c r="AG701" s="51"/>
      <c r="AH701" s="51"/>
      <c r="AI701" s="51"/>
      <c r="AJ701" s="51"/>
      <c r="AK701" s="51"/>
      <c r="AL701" s="51"/>
      <c r="AM701" s="51"/>
      <c r="AN701" s="51"/>
      <c r="AO701" s="51"/>
      <c r="AP701" s="51"/>
      <c r="AQ701" s="51"/>
      <c r="AR701" s="51"/>
      <c r="AS701" s="51"/>
      <c r="AT701" s="51"/>
      <c r="AU701" s="51"/>
      <c r="AV701" s="51"/>
      <c r="BD701" s="51"/>
      <c r="BE701" s="51"/>
      <c r="BF701" s="51"/>
      <c r="BG701" s="51"/>
      <c r="BH701" s="51"/>
      <c r="BI701" s="51"/>
      <c r="BJ701" s="51"/>
      <c r="BK701" s="51"/>
      <c r="BL701" s="51"/>
      <c r="BM701" s="51"/>
      <c r="BN701" s="51"/>
      <c r="BO701" s="51"/>
      <c r="BP701" s="51"/>
      <c r="BQ701" s="51"/>
      <c r="BR701" s="51"/>
      <c r="BS701" s="51"/>
      <c r="BT701" s="51"/>
      <c r="CB701" s="51"/>
      <c r="CC701" s="51"/>
      <c r="CD701" s="51"/>
      <c r="CE701" s="51"/>
      <c r="CF701" s="51"/>
      <c r="CG701" s="51"/>
      <c r="CH701" s="51"/>
      <c r="CI701" s="51"/>
      <c r="CJ701" s="51"/>
      <c r="CK701" s="51"/>
      <c r="CL701" s="51"/>
      <c r="CM701" s="51"/>
      <c r="CN701" s="51"/>
      <c r="CO701" s="51"/>
      <c r="CP701" s="51"/>
      <c r="CQ701" s="51"/>
      <c r="CR701" s="51"/>
      <c r="CZ701" s="51"/>
      <c r="DA701" s="51"/>
      <c r="DB701" s="51"/>
      <c r="DC701" s="51"/>
      <c r="DD701" s="51"/>
      <c r="DE701" s="51"/>
      <c r="DF701" s="51"/>
      <c r="DG701" s="51"/>
      <c r="DH701" s="51"/>
      <c r="DI701" s="51"/>
      <c r="DJ701" s="51"/>
      <c r="DK701" s="51"/>
      <c r="DL701" s="51"/>
      <c r="DM701" s="51"/>
      <c r="DN701" s="51"/>
      <c r="DO701" s="51"/>
      <c r="DP701" s="51"/>
      <c r="DX701" s="51"/>
      <c r="DY701" s="51"/>
      <c r="DZ701" s="51"/>
      <c r="EA701" s="51"/>
      <c r="EB701" s="51"/>
      <c r="EC701" s="51"/>
      <c r="ED701" s="51"/>
      <c r="EE701" s="51"/>
      <c r="EF701" s="51"/>
      <c r="EG701" s="51"/>
      <c r="EH701" s="51"/>
      <c r="EI701" s="51"/>
      <c r="EJ701" s="51"/>
      <c r="EK701" s="51"/>
      <c r="EL701" s="51"/>
      <c r="EM701" s="51"/>
      <c r="EN701" s="51"/>
      <c r="EV701" s="51"/>
      <c r="EW701" s="51"/>
      <c r="EX701" s="51"/>
      <c r="EY701" s="51"/>
      <c r="EZ701" s="51"/>
      <c r="FA701" s="51"/>
      <c r="FB701" s="51"/>
      <c r="FC701" s="51"/>
      <c r="FD701" s="51"/>
      <c r="FE701" s="51"/>
      <c r="FF701" s="51"/>
      <c r="FG701" s="51"/>
      <c r="FH701" s="51"/>
      <c r="FI701" s="51"/>
      <c r="FJ701" s="51"/>
      <c r="FK701" s="51"/>
      <c r="FL701" s="51"/>
    </row>
    <row r="702" spans="2:168" ht="12" customHeight="1" x14ac:dyDescent="0.2">
      <c r="B702" s="21"/>
      <c r="C702" s="51"/>
      <c r="D702" s="1">
        <v>16</v>
      </c>
      <c r="E702" s="1238">
        <f t="shared" si="342"/>
        <v>0</v>
      </c>
      <c r="F702" s="669">
        <f t="shared" si="342"/>
        <v>0</v>
      </c>
      <c r="G702" s="47"/>
      <c r="H702" s="48">
        <f t="shared" si="343"/>
        <v>0</v>
      </c>
      <c r="I702" s="48">
        <f t="shared" si="343"/>
        <v>0</v>
      </c>
      <c r="J702" s="48">
        <f t="shared" si="343"/>
        <v>0</v>
      </c>
      <c r="K702" s="1187">
        <f t="shared" si="352"/>
        <v>0</v>
      </c>
      <c r="L702" s="46"/>
      <c r="M702" s="48">
        <f t="shared" si="344"/>
        <v>0</v>
      </c>
      <c r="N702" s="48">
        <f t="shared" si="344"/>
        <v>0</v>
      </c>
      <c r="O702" s="48">
        <f t="shared" si="344"/>
        <v>0</v>
      </c>
      <c r="P702" s="1187">
        <f t="shared" si="349"/>
        <v>0</v>
      </c>
      <c r="Q702" s="46"/>
      <c r="R702" s="628" t="str">
        <f t="shared" si="345"/>
        <v>ja</v>
      </c>
      <c r="S702" s="1230">
        <f>IF(R702="nee",0,(K702-P702)*(tab!$C$24*tab!$D$10+tab!$D$52))</f>
        <v>0</v>
      </c>
      <c r="T702" s="1230" t="str">
        <f>IF(AND(K702=0,P702=0),"",(H702-M702)*tab!$E$60+(I702-N702)*tab!$F$60+(J702-O702)*tab!$G$60)</f>
        <v/>
      </c>
      <c r="U702" s="1230">
        <f t="shared" si="351"/>
        <v>0</v>
      </c>
      <c r="V702" s="628" t="str">
        <f t="shared" si="347"/>
        <v>ja</v>
      </c>
      <c r="W702" s="1230">
        <f>IF(V702="nee",0,(K702-P702)*(tab!$C$125))</f>
        <v>0</v>
      </c>
      <c r="X702" s="1230">
        <f>IF(AND(K702=0,P702=0),0,(H702-M702)*tab!$G$125+(I702-N702)*tab!$H$125+(J702-O702)*tab!$I$125)</f>
        <v>0</v>
      </c>
      <c r="Y702" s="1230">
        <f t="shared" si="350"/>
        <v>0</v>
      </c>
      <c r="Z702" s="3"/>
      <c r="AA702" s="26"/>
      <c r="AF702" s="51"/>
      <c r="AG702" s="51"/>
      <c r="AH702" s="51"/>
      <c r="AI702" s="51"/>
      <c r="AJ702" s="51"/>
      <c r="AK702" s="51"/>
      <c r="AL702" s="51"/>
      <c r="AM702" s="51"/>
      <c r="AN702" s="51"/>
      <c r="AO702" s="51"/>
      <c r="AP702" s="51"/>
      <c r="AQ702" s="51"/>
      <c r="AR702" s="51"/>
      <c r="AS702" s="51"/>
      <c r="AT702" s="51"/>
      <c r="AU702" s="51"/>
      <c r="AV702" s="51"/>
      <c r="BD702" s="51"/>
      <c r="BE702" s="51"/>
      <c r="BF702" s="51"/>
      <c r="BG702" s="51"/>
      <c r="BH702" s="51"/>
      <c r="BI702" s="51"/>
      <c r="BJ702" s="51"/>
      <c r="BK702" s="51"/>
      <c r="BL702" s="51"/>
      <c r="BM702" s="51"/>
      <c r="BN702" s="51"/>
      <c r="BO702" s="51"/>
      <c r="BP702" s="51"/>
      <c r="BQ702" s="51"/>
      <c r="BR702" s="51"/>
      <c r="BS702" s="51"/>
      <c r="BT702" s="51"/>
      <c r="CB702" s="51"/>
      <c r="CC702" s="51"/>
      <c r="CD702" s="51"/>
      <c r="CE702" s="51"/>
      <c r="CF702" s="51"/>
      <c r="CG702" s="51"/>
      <c r="CH702" s="51"/>
      <c r="CI702" s="51"/>
      <c r="CJ702" s="51"/>
      <c r="CK702" s="51"/>
      <c r="CL702" s="51"/>
      <c r="CM702" s="51"/>
      <c r="CN702" s="51"/>
      <c r="CO702" s="51"/>
      <c r="CP702" s="51"/>
      <c r="CQ702" s="51"/>
      <c r="CR702" s="51"/>
      <c r="CZ702" s="51"/>
      <c r="DA702" s="51"/>
      <c r="DB702" s="51"/>
      <c r="DC702" s="51"/>
      <c r="DD702" s="51"/>
      <c r="DE702" s="51"/>
      <c r="DF702" s="51"/>
      <c r="DG702" s="51"/>
      <c r="DH702" s="51"/>
      <c r="DI702" s="51"/>
      <c r="DJ702" s="51"/>
      <c r="DK702" s="51"/>
      <c r="DL702" s="51"/>
      <c r="DM702" s="51"/>
      <c r="DN702" s="51"/>
      <c r="DO702" s="51"/>
      <c r="DP702" s="51"/>
      <c r="DX702" s="51"/>
      <c r="DY702" s="51"/>
      <c r="DZ702" s="51"/>
      <c r="EA702" s="51"/>
      <c r="EB702" s="51"/>
      <c r="EC702" s="51"/>
      <c r="ED702" s="51"/>
      <c r="EE702" s="51"/>
      <c r="EF702" s="51"/>
      <c r="EG702" s="51"/>
      <c r="EH702" s="51"/>
      <c r="EI702" s="51"/>
      <c r="EJ702" s="51"/>
      <c r="EK702" s="51"/>
      <c r="EL702" s="51"/>
      <c r="EM702" s="51"/>
      <c r="EN702" s="51"/>
      <c r="EV702" s="51"/>
      <c r="EW702" s="51"/>
      <c r="EX702" s="51"/>
      <c r="EY702" s="51"/>
      <c r="EZ702" s="51"/>
      <c r="FA702" s="51"/>
      <c r="FB702" s="51"/>
      <c r="FC702" s="51"/>
      <c r="FD702" s="51"/>
      <c r="FE702" s="51"/>
      <c r="FF702" s="51"/>
      <c r="FG702" s="51"/>
      <c r="FH702" s="51"/>
      <c r="FI702" s="51"/>
      <c r="FJ702" s="51"/>
      <c r="FK702" s="51"/>
      <c r="FL702" s="51"/>
    </row>
    <row r="703" spans="2:168" ht="12" customHeight="1" x14ac:dyDescent="0.2">
      <c r="B703" s="21"/>
      <c r="C703" s="51"/>
      <c r="D703" s="1">
        <v>17</v>
      </c>
      <c r="E703" s="1238">
        <f t="shared" si="342"/>
        <v>0</v>
      </c>
      <c r="F703" s="669">
        <f t="shared" si="342"/>
        <v>0</v>
      </c>
      <c r="G703" s="47"/>
      <c r="H703" s="48">
        <f t="shared" si="343"/>
        <v>0</v>
      </c>
      <c r="I703" s="48">
        <f t="shared" si="343"/>
        <v>0</v>
      </c>
      <c r="J703" s="48">
        <f t="shared" si="343"/>
        <v>0</v>
      </c>
      <c r="K703" s="1187">
        <f t="shared" si="352"/>
        <v>0</v>
      </c>
      <c r="L703" s="46"/>
      <c r="M703" s="48">
        <f t="shared" si="344"/>
        <v>0</v>
      </c>
      <c r="N703" s="48">
        <f t="shared" si="344"/>
        <v>0</v>
      </c>
      <c r="O703" s="48">
        <f t="shared" si="344"/>
        <v>0</v>
      </c>
      <c r="P703" s="1187">
        <f t="shared" si="349"/>
        <v>0</v>
      </c>
      <c r="Q703" s="46"/>
      <c r="R703" s="628" t="str">
        <f t="shared" si="345"/>
        <v>ja</v>
      </c>
      <c r="S703" s="1230">
        <f>IF(R703="nee",0,(K703-P703)*(tab!$C$24*tab!$D$10+tab!$D$52))</f>
        <v>0</v>
      </c>
      <c r="T703" s="1230" t="str">
        <f>IF(AND(K703=0,P703=0),"",(H703-M703)*tab!$E$60+(I703-N703)*tab!$F$60+(J703-O703)*tab!$G$60)</f>
        <v/>
      </c>
      <c r="U703" s="1230">
        <f t="shared" si="351"/>
        <v>0</v>
      </c>
      <c r="V703" s="628" t="str">
        <f t="shared" si="347"/>
        <v>ja</v>
      </c>
      <c r="W703" s="1230">
        <f>IF(V703="nee",0,(K703-P703)*(tab!$C$125))</f>
        <v>0</v>
      </c>
      <c r="X703" s="1230">
        <f>IF(AND(K703=0,P703=0),0,(H703-M703)*tab!$G$125+(I703-N703)*tab!$H$125+(J703-O703)*tab!$I$125)</f>
        <v>0</v>
      </c>
      <c r="Y703" s="1230">
        <f t="shared" si="350"/>
        <v>0</v>
      </c>
      <c r="Z703" s="3"/>
      <c r="AA703" s="26"/>
      <c r="AF703" s="51"/>
      <c r="AG703" s="51"/>
      <c r="AH703" s="51"/>
      <c r="AI703" s="51"/>
      <c r="AJ703" s="51"/>
      <c r="AK703" s="51"/>
      <c r="AL703" s="51"/>
      <c r="AM703" s="51"/>
      <c r="AN703" s="51"/>
      <c r="AO703" s="51"/>
      <c r="AP703" s="51"/>
      <c r="AQ703" s="51"/>
      <c r="AR703" s="51"/>
      <c r="AS703" s="51"/>
      <c r="AT703" s="51"/>
      <c r="AU703" s="51"/>
      <c r="AV703" s="51"/>
      <c r="BD703" s="51"/>
      <c r="BE703" s="51"/>
      <c r="BF703" s="51"/>
      <c r="BG703" s="51"/>
      <c r="BH703" s="51"/>
      <c r="BI703" s="51"/>
      <c r="BJ703" s="51"/>
      <c r="BK703" s="51"/>
      <c r="BL703" s="51"/>
      <c r="BM703" s="51"/>
      <c r="BN703" s="51"/>
      <c r="BO703" s="51"/>
      <c r="BP703" s="51"/>
      <c r="BQ703" s="51"/>
      <c r="BR703" s="51"/>
      <c r="BS703" s="51"/>
      <c r="BT703" s="51"/>
      <c r="CB703" s="51"/>
      <c r="CC703" s="51"/>
      <c r="CD703" s="51"/>
      <c r="CE703" s="51"/>
      <c r="CF703" s="51"/>
      <c r="CG703" s="51"/>
      <c r="CH703" s="51"/>
      <c r="CI703" s="51"/>
      <c r="CJ703" s="51"/>
      <c r="CK703" s="51"/>
      <c r="CL703" s="51"/>
      <c r="CM703" s="51"/>
      <c r="CN703" s="51"/>
      <c r="CO703" s="51"/>
      <c r="CP703" s="51"/>
      <c r="CQ703" s="51"/>
      <c r="CR703" s="51"/>
      <c r="CZ703" s="51"/>
      <c r="DA703" s="51"/>
      <c r="DB703" s="51"/>
      <c r="DC703" s="51"/>
      <c r="DD703" s="51"/>
      <c r="DE703" s="51"/>
      <c r="DF703" s="51"/>
      <c r="DG703" s="51"/>
      <c r="DH703" s="51"/>
      <c r="DI703" s="51"/>
      <c r="DJ703" s="51"/>
      <c r="DK703" s="51"/>
      <c r="DL703" s="51"/>
      <c r="DM703" s="51"/>
      <c r="DN703" s="51"/>
      <c r="DO703" s="51"/>
      <c r="DP703" s="51"/>
      <c r="DX703" s="51"/>
      <c r="DY703" s="51"/>
      <c r="DZ703" s="51"/>
      <c r="EA703" s="51"/>
      <c r="EB703" s="51"/>
      <c r="EC703" s="51"/>
      <c r="ED703" s="51"/>
      <c r="EE703" s="51"/>
      <c r="EF703" s="51"/>
      <c r="EG703" s="51"/>
      <c r="EH703" s="51"/>
      <c r="EI703" s="51"/>
      <c r="EJ703" s="51"/>
      <c r="EK703" s="51"/>
      <c r="EL703" s="51"/>
      <c r="EM703" s="51"/>
      <c r="EN703" s="51"/>
      <c r="EV703" s="51"/>
      <c r="EW703" s="51"/>
      <c r="EX703" s="51"/>
      <c r="EY703" s="51"/>
      <c r="EZ703" s="51"/>
      <c r="FA703" s="51"/>
      <c r="FB703" s="51"/>
      <c r="FC703" s="51"/>
      <c r="FD703" s="51"/>
      <c r="FE703" s="51"/>
      <c r="FF703" s="51"/>
      <c r="FG703" s="51"/>
      <c r="FH703" s="51"/>
      <c r="FI703" s="51"/>
      <c r="FJ703" s="51"/>
      <c r="FK703" s="51"/>
      <c r="FL703" s="51"/>
    </row>
    <row r="704" spans="2:168" ht="12" customHeight="1" x14ac:dyDescent="0.2">
      <c r="B704" s="21"/>
      <c r="C704" s="51"/>
      <c r="D704" s="1">
        <v>18</v>
      </c>
      <c r="E704" s="1238">
        <f t="shared" si="342"/>
        <v>0</v>
      </c>
      <c r="F704" s="669">
        <f t="shared" si="342"/>
        <v>0</v>
      </c>
      <c r="G704" s="47"/>
      <c r="H704" s="48">
        <f t="shared" si="343"/>
        <v>0</v>
      </c>
      <c r="I704" s="48">
        <f t="shared" si="343"/>
        <v>0</v>
      </c>
      <c r="J704" s="48">
        <f t="shared" si="343"/>
        <v>0</v>
      </c>
      <c r="K704" s="1187">
        <f t="shared" si="352"/>
        <v>0</v>
      </c>
      <c r="L704" s="46"/>
      <c r="M704" s="48">
        <f t="shared" si="344"/>
        <v>0</v>
      </c>
      <c r="N704" s="48">
        <f t="shared" si="344"/>
        <v>0</v>
      </c>
      <c r="O704" s="48">
        <f t="shared" si="344"/>
        <v>0</v>
      </c>
      <c r="P704" s="1187">
        <f t="shared" si="349"/>
        <v>0</v>
      </c>
      <c r="Q704" s="46"/>
      <c r="R704" s="628" t="str">
        <f t="shared" si="345"/>
        <v>ja</v>
      </c>
      <c r="S704" s="1230">
        <f>IF(R704="nee",0,(K704-P704)*(tab!$C$24*tab!$D$10+tab!$D$52))</f>
        <v>0</v>
      </c>
      <c r="T704" s="1230" t="str">
        <f>IF(AND(K704=0,P704=0),"",(H704-M704)*tab!$E$60+(I704-N704)*tab!$F$60+(J704-O704)*tab!$G$60)</f>
        <v/>
      </c>
      <c r="U704" s="1230">
        <f t="shared" si="351"/>
        <v>0</v>
      </c>
      <c r="V704" s="628" t="str">
        <f t="shared" si="347"/>
        <v>ja</v>
      </c>
      <c r="W704" s="1230">
        <f>IF(V704="nee",0,(K704-P704)*(tab!$C$125))</f>
        <v>0</v>
      </c>
      <c r="X704" s="1230">
        <f>IF(AND(K704=0,P704=0),0,(H704-M704)*tab!$G$125+(I704-N704)*tab!$H$125+(J704-O704)*tab!$I$125)</f>
        <v>0</v>
      </c>
      <c r="Y704" s="1230">
        <f t="shared" si="350"/>
        <v>0</v>
      </c>
      <c r="Z704" s="3"/>
      <c r="AA704" s="26"/>
      <c r="AF704" s="51"/>
      <c r="AG704" s="51"/>
      <c r="AH704" s="51"/>
      <c r="AI704" s="51"/>
      <c r="AJ704" s="51"/>
      <c r="AK704" s="51"/>
      <c r="AL704" s="51"/>
      <c r="AM704" s="51"/>
      <c r="AN704" s="51"/>
      <c r="AO704" s="51"/>
      <c r="AP704" s="51"/>
      <c r="AQ704" s="51"/>
      <c r="AR704" s="51"/>
      <c r="AS704" s="51"/>
      <c r="AT704" s="51"/>
      <c r="AU704" s="51"/>
      <c r="AV704" s="51"/>
      <c r="BD704" s="51"/>
      <c r="BE704" s="51"/>
      <c r="BF704" s="51"/>
      <c r="BG704" s="51"/>
      <c r="BH704" s="51"/>
      <c r="BI704" s="51"/>
      <c r="BJ704" s="51"/>
      <c r="BK704" s="51"/>
      <c r="BL704" s="51"/>
      <c r="BM704" s="51"/>
      <c r="BN704" s="51"/>
      <c r="BO704" s="51"/>
      <c r="BP704" s="51"/>
      <c r="BQ704" s="51"/>
      <c r="BR704" s="51"/>
      <c r="BS704" s="51"/>
      <c r="BT704" s="51"/>
      <c r="CB704" s="51"/>
      <c r="CC704" s="51"/>
      <c r="CD704" s="51"/>
      <c r="CE704" s="51"/>
      <c r="CF704" s="51"/>
      <c r="CG704" s="51"/>
      <c r="CH704" s="51"/>
      <c r="CI704" s="51"/>
      <c r="CJ704" s="51"/>
      <c r="CK704" s="51"/>
      <c r="CL704" s="51"/>
      <c r="CM704" s="51"/>
      <c r="CN704" s="51"/>
      <c r="CO704" s="51"/>
      <c r="CP704" s="51"/>
      <c r="CQ704" s="51"/>
      <c r="CR704" s="51"/>
      <c r="CZ704" s="51"/>
      <c r="DA704" s="51"/>
      <c r="DB704" s="51"/>
      <c r="DC704" s="51"/>
      <c r="DD704" s="51"/>
      <c r="DE704" s="51"/>
      <c r="DF704" s="51"/>
      <c r="DG704" s="51"/>
      <c r="DH704" s="51"/>
      <c r="DI704" s="51"/>
      <c r="DJ704" s="51"/>
      <c r="DK704" s="51"/>
      <c r="DL704" s="51"/>
      <c r="DM704" s="51"/>
      <c r="DN704" s="51"/>
      <c r="DO704" s="51"/>
      <c r="DP704" s="51"/>
      <c r="DX704" s="51"/>
      <c r="DY704" s="51"/>
      <c r="DZ704" s="51"/>
      <c r="EA704" s="51"/>
      <c r="EB704" s="51"/>
      <c r="EC704" s="51"/>
      <c r="ED704" s="51"/>
      <c r="EE704" s="51"/>
      <c r="EF704" s="51"/>
      <c r="EG704" s="51"/>
      <c r="EH704" s="51"/>
      <c r="EI704" s="51"/>
      <c r="EJ704" s="51"/>
      <c r="EK704" s="51"/>
      <c r="EL704" s="51"/>
      <c r="EM704" s="51"/>
      <c r="EN704" s="51"/>
      <c r="EV704" s="51"/>
      <c r="EW704" s="51"/>
      <c r="EX704" s="51"/>
      <c r="EY704" s="51"/>
      <c r="EZ704" s="51"/>
      <c r="FA704" s="51"/>
      <c r="FB704" s="51"/>
      <c r="FC704" s="51"/>
      <c r="FD704" s="51"/>
      <c r="FE704" s="51"/>
      <c r="FF704" s="51"/>
      <c r="FG704" s="51"/>
      <c r="FH704" s="51"/>
      <c r="FI704" s="51"/>
      <c r="FJ704" s="51"/>
      <c r="FK704" s="51"/>
      <c r="FL704" s="51"/>
    </row>
    <row r="705" spans="2:168" ht="12" customHeight="1" x14ac:dyDescent="0.2">
      <c r="B705" s="21"/>
      <c r="C705" s="51"/>
      <c r="D705" s="1">
        <v>19</v>
      </c>
      <c r="E705" s="1238">
        <f t="shared" si="342"/>
        <v>0</v>
      </c>
      <c r="F705" s="669">
        <f t="shared" si="342"/>
        <v>0</v>
      </c>
      <c r="G705" s="47"/>
      <c r="H705" s="48">
        <f t="shared" si="343"/>
        <v>0</v>
      </c>
      <c r="I705" s="48">
        <f t="shared" si="343"/>
        <v>0</v>
      </c>
      <c r="J705" s="48">
        <f t="shared" si="343"/>
        <v>0</v>
      </c>
      <c r="K705" s="1187">
        <f t="shared" si="352"/>
        <v>0</v>
      </c>
      <c r="L705" s="46"/>
      <c r="M705" s="48">
        <f t="shared" si="344"/>
        <v>0</v>
      </c>
      <c r="N705" s="48">
        <f t="shared" si="344"/>
        <v>0</v>
      </c>
      <c r="O705" s="48">
        <f t="shared" si="344"/>
        <v>0</v>
      </c>
      <c r="P705" s="1187">
        <f t="shared" si="349"/>
        <v>0</v>
      </c>
      <c r="Q705" s="46"/>
      <c r="R705" s="628" t="str">
        <f t="shared" si="345"/>
        <v>ja</v>
      </c>
      <c r="S705" s="1230">
        <f>IF(R705="nee",0,(K705-P705)*(tab!$C$24*tab!$D$10+tab!$D$52))</f>
        <v>0</v>
      </c>
      <c r="T705" s="1230" t="str">
        <f>IF(AND(K705=0,P705=0),"",(H705-M705)*tab!$E$60+(I705-N705)*tab!$F$60+(J705-O705)*tab!$G$60)</f>
        <v/>
      </c>
      <c r="U705" s="1230">
        <f t="shared" si="351"/>
        <v>0</v>
      </c>
      <c r="V705" s="628" t="str">
        <f t="shared" si="347"/>
        <v>ja</v>
      </c>
      <c r="W705" s="1230">
        <f>IF(V705="nee",0,(K705-P705)*(tab!$C$125))</f>
        <v>0</v>
      </c>
      <c r="X705" s="1230">
        <f>IF(AND(K705=0,P705=0),0,(H705-M705)*tab!$G$125+(I705-N705)*tab!$H$125+(J705-O705)*tab!$I$125)</f>
        <v>0</v>
      </c>
      <c r="Y705" s="1230">
        <f t="shared" si="350"/>
        <v>0</v>
      </c>
      <c r="Z705" s="3"/>
      <c r="AA705" s="26"/>
      <c r="AF705" s="51"/>
      <c r="AG705" s="51"/>
      <c r="AH705" s="51"/>
      <c r="AI705" s="51"/>
      <c r="AJ705" s="51"/>
      <c r="AK705" s="51"/>
      <c r="AL705" s="51"/>
      <c r="AM705" s="51"/>
      <c r="AN705" s="51"/>
      <c r="AO705" s="51"/>
      <c r="AP705" s="51"/>
      <c r="AQ705" s="51"/>
      <c r="AR705" s="51"/>
      <c r="AS705" s="51"/>
      <c r="AT705" s="51"/>
      <c r="AU705" s="51"/>
      <c r="AV705" s="51"/>
      <c r="BD705" s="51"/>
      <c r="BE705" s="51"/>
      <c r="BF705" s="51"/>
      <c r="BG705" s="51"/>
      <c r="BH705" s="51"/>
      <c r="BI705" s="51"/>
      <c r="BJ705" s="51"/>
      <c r="BK705" s="51"/>
      <c r="BL705" s="51"/>
      <c r="BM705" s="51"/>
      <c r="BN705" s="51"/>
      <c r="BO705" s="51"/>
      <c r="BP705" s="51"/>
      <c r="BQ705" s="51"/>
      <c r="BR705" s="51"/>
      <c r="BS705" s="51"/>
      <c r="BT705" s="51"/>
      <c r="CB705" s="51"/>
      <c r="CC705" s="51"/>
      <c r="CD705" s="51"/>
      <c r="CE705" s="51"/>
      <c r="CF705" s="51"/>
      <c r="CG705" s="51"/>
      <c r="CH705" s="51"/>
      <c r="CI705" s="51"/>
      <c r="CJ705" s="51"/>
      <c r="CK705" s="51"/>
      <c r="CL705" s="51"/>
      <c r="CM705" s="51"/>
      <c r="CN705" s="51"/>
      <c r="CO705" s="51"/>
      <c r="CP705" s="51"/>
      <c r="CQ705" s="51"/>
      <c r="CR705" s="51"/>
      <c r="CZ705" s="51"/>
      <c r="DA705" s="51"/>
      <c r="DB705" s="51"/>
      <c r="DC705" s="51"/>
      <c r="DD705" s="51"/>
      <c r="DE705" s="51"/>
      <c r="DF705" s="51"/>
      <c r="DG705" s="51"/>
      <c r="DH705" s="51"/>
      <c r="DI705" s="51"/>
      <c r="DJ705" s="51"/>
      <c r="DK705" s="51"/>
      <c r="DL705" s="51"/>
      <c r="DM705" s="51"/>
      <c r="DN705" s="51"/>
      <c r="DO705" s="51"/>
      <c r="DP705" s="51"/>
      <c r="DX705" s="51"/>
      <c r="DY705" s="51"/>
      <c r="DZ705" s="51"/>
      <c r="EA705" s="51"/>
      <c r="EB705" s="51"/>
      <c r="EC705" s="51"/>
      <c r="ED705" s="51"/>
      <c r="EE705" s="51"/>
      <c r="EF705" s="51"/>
      <c r="EG705" s="51"/>
      <c r="EH705" s="51"/>
      <c r="EI705" s="51"/>
      <c r="EJ705" s="51"/>
      <c r="EK705" s="51"/>
      <c r="EL705" s="51"/>
      <c r="EM705" s="51"/>
      <c r="EN705" s="51"/>
      <c r="EV705" s="51"/>
      <c r="EW705" s="51"/>
      <c r="EX705" s="51"/>
      <c r="EY705" s="51"/>
      <c r="EZ705" s="51"/>
      <c r="FA705" s="51"/>
      <c r="FB705" s="51"/>
      <c r="FC705" s="51"/>
      <c r="FD705" s="51"/>
      <c r="FE705" s="51"/>
      <c r="FF705" s="51"/>
      <c r="FG705" s="51"/>
      <c r="FH705" s="51"/>
      <c r="FI705" s="51"/>
      <c r="FJ705" s="51"/>
      <c r="FK705" s="51"/>
      <c r="FL705" s="51"/>
    </row>
    <row r="706" spans="2:168" ht="12" customHeight="1" x14ac:dyDescent="0.2">
      <c r="B706" s="21"/>
      <c r="C706" s="51"/>
      <c r="D706" s="1">
        <v>20</v>
      </c>
      <c r="E706" s="1238">
        <f t="shared" si="342"/>
        <v>0</v>
      </c>
      <c r="F706" s="669">
        <f t="shared" si="342"/>
        <v>0</v>
      </c>
      <c r="G706" s="47"/>
      <c r="H706" s="48">
        <f t="shared" si="343"/>
        <v>0</v>
      </c>
      <c r="I706" s="48">
        <f t="shared" si="343"/>
        <v>0</v>
      </c>
      <c r="J706" s="48">
        <f t="shared" si="343"/>
        <v>0</v>
      </c>
      <c r="K706" s="1187">
        <f t="shared" si="352"/>
        <v>0</v>
      </c>
      <c r="L706" s="46"/>
      <c r="M706" s="48">
        <f t="shared" si="344"/>
        <v>0</v>
      </c>
      <c r="N706" s="48">
        <f t="shared" si="344"/>
        <v>0</v>
      </c>
      <c r="O706" s="48">
        <f t="shared" si="344"/>
        <v>0</v>
      </c>
      <c r="P706" s="1187">
        <f t="shared" si="349"/>
        <v>0</v>
      </c>
      <c r="Q706" s="46"/>
      <c r="R706" s="628" t="str">
        <f t="shared" si="345"/>
        <v>ja</v>
      </c>
      <c r="S706" s="1230">
        <f>IF(R706="nee",0,(K706-P706)*(tab!$C$24*tab!$D$10+tab!$D$52))</f>
        <v>0</v>
      </c>
      <c r="T706" s="1230" t="str">
        <f>IF(AND(K706=0,P706=0),"",(H706-M706)*tab!$E$60+(I706-N706)*tab!$F$60+(J706-O706)*tab!$G$60)</f>
        <v/>
      </c>
      <c r="U706" s="1230">
        <f t="shared" si="351"/>
        <v>0</v>
      </c>
      <c r="V706" s="628" t="str">
        <f t="shared" si="347"/>
        <v>ja</v>
      </c>
      <c r="W706" s="1230">
        <f>IF(V706="nee",0,(K706-P706)*(tab!$C$125))</f>
        <v>0</v>
      </c>
      <c r="X706" s="1230">
        <f>IF(AND(K706=0,P706=0),0,(H706-M706)*tab!$G$125+(I706-N706)*tab!$H$125+(J706-O706)*tab!$I$125)</f>
        <v>0</v>
      </c>
      <c r="Y706" s="1230">
        <f t="shared" si="350"/>
        <v>0</v>
      </c>
      <c r="Z706" s="3"/>
      <c r="AA706" s="26"/>
      <c r="AF706" s="51"/>
      <c r="AG706" s="51"/>
      <c r="AH706" s="51"/>
      <c r="AI706" s="51"/>
      <c r="AJ706" s="51"/>
      <c r="AK706" s="51"/>
      <c r="AL706" s="51"/>
      <c r="AM706" s="51"/>
      <c r="AN706" s="51"/>
      <c r="AO706" s="51"/>
      <c r="AP706" s="51"/>
      <c r="AQ706" s="51"/>
      <c r="AR706" s="51"/>
      <c r="AS706" s="51"/>
      <c r="AT706" s="51"/>
      <c r="AU706" s="51"/>
      <c r="AV706" s="51"/>
      <c r="BD706" s="51"/>
      <c r="BE706" s="51"/>
      <c r="BF706" s="51"/>
      <c r="BG706" s="51"/>
      <c r="BH706" s="51"/>
      <c r="BI706" s="51"/>
      <c r="BJ706" s="51"/>
      <c r="BK706" s="51"/>
      <c r="BL706" s="51"/>
      <c r="BM706" s="51"/>
      <c r="BN706" s="51"/>
      <c r="BO706" s="51"/>
      <c r="BP706" s="51"/>
      <c r="BQ706" s="51"/>
      <c r="BR706" s="51"/>
      <c r="BS706" s="51"/>
      <c r="BT706" s="51"/>
      <c r="CB706" s="51"/>
      <c r="CC706" s="51"/>
      <c r="CD706" s="51"/>
      <c r="CE706" s="51"/>
      <c r="CF706" s="51"/>
      <c r="CG706" s="51"/>
      <c r="CH706" s="51"/>
      <c r="CI706" s="51"/>
      <c r="CJ706" s="51"/>
      <c r="CK706" s="51"/>
      <c r="CL706" s="51"/>
      <c r="CM706" s="51"/>
      <c r="CN706" s="51"/>
      <c r="CO706" s="51"/>
      <c r="CP706" s="51"/>
      <c r="CQ706" s="51"/>
      <c r="CR706" s="51"/>
      <c r="CZ706" s="51"/>
      <c r="DA706" s="51"/>
      <c r="DB706" s="51"/>
      <c r="DC706" s="51"/>
      <c r="DD706" s="51"/>
      <c r="DE706" s="51"/>
      <c r="DF706" s="51"/>
      <c r="DG706" s="51"/>
      <c r="DH706" s="51"/>
      <c r="DI706" s="51"/>
      <c r="DJ706" s="51"/>
      <c r="DK706" s="51"/>
      <c r="DL706" s="51"/>
      <c r="DM706" s="51"/>
      <c r="DN706" s="51"/>
      <c r="DO706" s="51"/>
      <c r="DP706" s="51"/>
      <c r="DX706" s="51"/>
      <c r="DY706" s="51"/>
      <c r="DZ706" s="51"/>
      <c r="EA706" s="51"/>
      <c r="EB706" s="51"/>
      <c r="EC706" s="51"/>
      <c r="ED706" s="51"/>
      <c r="EE706" s="51"/>
      <c r="EF706" s="51"/>
      <c r="EG706" s="51"/>
      <c r="EH706" s="51"/>
      <c r="EI706" s="51"/>
      <c r="EJ706" s="51"/>
      <c r="EK706" s="51"/>
      <c r="EL706" s="51"/>
      <c r="EM706" s="51"/>
      <c r="EN706" s="51"/>
      <c r="EV706" s="51"/>
      <c r="EW706" s="51"/>
      <c r="EX706" s="51"/>
      <c r="EY706" s="51"/>
      <c r="EZ706" s="51"/>
      <c r="FA706" s="51"/>
      <c r="FB706" s="51"/>
      <c r="FC706" s="51"/>
      <c r="FD706" s="51"/>
      <c r="FE706" s="51"/>
      <c r="FF706" s="51"/>
      <c r="FG706" s="51"/>
      <c r="FH706" s="51"/>
      <c r="FI706" s="51"/>
      <c r="FJ706" s="51"/>
      <c r="FK706" s="51"/>
      <c r="FL706" s="51"/>
    </row>
    <row r="707" spans="2:168" ht="12" customHeight="1" x14ac:dyDescent="0.2">
      <c r="B707" s="21"/>
      <c r="C707" s="51"/>
      <c r="D707" s="1">
        <v>21</v>
      </c>
      <c r="E707" s="1238">
        <f t="shared" si="342"/>
        <v>0</v>
      </c>
      <c r="F707" s="669">
        <f t="shared" si="342"/>
        <v>0</v>
      </c>
      <c r="G707" s="47"/>
      <c r="H707" s="48">
        <f t="shared" si="343"/>
        <v>0</v>
      </c>
      <c r="I707" s="48">
        <f t="shared" si="343"/>
        <v>0</v>
      </c>
      <c r="J707" s="48">
        <f t="shared" si="343"/>
        <v>0</v>
      </c>
      <c r="K707" s="1187">
        <f t="shared" si="352"/>
        <v>0</v>
      </c>
      <c r="L707" s="46"/>
      <c r="M707" s="48">
        <f t="shared" si="344"/>
        <v>0</v>
      </c>
      <c r="N707" s="48">
        <f t="shared" si="344"/>
        <v>0</v>
      </c>
      <c r="O707" s="48">
        <f t="shared" si="344"/>
        <v>0</v>
      </c>
      <c r="P707" s="1187">
        <f t="shared" si="349"/>
        <v>0</v>
      </c>
      <c r="Q707" s="46"/>
      <c r="R707" s="628" t="str">
        <f t="shared" si="345"/>
        <v>ja</v>
      </c>
      <c r="S707" s="1230">
        <f>IF(R707="nee",0,(K707-P707)*(tab!$C$24*tab!$D$10+tab!$D$52))</f>
        <v>0</v>
      </c>
      <c r="T707" s="1230" t="str">
        <f>IF(AND(K707=0,P707=0),"",(H707-M707)*tab!$E$60+(I707-N707)*tab!$F$60+(J707-O707)*tab!$G$60)</f>
        <v/>
      </c>
      <c r="U707" s="1230">
        <f t="shared" si="351"/>
        <v>0</v>
      </c>
      <c r="V707" s="628" t="str">
        <f t="shared" si="347"/>
        <v>ja</v>
      </c>
      <c r="W707" s="1230">
        <f>IF(V707="nee",0,(K707-P707)*(tab!$C$125))</f>
        <v>0</v>
      </c>
      <c r="X707" s="1230">
        <f>IF(AND(K707=0,P707=0),0,(H707-M707)*tab!$G$125+(I707-N707)*tab!$H$125+(J707-O707)*tab!$I$125)</f>
        <v>0</v>
      </c>
      <c r="Y707" s="1230">
        <f t="shared" si="350"/>
        <v>0</v>
      </c>
      <c r="Z707" s="3"/>
      <c r="AA707" s="26"/>
      <c r="AF707" s="51"/>
      <c r="AG707" s="51"/>
      <c r="AH707" s="51"/>
      <c r="AI707" s="51"/>
      <c r="AJ707" s="51"/>
      <c r="AK707" s="51"/>
      <c r="AL707" s="51"/>
      <c r="AM707" s="51"/>
      <c r="AN707" s="51"/>
      <c r="AO707" s="51"/>
      <c r="AP707" s="51"/>
      <c r="AQ707" s="51"/>
      <c r="AR707" s="51"/>
      <c r="AS707" s="51"/>
      <c r="AT707" s="51"/>
      <c r="AU707" s="51"/>
      <c r="AV707" s="51"/>
      <c r="BD707" s="51"/>
      <c r="BE707" s="51"/>
      <c r="BF707" s="51"/>
      <c r="BG707" s="51"/>
      <c r="BH707" s="51"/>
      <c r="BI707" s="51"/>
      <c r="BJ707" s="51"/>
      <c r="BK707" s="51"/>
      <c r="BL707" s="51"/>
      <c r="BM707" s="51"/>
      <c r="BN707" s="51"/>
      <c r="BO707" s="51"/>
      <c r="BP707" s="51"/>
      <c r="BQ707" s="51"/>
      <c r="BR707" s="51"/>
      <c r="BS707" s="51"/>
      <c r="BT707" s="51"/>
      <c r="CB707" s="51"/>
      <c r="CC707" s="51"/>
      <c r="CD707" s="51"/>
      <c r="CE707" s="51"/>
      <c r="CF707" s="51"/>
      <c r="CG707" s="51"/>
      <c r="CH707" s="51"/>
      <c r="CI707" s="51"/>
      <c r="CJ707" s="51"/>
      <c r="CK707" s="51"/>
      <c r="CL707" s="51"/>
      <c r="CM707" s="51"/>
      <c r="CN707" s="51"/>
      <c r="CO707" s="51"/>
      <c r="CP707" s="51"/>
      <c r="CQ707" s="51"/>
      <c r="CR707" s="51"/>
      <c r="CZ707" s="51"/>
      <c r="DA707" s="51"/>
      <c r="DB707" s="51"/>
      <c r="DC707" s="51"/>
      <c r="DD707" s="51"/>
      <c r="DE707" s="51"/>
      <c r="DF707" s="51"/>
      <c r="DG707" s="51"/>
      <c r="DH707" s="51"/>
      <c r="DI707" s="51"/>
      <c r="DJ707" s="51"/>
      <c r="DK707" s="51"/>
      <c r="DL707" s="51"/>
      <c r="DM707" s="51"/>
      <c r="DN707" s="51"/>
      <c r="DO707" s="51"/>
      <c r="DP707" s="51"/>
      <c r="DX707" s="51"/>
      <c r="DY707" s="51"/>
      <c r="DZ707" s="51"/>
      <c r="EA707" s="51"/>
      <c r="EB707" s="51"/>
      <c r="EC707" s="51"/>
      <c r="ED707" s="51"/>
      <c r="EE707" s="51"/>
      <c r="EF707" s="51"/>
      <c r="EG707" s="51"/>
      <c r="EH707" s="51"/>
      <c r="EI707" s="51"/>
      <c r="EJ707" s="51"/>
      <c r="EK707" s="51"/>
      <c r="EL707" s="51"/>
      <c r="EM707" s="51"/>
      <c r="EN707" s="51"/>
      <c r="EV707" s="51"/>
      <c r="EW707" s="51"/>
      <c r="EX707" s="51"/>
      <c r="EY707" s="51"/>
      <c r="EZ707" s="51"/>
      <c r="FA707" s="51"/>
      <c r="FB707" s="51"/>
      <c r="FC707" s="51"/>
      <c r="FD707" s="51"/>
      <c r="FE707" s="51"/>
      <c r="FF707" s="51"/>
      <c r="FG707" s="51"/>
      <c r="FH707" s="51"/>
      <c r="FI707" s="51"/>
      <c r="FJ707" s="51"/>
      <c r="FK707" s="51"/>
      <c r="FL707" s="51"/>
    </row>
    <row r="708" spans="2:168" ht="12" customHeight="1" x14ac:dyDescent="0.2">
      <c r="B708" s="21"/>
      <c r="C708" s="51"/>
      <c r="D708" s="1">
        <v>22</v>
      </c>
      <c r="E708" s="1238">
        <f t="shared" si="342"/>
        <v>0</v>
      </c>
      <c r="F708" s="669">
        <f t="shared" si="342"/>
        <v>0</v>
      </c>
      <c r="G708" s="47"/>
      <c r="H708" s="48">
        <f t="shared" si="343"/>
        <v>0</v>
      </c>
      <c r="I708" s="48">
        <f t="shared" si="343"/>
        <v>0</v>
      </c>
      <c r="J708" s="48">
        <f t="shared" si="343"/>
        <v>0</v>
      </c>
      <c r="K708" s="1187">
        <f t="shared" si="352"/>
        <v>0</v>
      </c>
      <c r="L708" s="46"/>
      <c r="M708" s="48">
        <f t="shared" si="344"/>
        <v>0</v>
      </c>
      <c r="N708" s="48">
        <f t="shared" si="344"/>
        <v>0</v>
      </c>
      <c r="O708" s="48">
        <f t="shared" si="344"/>
        <v>0</v>
      </c>
      <c r="P708" s="1187">
        <f t="shared" si="349"/>
        <v>0</v>
      </c>
      <c r="Q708" s="46"/>
      <c r="R708" s="628" t="str">
        <f t="shared" si="345"/>
        <v>ja</v>
      </c>
      <c r="S708" s="1230">
        <f>IF(R708="nee",0,(K708-P708)*(tab!$C$24*tab!$D$10+tab!$D$52))</f>
        <v>0</v>
      </c>
      <c r="T708" s="1230" t="str">
        <f>IF(AND(K708=0,P708=0),"",(H708-M708)*tab!$E$60+(I708-N708)*tab!$F$60+(J708-O708)*tab!$G$60)</f>
        <v/>
      </c>
      <c r="U708" s="1230">
        <f t="shared" si="351"/>
        <v>0</v>
      </c>
      <c r="V708" s="628" t="str">
        <f t="shared" si="347"/>
        <v>ja</v>
      </c>
      <c r="W708" s="1230">
        <f>IF(V708="nee",0,(K708-P708)*(tab!$C$125))</f>
        <v>0</v>
      </c>
      <c r="X708" s="1230">
        <f>IF(AND(K708=0,P708=0),0,(H708-M708)*tab!$G$125+(I708-N708)*tab!$H$125+(J708-O708)*tab!$I$125)</f>
        <v>0</v>
      </c>
      <c r="Y708" s="1230">
        <f t="shared" si="350"/>
        <v>0</v>
      </c>
      <c r="Z708" s="3"/>
      <c r="AA708" s="26"/>
      <c r="AF708" s="51"/>
      <c r="AG708" s="51"/>
      <c r="AH708" s="51"/>
      <c r="AI708" s="51"/>
      <c r="AJ708" s="51"/>
      <c r="AK708" s="51"/>
      <c r="AL708" s="51"/>
      <c r="AM708" s="51"/>
      <c r="AN708" s="51"/>
      <c r="AO708" s="51"/>
      <c r="AP708" s="51"/>
      <c r="AQ708" s="51"/>
      <c r="AR708" s="51"/>
      <c r="AS708" s="51"/>
      <c r="AT708" s="51"/>
      <c r="AU708" s="51"/>
      <c r="AV708" s="51"/>
      <c r="BD708" s="51"/>
      <c r="BE708" s="51"/>
      <c r="BF708" s="51"/>
      <c r="BG708" s="51"/>
      <c r="BH708" s="51"/>
      <c r="BI708" s="51"/>
      <c r="BJ708" s="51"/>
      <c r="BK708" s="51"/>
      <c r="BL708" s="51"/>
      <c r="BM708" s="51"/>
      <c r="BN708" s="51"/>
      <c r="BO708" s="51"/>
      <c r="BP708" s="51"/>
      <c r="BQ708" s="51"/>
      <c r="BR708" s="51"/>
      <c r="BS708" s="51"/>
      <c r="BT708" s="51"/>
      <c r="CB708" s="51"/>
      <c r="CC708" s="51"/>
      <c r="CD708" s="51"/>
      <c r="CE708" s="51"/>
      <c r="CF708" s="51"/>
      <c r="CG708" s="51"/>
      <c r="CH708" s="51"/>
      <c r="CI708" s="51"/>
      <c r="CJ708" s="51"/>
      <c r="CK708" s="51"/>
      <c r="CL708" s="51"/>
      <c r="CM708" s="51"/>
      <c r="CN708" s="51"/>
      <c r="CO708" s="51"/>
      <c r="CP708" s="51"/>
      <c r="CQ708" s="51"/>
      <c r="CR708" s="51"/>
      <c r="CZ708" s="51"/>
      <c r="DA708" s="51"/>
      <c r="DB708" s="51"/>
      <c r="DC708" s="51"/>
      <c r="DD708" s="51"/>
      <c r="DE708" s="51"/>
      <c r="DF708" s="51"/>
      <c r="DG708" s="51"/>
      <c r="DH708" s="51"/>
      <c r="DI708" s="51"/>
      <c r="DJ708" s="51"/>
      <c r="DK708" s="51"/>
      <c r="DL708" s="51"/>
      <c r="DM708" s="51"/>
      <c r="DN708" s="51"/>
      <c r="DO708" s="51"/>
      <c r="DP708" s="51"/>
      <c r="DX708" s="51"/>
      <c r="DY708" s="51"/>
      <c r="DZ708" s="51"/>
      <c r="EA708" s="51"/>
      <c r="EB708" s="51"/>
      <c r="EC708" s="51"/>
      <c r="ED708" s="51"/>
      <c r="EE708" s="51"/>
      <c r="EF708" s="51"/>
      <c r="EG708" s="51"/>
      <c r="EH708" s="51"/>
      <c r="EI708" s="51"/>
      <c r="EJ708" s="51"/>
      <c r="EK708" s="51"/>
      <c r="EL708" s="51"/>
      <c r="EM708" s="51"/>
      <c r="EN708" s="51"/>
      <c r="EV708" s="51"/>
      <c r="EW708" s="51"/>
      <c r="EX708" s="51"/>
      <c r="EY708" s="51"/>
      <c r="EZ708" s="51"/>
      <c r="FA708" s="51"/>
      <c r="FB708" s="51"/>
      <c r="FC708" s="51"/>
      <c r="FD708" s="51"/>
      <c r="FE708" s="51"/>
      <c r="FF708" s="51"/>
      <c r="FG708" s="51"/>
      <c r="FH708" s="51"/>
      <c r="FI708" s="51"/>
      <c r="FJ708" s="51"/>
      <c r="FK708" s="51"/>
      <c r="FL708" s="51"/>
    </row>
    <row r="709" spans="2:168" ht="12" customHeight="1" x14ac:dyDescent="0.2">
      <c r="B709" s="21"/>
      <c r="C709" s="51"/>
      <c r="D709" s="1">
        <v>23</v>
      </c>
      <c r="E709" s="1238">
        <f t="shared" si="342"/>
        <v>0</v>
      </c>
      <c r="F709" s="669">
        <f t="shared" si="342"/>
        <v>0</v>
      </c>
      <c r="G709" s="47"/>
      <c r="H709" s="48">
        <f t="shared" si="343"/>
        <v>0</v>
      </c>
      <c r="I709" s="48">
        <f t="shared" si="343"/>
        <v>0</v>
      </c>
      <c r="J709" s="48">
        <f t="shared" si="343"/>
        <v>0</v>
      </c>
      <c r="K709" s="1187">
        <f t="shared" si="352"/>
        <v>0</v>
      </c>
      <c r="L709" s="46"/>
      <c r="M709" s="48">
        <f t="shared" si="344"/>
        <v>0</v>
      </c>
      <c r="N709" s="48">
        <f t="shared" si="344"/>
        <v>0</v>
      </c>
      <c r="O709" s="48">
        <f t="shared" si="344"/>
        <v>0</v>
      </c>
      <c r="P709" s="1187">
        <f t="shared" si="349"/>
        <v>0</v>
      </c>
      <c r="Q709" s="46"/>
      <c r="R709" s="628" t="str">
        <f t="shared" si="345"/>
        <v>ja</v>
      </c>
      <c r="S709" s="1230">
        <f>IF(R709="nee",0,(K709-P709)*(tab!$C$24*tab!$D$10+tab!$D$52))</f>
        <v>0</v>
      </c>
      <c r="T709" s="1230" t="str">
        <f>IF(AND(K709=0,P709=0),"",(H709-M709)*tab!$E$60+(I709-N709)*tab!$F$60+(J709-O709)*tab!$G$60)</f>
        <v/>
      </c>
      <c r="U709" s="1230">
        <f t="shared" si="351"/>
        <v>0</v>
      </c>
      <c r="V709" s="628" t="str">
        <f t="shared" si="347"/>
        <v>ja</v>
      </c>
      <c r="W709" s="1230">
        <f>IF(V709="nee",0,(K709-P709)*(tab!$C$125))</f>
        <v>0</v>
      </c>
      <c r="X709" s="1230">
        <f>IF(AND(K709=0,P709=0),0,(H709-M709)*tab!$G$125+(I709-N709)*tab!$H$125+(J709-O709)*tab!$I$125)</f>
        <v>0</v>
      </c>
      <c r="Y709" s="1230">
        <f t="shared" si="350"/>
        <v>0</v>
      </c>
      <c r="Z709" s="3"/>
      <c r="AA709" s="26"/>
      <c r="AF709" s="51"/>
      <c r="AG709" s="51"/>
      <c r="AH709" s="51"/>
      <c r="AI709" s="51"/>
      <c r="AJ709" s="51"/>
      <c r="AK709" s="51"/>
      <c r="AL709" s="51"/>
      <c r="AM709" s="51"/>
      <c r="AN709" s="51"/>
      <c r="AO709" s="51"/>
      <c r="AP709" s="51"/>
      <c r="AQ709" s="51"/>
      <c r="AR709" s="51"/>
      <c r="AS709" s="51"/>
      <c r="AT709" s="51"/>
      <c r="AU709" s="51"/>
      <c r="AV709" s="51"/>
      <c r="BD709" s="51"/>
      <c r="BE709" s="51"/>
      <c r="BF709" s="51"/>
      <c r="BG709" s="51"/>
      <c r="BH709" s="51"/>
      <c r="BI709" s="51"/>
      <c r="BJ709" s="51"/>
      <c r="BK709" s="51"/>
      <c r="BL709" s="51"/>
      <c r="BM709" s="51"/>
      <c r="BN709" s="51"/>
      <c r="BO709" s="51"/>
      <c r="BP709" s="51"/>
      <c r="BQ709" s="51"/>
      <c r="BR709" s="51"/>
      <c r="BS709" s="51"/>
      <c r="BT709" s="51"/>
      <c r="CB709" s="51"/>
      <c r="CC709" s="51"/>
      <c r="CD709" s="51"/>
      <c r="CE709" s="51"/>
      <c r="CF709" s="51"/>
      <c r="CG709" s="51"/>
      <c r="CH709" s="51"/>
      <c r="CI709" s="51"/>
      <c r="CJ709" s="51"/>
      <c r="CK709" s="51"/>
      <c r="CL709" s="51"/>
      <c r="CM709" s="51"/>
      <c r="CN709" s="51"/>
      <c r="CO709" s="51"/>
      <c r="CP709" s="51"/>
      <c r="CQ709" s="51"/>
      <c r="CR709" s="51"/>
      <c r="CZ709" s="51"/>
      <c r="DA709" s="51"/>
      <c r="DB709" s="51"/>
      <c r="DC709" s="51"/>
      <c r="DD709" s="51"/>
      <c r="DE709" s="51"/>
      <c r="DF709" s="51"/>
      <c r="DG709" s="51"/>
      <c r="DH709" s="51"/>
      <c r="DI709" s="51"/>
      <c r="DJ709" s="51"/>
      <c r="DK709" s="51"/>
      <c r="DL709" s="51"/>
      <c r="DM709" s="51"/>
      <c r="DN709" s="51"/>
      <c r="DO709" s="51"/>
      <c r="DP709" s="51"/>
      <c r="DX709" s="51"/>
      <c r="DY709" s="51"/>
      <c r="DZ709" s="51"/>
      <c r="EA709" s="51"/>
      <c r="EB709" s="51"/>
      <c r="EC709" s="51"/>
      <c r="ED709" s="51"/>
      <c r="EE709" s="51"/>
      <c r="EF709" s="51"/>
      <c r="EG709" s="51"/>
      <c r="EH709" s="51"/>
      <c r="EI709" s="51"/>
      <c r="EJ709" s="51"/>
      <c r="EK709" s="51"/>
      <c r="EL709" s="51"/>
      <c r="EM709" s="51"/>
      <c r="EN709" s="51"/>
      <c r="EV709" s="51"/>
      <c r="EW709" s="51"/>
      <c r="EX709" s="51"/>
      <c r="EY709" s="51"/>
      <c r="EZ709" s="51"/>
      <c r="FA709" s="51"/>
      <c r="FB709" s="51"/>
      <c r="FC709" s="51"/>
      <c r="FD709" s="51"/>
      <c r="FE709" s="51"/>
      <c r="FF709" s="51"/>
      <c r="FG709" s="51"/>
      <c r="FH709" s="51"/>
      <c r="FI709" s="51"/>
      <c r="FJ709" s="51"/>
      <c r="FK709" s="51"/>
      <c r="FL709" s="51"/>
    </row>
    <row r="710" spans="2:168" ht="12" customHeight="1" x14ac:dyDescent="0.2">
      <c r="B710" s="21"/>
      <c r="C710" s="51"/>
      <c r="D710" s="1">
        <v>24</v>
      </c>
      <c r="E710" s="1238">
        <f t="shared" si="342"/>
        <v>0</v>
      </c>
      <c r="F710" s="669">
        <f t="shared" si="342"/>
        <v>0</v>
      </c>
      <c r="G710" s="47"/>
      <c r="H710" s="48">
        <f t="shared" si="343"/>
        <v>0</v>
      </c>
      <c r="I710" s="48">
        <f t="shared" si="343"/>
        <v>0</v>
      </c>
      <c r="J710" s="48">
        <f t="shared" si="343"/>
        <v>0</v>
      </c>
      <c r="K710" s="1187">
        <f t="shared" si="352"/>
        <v>0</v>
      </c>
      <c r="L710" s="46"/>
      <c r="M710" s="48">
        <f t="shared" si="344"/>
        <v>0</v>
      </c>
      <c r="N710" s="48">
        <f t="shared" si="344"/>
        <v>0</v>
      </c>
      <c r="O710" s="48">
        <f t="shared" si="344"/>
        <v>0</v>
      </c>
      <c r="P710" s="1187">
        <f t="shared" si="349"/>
        <v>0</v>
      </c>
      <c r="Q710" s="46"/>
      <c r="R710" s="628" t="str">
        <f t="shared" si="345"/>
        <v>ja</v>
      </c>
      <c r="S710" s="1230">
        <f>IF(R710="nee",0,(K710-P710)*(tab!$C$24*tab!$D$10+tab!$D$52))</f>
        <v>0</v>
      </c>
      <c r="T710" s="1230" t="str">
        <f>IF(AND(K710=0,P710=0),"",(H710-M710)*tab!$E$60+(I710-N710)*tab!$F$60+(J710-O710)*tab!$G$60)</f>
        <v/>
      </c>
      <c r="U710" s="1230">
        <f t="shared" si="351"/>
        <v>0</v>
      </c>
      <c r="V710" s="628" t="str">
        <f t="shared" si="347"/>
        <v>ja</v>
      </c>
      <c r="W710" s="1230">
        <f>IF(V710="nee",0,(K710-P710)*(tab!$C$125))</f>
        <v>0</v>
      </c>
      <c r="X710" s="1230">
        <f>IF(AND(K710=0,P710=0),0,(H710-M710)*tab!$G$125+(I710-N710)*tab!$H$125+(J710-O710)*tab!$I$125)</f>
        <v>0</v>
      </c>
      <c r="Y710" s="1230">
        <f t="shared" si="350"/>
        <v>0</v>
      </c>
      <c r="Z710" s="3"/>
      <c r="AA710" s="26"/>
      <c r="AF710" s="51"/>
      <c r="AG710" s="51"/>
      <c r="AH710" s="51"/>
      <c r="AI710" s="51"/>
      <c r="AJ710" s="51"/>
      <c r="AK710" s="51"/>
      <c r="AL710" s="51"/>
      <c r="AM710" s="51"/>
      <c r="AN710" s="51"/>
      <c r="AO710" s="51"/>
      <c r="AP710" s="51"/>
      <c r="AQ710" s="51"/>
      <c r="AR710" s="51"/>
      <c r="AS710" s="51"/>
      <c r="AT710" s="51"/>
      <c r="AU710" s="51"/>
      <c r="AV710" s="51"/>
      <c r="BD710" s="51"/>
      <c r="BE710" s="51"/>
      <c r="BF710" s="51"/>
      <c r="BG710" s="51"/>
      <c r="BH710" s="51"/>
      <c r="BI710" s="51"/>
      <c r="BJ710" s="51"/>
      <c r="BK710" s="51"/>
      <c r="BL710" s="51"/>
      <c r="BM710" s="51"/>
      <c r="BN710" s="51"/>
      <c r="BO710" s="51"/>
      <c r="BP710" s="51"/>
      <c r="BQ710" s="51"/>
      <c r="BR710" s="51"/>
      <c r="BS710" s="51"/>
      <c r="BT710" s="51"/>
      <c r="CB710" s="51"/>
      <c r="CC710" s="51"/>
      <c r="CD710" s="51"/>
      <c r="CE710" s="51"/>
      <c r="CF710" s="51"/>
      <c r="CG710" s="51"/>
      <c r="CH710" s="51"/>
      <c r="CI710" s="51"/>
      <c r="CJ710" s="51"/>
      <c r="CK710" s="51"/>
      <c r="CL710" s="51"/>
      <c r="CM710" s="51"/>
      <c r="CN710" s="51"/>
      <c r="CO710" s="51"/>
      <c r="CP710" s="51"/>
      <c r="CQ710" s="51"/>
      <c r="CR710" s="51"/>
      <c r="CZ710" s="51"/>
      <c r="DA710" s="51"/>
      <c r="DB710" s="51"/>
      <c r="DC710" s="51"/>
      <c r="DD710" s="51"/>
      <c r="DE710" s="51"/>
      <c r="DF710" s="51"/>
      <c r="DG710" s="51"/>
      <c r="DH710" s="51"/>
      <c r="DI710" s="51"/>
      <c r="DJ710" s="51"/>
      <c r="DK710" s="51"/>
      <c r="DL710" s="51"/>
      <c r="DM710" s="51"/>
      <c r="DN710" s="51"/>
      <c r="DO710" s="51"/>
      <c r="DP710" s="51"/>
      <c r="DX710" s="51"/>
      <c r="DY710" s="51"/>
      <c r="DZ710" s="51"/>
      <c r="EA710" s="51"/>
      <c r="EB710" s="51"/>
      <c r="EC710" s="51"/>
      <c r="ED710" s="51"/>
      <c r="EE710" s="51"/>
      <c r="EF710" s="51"/>
      <c r="EG710" s="51"/>
      <c r="EH710" s="51"/>
      <c r="EI710" s="51"/>
      <c r="EJ710" s="51"/>
      <c r="EK710" s="51"/>
      <c r="EL710" s="51"/>
      <c r="EM710" s="51"/>
      <c r="EN710" s="51"/>
      <c r="EV710" s="51"/>
      <c r="EW710" s="51"/>
      <c r="EX710" s="51"/>
      <c r="EY710" s="51"/>
      <c r="EZ710" s="51"/>
      <c r="FA710" s="51"/>
      <c r="FB710" s="51"/>
      <c r="FC710" s="51"/>
      <c r="FD710" s="51"/>
      <c r="FE710" s="51"/>
      <c r="FF710" s="51"/>
      <c r="FG710" s="51"/>
      <c r="FH710" s="51"/>
      <c r="FI710" s="51"/>
      <c r="FJ710" s="51"/>
      <c r="FK710" s="51"/>
      <c r="FL710" s="51"/>
    </row>
    <row r="711" spans="2:168" ht="12" customHeight="1" x14ac:dyDescent="0.2">
      <c r="B711" s="21"/>
      <c r="C711" s="51"/>
      <c r="D711" s="1">
        <v>25</v>
      </c>
      <c r="E711" s="1238">
        <f t="shared" si="342"/>
        <v>0</v>
      </c>
      <c r="F711" s="669">
        <f t="shared" si="342"/>
        <v>0</v>
      </c>
      <c r="G711" s="47"/>
      <c r="H711" s="48">
        <f t="shared" si="343"/>
        <v>0</v>
      </c>
      <c r="I711" s="48">
        <f t="shared" si="343"/>
        <v>0</v>
      </c>
      <c r="J711" s="48">
        <f t="shared" si="343"/>
        <v>0</v>
      </c>
      <c r="K711" s="1187">
        <f t="shared" si="352"/>
        <v>0</v>
      </c>
      <c r="L711" s="46"/>
      <c r="M711" s="48">
        <f t="shared" si="344"/>
        <v>0</v>
      </c>
      <c r="N711" s="48">
        <f t="shared" si="344"/>
        <v>0</v>
      </c>
      <c r="O711" s="48">
        <f t="shared" si="344"/>
        <v>0</v>
      </c>
      <c r="P711" s="1187">
        <f t="shared" si="349"/>
        <v>0</v>
      </c>
      <c r="Q711" s="46"/>
      <c r="R711" s="628" t="str">
        <f t="shared" si="345"/>
        <v>ja</v>
      </c>
      <c r="S711" s="1230">
        <f>IF(R711="nee",0,(K711-P711)*(tab!$C$24*tab!$D$10+tab!$D$52))</f>
        <v>0</v>
      </c>
      <c r="T711" s="1230" t="str">
        <f>IF(AND(K711=0,P711=0),"",(H711-M711)*tab!$E$60+(I711-N711)*tab!$F$60+(J711-O711)*tab!$G$60)</f>
        <v/>
      </c>
      <c r="U711" s="1230">
        <f t="shared" si="351"/>
        <v>0</v>
      </c>
      <c r="V711" s="628" t="str">
        <f t="shared" si="347"/>
        <v>ja</v>
      </c>
      <c r="W711" s="1230">
        <f>IF(V711="nee",0,(K711-P711)*(tab!$C$125))</f>
        <v>0</v>
      </c>
      <c r="X711" s="1230">
        <f>IF(AND(K711=0,P711=0),0,(H711-M711)*tab!$G$125+(I711-N711)*tab!$H$125+(J711-O711)*tab!$I$125)</f>
        <v>0</v>
      </c>
      <c r="Y711" s="1230">
        <f t="shared" si="350"/>
        <v>0</v>
      </c>
      <c r="Z711" s="3"/>
      <c r="AA711" s="26"/>
      <c r="AF711" s="51"/>
      <c r="AG711" s="51"/>
      <c r="AH711" s="51"/>
      <c r="AI711" s="51"/>
      <c r="AJ711" s="51"/>
      <c r="AK711" s="51"/>
      <c r="AL711" s="51"/>
      <c r="AM711" s="51"/>
      <c r="AN711" s="51"/>
      <c r="AO711" s="51"/>
      <c r="AP711" s="51"/>
      <c r="AQ711" s="51"/>
      <c r="AR711" s="51"/>
      <c r="AS711" s="51"/>
      <c r="AT711" s="51"/>
      <c r="AU711" s="51"/>
      <c r="AV711" s="51"/>
      <c r="BD711" s="51"/>
      <c r="BE711" s="51"/>
      <c r="BF711" s="51"/>
      <c r="BG711" s="51"/>
      <c r="BH711" s="51"/>
      <c r="BI711" s="51"/>
      <c r="BJ711" s="51"/>
      <c r="BK711" s="51"/>
      <c r="BL711" s="51"/>
      <c r="BM711" s="51"/>
      <c r="BN711" s="51"/>
      <c r="BO711" s="51"/>
      <c r="BP711" s="51"/>
      <c r="BQ711" s="51"/>
      <c r="BR711" s="51"/>
      <c r="BS711" s="51"/>
      <c r="BT711" s="51"/>
      <c r="CB711" s="51"/>
      <c r="CC711" s="51"/>
      <c r="CD711" s="51"/>
      <c r="CE711" s="51"/>
      <c r="CF711" s="51"/>
      <c r="CG711" s="51"/>
      <c r="CH711" s="51"/>
      <c r="CI711" s="51"/>
      <c r="CJ711" s="51"/>
      <c r="CK711" s="51"/>
      <c r="CL711" s="51"/>
      <c r="CM711" s="51"/>
      <c r="CN711" s="51"/>
      <c r="CO711" s="51"/>
      <c r="CP711" s="51"/>
      <c r="CQ711" s="51"/>
      <c r="CR711" s="51"/>
      <c r="CZ711" s="51"/>
      <c r="DA711" s="51"/>
      <c r="DB711" s="51"/>
      <c r="DC711" s="51"/>
      <c r="DD711" s="51"/>
      <c r="DE711" s="51"/>
      <c r="DF711" s="51"/>
      <c r="DG711" s="51"/>
      <c r="DH711" s="51"/>
      <c r="DI711" s="51"/>
      <c r="DJ711" s="51"/>
      <c r="DK711" s="51"/>
      <c r="DL711" s="51"/>
      <c r="DM711" s="51"/>
      <c r="DN711" s="51"/>
      <c r="DO711" s="51"/>
      <c r="DP711" s="51"/>
      <c r="DX711" s="51"/>
      <c r="DY711" s="51"/>
      <c r="DZ711" s="51"/>
      <c r="EA711" s="51"/>
      <c r="EB711" s="51"/>
      <c r="EC711" s="51"/>
      <c r="ED711" s="51"/>
      <c r="EE711" s="51"/>
      <c r="EF711" s="51"/>
      <c r="EG711" s="51"/>
      <c r="EH711" s="51"/>
      <c r="EI711" s="51"/>
      <c r="EJ711" s="51"/>
      <c r="EK711" s="51"/>
      <c r="EL711" s="51"/>
      <c r="EM711" s="51"/>
      <c r="EN711" s="51"/>
      <c r="EV711" s="51"/>
      <c r="EW711" s="51"/>
      <c r="EX711" s="51"/>
      <c r="EY711" s="51"/>
      <c r="EZ711" s="51"/>
      <c r="FA711" s="51"/>
      <c r="FB711" s="51"/>
      <c r="FC711" s="51"/>
      <c r="FD711" s="51"/>
      <c r="FE711" s="51"/>
      <c r="FF711" s="51"/>
      <c r="FG711" s="51"/>
      <c r="FH711" s="51"/>
      <c r="FI711" s="51"/>
      <c r="FJ711" s="51"/>
      <c r="FK711" s="51"/>
      <c r="FL711" s="51"/>
    </row>
    <row r="712" spans="2:168" ht="12" customHeight="1" x14ac:dyDescent="0.2">
      <c r="B712" s="21"/>
      <c r="C712" s="51"/>
      <c r="D712" s="1">
        <v>26</v>
      </c>
      <c r="E712" s="1238">
        <f t="shared" si="342"/>
        <v>0</v>
      </c>
      <c r="F712" s="669">
        <f t="shared" si="342"/>
        <v>0</v>
      </c>
      <c r="G712" s="47"/>
      <c r="H712" s="48">
        <f t="shared" si="343"/>
        <v>0</v>
      </c>
      <c r="I712" s="48">
        <f t="shared" si="343"/>
        <v>0</v>
      </c>
      <c r="J712" s="48">
        <f t="shared" si="343"/>
        <v>0</v>
      </c>
      <c r="K712" s="1187">
        <f t="shared" si="352"/>
        <v>0</v>
      </c>
      <c r="L712" s="46"/>
      <c r="M712" s="48">
        <f t="shared" si="344"/>
        <v>0</v>
      </c>
      <c r="N712" s="48">
        <f t="shared" si="344"/>
        <v>0</v>
      </c>
      <c r="O712" s="48">
        <f t="shared" si="344"/>
        <v>0</v>
      </c>
      <c r="P712" s="1187">
        <f t="shared" si="349"/>
        <v>0</v>
      </c>
      <c r="Q712" s="46"/>
      <c r="R712" s="628" t="str">
        <f t="shared" si="345"/>
        <v>ja</v>
      </c>
      <c r="S712" s="1230">
        <f>IF(R712="nee",0,(K712-P712)*(tab!$C$24*tab!$D$10+tab!$D$52))</f>
        <v>0</v>
      </c>
      <c r="T712" s="1230" t="str">
        <f>IF(AND(K712=0,P712=0),"",(H712-M712)*tab!$E$60+(I712-N712)*tab!$F$60+(J712-O712)*tab!$G$60)</f>
        <v/>
      </c>
      <c r="U712" s="1230">
        <f t="shared" si="351"/>
        <v>0</v>
      </c>
      <c r="V712" s="628" t="str">
        <f t="shared" si="347"/>
        <v>ja</v>
      </c>
      <c r="W712" s="1230">
        <f>IF(V712="nee",0,(K712-P712)*(tab!$C$125))</f>
        <v>0</v>
      </c>
      <c r="X712" s="1230">
        <f>IF(AND(K712=0,P712=0),0,(H712-M712)*tab!$G$125+(I712-N712)*tab!$H$125+(J712-O712)*tab!$I$125)</f>
        <v>0</v>
      </c>
      <c r="Y712" s="1230">
        <f t="shared" si="350"/>
        <v>0</v>
      </c>
      <c r="Z712" s="3"/>
      <c r="AA712" s="26"/>
      <c r="AF712" s="51"/>
      <c r="AG712" s="51"/>
      <c r="AH712" s="51"/>
      <c r="AI712" s="51"/>
      <c r="AJ712" s="51"/>
      <c r="AK712" s="51"/>
      <c r="AL712" s="51"/>
      <c r="AM712" s="51"/>
      <c r="AN712" s="51"/>
      <c r="AO712" s="51"/>
      <c r="AP712" s="51"/>
      <c r="AQ712" s="51"/>
      <c r="AR712" s="51"/>
      <c r="AS712" s="51"/>
      <c r="AT712" s="51"/>
      <c r="AU712" s="51"/>
      <c r="AV712" s="51"/>
      <c r="BD712" s="51"/>
      <c r="BE712" s="51"/>
      <c r="BF712" s="51"/>
      <c r="BG712" s="51"/>
      <c r="BH712" s="51"/>
      <c r="BI712" s="51"/>
      <c r="BJ712" s="51"/>
      <c r="BK712" s="51"/>
      <c r="BL712" s="51"/>
      <c r="BM712" s="51"/>
      <c r="BN712" s="51"/>
      <c r="BO712" s="51"/>
      <c r="BP712" s="51"/>
      <c r="BQ712" s="51"/>
      <c r="BR712" s="51"/>
      <c r="BS712" s="51"/>
      <c r="BT712" s="51"/>
      <c r="CB712" s="51"/>
      <c r="CC712" s="51"/>
      <c r="CD712" s="51"/>
      <c r="CE712" s="51"/>
      <c r="CF712" s="51"/>
      <c r="CG712" s="51"/>
      <c r="CH712" s="51"/>
      <c r="CI712" s="51"/>
      <c r="CJ712" s="51"/>
      <c r="CK712" s="51"/>
      <c r="CL712" s="51"/>
      <c r="CM712" s="51"/>
      <c r="CN712" s="51"/>
      <c r="CO712" s="51"/>
      <c r="CP712" s="51"/>
      <c r="CQ712" s="51"/>
      <c r="CR712" s="51"/>
      <c r="CZ712" s="51"/>
      <c r="DA712" s="51"/>
      <c r="DB712" s="51"/>
      <c r="DC712" s="51"/>
      <c r="DD712" s="51"/>
      <c r="DE712" s="51"/>
      <c r="DF712" s="51"/>
      <c r="DG712" s="51"/>
      <c r="DH712" s="51"/>
      <c r="DI712" s="51"/>
      <c r="DJ712" s="51"/>
      <c r="DK712" s="51"/>
      <c r="DL712" s="51"/>
      <c r="DM712" s="51"/>
      <c r="DN712" s="51"/>
      <c r="DO712" s="51"/>
      <c r="DP712" s="51"/>
      <c r="DX712" s="51"/>
      <c r="DY712" s="51"/>
      <c r="DZ712" s="51"/>
      <c r="EA712" s="51"/>
      <c r="EB712" s="51"/>
      <c r="EC712" s="51"/>
      <c r="ED712" s="51"/>
      <c r="EE712" s="51"/>
      <c r="EF712" s="51"/>
      <c r="EG712" s="51"/>
      <c r="EH712" s="51"/>
      <c r="EI712" s="51"/>
      <c r="EJ712" s="51"/>
      <c r="EK712" s="51"/>
      <c r="EL712" s="51"/>
      <c r="EM712" s="51"/>
      <c r="EN712" s="51"/>
      <c r="EV712" s="51"/>
      <c r="EW712" s="51"/>
      <c r="EX712" s="51"/>
      <c r="EY712" s="51"/>
      <c r="EZ712" s="51"/>
      <c r="FA712" s="51"/>
      <c r="FB712" s="51"/>
      <c r="FC712" s="51"/>
      <c r="FD712" s="51"/>
      <c r="FE712" s="51"/>
      <c r="FF712" s="51"/>
      <c r="FG712" s="51"/>
      <c r="FH712" s="51"/>
      <c r="FI712" s="51"/>
      <c r="FJ712" s="51"/>
      <c r="FK712" s="51"/>
      <c r="FL712" s="51"/>
    </row>
    <row r="713" spans="2:168" ht="12" customHeight="1" x14ac:dyDescent="0.2">
      <c r="B713" s="21"/>
      <c r="C713" s="51"/>
      <c r="D713" s="1">
        <v>27</v>
      </c>
      <c r="E713" s="1238">
        <f t="shared" si="342"/>
        <v>0</v>
      </c>
      <c r="F713" s="669">
        <f t="shared" si="342"/>
        <v>0</v>
      </c>
      <c r="G713" s="47"/>
      <c r="H713" s="48">
        <f t="shared" si="343"/>
        <v>0</v>
      </c>
      <c r="I713" s="48">
        <f t="shared" si="343"/>
        <v>0</v>
      </c>
      <c r="J713" s="48">
        <f t="shared" si="343"/>
        <v>0</v>
      </c>
      <c r="K713" s="1187">
        <f t="shared" si="352"/>
        <v>0</v>
      </c>
      <c r="L713" s="46"/>
      <c r="M713" s="48">
        <f t="shared" si="344"/>
        <v>0</v>
      </c>
      <c r="N713" s="48">
        <f t="shared" si="344"/>
        <v>0</v>
      </c>
      <c r="O713" s="48">
        <f t="shared" si="344"/>
        <v>0</v>
      </c>
      <c r="P713" s="1187">
        <f t="shared" si="349"/>
        <v>0</v>
      </c>
      <c r="Q713" s="46"/>
      <c r="R713" s="628" t="str">
        <f t="shared" si="345"/>
        <v>ja</v>
      </c>
      <c r="S713" s="1230">
        <f>IF(R713="nee",0,(K713-P713)*(tab!$C$24*tab!$D$10+tab!$D$52))</f>
        <v>0</v>
      </c>
      <c r="T713" s="1230" t="str">
        <f>IF(AND(K713=0,P713=0),"",(H713-M713)*tab!$E$60+(I713-N713)*tab!$F$60+(J713-O713)*tab!$G$60)</f>
        <v/>
      </c>
      <c r="U713" s="1230">
        <f t="shared" si="351"/>
        <v>0</v>
      </c>
      <c r="V713" s="628" t="str">
        <f t="shared" si="347"/>
        <v>ja</v>
      </c>
      <c r="W713" s="1230">
        <f>IF(V713="nee",0,(K713-P713)*(tab!$C$125))</f>
        <v>0</v>
      </c>
      <c r="X713" s="1230">
        <f>IF(AND(K713=0,P713=0),0,(H713-M713)*tab!$G$125+(I713-N713)*tab!$H$125+(J713-O713)*tab!$I$125)</f>
        <v>0</v>
      </c>
      <c r="Y713" s="1230">
        <f t="shared" si="350"/>
        <v>0</v>
      </c>
      <c r="Z713" s="3"/>
      <c r="AA713" s="26"/>
      <c r="AF713" s="51"/>
      <c r="AG713" s="51"/>
      <c r="AH713" s="51"/>
      <c r="AI713" s="51"/>
      <c r="AJ713" s="51"/>
      <c r="AK713" s="51"/>
      <c r="AL713" s="51"/>
      <c r="AM713" s="51"/>
      <c r="AN713" s="51"/>
      <c r="AO713" s="51"/>
      <c r="AP713" s="51"/>
      <c r="AQ713" s="51"/>
      <c r="AR713" s="51"/>
      <c r="AS713" s="51"/>
      <c r="AT713" s="51"/>
      <c r="AU713" s="51"/>
      <c r="AV713" s="51"/>
      <c r="BD713" s="51"/>
      <c r="BE713" s="51"/>
      <c r="BF713" s="51"/>
      <c r="BG713" s="51"/>
      <c r="BH713" s="51"/>
      <c r="BI713" s="51"/>
      <c r="BJ713" s="51"/>
      <c r="BK713" s="51"/>
      <c r="BL713" s="51"/>
      <c r="BM713" s="51"/>
      <c r="BN713" s="51"/>
      <c r="BO713" s="51"/>
      <c r="BP713" s="51"/>
      <c r="BQ713" s="51"/>
      <c r="BR713" s="51"/>
      <c r="BS713" s="51"/>
      <c r="BT713" s="51"/>
      <c r="CB713" s="51"/>
      <c r="CC713" s="51"/>
      <c r="CD713" s="51"/>
      <c r="CE713" s="51"/>
      <c r="CF713" s="51"/>
      <c r="CG713" s="51"/>
      <c r="CH713" s="51"/>
      <c r="CI713" s="51"/>
      <c r="CJ713" s="51"/>
      <c r="CK713" s="51"/>
      <c r="CL713" s="51"/>
      <c r="CM713" s="51"/>
      <c r="CN713" s="51"/>
      <c r="CO713" s="51"/>
      <c r="CP713" s="51"/>
      <c r="CQ713" s="51"/>
      <c r="CR713" s="51"/>
      <c r="CZ713" s="51"/>
      <c r="DA713" s="51"/>
      <c r="DB713" s="51"/>
      <c r="DC713" s="51"/>
      <c r="DD713" s="51"/>
      <c r="DE713" s="51"/>
      <c r="DF713" s="51"/>
      <c r="DG713" s="51"/>
      <c r="DH713" s="51"/>
      <c r="DI713" s="51"/>
      <c r="DJ713" s="51"/>
      <c r="DK713" s="51"/>
      <c r="DL713" s="51"/>
      <c r="DM713" s="51"/>
      <c r="DN713" s="51"/>
      <c r="DO713" s="51"/>
      <c r="DP713" s="51"/>
      <c r="DX713" s="51"/>
      <c r="DY713" s="51"/>
      <c r="DZ713" s="51"/>
      <c r="EA713" s="51"/>
      <c r="EB713" s="51"/>
      <c r="EC713" s="51"/>
      <c r="ED713" s="51"/>
      <c r="EE713" s="51"/>
      <c r="EF713" s="51"/>
      <c r="EG713" s="51"/>
      <c r="EH713" s="51"/>
      <c r="EI713" s="51"/>
      <c r="EJ713" s="51"/>
      <c r="EK713" s="51"/>
      <c r="EL713" s="51"/>
      <c r="EM713" s="51"/>
      <c r="EN713" s="51"/>
      <c r="EV713" s="51"/>
      <c r="EW713" s="51"/>
      <c r="EX713" s="51"/>
      <c r="EY713" s="51"/>
      <c r="EZ713" s="51"/>
      <c r="FA713" s="51"/>
      <c r="FB713" s="51"/>
      <c r="FC713" s="51"/>
      <c r="FD713" s="51"/>
      <c r="FE713" s="51"/>
      <c r="FF713" s="51"/>
      <c r="FG713" s="51"/>
      <c r="FH713" s="51"/>
      <c r="FI713" s="51"/>
      <c r="FJ713" s="51"/>
      <c r="FK713" s="51"/>
      <c r="FL713" s="51"/>
    </row>
    <row r="714" spans="2:168" ht="12" customHeight="1" x14ac:dyDescent="0.2">
      <c r="B714" s="21"/>
      <c r="C714" s="51"/>
      <c r="D714" s="1">
        <v>28</v>
      </c>
      <c r="E714" s="1238">
        <f t="shared" si="342"/>
        <v>0</v>
      </c>
      <c r="F714" s="669">
        <f t="shared" si="342"/>
        <v>0</v>
      </c>
      <c r="G714" s="47"/>
      <c r="H714" s="48">
        <f t="shared" si="343"/>
        <v>0</v>
      </c>
      <c r="I714" s="48">
        <f t="shared" si="343"/>
        <v>0</v>
      </c>
      <c r="J714" s="48">
        <f t="shared" si="343"/>
        <v>0</v>
      </c>
      <c r="K714" s="1187">
        <f t="shared" si="352"/>
        <v>0</v>
      </c>
      <c r="L714" s="46"/>
      <c r="M714" s="48">
        <f t="shared" si="344"/>
        <v>0</v>
      </c>
      <c r="N714" s="48">
        <f t="shared" si="344"/>
        <v>0</v>
      </c>
      <c r="O714" s="48">
        <f t="shared" si="344"/>
        <v>0</v>
      </c>
      <c r="P714" s="1187">
        <f t="shared" si="349"/>
        <v>0</v>
      </c>
      <c r="Q714" s="46"/>
      <c r="R714" s="628" t="str">
        <f t="shared" si="345"/>
        <v>ja</v>
      </c>
      <c r="S714" s="1230">
        <f>IF(R714="nee",0,(K714-P714)*(tab!$C$24*tab!$D$10+tab!$D$52))</f>
        <v>0</v>
      </c>
      <c r="T714" s="1230" t="str">
        <f>IF(AND(K714=0,P714=0),"",(H714-M714)*tab!$E$60+(I714-N714)*tab!$F$60+(J714-O714)*tab!$G$60)</f>
        <v/>
      </c>
      <c r="U714" s="1230">
        <f t="shared" si="351"/>
        <v>0</v>
      </c>
      <c r="V714" s="628" t="str">
        <f t="shared" si="347"/>
        <v>ja</v>
      </c>
      <c r="W714" s="1230">
        <f>IF(V714="nee",0,(K714-P714)*(tab!$C$125))</f>
        <v>0</v>
      </c>
      <c r="X714" s="1230">
        <f>IF(AND(K714=0,P714=0),0,(H714-M714)*tab!$G$125+(I714-N714)*tab!$H$125+(J714-O714)*tab!$I$125)</f>
        <v>0</v>
      </c>
      <c r="Y714" s="1230">
        <f t="shared" si="350"/>
        <v>0</v>
      </c>
      <c r="Z714" s="3"/>
      <c r="AA714" s="26"/>
      <c r="AF714" s="51"/>
      <c r="AG714" s="51"/>
      <c r="AH714" s="51"/>
      <c r="AI714" s="51"/>
      <c r="AJ714" s="51"/>
      <c r="AK714" s="51"/>
      <c r="AL714" s="51"/>
      <c r="AM714" s="51"/>
      <c r="AN714" s="51"/>
      <c r="AO714" s="51"/>
      <c r="AP714" s="51"/>
      <c r="AQ714" s="51"/>
      <c r="AR714" s="51"/>
      <c r="AS714" s="51"/>
      <c r="AT714" s="51"/>
      <c r="AU714" s="51"/>
      <c r="AV714" s="51"/>
      <c r="BD714" s="51"/>
      <c r="BE714" s="51"/>
      <c r="BF714" s="51"/>
      <c r="BG714" s="51"/>
      <c r="BH714" s="51"/>
      <c r="BI714" s="51"/>
      <c r="BJ714" s="51"/>
      <c r="BK714" s="51"/>
      <c r="BL714" s="51"/>
      <c r="BM714" s="51"/>
      <c r="BN714" s="51"/>
      <c r="BO714" s="51"/>
      <c r="BP714" s="51"/>
      <c r="BQ714" s="51"/>
      <c r="BR714" s="51"/>
      <c r="BS714" s="51"/>
      <c r="BT714" s="51"/>
      <c r="CB714" s="51"/>
      <c r="CC714" s="51"/>
      <c r="CD714" s="51"/>
      <c r="CE714" s="51"/>
      <c r="CF714" s="51"/>
      <c r="CG714" s="51"/>
      <c r="CH714" s="51"/>
      <c r="CI714" s="51"/>
      <c r="CJ714" s="51"/>
      <c r="CK714" s="51"/>
      <c r="CL714" s="51"/>
      <c r="CM714" s="51"/>
      <c r="CN714" s="51"/>
      <c r="CO714" s="51"/>
      <c r="CP714" s="51"/>
      <c r="CQ714" s="51"/>
      <c r="CR714" s="51"/>
      <c r="CZ714" s="51"/>
      <c r="DA714" s="51"/>
      <c r="DB714" s="51"/>
      <c r="DC714" s="51"/>
      <c r="DD714" s="51"/>
      <c r="DE714" s="51"/>
      <c r="DF714" s="51"/>
      <c r="DG714" s="51"/>
      <c r="DH714" s="51"/>
      <c r="DI714" s="51"/>
      <c r="DJ714" s="51"/>
      <c r="DK714" s="51"/>
      <c r="DL714" s="51"/>
      <c r="DM714" s="51"/>
      <c r="DN714" s="51"/>
      <c r="DO714" s="51"/>
      <c r="DP714" s="51"/>
      <c r="DX714" s="51"/>
      <c r="DY714" s="51"/>
      <c r="DZ714" s="51"/>
      <c r="EA714" s="51"/>
      <c r="EB714" s="51"/>
      <c r="EC714" s="51"/>
      <c r="ED714" s="51"/>
      <c r="EE714" s="51"/>
      <c r="EF714" s="51"/>
      <c r="EG714" s="51"/>
      <c r="EH714" s="51"/>
      <c r="EI714" s="51"/>
      <c r="EJ714" s="51"/>
      <c r="EK714" s="51"/>
      <c r="EL714" s="51"/>
      <c r="EM714" s="51"/>
      <c r="EN714" s="51"/>
      <c r="EV714" s="51"/>
      <c r="EW714" s="51"/>
      <c r="EX714" s="51"/>
      <c r="EY714" s="51"/>
      <c r="EZ714" s="51"/>
      <c r="FA714" s="51"/>
      <c r="FB714" s="51"/>
      <c r="FC714" s="51"/>
      <c r="FD714" s="51"/>
      <c r="FE714" s="51"/>
      <c r="FF714" s="51"/>
      <c r="FG714" s="51"/>
      <c r="FH714" s="51"/>
      <c r="FI714" s="51"/>
      <c r="FJ714" s="51"/>
      <c r="FK714" s="51"/>
      <c r="FL714" s="51"/>
    </row>
    <row r="715" spans="2:168" ht="12" customHeight="1" x14ac:dyDescent="0.2">
      <c r="B715" s="21"/>
      <c r="C715" s="51"/>
      <c r="D715" s="1">
        <v>29</v>
      </c>
      <c r="E715" s="1238">
        <f t="shared" si="342"/>
        <v>0</v>
      </c>
      <c r="F715" s="669">
        <f t="shared" si="342"/>
        <v>0</v>
      </c>
      <c r="G715" s="47"/>
      <c r="H715" s="48">
        <f t="shared" si="343"/>
        <v>0</v>
      </c>
      <c r="I715" s="48">
        <f t="shared" si="343"/>
        <v>0</v>
      </c>
      <c r="J715" s="48">
        <f t="shared" si="343"/>
        <v>0</v>
      </c>
      <c r="K715" s="1187">
        <f t="shared" si="352"/>
        <v>0</v>
      </c>
      <c r="L715" s="46"/>
      <c r="M715" s="48">
        <f t="shared" si="344"/>
        <v>0</v>
      </c>
      <c r="N715" s="48">
        <f t="shared" si="344"/>
        <v>0</v>
      </c>
      <c r="O715" s="48">
        <f t="shared" si="344"/>
        <v>0</v>
      </c>
      <c r="P715" s="1187">
        <f t="shared" si="349"/>
        <v>0</v>
      </c>
      <c r="Q715" s="46"/>
      <c r="R715" s="628" t="str">
        <f t="shared" si="345"/>
        <v>ja</v>
      </c>
      <c r="S715" s="1230">
        <f>IF(R715="nee",0,(K715-P715)*(tab!$C$24*tab!$D$10+tab!$D$52))</f>
        <v>0</v>
      </c>
      <c r="T715" s="1230" t="str">
        <f>IF(AND(K715=0,P715=0),"",(H715-M715)*tab!$E$60+(I715-N715)*tab!$F$60+(J715-O715)*tab!$G$60)</f>
        <v/>
      </c>
      <c r="U715" s="1230">
        <f t="shared" si="351"/>
        <v>0</v>
      </c>
      <c r="V715" s="628" t="str">
        <f t="shared" si="347"/>
        <v>ja</v>
      </c>
      <c r="W715" s="1230">
        <f>IF(V715="nee",0,(K715-P715)*(tab!$C$125))</f>
        <v>0</v>
      </c>
      <c r="X715" s="1230">
        <f>IF(AND(K715=0,P715=0),0,(H715-M715)*tab!$G$125+(I715-N715)*tab!$H$125+(J715-O715)*tab!$I$125)</f>
        <v>0</v>
      </c>
      <c r="Y715" s="1230">
        <f t="shared" si="350"/>
        <v>0</v>
      </c>
      <c r="Z715" s="3"/>
      <c r="AA715" s="26"/>
      <c r="AF715" s="51"/>
      <c r="AG715" s="51"/>
      <c r="AH715" s="51"/>
      <c r="AI715" s="51"/>
      <c r="AJ715" s="51"/>
      <c r="AK715" s="51"/>
      <c r="AL715" s="51"/>
      <c r="AM715" s="51"/>
      <c r="AN715" s="51"/>
      <c r="AO715" s="51"/>
      <c r="AP715" s="51"/>
      <c r="AQ715" s="51"/>
      <c r="AR715" s="51"/>
      <c r="AS715" s="51"/>
      <c r="AT715" s="51"/>
      <c r="AU715" s="51"/>
      <c r="AV715" s="51"/>
      <c r="BD715" s="51"/>
      <c r="BE715" s="51"/>
      <c r="BF715" s="51"/>
      <c r="BG715" s="51"/>
      <c r="BH715" s="51"/>
      <c r="BI715" s="51"/>
      <c r="BJ715" s="51"/>
      <c r="BK715" s="51"/>
      <c r="BL715" s="51"/>
      <c r="BM715" s="51"/>
      <c r="BN715" s="51"/>
      <c r="BO715" s="51"/>
      <c r="BP715" s="51"/>
      <c r="BQ715" s="51"/>
      <c r="BR715" s="51"/>
      <c r="BS715" s="51"/>
      <c r="BT715" s="51"/>
      <c r="CB715" s="51"/>
      <c r="CC715" s="51"/>
      <c r="CD715" s="51"/>
      <c r="CE715" s="51"/>
      <c r="CF715" s="51"/>
      <c r="CG715" s="51"/>
      <c r="CH715" s="51"/>
      <c r="CI715" s="51"/>
      <c r="CJ715" s="51"/>
      <c r="CK715" s="51"/>
      <c r="CL715" s="51"/>
      <c r="CM715" s="51"/>
      <c r="CN715" s="51"/>
      <c r="CO715" s="51"/>
      <c r="CP715" s="51"/>
      <c r="CQ715" s="51"/>
      <c r="CR715" s="51"/>
      <c r="CZ715" s="51"/>
      <c r="DA715" s="51"/>
      <c r="DB715" s="51"/>
      <c r="DC715" s="51"/>
      <c r="DD715" s="51"/>
      <c r="DE715" s="51"/>
      <c r="DF715" s="51"/>
      <c r="DG715" s="51"/>
      <c r="DH715" s="51"/>
      <c r="DI715" s="51"/>
      <c r="DJ715" s="51"/>
      <c r="DK715" s="51"/>
      <c r="DL715" s="51"/>
      <c r="DM715" s="51"/>
      <c r="DN715" s="51"/>
      <c r="DO715" s="51"/>
      <c r="DP715" s="51"/>
      <c r="DX715" s="51"/>
      <c r="DY715" s="51"/>
      <c r="DZ715" s="51"/>
      <c r="EA715" s="51"/>
      <c r="EB715" s="51"/>
      <c r="EC715" s="51"/>
      <c r="ED715" s="51"/>
      <c r="EE715" s="51"/>
      <c r="EF715" s="51"/>
      <c r="EG715" s="51"/>
      <c r="EH715" s="51"/>
      <c r="EI715" s="51"/>
      <c r="EJ715" s="51"/>
      <c r="EK715" s="51"/>
      <c r="EL715" s="51"/>
      <c r="EM715" s="51"/>
      <c r="EN715" s="51"/>
      <c r="EV715" s="51"/>
      <c r="EW715" s="51"/>
      <c r="EX715" s="51"/>
      <c r="EY715" s="51"/>
      <c r="EZ715" s="51"/>
      <c r="FA715" s="51"/>
      <c r="FB715" s="51"/>
      <c r="FC715" s="51"/>
      <c r="FD715" s="51"/>
      <c r="FE715" s="51"/>
      <c r="FF715" s="51"/>
      <c r="FG715" s="51"/>
      <c r="FH715" s="51"/>
      <c r="FI715" s="51"/>
      <c r="FJ715" s="51"/>
      <c r="FK715" s="51"/>
      <c r="FL715" s="51"/>
    </row>
    <row r="716" spans="2:168" ht="12" customHeight="1" x14ac:dyDescent="0.2">
      <c r="B716" s="21"/>
      <c r="C716" s="51"/>
      <c r="D716" s="1">
        <v>30</v>
      </c>
      <c r="E716" s="1238">
        <f t="shared" si="342"/>
        <v>0</v>
      </c>
      <c r="F716" s="669">
        <f t="shared" si="342"/>
        <v>0</v>
      </c>
      <c r="G716" s="47"/>
      <c r="H716" s="48">
        <f t="shared" si="343"/>
        <v>0</v>
      </c>
      <c r="I716" s="48">
        <f t="shared" si="343"/>
        <v>0</v>
      </c>
      <c r="J716" s="48">
        <f t="shared" si="343"/>
        <v>0</v>
      </c>
      <c r="K716" s="1187">
        <f t="shared" si="352"/>
        <v>0</v>
      </c>
      <c r="L716" s="46"/>
      <c r="M716" s="48">
        <f t="shared" si="344"/>
        <v>0</v>
      </c>
      <c r="N716" s="48">
        <f t="shared" si="344"/>
        <v>0</v>
      </c>
      <c r="O716" s="48">
        <f t="shared" si="344"/>
        <v>0</v>
      </c>
      <c r="P716" s="1187">
        <f t="shared" si="349"/>
        <v>0</v>
      </c>
      <c r="Q716" s="46"/>
      <c r="R716" s="628" t="str">
        <f t="shared" si="345"/>
        <v>ja</v>
      </c>
      <c r="S716" s="1230">
        <f>IF(R716="nee",0,(K716-P716)*(tab!$C$24*tab!$D$10+tab!$D$52))</f>
        <v>0</v>
      </c>
      <c r="T716" s="1230" t="str">
        <f>IF(AND(K716=0,P716=0),"",(H716-M716)*tab!$E$60+(I716-N716)*tab!$F$60+(J716-O716)*tab!$G$60)</f>
        <v/>
      </c>
      <c r="U716" s="1230">
        <f t="shared" si="351"/>
        <v>0</v>
      </c>
      <c r="V716" s="628" t="str">
        <f t="shared" si="347"/>
        <v>ja</v>
      </c>
      <c r="W716" s="1230">
        <f>IF(V716="nee",0,(K716-P716)*(tab!$C$125))</f>
        <v>0</v>
      </c>
      <c r="X716" s="1230">
        <f>IF(AND(K716=0,P716=0),0,(H716-M716)*tab!$G$125+(I716-N716)*tab!$H$125+(J716-O716)*tab!$I$125)</f>
        <v>0</v>
      </c>
      <c r="Y716" s="1230">
        <f t="shared" si="350"/>
        <v>0</v>
      </c>
      <c r="Z716" s="3"/>
      <c r="AA716" s="26"/>
      <c r="AF716" s="51"/>
      <c r="AG716" s="51"/>
      <c r="AH716" s="51"/>
      <c r="AI716" s="51"/>
      <c r="AJ716" s="51"/>
      <c r="AK716" s="51"/>
      <c r="AL716" s="51"/>
      <c r="AM716" s="51"/>
      <c r="AN716" s="51"/>
      <c r="AO716" s="51"/>
      <c r="AP716" s="51"/>
      <c r="AQ716" s="51"/>
      <c r="AR716" s="51"/>
      <c r="AS716" s="51"/>
      <c r="AT716" s="51"/>
      <c r="AU716" s="51"/>
      <c r="AV716" s="51"/>
      <c r="BD716" s="51"/>
      <c r="BE716" s="51"/>
      <c r="BF716" s="51"/>
      <c r="BG716" s="51"/>
      <c r="BH716" s="51"/>
      <c r="BI716" s="51"/>
      <c r="BJ716" s="51"/>
      <c r="BK716" s="51"/>
      <c r="BL716" s="51"/>
      <c r="BM716" s="51"/>
      <c r="BN716" s="51"/>
      <c r="BO716" s="51"/>
      <c r="BP716" s="51"/>
      <c r="BQ716" s="51"/>
      <c r="BR716" s="51"/>
      <c r="BS716" s="51"/>
      <c r="BT716" s="51"/>
      <c r="CB716" s="51"/>
      <c r="CC716" s="51"/>
      <c r="CD716" s="51"/>
      <c r="CE716" s="51"/>
      <c r="CF716" s="51"/>
      <c r="CG716" s="51"/>
      <c r="CH716" s="51"/>
      <c r="CI716" s="51"/>
      <c r="CJ716" s="51"/>
      <c r="CK716" s="51"/>
      <c r="CL716" s="51"/>
      <c r="CM716" s="51"/>
      <c r="CN716" s="51"/>
      <c r="CO716" s="51"/>
      <c r="CP716" s="51"/>
      <c r="CQ716" s="51"/>
      <c r="CR716" s="51"/>
      <c r="CZ716" s="51"/>
      <c r="DA716" s="51"/>
      <c r="DB716" s="51"/>
      <c r="DC716" s="51"/>
      <c r="DD716" s="51"/>
      <c r="DE716" s="51"/>
      <c r="DF716" s="51"/>
      <c r="DG716" s="51"/>
      <c r="DH716" s="51"/>
      <c r="DI716" s="51"/>
      <c r="DJ716" s="51"/>
      <c r="DK716" s="51"/>
      <c r="DL716" s="51"/>
      <c r="DM716" s="51"/>
      <c r="DN716" s="51"/>
      <c r="DO716" s="51"/>
      <c r="DP716" s="51"/>
      <c r="DX716" s="51"/>
      <c r="DY716" s="51"/>
      <c r="DZ716" s="51"/>
      <c r="EA716" s="51"/>
      <c r="EB716" s="51"/>
      <c r="EC716" s="51"/>
      <c r="ED716" s="51"/>
      <c r="EE716" s="51"/>
      <c r="EF716" s="51"/>
      <c r="EG716" s="51"/>
      <c r="EH716" s="51"/>
      <c r="EI716" s="51"/>
      <c r="EJ716" s="51"/>
      <c r="EK716" s="51"/>
      <c r="EL716" s="51"/>
      <c r="EM716" s="51"/>
      <c r="EN716" s="51"/>
      <c r="EV716" s="51"/>
      <c r="EW716" s="51"/>
      <c r="EX716" s="51"/>
      <c r="EY716" s="51"/>
      <c r="EZ716" s="51"/>
      <c r="FA716" s="51"/>
      <c r="FB716" s="51"/>
      <c r="FC716" s="51"/>
      <c r="FD716" s="51"/>
      <c r="FE716" s="51"/>
      <c r="FF716" s="51"/>
      <c r="FG716" s="51"/>
      <c r="FH716" s="51"/>
      <c r="FI716" s="51"/>
      <c r="FJ716" s="51"/>
      <c r="FK716" s="51"/>
      <c r="FL716" s="51"/>
    </row>
    <row r="717" spans="2:168" ht="12" customHeight="1" x14ac:dyDescent="0.2">
      <c r="B717" s="419"/>
      <c r="C717" s="909"/>
      <c r="D717" s="345"/>
      <c r="E717" s="367"/>
      <c r="F717" s="423"/>
      <c r="G717" s="643"/>
      <c r="H717" s="1228">
        <f>SUM(H687:H716)</f>
        <v>0</v>
      </c>
      <c r="I717" s="1228">
        <f>SUM(I687:I716)</f>
        <v>0</v>
      </c>
      <c r="J717" s="1228">
        <f>SUM(J687:J716)</f>
        <v>0</v>
      </c>
      <c r="K717" s="1228">
        <f>SUM(H717:J717)</f>
        <v>0</v>
      </c>
      <c r="L717" s="644"/>
      <c r="M717" s="1228">
        <f>SUM(M687:M716)</f>
        <v>0</v>
      </c>
      <c r="N717" s="1228">
        <f>SUM(N687:N716)</f>
        <v>0</v>
      </c>
      <c r="O717" s="1228">
        <f>SUM(O687:O716)</f>
        <v>0</v>
      </c>
      <c r="P717" s="1228">
        <f>SUM(M717:O717)</f>
        <v>0</v>
      </c>
      <c r="Q717" s="644"/>
      <c r="R717" s="644"/>
      <c r="S717" s="644"/>
      <c r="T717" s="644"/>
      <c r="U717" s="1229">
        <f t="shared" ref="U717" si="353">SUM(U687:U716)</f>
        <v>0</v>
      </c>
      <c r="V717" s="644"/>
      <c r="W717" s="644"/>
      <c r="X717" s="644"/>
      <c r="Y717" s="1229">
        <f t="shared" ref="Y717" si="354">SUM(Y687:Y716)</f>
        <v>0</v>
      </c>
      <c r="Z717" s="368"/>
      <c r="AA717" s="371"/>
      <c r="AF717" s="51"/>
      <c r="AG717" s="51"/>
      <c r="AH717" s="51"/>
      <c r="AI717" s="51"/>
      <c r="AJ717" s="51"/>
      <c r="AK717" s="51"/>
      <c r="AL717" s="51"/>
      <c r="AM717" s="51"/>
      <c r="AN717" s="51"/>
      <c r="AO717" s="51"/>
      <c r="AP717" s="51"/>
      <c r="AQ717" s="51"/>
      <c r="AR717" s="51"/>
      <c r="AS717" s="51"/>
      <c r="AT717" s="51"/>
      <c r="AU717" s="51"/>
      <c r="AV717" s="51"/>
      <c r="BD717" s="51"/>
      <c r="BE717" s="51"/>
      <c r="BF717" s="51"/>
      <c r="BG717" s="51"/>
      <c r="BH717" s="51"/>
      <c r="BI717" s="51"/>
      <c r="BJ717" s="51"/>
      <c r="BK717" s="51"/>
      <c r="BL717" s="51"/>
      <c r="BM717" s="51"/>
      <c r="BN717" s="51"/>
      <c r="BO717" s="51"/>
      <c r="BP717" s="51"/>
      <c r="BQ717" s="51"/>
      <c r="BR717" s="51"/>
      <c r="BS717" s="51"/>
      <c r="BT717" s="51"/>
      <c r="CB717" s="51"/>
      <c r="CC717" s="51"/>
      <c r="CD717" s="51"/>
      <c r="CE717" s="51"/>
      <c r="CF717" s="51"/>
      <c r="CG717" s="51"/>
      <c r="CH717" s="51"/>
      <c r="CI717" s="51"/>
      <c r="CJ717" s="51"/>
      <c r="CK717" s="51"/>
      <c r="CL717" s="51"/>
      <c r="CM717" s="51"/>
      <c r="CN717" s="51"/>
      <c r="CO717" s="51"/>
      <c r="CP717" s="51"/>
      <c r="CQ717" s="51"/>
      <c r="CR717" s="51"/>
      <c r="CZ717" s="51"/>
      <c r="DA717" s="51"/>
      <c r="DB717" s="51"/>
      <c r="DC717" s="51"/>
      <c r="DD717" s="51"/>
      <c r="DE717" s="51"/>
      <c r="DF717" s="51"/>
      <c r="DG717" s="51"/>
      <c r="DH717" s="51"/>
      <c r="DI717" s="51"/>
      <c r="DJ717" s="51"/>
      <c r="DK717" s="51"/>
      <c r="DL717" s="51"/>
      <c r="DM717" s="51"/>
      <c r="DN717" s="51"/>
      <c r="DO717" s="51"/>
      <c r="DP717" s="51"/>
      <c r="DX717" s="51"/>
      <c r="DY717" s="51"/>
      <c r="DZ717" s="51"/>
      <c r="EA717" s="51"/>
      <c r="EB717" s="51"/>
      <c r="EC717" s="51"/>
      <c r="ED717" s="51"/>
      <c r="EE717" s="51"/>
      <c r="EF717" s="51"/>
      <c r="EG717" s="51"/>
      <c r="EH717" s="51"/>
      <c r="EI717" s="51"/>
      <c r="EJ717" s="51"/>
      <c r="EK717" s="51"/>
      <c r="EL717" s="51"/>
      <c r="EM717" s="51"/>
      <c r="EN717" s="51"/>
      <c r="EV717" s="51"/>
      <c r="EW717" s="51"/>
      <c r="EX717" s="51"/>
      <c r="EY717" s="51"/>
      <c r="EZ717" s="51"/>
      <c r="FA717" s="51"/>
      <c r="FB717" s="51"/>
      <c r="FC717" s="51"/>
      <c r="FD717" s="51"/>
      <c r="FE717" s="51"/>
      <c r="FF717" s="51"/>
      <c r="FG717" s="51"/>
      <c r="FH717" s="51"/>
      <c r="FI717" s="51"/>
      <c r="FJ717" s="51"/>
      <c r="FK717" s="51"/>
      <c r="FL717" s="51"/>
    </row>
    <row r="718" spans="2:168" ht="12" customHeight="1" x14ac:dyDescent="0.2">
      <c r="B718" s="21"/>
      <c r="C718" s="51"/>
      <c r="D718" s="1"/>
      <c r="E718" s="38"/>
      <c r="F718" s="44"/>
      <c r="G718" s="49"/>
      <c r="H718" s="637"/>
      <c r="I718" s="637"/>
      <c r="J718" s="637"/>
      <c r="K718" s="50"/>
      <c r="L718" s="50"/>
      <c r="M718" s="637"/>
      <c r="N718" s="637"/>
      <c r="O718" s="637"/>
      <c r="P718" s="50"/>
      <c r="Q718" s="50"/>
      <c r="R718" s="50"/>
      <c r="S718" s="50"/>
      <c r="T718" s="50"/>
      <c r="U718" s="50"/>
      <c r="V718" s="50"/>
      <c r="W718" s="50"/>
      <c r="X718" s="50"/>
      <c r="Y718" s="50"/>
      <c r="Z718" s="3"/>
      <c r="AA718" s="26"/>
      <c r="AF718" s="51"/>
      <c r="AG718" s="51"/>
      <c r="AH718" s="51"/>
      <c r="AI718" s="51"/>
      <c r="AJ718" s="51"/>
      <c r="AK718" s="51"/>
      <c r="AL718" s="51"/>
      <c r="AM718" s="51"/>
      <c r="AN718" s="51"/>
      <c r="AO718" s="51"/>
      <c r="AP718" s="51"/>
      <c r="AQ718" s="51"/>
      <c r="AR718" s="51"/>
      <c r="AS718" s="51"/>
      <c r="AT718" s="51"/>
      <c r="AU718" s="51"/>
      <c r="AV718" s="51"/>
      <c r="BD718" s="51"/>
      <c r="BE718" s="51"/>
      <c r="BF718" s="51"/>
      <c r="BG718" s="51"/>
      <c r="BH718" s="51"/>
      <c r="BI718" s="51"/>
      <c r="BJ718" s="51"/>
      <c r="BK718" s="51"/>
      <c r="BL718" s="51"/>
      <c r="BM718" s="51"/>
      <c r="BN718" s="51"/>
      <c r="BO718" s="51"/>
      <c r="BP718" s="51"/>
      <c r="BQ718" s="51"/>
      <c r="BR718" s="51"/>
      <c r="BS718" s="51"/>
      <c r="BT718" s="51"/>
      <c r="CB718" s="51"/>
      <c r="CC718" s="51"/>
      <c r="CD718" s="51"/>
      <c r="CE718" s="51"/>
      <c r="CF718" s="51"/>
      <c r="CG718" s="51"/>
      <c r="CH718" s="51"/>
      <c r="CI718" s="51"/>
      <c r="CJ718" s="51"/>
      <c r="CK718" s="51"/>
      <c r="CL718" s="51"/>
      <c r="CM718" s="51"/>
      <c r="CN718" s="51"/>
      <c r="CO718" s="51"/>
      <c r="CP718" s="51"/>
      <c r="CQ718" s="51"/>
      <c r="CR718" s="51"/>
      <c r="CZ718" s="51"/>
      <c r="DA718" s="51"/>
      <c r="DB718" s="51"/>
      <c r="DC718" s="51"/>
      <c r="DD718" s="51"/>
      <c r="DE718" s="51"/>
      <c r="DF718" s="51"/>
      <c r="DG718" s="51"/>
      <c r="DH718" s="51"/>
      <c r="DI718" s="51"/>
      <c r="DJ718" s="51"/>
      <c r="DK718" s="51"/>
      <c r="DL718" s="51"/>
      <c r="DM718" s="51"/>
      <c r="DN718" s="51"/>
      <c r="DO718" s="51"/>
      <c r="DP718" s="51"/>
      <c r="DX718" s="51"/>
      <c r="DY718" s="51"/>
      <c r="DZ718" s="51"/>
      <c r="EA718" s="51"/>
      <c r="EB718" s="51"/>
      <c r="EC718" s="51"/>
      <c r="ED718" s="51"/>
      <c r="EE718" s="51"/>
      <c r="EF718" s="51"/>
      <c r="EG718" s="51"/>
      <c r="EH718" s="51"/>
      <c r="EI718" s="51"/>
      <c r="EJ718" s="51"/>
      <c r="EK718" s="51"/>
      <c r="EL718" s="51"/>
      <c r="EM718" s="51"/>
      <c r="EN718" s="51"/>
      <c r="EV718" s="51"/>
      <c r="EW718" s="51"/>
      <c r="EX718" s="51"/>
      <c r="EY718" s="51"/>
      <c r="EZ718" s="51"/>
      <c r="FA718" s="51"/>
      <c r="FB718" s="51"/>
      <c r="FC718" s="51"/>
      <c r="FD718" s="51"/>
      <c r="FE718" s="51"/>
      <c r="FF718" s="51"/>
      <c r="FG718" s="51"/>
      <c r="FH718" s="51"/>
      <c r="FI718" s="51"/>
      <c r="FJ718" s="51"/>
      <c r="FK718" s="51"/>
      <c r="FL718" s="51"/>
    </row>
    <row r="719" spans="2:168" ht="12" customHeight="1" x14ac:dyDescent="0.2">
      <c r="B719" s="21"/>
      <c r="C719" s="51"/>
      <c r="D719" s="1"/>
      <c r="E719" s="38" t="s">
        <v>145</v>
      </c>
      <c r="F719" s="44"/>
      <c r="G719" s="49"/>
      <c r="H719" s="1126">
        <f>+H647+H682+H717</f>
        <v>1</v>
      </c>
      <c r="I719" s="1126">
        <f>+I647+I682+I717</f>
        <v>1</v>
      </c>
      <c r="J719" s="1126">
        <f>+J647+J682+J717</f>
        <v>1</v>
      </c>
      <c r="K719" s="1126">
        <f>+K647+K682+K717</f>
        <v>3</v>
      </c>
      <c r="L719" s="50"/>
      <c r="M719" s="1126">
        <f>+M647+M682+M717</f>
        <v>0</v>
      </c>
      <c r="N719" s="1126">
        <f>+N647+N682+N717</f>
        <v>0</v>
      </c>
      <c r="O719" s="1126">
        <f>+O647+O682+O717</f>
        <v>0</v>
      </c>
      <c r="P719" s="1126">
        <f>+P647+P682+P717</f>
        <v>0</v>
      </c>
      <c r="Q719" s="50"/>
      <c r="R719" s="50"/>
      <c r="S719" s="50"/>
      <c r="T719" s="50"/>
      <c r="U719" s="50"/>
      <c r="V719" s="50"/>
      <c r="W719" s="50"/>
      <c r="X719" s="50"/>
      <c r="Y719" s="50"/>
      <c r="Z719" s="3"/>
      <c r="AA719" s="26"/>
      <c r="AF719" s="51"/>
      <c r="AG719" s="51"/>
      <c r="AH719" s="51"/>
      <c r="AI719" s="51"/>
      <c r="AJ719" s="51"/>
      <c r="AK719" s="51"/>
      <c r="AL719" s="51"/>
      <c r="AM719" s="51"/>
      <c r="AN719" s="51"/>
      <c r="AO719" s="51"/>
      <c r="AP719" s="51"/>
      <c r="AQ719" s="51"/>
      <c r="AR719" s="51"/>
      <c r="AS719" s="51"/>
      <c r="AT719" s="51"/>
      <c r="AU719" s="51"/>
      <c r="AV719" s="51"/>
      <c r="BD719" s="51"/>
      <c r="BE719" s="51"/>
      <c r="BF719" s="51"/>
      <c r="BG719" s="51"/>
      <c r="BH719" s="51"/>
      <c r="BI719" s="51"/>
      <c r="BJ719" s="51"/>
      <c r="BK719" s="51"/>
      <c r="BL719" s="51"/>
      <c r="BM719" s="51"/>
      <c r="BN719" s="51"/>
      <c r="BO719" s="51"/>
      <c r="BP719" s="51"/>
      <c r="BQ719" s="51"/>
      <c r="BR719" s="51"/>
      <c r="BS719" s="51"/>
      <c r="BT719" s="51"/>
      <c r="CB719" s="51"/>
      <c r="CC719" s="51"/>
      <c r="CD719" s="51"/>
      <c r="CE719" s="51"/>
      <c r="CF719" s="51"/>
      <c r="CG719" s="51"/>
      <c r="CH719" s="51"/>
      <c r="CI719" s="51"/>
      <c r="CJ719" s="51"/>
      <c r="CK719" s="51"/>
      <c r="CL719" s="51"/>
      <c r="CM719" s="51"/>
      <c r="CN719" s="51"/>
      <c r="CO719" s="51"/>
      <c r="CP719" s="51"/>
      <c r="CQ719" s="51"/>
      <c r="CR719" s="51"/>
      <c r="CZ719" s="51"/>
      <c r="DA719" s="51"/>
      <c r="DB719" s="51"/>
      <c r="DC719" s="51"/>
      <c r="DD719" s="51"/>
      <c r="DE719" s="51"/>
      <c r="DF719" s="51"/>
      <c r="DG719" s="51"/>
      <c r="DH719" s="51"/>
      <c r="DI719" s="51"/>
      <c r="DJ719" s="51"/>
      <c r="DK719" s="51"/>
      <c r="DL719" s="51"/>
      <c r="DM719" s="51"/>
      <c r="DN719" s="51"/>
      <c r="DO719" s="51"/>
      <c r="DP719" s="51"/>
      <c r="DX719" s="51"/>
      <c r="DY719" s="51"/>
      <c r="DZ719" s="51"/>
      <c r="EA719" s="51"/>
      <c r="EB719" s="51"/>
      <c r="EC719" s="51"/>
      <c r="ED719" s="51"/>
      <c r="EE719" s="51"/>
      <c r="EF719" s="51"/>
      <c r="EG719" s="51"/>
      <c r="EH719" s="51"/>
      <c r="EI719" s="51"/>
      <c r="EJ719" s="51"/>
      <c r="EK719" s="51"/>
      <c r="EL719" s="51"/>
      <c r="EM719" s="51"/>
      <c r="EN719" s="51"/>
      <c r="EV719" s="51"/>
      <c r="EW719" s="51"/>
      <c r="EX719" s="51"/>
      <c r="EY719" s="51"/>
      <c r="EZ719" s="51"/>
      <c r="FA719" s="51"/>
      <c r="FB719" s="51"/>
      <c r="FC719" s="51"/>
      <c r="FD719" s="51"/>
      <c r="FE719" s="51"/>
      <c r="FF719" s="51"/>
      <c r="FG719" s="51"/>
      <c r="FH719" s="51"/>
      <c r="FI719" s="51"/>
      <c r="FJ719" s="51"/>
      <c r="FK719" s="51"/>
      <c r="FL719" s="51"/>
    </row>
    <row r="720" spans="2:168" ht="12" customHeight="1" x14ac:dyDescent="0.2">
      <c r="B720" s="21"/>
      <c r="C720" s="51"/>
      <c r="D720" s="1"/>
      <c r="E720" s="38"/>
      <c r="F720" s="44"/>
      <c r="G720" s="49"/>
      <c r="H720" s="637"/>
      <c r="I720" s="637"/>
      <c r="J720" s="637"/>
      <c r="K720" s="50"/>
      <c r="L720" s="50"/>
      <c r="M720" s="637"/>
      <c r="N720" s="637"/>
      <c r="O720" s="637"/>
      <c r="P720" s="50"/>
      <c r="Q720" s="50"/>
      <c r="R720" s="50"/>
      <c r="S720" s="50"/>
      <c r="T720" s="50"/>
      <c r="U720" s="50"/>
      <c r="V720" s="50"/>
      <c r="W720" s="50"/>
      <c r="X720" s="50"/>
      <c r="Y720" s="50"/>
      <c r="Z720" s="3"/>
      <c r="AA720" s="26"/>
      <c r="AF720" s="51"/>
      <c r="AG720" s="51"/>
      <c r="AH720" s="51"/>
      <c r="AI720" s="51"/>
      <c r="AJ720" s="51"/>
      <c r="AK720" s="51"/>
      <c r="AL720" s="51"/>
      <c r="AM720" s="51"/>
      <c r="AN720" s="51"/>
      <c r="AO720" s="51"/>
      <c r="AP720" s="51"/>
      <c r="AQ720" s="51"/>
      <c r="AR720" s="51"/>
      <c r="AS720" s="51"/>
      <c r="AT720" s="51"/>
      <c r="AU720" s="51"/>
      <c r="AV720" s="51"/>
      <c r="BD720" s="51"/>
      <c r="BE720" s="51"/>
      <c r="BF720" s="51"/>
      <c r="BG720" s="51"/>
      <c r="BH720" s="51"/>
      <c r="BI720" s="51"/>
      <c r="BJ720" s="51"/>
      <c r="BK720" s="51"/>
      <c r="BL720" s="51"/>
      <c r="BM720" s="51"/>
      <c r="BN720" s="51"/>
      <c r="BO720" s="51"/>
      <c r="BP720" s="51"/>
      <c r="BQ720" s="51"/>
      <c r="BR720" s="51"/>
      <c r="BS720" s="51"/>
      <c r="BT720" s="51"/>
      <c r="CB720" s="51"/>
      <c r="CC720" s="51"/>
      <c r="CD720" s="51"/>
      <c r="CE720" s="51"/>
      <c r="CF720" s="51"/>
      <c r="CG720" s="51"/>
      <c r="CH720" s="51"/>
      <c r="CI720" s="51"/>
      <c r="CJ720" s="51"/>
      <c r="CK720" s="51"/>
      <c r="CL720" s="51"/>
      <c r="CM720" s="51"/>
      <c r="CN720" s="51"/>
      <c r="CO720" s="51"/>
      <c r="CP720" s="51"/>
      <c r="CQ720" s="51"/>
      <c r="CR720" s="51"/>
      <c r="CZ720" s="51"/>
      <c r="DA720" s="51"/>
      <c r="DB720" s="51"/>
      <c r="DC720" s="51"/>
      <c r="DD720" s="51"/>
      <c r="DE720" s="51"/>
      <c r="DF720" s="51"/>
      <c r="DG720" s="51"/>
      <c r="DH720" s="51"/>
      <c r="DI720" s="51"/>
      <c r="DJ720" s="51"/>
      <c r="DK720" s="51"/>
      <c r="DL720" s="51"/>
      <c r="DM720" s="51"/>
      <c r="DN720" s="51"/>
      <c r="DO720" s="51"/>
      <c r="DP720" s="51"/>
      <c r="DX720" s="51"/>
      <c r="DY720" s="51"/>
      <c r="DZ720" s="51"/>
      <c r="EA720" s="51"/>
      <c r="EB720" s="51"/>
      <c r="EC720" s="51"/>
      <c r="ED720" s="51"/>
      <c r="EE720" s="51"/>
      <c r="EF720" s="51"/>
      <c r="EG720" s="51"/>
      <c r="EH720" s="51"/>
      <c r="EI720" s="51"/>
      <c r="EJ720" s="51"/>
      <c r="EK720" s="51"/>
      <c r="EL720" s="51"/>
      <c r="EM720" s="51"/>
      <c r="EN720" s="51"/>
      <c r="EV720" s="51"/>
      <c r="EW720" s="51"/>
      <c r="EX720" s="51"/>
      <c r="EY720" s="51"/>
      <c r="EZ720" s="51"/>
      <c r="FA720" s="51"/>
      <c r="FB720" s="51"/>
      <c r="FC720" s="51"/>
      <c r="FD720" s="51"/>
      <c r="FE720" s="51"/>
      <c r="FF720" s="51"/>
      <c r="FG720" s="51"/>
      <c r="FH720" s="51"/>
      <c r="FI720" s="51"/>
      <c r="FJ720" s="51"/>
      <c r="FK720" s="51"/>
      <c r="FL720" s="51"/>
    </row>
    <row r="721" spans="1:168" ht="12" customHeight="1" x14ac:dyDescent="0.2">
      <c r="B721" s="21"/>
      <c r="C721" s="51"/>
      <c r="D721" s="1"/>
      <c r="E721" s="1" t="s">
        <v>129</v>
      </c>
      <c r="F721" s="46"/>
      <c r="G721" s="479"/>
      <c r="H721" s="883"/>
      <c r="I721" s="883"/>
      <c r="J721" s="883"/>
      <c r="K721" s="884"/>
      <c r="L721" s="884"/>
      <c r="M721" s="883"/>
      <c r="N721" s="883"/>
      <c r="O721" s="883"/>
      <c r="P721" s="884"/>
      <c r="Q721" s="884"/>
      <c r="R721" s="428"/>
      <c r="S721" s="428"/>
      <c r="T721" s="428"/>
      <c r="U721" s="1168">
        <f>+U647</f>
        <v>53014.875593000004</v>
      </c>
      <c r="V721" s="898"/>
      <c r="W721" s="898"/>
      <c r="X721" s="898"/>
      <c r="Y721" s="1243">
        <f>+Y647</f>
        <v>5337.71</v>
      </c>
      <c r="Z721" s="45"/>
      <c r="AA721" s="26"/>
      <c r="AF721" s="51"/>
      <c r="AG721" s="51"/>
      <c r="AH721" s="51"/>
      <c r="AI721" s="51"/>
      <c r="AJ721" s="51"/>
      <c r="AK721" s="51"/>
      <c r="AL721" s="51"/>
      <c r="AM721" s="51"/>
      <c r="AN721" s="51"/>
      <c r="AO721" s="51"/>
      <c r="AP721" s="51"/>
      <c r="AQ721" s="51"/>
      <c r="AR721" s="51"/>
      <c r="AS721" s="51"/>
      <c r="AT721" s="51"/>
      <c r="AU721" s="51"/>
      <c r="AV721" s="51"/>
      <c r="BD721" s="51"/>
      <c r="BE721" s="51"/>
      <c r="BF721" s="51"/>
      <c r="BG721" s="51"/>
      <c r="BH721" s="51"/>
      <c r="BI721" s="51"/>
      <c r="BJ721" s="51"/>
      <c r="BK721" s="51"/>
      <c r="BL721" s="51"/>
      <c r="BM721" s="51"/>
      <c r="BN721" s="51"/>
      <c r="BO721" s="51"/>
      <c r="BP721" s="51"/>
      <c r="BQ721" s="51"/>
      <c r="BR721" s="51"/>
      <c r="BS721" s="51"/>
      <c r="BT721" s="51"/>
      <c r="CB721" s="51"/>
      <c r="CC721" s="51"/>
      <c r="CD721" s="51"/>
      <c r="CE721" s="51"/>
      <c r="CF721" s="51"/>
      <c r="CG721" s="51"/>
      <c r="CH721" s="51"/>
      <c r="CI721" s="51"/>
      <c r="CJ721" s="51"/>
      <c r="CK721" s="51"/>
      <c r="CL721" s="51"/>
      <c r="CM721" s="51"/>
      <c r="CN721" s="51"/>
      <c r="CO721" s="51"/>
      <c r="CP721" s="51"/>
      <c r="CQ721" s="51"/>
      <c r="CR721" s="51"/>
      <c r="CZ721" s="51"/>
      <c r="DA721" s="51"/>
      <c r="DB721" s="51"/>
      <c r="DC721" s="51"/>
      <c r="DD721" s="51"/>
      <c r="DE721" s="51"/>
      <c r="DF721" s="51"/>
      <c r="DG721" s="51"/>
      <c r="DH721" s="51"/>
      <c r="DI721" s="51"/>
      <c r="DJ721" s="51"/>
      <c r="DK721" s="51"/>
      <c r="DL721" s="51"/>
      <c r="DM721" s="51"/>
      <c r="DN721" s="51"/>
      <c r="DO721" s="51"/>
      <c r="DP721" s="51"/>
      <c r="DX721" s="51"/>
      <c r="DY721" s="51"/>
      <c r="DZ721" s="51"/>
      <c r="EA721" s="51"/>
      <c r="EB721" s="51"/>
      <c r="EC721" s="51"/>
      <c r="ED721" s="51"/>
      <c r="EE721" s="51"/>
      <c r="EF721" s="51"/>
      <c r="EG721" s="51"/>
      <c r="EH721" s="51"/>
      <c r="EI721" s="51"/>
      <c r="EJ721" s="51"/>
      <c r="EK721" s="51"/>
      <c r="EL721" s="51"/>
      <c r="EM721" s="51"/>
      <c r="EN721" s="51"/>
      <c r="EV721" s="51"/>
      <c r="EW721" s="51"/>
      <c r="EX721" s="51"/>
      <c r="EY721" s="51"/>
      <c r="EZ721" s="51"/>
      <c r="FA721" s="51"/>
      <c r="FB721" s="51"/>
      <c r="FC721" s="51"/>
      <c r="FD721" s="51"/>
      <c r="FE721" s="51"/>
      <c r="FF721" s="51"/>
      <c r="FG721" s="51"/>
      <c r="FH721" s="51"/>
      <c r="FI721" s="51"/>
      <c r="FJ721" s="51"/>
      <c r="FK721" s="51"/>
      <c r="FL721" s="51"/>
    </row>
    <row r="722" spans="1:168" ht="12" customHeight="1" x14ac:dyDescent="0.2">
      <c r="B722" s="21"/>
      <c r="C722" s="51"/>
      <c r="D722" s="1"/>
      <c r="E722" s="1" t="s">
        <v>133</v>
      </c>
      <c r="F722" s="46"/>
      <c r="G722" s="479"/>
      <c r="H722" s="883"/>
      <c r="I722" s="883"/>
      <c r="J722" s="883"/>
      <c r="K722" s="884"/>
      <c r="L722" s="884"/>
      <c r="M722" s="883"/>
      <c r="N722" s="883"/>
      <c r="O722" s="883"/>
      <c r="P722" s="884"/>
      <c r="Q722" s="884"/>
      <c r="R722" s="428"/>
      <c r="S722" s="428"/>
      <c r="T722" s="428"/>
      <c r="U722" s="1168">
        <f>+U682</f>
        <v>0</v>
      </c>
      <c r="V722" s="898"/>
      <c r="W722" s="898"/>
      <c r="X722" s="898"/>
      <c r="Y722" s="1243">
        <f>+Y682</f>
        <v>0</v>
      </c>
      <c r="Z722" s="45"/>
      <c r="AA722" s="26"/>
      <c r="AF722" s="51"/>
      <c r="AG722" s="51"/>
      <c r="AH722" s="51"/>
      <c r="AI722" s="51"/>
      <c r="AJ722" s="51"/>
      <c r="AK722" s="51"/>
      <c r="AL722" s="51"/>
      <c r="AM722" s="51"/>
      <c r="AN722" s="51"/>
      <c r="AO722" s="51"/>
      <c r="AP722" s="51"/>
      <c r="AQ722" s="51"/>
      <c r="AR722" s="51"/>
      <c r="AS722" s="51"/>
      <c r="AT722" s="51"/>
      <c r="AU722" s="51"/>
      <c r="AV722" s="51"/>
      <c r="BD722" s="51"/>
      <c r="BE722" s="51"/>
      <c r="BF722" s="51"/>
      <c r="BG722" s="51"/>
      <c r="BH722" s="51"/>
      <c r="BI722" s="51"/>
      <c r="BJ722" s="51"/>
      <c r="BK722" s="51"/>
      <c r="BL722" s="51"/>
      <c r="BM722" s="51"/>
      <c r="BN722" s="51"/>
      <c r="BO722" s="51"/>
      <c r="BP722" s="51"/>
      <c r="BQ722" s="51"/>
      <c r="BR722" s="51"/>
      <c r="BS722" s="51"/>
      <c r="BT722" s="51"/>
      <c r="CB722" s="51"/>
      <c r="CC722" s="51"/>
      <c r="CD722" s="51"/>
      <c r="CE722" s="51"/>
      <c r="CF722" s="51"/>
      <c r="CG722" s="51"/>
      <c r="CH722" s="51"/>
      <c r="CI722" s="51"/>
      <c r="CJ722" s="51"/>
      <c r="CK722" s="51"/>
      <c r="CL722" s="51"/>
      <c r="CM722" s="51"/>
      <c r="CN722" s="51"/>
      <c r="CO722" s="51"/>
      <c r="CP722" s="51"/>
      <c r="CQ722" s="51"/>
      <c r="CR722" s="51"/>
      <c r="CZ722" s="51"/>
      <c r="DA722" s="51"/>
      <c r="DB722" s="51"/>
      <c r="DC722" s="51"/>
      <c r="DD722" s="51"/>
      <c r="DE722" s="51"/>
      <c r="DF722" s="51"/>
      <c r="DG722" s="51"/>
      <c r="DH722" s="51"/>
      <c r="DI722" s="51"/>
      <c r="DJ722" s="51"/>
      <c r="DK722" s="51"/>
      <c r="DL722" s="51"/>
      <c r="DM722" s="51"/>
      <c r="DN722" s="51"/>
      <c r="DO722" s="51"/>
      <c r="DP722" s="51"/>
      <c r="DX722" s="51"/>
      <c r="DY722" s="51"/>
      <c r="DZ722" s="51"/>
      <c r="EA722" s="51"/>
      <c r="EB722" s="51"/>
      <c r="EC722" s="51"/>
      <c r="ED722" s="51"/>
      <c r="EE722" s="51"/>
      <c r="EF722" s="51"/>
      <c r="EG722" s="51"/>
      <c r="EH722" s="51"/>
      <c r="EI722" s="51"/>
      <c r="EJ722" s="51"/>
      <c r="EK722" s="51"/>
      <c r="EL722" s="51"/>
      <c r="EM722" s="51"/>
      <c r="EN722" s="51"/>
      <c r="EV722" s="51"/>
      <c r="EW722" s="51"/>
      <c r="EX722" s="51"/>
      <c r="EY722" s="51"/>
      <c r="EZ722" s="51"/>
      <c r="FA722" s="51"/>
      <c r="FB722" s="51"/>
      <c r="FC722" s="51"/>
      <c r="FD722" s="51"/>
      <c r="FE722" s="51"/>
      <c r="FF722" s="51"/>
      <c r="FG722" s="51"/>
      <c r="FH722" s="51"/>
      <c r="FI722" s="51"/>
      <c r="FJ722" s="51"/>
      <c r="FK722" s="51"/>
      <c r="FL722" s="51"/>
    </row>
    <row r="723" spans="1:168" ht="12" customHeight="1" x14ac:dyDescent="0.2">
      <c r="B723" s="21"/>
      <c r="C723" s="51"/>
      <c r="D723" s="1"/>
      <c r="E723" s="1" t="s">
        <v>130</v>
      </c>
      <c r="F723" s="46"/>
      <c r="G723" s="479"/>
      <c r="H723" s="883"/>
      <c r="I723" s="883"/>
      <c r="J723" s="883"/>
      <c r="K723" s="884"/>
      <c r="L723" s="884"/>
      <c r="M723" s="883"/>
      <c r="N723" s="883"/>
      <c r="O723" s="883"/>
      <c r="P723" s="884"/>
      <c r="Q723" s="884"/>
      <c r="R723" s="428"/>
      <c r="S723" s="428"/>
      <c r="T723" s="428"/>
      <c r="U723" s="1168">
        <f t="shared" ref="U723" si="355">+U717</f>
        <v>0</v>
      </c>
      <c r="V723" s="898"/>
      <c r="W723" s="898"/>
      <c r="X723" s="898"/>
      <c r="Y723" s="1243">
        <f>+Y717</f>
        <v>0</v>
      </c>
      <c r="Z723" s="45"/>
      <c r="AA723" s="26"/>
      <c r="AF723" s="51"/>
      <c r="AG723" s="51"/>
      <c r="AH723" s="51"/>
      <c r="AI723" s="51"/>
      <c r="AJ723" s="51"/>
      <c r="AK723" s="51"/>
      <c r="AL723" s="51"/>
      <c r="AM723" s="51"/>
      <c r="AN723" s="51"/>
      <c r="AO723" s="51"/>
      <c r="AP723" s="51"/>
      <c r="AQ723" s="51"/>
      <c r="AR723" s="51"/>
      <c r="AS723" s="51"/>
      <c r="AT723" s="51"/>
      <c r="AU723" s="51"/>
      <c r="AV723" s="51"/>
      <c r="BD723" s="51"/>
      <c r="BE723" s="51"/>
      <c r="BF723" s="51"/>
      <c r="BG723" s="51"/>
      <c r="BH723" s="51"/>
      <c r="BI723" s="51"/>
      <c r="BJ723" s="51"/>
      <c r="BK723" s="51"/>
      <c r="BL723" s="51"/>
      <c r="BM723" s="51"/>
      <c r="BN723" s="51"/>
      <c r="BO723" s="51"/>
      <c r="BP723" s="51"/>
      <c r="BQ723" s="51"/>
      <c r="BR723" s="51"/>
      <c r="BS723" s="51"/>
      <c r="BT723" s="51"/>
      <c r="CB723" s="51"/>
      <c r="CC723" s="51"/>
      <c r="CD723" s="51"/>
      <c r="CE723" s="51"/>
      <c r="CF723" s="51"/>
      <c r="CG723" s="51"/>
      <c r="CH723" s="51"/>
      <c r="CI723" s="51"/>
      <c r="CJ723" s="51"/>
      <c r="CK723" s="51"/>
      <c r="CL723" s="51"/>
      <c r="CM723" s="51"/>
      <c r="CN723" s="51"/>
      <c r="CO723" s="51"/>
      <c r="CP723" s="51"/>
      <c r="CQ723" s="51"/>
      <c r="CR723" s="51"/>
      <c r="CZ723" s="51"/>
      <c r="DA723" s="51"/>
      <c r="DB723" s="51"/>
      <c r="DC723" s="51"/>
      <c r="DD723" s="51"/>
      <c r="DE723" s="51"/>
      <c r="DF723" s="51"/>
      <c r="DG723" s="51"/>
      <c r="DH723" s="51"/>
      <c r="DI723" s="51"/>
      <c r="DJ723" s="51"/>
      <c r="DK723" s="51"/>
      <c r="DL723" s="51"/>
      <c r="DM723" s="51"/>
      <c r="DN723" s="51"/>
      <c r="DO723" s="51"/>
      <c r="DP723" s="51"/>
      <c r="DX723" s="51"/>
      <c r="DY723" s="51"/>
      <c r="DZ723" s="51"/>
      <c r="EA723" s="51"/>
      <c r="EB723" s="51"/>
      <c r="EC723" s="51"/>
      <c r="ED723" s="51"/>
      <c r="EE723" s="51"/>
      <c r="EF723" s="51"/>
      <c r="EG723" s="51"/>
      <c r="EH723" s="51"/>
      <c r="EI723" s="51"/>
      <c r="EJ723" s="51"/>
      <c r="EK723" s="51"/>
      <c r="EL723" s="51"/>
      <c r="EM723" s="51"/>
      <c r="EN723" s="51"/>
      <c r="EV723" s="51"/>
      <c r="EW723" s="51"/>
      <c r="EX723" s="51"/>
      <c r="EY723" s="51"/>
      <c r="EZ723" s="51"/>
      <c r="FA723" s="51"/>
      <c r="FB723" s="51"/>
      <c r="FC723" s="51"/>
      <c r="FD723" s="51"/>
      <c r="FE723" s="51"/>
      <c r="FF723" s="51"/>
      <c r="FG723" s="51"/>
      <c r="FH723" s="51"/>
      <c r="FI723" s="51"/>
      <c r="FJ723" s="51"/>
      <c r="FK723" s="51"/>
      <c r="FL723" s="51"/>
    </row>
    <row r="724" spans="1:168" ht="12" customHeight="1" x14ac:dyDescent="0.2">
      <c r="A724" s="14"/>
      <c r="B724" s="21"/>
      <c r="C724" s="51"/>
      <c r="D724" s="1"/>
      <c r="E724" s="360" t="s">
        <v>134</v>
      </c>
      <c r="F724" s="1240"/>
      <c r="G724" s="885"/>
      <c r="H724" s="886"/>
      <c r="I724" s="886"/>
      <c r="J724" s="886"/>
      <c r="K724" s="887"/>
      <c r="L724" s="887"/>
      <c r="M724" s="886"/>
      <c r="N724" s="886"/>
      <c r="O724" s="886"/>
      <c r="P724" s="887"/>
      <c r="Q724" s="887"/>
      <c r="R724" s="887"/>
      <c r="S724" s="887"/>
      <c r="T724" s="887"/>
      <c r="U724" s="1242">
        <f>SUM(U721:U723)</f>
        <v>53014.875593000004</v>
      </c>
      <c r="V724" s="887"/>
      <c r="W724" s="887"/>
      <c r="X724" s="887"/>
      <c r="Y724" s="1242">
        <f>SUM(Y721:Y723)</f>
        <v>5337.71</v>
      </c>
      <c r="Z724" s="3"/>
      <c r="AA724" s="26"/>
      <c r="AF724" s="51"/>
      <c r="AG724" s="51"/>
      <c r="AH724" s="51"/>
      <c r="AI724" s="51"/>
      <c r="AJ724" s="51"/>
      <c r="AK724" s="51"/>
      <c r="AL724" s="51"/>
      <c r="AM724" s="51"/>
      <c r="AN724" s="51"/>
      <c r="AO724" s="51"/>
      <c r="AP724" s="51"/>
      <c r="AQ724" s="51"/>
      <c r="AR724" s="51"/>
      <c r="AS724" s="51"/>
      <c r="AT724" s="51"/>
      <c r="AU724" s="51"/>
      <c r="AV724" s="51"/>
      <c r="BD724" s="51"/>
      <c r="BE724" s="51"/>
      <c r="BF724" s="51"/>
      <c r="BG724" s="51"/>
      <c r="BH724" s="51"/>
      <c r="BI724" s="51"/>
      <c r="BJ724" s="51"/>
      <c r="BK724" s="51"/>
      <c r="BL724" s="51"/>
      <c r="BM724" s="51"/>
      <c r="BN724" s="51"/>
      <c r="BO724" s="51"/>
      <c r="BP724" s="51"/>
      <c r="BQ724" s="51"/>
      <c r="BR724" s="51"/>
      <c r="BS724" s="51"/>
      <c r="BT724" s="51"/>
      <c r="CB724" s="51"/>
      <c r="CC724" s="51"/>
      <c r="CD724" s="51"/>
      <c r="CE724" s="51"/>
      <c r="CF724" s="51"/>
      <c r="CG724" s="51"/>
      <c r="CH724" s="51"/>
      <c r="CI724" s="51"/>
      <c r="CJ724" s="51"/>
      <c r="CK724" s="51"/>
      <c r="CL724" s="51"/>
      <c r="CM724" s="51"/>
      <c r="CN724" s="51"/>
      <c r="CO724" s="51"/>
      <c r="CP724" s="51"/>
      <c r="CQ724" s="51"/>
      <c r="CR724" s="51"/>
      <c r="CZ724" s="51"/>
      <c r="DA724" s="51"/>
      <c r="DB724" s="51"/>
      <c r="DC724" s="51"/>
      <c r="DD724" s="51"/>
      <c r="DE724" s="51"/>
      <c r="DF724" s="51"/>
      <c r="DG724" s="51"/>
      <c r="DH724" s="51"/>
      <c r="DI724" s="51"/>
      <c r="DJ724" s="51"/>
      <c r="DK724" s="51"/>
      <c r="DL724" s="51"/>
      <c r="DM724" s="51"/>
      <c r="DN724" s="51"/>
      <c r="DO724" s="51"/>
      <c r="DP724" s="51"/>
      <c r="DX724" s="51"/>
      <c r="DY724" s="51"/>
      <c r="DZ724" s="51"/>
      <c r="EA724" s="51"/>
      <c r="EB724" s="51"/>
      <c r="EC724" s="51"/>
      <c r="ED724" s="51"/>
      <c r="EE724" s="51"/>
      <c r="EF724" s="51"/>
      <c r="EG724" s="51"/>
      <c r="EH724" s="51"/>
      <c r="EI724" s="51"/>
      <c r="EJ724" s="51"/>
      <c r="EK724" s="51"/>
      <c r="EL724" s="51"/>
      <c r="EM724" s="51"/>
      <c r="EN724" s="51"/>
      <c r="EV724" s="51"/>
      <c r="EW724" s="51"/>
      <c r="EX724" s="51"/>
      <c r="EY724" s="51"/>
      <c r="EZ724" s="51"/>
      <c r="FA724" s="51"/>
      <c r="FB724" s="51"/>
      <c r="FC724" s="51"/>
      <c r="FD724" s="51"/>
      <c r="FE724" s="51"/>
      <c r="FF724" s="51"/>
      <c r="FG724" s="51"/>
      <c r="FH724" s="51"/>
      <c r="FI724" s="51"/>
      <c r="FJ724" s="51"/>
      <c r="FK724" s="51"/>
      <c r="FL724" s="51"/>
    </row>
    <row r="725" spans="1:168" ht="12" customHeight="1" x14ac:dyDescent="0.2">
      <c r="A725" s="14"/>
      <c r="B725" s="21"/>
      <c r="C725" s="51"/>
      <c r="D725" s="1"/>
      <c r="E725" s="38"/>
      <c r="F725" s="44"/>
      <c r="G725" s="49"/>
      <c r="H725" s="637"/>
      <c r="I725" s="637"/>
      <c r="J725" s="637"/>
      <c r="K725" s="50"/>
      <c r="L725" s="50"/>
      <c r="M725" s="637"/>
      <c r="N725" s="637"/>
      <c r="O725" s="637"/>
      <c r="P725" s="50"/>
      <c r="Q725" s="50"/>
      <c r="R725" s="50"/>
      <c r="S725" s="50"/>
      <c r="T725" s="50"/>
      <c r="U725" s="50"/>
      <c r="V725" s="50"/>
      <c r="W725" s="50"/>
      <c r="X725" s="50"/>
      <c r="Y725" s="50"/>
      <c r="Z725" s="3"/>
      <c r="AA725" s="26"/>
      <c r="AF725" s="51"/>
      <c r="AG725" s="51"/>
      <c r="AH725" s="51"/>
      <c r="AI725" s="51"/>
      <c r="AJ725" s="51"/>
      <c r="AK725" s="51"/>
      <c r="AL725" s="51"/>
      <c r="AM725" s="51"/>
      <c r="AN725" s="51"/>
      <c r="AO725" s="51"/>
      <c r="AP725" s="51"/>
      <c r="AQ725" s="51"/>
      <c r="AR725" s="51"/>
      <c r="AS725" s="51"/>
      <c r="AT725" s="51"/>
      <c r="AU725" s="51"/>
      <c r="AV725" s="51"/>
      <c r="BD725" s="51"/>
      <c r="BE725" s="51"/>
      <c r="BF725" s="51"/>
      <c r="BG725" s="51"/>
      <c r="BH725" s="51"/>
      <c r="BI725" s="51"/>
      <c r="BJ725" s="51"/>
      <c r="BK725" s="51"/>
      <c r="BL725" s="51"/>
      <c r="BM725" s="51"/>
      <c r="BN725" s="51"/>
      <c r="BO725" s="51"/>
      <c r="BP725" s="51"/>
      <c r="BQ725" s="51"/>
      <c r="BR725" s="51"/>
      <c r="BS725" s="51"/>
      <c r="BT725" s="51"/>
      <c r="CB725" s="51"/>
      <c r="CC725" s="51"/>
      <c r="CD725" s="51"/>
      <c r="CE725" s="51"/>
      <c r="CF725" s="51"/>
      <c r="CG725" s="51"/>
      <c r="CH725" s="51"/>
      <c r="CI725" s="51"/>
      <c r="CJ725" s="51"/>
      <c r="CK725" s="51"/>
      <c r="CL725" s="51"/>
      <c r="CM725" s="51"/>
      <c r="CN725" s="51"/>
      <c r="CO725" s="51"/>
      <c r="CP725" s="51"/>
      <c r="CQ725" s="51"/>
      <c r="CR725" s="51"/>
      <c r="CZ725" s="51"/>
      <c r="DA725" s="51"/>
      <c r="DB725" s="51"/>
      <c r="DC725" s="51"/>
      <c r="DD725" s="51"/>
      <c r="DE725" s="51"/>
      <c r="DF725" s="51"/>
      <c r="DG725" s="51"/>
      <c r="DH725" s="51"/>
      <c r="DI725" s="51"/>
      <c r="DJ725" s="51"/>
      <c r="DK725" s="51"/>
      <c r="DL725" s="51"/>
      <c r="DM725" s="51"/>
      <c r="DN725" s="51"/>
      <c r="DO725" s="51"/>
      <c r="DP725" s="51"/>
      <c r="DX725" s="51"/>
      <c r="DY725" s="51"/>
      <c r="DZ725" s="51"/>
      <c r="EA725" s="51"/>
      <c r="EB725" s="51"/>
      <c r="EC725" s="51"/>
      <c r="ED725" s="51"/>
      <c r="EE725" s="51"/>
      <c r="EF725" s="51"/>
      <c r="EG725" s="51"/>
      <c r="EH725" s="51"/>
      <c r="EI725" s="51"/>
      <c r="EJ725" s="51"/>
      <c r="EK725" s="51"/>
      <c r="EL725" s="51"/>
      <c r="EM725" s="51"/>
      <c r="EN725" s="51"/>
      <c r="EV725" s="51"/>
      <c r="EW725" s="51"/>
      <c r="EX725" s="51"/>
      <c r="EY725" s="51"/>
      <c r="EZ725" s="51"/>
      <c r="FA725" s="51"/>
      <c r="FB725" s="51"/>
      <c r="FC725" s="51"/>
      <c r="FD725" s="51"/>
      <c r="FE725" s="51"/>
      <c r="FF725" s="51"/>
      <c r="FG725" s="51"/>
      <c r="FH725" s="51"/>
      <c r="FI725" s="51"/>
      <c r="FJ725" s="51"/>
      <c r="FK725" s="51"/>
      <c r="FL725" s="51"/>
    </row>
    <row r="726" spans="1:168" ht="12" customHeight="1" x14ac:dyDescent="0.2">
      <c r="A726" s="14"/>
      <c r="B726" s="21"/>
      <c r="C726" s="23"/>
      <c r="D726" s="88"/>
      <c r="E726" s="437"/>
      <c r="F726" s="1241"/>
      <c r="G726" s="640"/>
      <c r="H726" s="641"/>
      <c r="I726" s="641"/>
      <c r="J726" s="641"/>
      <c r="K726" s="642"/>
      <c r="L726" s="642"/>
      <c r="M726" s="641"/>
      <c r="N726" s="641"/>
      <c r="O726" s="641"/>
      <c r="P726" s="642"/>
      <c r="Q726" s="642"/>
      <c r="R726" s="642"/>
      <c r="S726" s="642"/>
      <c r="T726" s="642"/>
      <c r="U726" s="642"/>
      <c r="V726" s="642"/>
      <c r="W726" s="642"/>
      <c r="X726" s="642"/>
      <c r="Y726" s="642"/>
      <c r="Z726" s="23"/>
      <c r="AA726" s="26"/>
      <c r="AF726" s="51"/>
      <c r="AG726" s="51"/>
      <c r="AH726" s="51"/>
      <c r="AI726" s="51"/>
      <c r="AJ726" s="51"/>
      <c r="AK726" s="51"/>
      <c r="AL726" s="51"/>
      <c r="AM726" s="51"/>
      <c r="AN726" s="51"/>
      <c r="AO726" s="51"/>
      <c r="AP726" s="51"/>
      <c r="AQ726" s="51"/>
      <c r="AR726" s="51"/>
      <c r="AS726" s="51"/>
      <c r="AT726" s="51"/>
      <c r="AU726" s="51"/>
      <c r="AV726" s="51"/>
      <c r="BD726" s="51"/>
      <c r="BE726" s="51"/>
      <c r="BF726" s="51"/>
      <c r="BG726" s="51"/>
      <c r="BH726" s="51"/>
      <c r="BI726" s="51"/>
      <c r="BJ726" s="51"/>
      <c r="BK726" s="51"/>
      <c r="BL726" s="51"/>
      <c r="BM726" s="51"/>
      <c r="BN726" s="51"/>
      <c r="BO726" s="51"/>
      <c r="BP726" s="51"/>
      <c r="BQ726" s="51"/>
      <c r="BR726" s="51"/>
      <c r="BS726" s="51"/>
      <c r="BT726" s="51"/>
      <c r="CB726" s="51"/>
      <c r="CC726" s="51"/>
      <c r="CD726" s="51"/>
      <c r="CE726" s="51"/>
      <c r="CF726" s="51"/>
      <c r="CG726" s="51"/>
      <c r="CH726" s="51"/>
      <c r="CI726" s="51"/>
      <c r="CJ726" s="51"/>
      <c r="CK726" s="51"/>
      <c r="CL726" s="51"/>
      <c r="CM726" s="51"/>
      <c r="CN726" s="51"/>
      <c r="CO726" s="51"/>
      <c r="CP726" s="51"/>
      <c r="CQ726" s="51"/>
      <c r="CR726" s="51"/>
      <c r="CZ726" s="51"/>
      <c r="DA726" s="51"/>
      <c r="DB726" s="51"/>
      <c r="DC726" s="51"/>
      <c r="DD726" s="51"/>
      <c r="DE726" s="51"/>
      <c r="DF726" s="51"/>
      <c r="DG726" s="51"/>
      <c r="DH726" s="51"/>
      <c r="DI726" s="51"/>
      <c r="DJ726" s="51"/>
      <c r="DK726" s="51"/>
      <c r="DL726" s="51"/>
      <c r="DM726" s="51"/>
      <c r="DN726" s="51"/>
      <c r="DO726" s="51"/>
      <c r="DP726" s="51"/>
      <c r="DX726" s="51"/>
      <c r="DY726" s="51"/>
      <c r="DZ726" s="51"/>
      <c r="EA726" s="51"/>
      <c r="EB726" s="51"/>
      <c r="EC726" s="51"/>
      <c r="ED726" s="51"/>
      <c r="EE726" s="51"/>
      <c r="EF726" s="51"/>
      <c r="EG726" s="51"/>
      <c r="EH726" s="51"/>
      <c r="EI726" s="51"/>
      <c r="EJ726" s="51"/>
      <c r="EK726" s="51"/>
      <c r="EL726" s="51"/>
      <c r="EM726" s="51"/>
      <c r="EN726" s="51"/>
      <c r="EV726" s="51"/>
      <c r="EW726" s="51"/>
      <c r="EX726" s="51"/>
      <c r="EY726" s="51"/>
      <c r="EZ726" s="51"/>
      <c r="FA726" s="51"/>
      <c r="FB726" s="51"/>
      <c r="FC726" s="51"/>
      <c r="FD726" s="51"/>
      <c r="FE726" s="51"/>
      <c r="FF726" s="51"/>
      <c r="FG726" s="51"/>
      <c r="FH726" s="51"/>
      <c r="FI726" s="51"/>
      <c r="FJ726" s="51"/>
      <c r="FK726" s="51"/>
      <c r="FL726" s="51"/>
    </row>
    <row r="727" spans="1:168" ht="12" customHeight="1" x14ac:dyDescent="0.25">
      <c r="B727" s="60"/>
      <c r="C727" s="61"/>
      <c r="D727" s="92"/>
      <c r="E727" s="92"/>
      <c r="F727" s="62"/>
      <c r="G727" s="61"/>
      <c r="H727" s="62"/>
      <c r="I727" s="62"/>
      <c r="J727" s="62"/>
      <c r="K727" s="62"/>
      <c r="L727" s="62"/>
      <c r="M727" s="62"/>
      <c r="N727" s="62"/>
      <c r="O727" s="62"/>
      <c r="P727" s="62"/>
      <c r="Q727" s="62"/>
      <c r="R727" s="62"/>
      <c r="S727" s="62"/>
      <c r="T727" s="62"/>
      <c r="U727" s="62"/>
      <c r="V727" s="62"/>
      <c r="W727" s="62"/>
      <c r="X727" s="62"/>
      <c r="Y727" s="62"/>
      <c r="Z727" s="63"/>
      <c r="AA727" s="64"/>
      <c r="AF727" s="51"/>
      <c r="AG727" s="51"/>
      <c r="AH727" s="51"/>
      <c r="AI727" s="51"/>
      <c r="AJ727" s="51"/>
      <c r="AK727" s="51"/>
      <c r="AL727" s="51"/>
      <c r="AM727" s="51"/>
      <c r="AN727" s="51"/>
      <c r="AO727" s="51"/>
      <c r="AP727" s="51"/>
      <c r="AQ727" s="51"/>
      <c r="AR727" s="51"/>
      <c r="AS727" s="51"/>
      <c r="AT727" s="51"/>
      <c r="AU727" s="51"/>
      <c r="AV727" s="51"/>
      <c r="BD727" s="51"/>
      <c r="BE727" s="51"/>
      <c r="BF727" s="51"/>
      <c r="BG727" s="51"/>
      <c r="BH727" s="51"/>
      <c r="BI727" s="51"/>
      <c r="BJ727" s="51"/>
      <c r="BK727" s="51"/>
      <c r="BL727" s="51"/>
      <c r="BM727" s="51"/>
      <c r="BN727" s="51"/>
      <c r="BO727" s="51"/>
      <c r="BP727" s="51"/>
      <c r="BQ727" s="51"/>
      <c r="BR727" s="51"/>
      <c r="BS727" s="51"/>
      <c r="BT727" s="51"/>
      <c r="CB727" s="51"/>
      <c r="CC727" s="51"/>
      <c r="CD727" s="51"/>
      <c r="CE727" s="51"/>
      <c r="CF727" s="51"/>
      <c r="CG727" s="51"/>
      <c r="CH727" s="51"/>
      <c r="CI727" s="51"/>
      <c r="CJ727" s="51"/>
      <c r="CK727" s="51"/>
      <c r="CL727" s="51"/>
      <c r="CM727" s="51"/>
      <c r="CN727" s="51"/>
      <c r="CO727" s="51"/>
      <c r="CP727" s="51"/>
      <c r="CQ727" s="51"/>
      <c r="CR727" s="51"/>
      <c r="CZ727" s="51"/>
      <c r="DA727" s="51"/>
      <c r="DB727" s="51"/>
      <c r="DC727" s="51"/>
      <c r="DD727" s="51"/>
      <c r="DE727" s="51"/>
      <c r="DF727" s="51"/>
      <c r="DG727" s="51"/>
      <c r="DH727" s="51"/>
      <c r="DI727" s="51"/>
      <c r="DJ727" s="51"/>
      <c r="DK727" s="51"/>
      <c r="DL727" s="51"/>
      <c r="DM727" s="51"/>
      <c r="DN727" s="51"/>
      <c r="DO727" s="51"/>
      <c r="DP727" s="51"/>
      <c r="DX727" s="51"/>
      <c r="DY727" s="51"/>
      <c r="DZ727" s="51"/>
      <c r="EA727" s="51"/>
      <c r="EB727" s="51"/>
      <c r="EC727" s="51"/>
      <c r="ED727" s="51"/>
      <c r="EE727" s="51"/>
      <c r="EF727" s="51"/>
      <c r="EG727" s="51"/>
      <c r="EH727" s="51"/>
      <c r="EI727" s="51"/>
      <c r="EJ727" s="51"/>
      <c r="EK727" s="51"/>
      <c r="EL727" s="51"/>
      <c r="EM727" s="51"/>
      <c r="EN727" s="51"/>
      <c r="EV727" s="51"/>
      <c r="EW727" s="51"/>
      <c r="EX727" s="51"/>
      <c r="EY727" s="51"/>
      <c r="EZ727" s="51"/>
      <c r="FA727" s="51"/>
      <c r="FB727" s="51"/>
      <c r="FC727" s="51"/>
      <c r="FD727" s="51"/>
      <c r="FE727" s="51"/>
      <c r="FF727" s="51"/>
      <c r="FG727" s="51"/>
      <c r="FH727" s="51"/>
      <c r="FI727" s="51"/>
      <c r="FJ727" s="51"/>
      <c r="FK727" s="51"/>
      <c r="FL727" s="51"/>
    </row>
    <row r="728" spans="1:168" ht="12" customHeight="1" x14ac:dyDescent="0.2">
      <c r="H728" s="8"/>
      <c r="I728" s="8"/>
      <c r="J728" s="8"/>
      <c r="K728" s="8"/>
      <c r="L728" s="8"/>
      <c r="M728" s="8"/>
      <c r="N728" s="8"/>
      <c r="O728" s="8"/>
      <c r="P728" s="8"/>
      <c r="Q728" s="8"/>
      <c r="R728" s="8"/>
      <c r="S728" s="8"/>
      <c r="T728" s="8"/>
      <c r="U728" s="8"/>
      <c r="V728" s="8"/>
      <c r="W728" s="8"/>
      <c r="X728" s="8"/>
      <c r="AF728" s="51"/>
      <c r="AG728" s="51"/>
      <c r="AH728" s="51"/>
      <c r="AI728" s="51"/>
      <c r="AJ728" s="51"/>
      <c r="AK728" s="51"/>
      <c r="AL728" s="51"/>
      <c r="AM728" s="51"/>
      <c r="AN728" s="51"/>
      <c r="AO728" s="51"/>
      <c r="AP728" s="51"/>
      <c r="AQ728" s="51"/>
      <c r="AR728" s="51"/>
      <c r="AS728" s="51"/>
      <c r="AT728" s="51"/>
      <c r="AU728" s="51"/>
      <c r="AV728" s="51"/>
      <c r="BD728" s="51"/>
      <c r="BE728" s="51"/>
      <c r="BF728" s="51"/>
      <c r="BG728" s="51"/>
      <c r="BH728" s="51"/>
      <c r="BI728" s="51"/>
      <c r="BJ728" s="51"/>
      <c r="BK728" s="51"/>
      <c r="BL728" s="51"/>
      <c r="BM728" s="51"/>
      <c r="BN728" s="51"/>
      <c r="BO728" s="51"/>
      <c r="BP728" s="51"/>
      <c r="BQ728" s="51"/>
      <c r="BR728" s="51"/>
      <c r="BS728" s="51"/>
      <c r="BT728" s="51"/>
      <c r="CB728" s="51"/>
      <c r="CC728" s="51"/>
      <c r="CD728" s="51"/>
      <c r="CE728" s="51"/>
      <c r="CF728" s="51"/>
      <c r="CG728" s="51"/>
      <c r="CH728" s="51"/>
      <c r="CI728" s="51"/>
      <c r="CJ728" s="51"/>
      <c r="CK728" s="51"/>
      <c r="CL728" s="51"/>
      <c r="CM728" s="51"/>
      <c r="CN728" s="51"/>
      <c r="CO728" s="51"/>
      <c r="CP728" s="51"/>
      <c r="CQ728" s="51"/>
      <c r="CR728" s="51"/>
      <c r="CZ728" s="51"/>
      <c r="DA728" s="51"/>
      <c r="DB728" s="51"/>
      <c r="DC728" s="51"/>
      <c r="DD728" s="51"/>
      <c r="DE728" s="51"/>
      <c r="DF728" s="51"/>
      <c r="DG728" s="51"/>
      <c r="DH728" s="51"/>
      <c r="DI728" s="51"/>
      <c r="DJ728" s="51"/>
      <c r="DK728" s="51"/>
      <c r="DL728" s="51"/>
      <c r="DM728" s="51"/>
      <c r="DN728" s="51"/>
      <c r="DO728" s="51"/>
      <c r="DP728" s="51"/>
      <c r="DX728" s="51"/>
      <c r="DY728" s="51"/>
      <c r="DZ728" s="51"/>
      <c r="EA728" s="51"/>
      <c r="EB728" s="51"/>
      <c r="EC728" s="51"/>
      <c r="ED728" s="51"/>
      <c r="EE728" s="51"/>
      <c r="EF728" s="51"/>
      <c r="EG728" s="51"/>
      <c r="EH728" s="51"/>
      <c r="EI728" s="51"/>
      <c r="EJ728" s="51"/>
      <c r="EK728" s="51"/>
      <c r="EL728" s="51"/>
      <c r="EM728" s="51"/>
      <c r="EN728" s="51"/>
      <c r="EV728" s="51"/>
      <c r="EW728" s="51"/>
      <c r="EX728" s="51"/>
      <c r="EY728" s="51"/>
      <c r="EZ728" s="51"/>
      <c r="FA728" s="51"/>
      <c r="FB728" s="51"/>
      <c r="FC728" s="51"/>
      <c r="FD728" s="51"/>
      <c r="FE728" s="51"/>
      <c r="FF728" s="51"/>
      <c r="FG728" s="51"/>
      <c r="FH728" s="51"/>
      <c r="FI728" s="51"/>
      <c r="FJ728" s="51"/>
      <c r="FK728" s="51"/>
      <c r="FL728" s="51"/>
    </row>
    <row r="729" spans="1:168" ht="12" customHeight="1" x14ac:dyDescent="0.2">
      <c r="A729" s="31"/>
      <c r="H729" s="8"/>
      <c r="I729" s="8"/>
      <c r="J729" s="8"/>
      <c r="K729" s="8"/>
      <c r="L729" s="8"/>
      <c r="M729" s="8"/>
      <c r="N729" s="8"/>
      <c r="O729" s="8"/>
      <c r="P729" s="8"/>
      <c r="Q729" s="8"/>
      <c r="R729" s="8"/>
      <c r="S729" s="8"/>
      <c r="T729" s="8"/>
      <c r="U729" s="8"/>
      <c r="V729" s="8"/>
      <c r="W729" s="8"/>
      <c r="X729" s="8"/>
      <c r="AF729" s="51"/>
      <c r="AG729" s="51"/>
      <c r="AH729" s="51"/>
      <c r="AI729" s="51"/>
      <c r="AJ729" s="51"/>
      <c r="AK729" s="51"/>
      <c r="AL729" s="51"/>
      <c r="AM729" s="51"/>
      <c r="AN729" s="51"/>
      <c r="AO729" s="51"/>
      <c r="AP729" s="51"/>
      <c r="AQ729" s="51"/>
      <c r="AR729" s="51"/>
      <c r="AS729" s="51"/>
      <c r="AT729" s="51"/>
      <c r="AU729" s="51"/>
      <c r="AV729" s="51"/>
      <c r="BD729" s="51"/>
      <c r="BE729" s="51"/>
      <c r="BF729" s="51"/>
      <c r="BG729" s="51"/>
      <c r="BH729" s="51"/>
      <c r="BI729" s="51"/>
      <c r="BJ729" s="51"/>
      <c r="BK729" s="51"/>
      <c r="BL729" s="51"/>
      <c r="BM729" s="51"/>
      <c r="BN729" s="51"/>
      <c r="BO729" s="51"/>
      <c r="BP729" s="51"/>
      <c r="BQ729" s="51"/>
      <c r="BR729" s="51"/>
      <c r="BS729" s="51"/>
      <c r="BT729" s="51"/>
      <c r="CB729" s="51"/>
      <c r="CC729" s="51"/>
      <c r="CD729" s="51"/>
      <c r="CE729" s="51"/>
      <c r="CF729" s="51"/>
      <c r="CG729" s="51"/>
      <c r="CH729" s="51"/>
      <c r="CI729" s="51"/>
      <c r="CJ729" s="51"/>
      <c r="CK729" s="51"/>
      <c r="CL729" s="51"/>
      <c r="CM729" s="51"/>
      <c r="CN729" s="51"/>
      <c r="CO729" s="51"/>
      <c r="CP729" s="51"/>
      <c r="CQ729" s="51"/>
      <c r="CR729" s="51"/>
      <c r="CZ729" s="51"/>
      <c r="DA729" s="51"/>
      <c r="DB729" s="51"/>
      <c r="DC729" s="51"/>
      <c r="DD729" s="51"/>
      <c r="DE729" s="51"/>
      <c r="DF729" s="51"/>
      <c r="DG729" s="51"/>
      <c r="DH729" s="51"/>
      <c r="DI729" s="51"/>
      <c r="DJ729" s="51"/>
      <c r="DK729" s="51"/>
      <c r="DL729" s="51"/>
      <c r="DM729" s="51"/>
      <c r="DN729" s="51"/>
      <c r="DO729" s="51"/>
      <c r="DP729" s="51"/>
      <c r="DX729" s="51"/>
      <c r="DY729" s="51"/>
      <c r="DZ729" s="51"/>
      <c r="EA729" s="51"/>
      <c r="EB729" s="51"/>
      <c r="EC729" s="51"/>
      <c r="ED729" s="51"/>
      <c r="EE729" s="51"/>
      <c r="EF729" s="51"/>
      <c r="EG729" s="51"/>
      <c r="EH729" s="51"/>
      <c r="EI729" s="51"/>
      <c r="EJ729" s="51"/>
      <c r="EK729" s="51"/>
      <c r="EL729" s="51"/>
      <c r="EM729" s="51"/>
      <c r="EN729" s="51"/>
      <c r="EV729" s="51"/>
      <c r="EW729" s="51"/>
      <c r="EX729" s="51"/>
      <c r="EY729" s="51"/>
      <c r="EZ729" s="51"/>
      <c r="FA729" s="51"/>
      <c r="FB729" s="51"/>
      <c r="FC729" s="51"/>
      <c r="FD729" s="51"/>
      <c r="FE729" s="51"/>
      <c r="FF729" s="51"/>
      <c r="FG729" s="51"/>
      <c r="FH729" s="51"/>
      <c r="FI729" s="51"/>
      <c r="FJ729" s="51"/>
      <c r="FK729" s="51"/>
      <c r="FL729" s="51"/>
    </row>
    <row r="730" spans="1:168" ht="12" customHeight="1" x14ac:dyDescent="0.2">
      <c r="A730" s="35"/>
      <c r="H730" s="8"/>
      <c r="I730" s="8"/>
      <c r="J730" s="8"/>
      <c r="K730" s="8"/>
      <c r="L730" s="8"/>
      <c r="M730" s="8"/>
      <c r="N730" s="8"/>
      <c r="O730" s="8"/>
      <c r="P730" s="8"/>
      <c r="Q730" s="8"/>
      <c r="R730" s="8"/>
      <c r="S730" s="8"/>
      <c r="T730" s="8"/>
      <c r="U730" s="8"/>
      <c r="V730" s="8"/>
      <c r="W730" s="8"/>
      <c r="X730" s="8"/>
      <c r="AF730" s="51"/>
      <c r="AG730" s="51"/>
      <c r="AH730" s="51"/>
      <c r="AI730" s="51"/>
      <c r="AJ730" s="51"/>
      <c r="AK730" s="51"/>
      <c r="AL730" s="51"/>
      <c r="AM730" s="51"/>
      <c r="AN730" s="51"/>
      <c r="AO730" s="51"/>
      <c r="AP730" s="51"/>
      <c r="AQ730" s="51"/>
      <c r="AR730" s="51"/>
      <c r="AS730" s="51"/>
      <c r="AT730" s="51"/>
      <c r="AU730" s="51"/>
      <c r="AV730" s="51"/>
      <c r="BD730" s="51"/>
      <c r="BE730" s="51"/>
      <c r="BF730" s="51"/>
      <c r="BG730" s="51"/>
      <c r="BH730" s="51"/>
      <c r="BI730" s="51"/>
      <c r="BJ730" s="51"/>
      <c r="BK730" s="51"/>
      <c r="BL730" s="51"/>
      <c r="BM730" s="51"/>
      <c r="BN730" s="51"/>
      <c r="BO730" s="51"/>
      <c r="BP730" s="51"/>
      <c r="BQ730" s="51"/>
      <c r="BR730" s="51"/>
      <c r="BS730" s="51"/>
      <c r="BT730" s="51"/>
      <c r="CB730" s="51"/>
      <c r="CC730" s="51"/>
      <c r="CD730" s="51"/>
      <c r="CE730" s="51"/>
      <c r="CF730" s="51"/>
      <c r="CG730" s="51"/>
      <c r="CH730" s="51"/>
      <c r="CI730" s="51"/>
      <c r="CJ730" s="51"/>
      <c r="CK730" s="51"/>
      <c r="CL730" s="51"/>
      <c r="CM730" s="51"/>
      <c r="CN730" s="51"/>
      <c r="CO730" s="51"/>
      <c r="CP730" s="51"/>
      <c r="CQ730" s="51"/>
      <c r="CR730" s="51"/>
      <c r="CZ730" s="51"/>
      <c r="DA730" s="51"/>
      <c r="DB730" s="51"/>
      <c r="DC730" s="51"/>
      <c r="DD730" s="51"/>
      <c r="DE730" s="51"/>
      <c r="DF730" s="51"/>
      <c r="DG730" s="51"/>
      <c r="DH730" s="51"/>
      <c r="DI730" s="51"/>
      <c r="DJ730" s="51"/>
      <c r="DK730" s="51"/>
      <c r="DL730" s="51"/>
      <c r="DM730" s="51"/>
      <c r="DN730" s="51"/>
      <c r="DO730" s="51"/>
      <c r="DP730" s="51"/>
      <c r="DX730" s="51"/>
      <c r="DY730" s="51"/>
      <c r="DZ730" s="51"/>
      <c r="EA730" s="51"/>
      <c r="EB730" s="51"/>
      <c r="EC730" s="51"/>
      <c r="ED730" s="51"/>
      <c r="EE730" s="51"/>
      <c r="EF730" s="51"/>
      <c r="EG730" s="51"/>
      <c r="EH730" s="51"/>
      <c r="EI730" s="51"/>
      <c r="EJ730" s="51"/>
      <c r="EK730" s="51"/>
      <c r="EL730" s="51"/>
      <c r="EM730" s="51"/>
      <c r="EN730" s="51"/>
      <c r="EV730" s="51"/>
      <c r="EW730" s="51"/>
      <c r="EX730" s="51"/>
      <c r="EY730" s="51"/>
      <c r="EZ730" s="51"/>
      <c r="FA730" s="51"/>
      <c r="FB730" s="51"/>
      <c r="FC730" s="51"/>
      <c r="FD730" s="51"/>
      <c r="FE730" s="51"/>
      <c r="FF730" s="51"/>
      <c r="FG730" s="51"/>
      <c r="FH730" s="51"/>
      <c r="FI730" s="51"/>
      <c r="FJ730" s="51"/>
      <c r="FK730" s="51"/>
      <c r="FL730" s="51"/>
    </row>
    <row r="731" spans="1:168" ht="12" customHeight="1" x14ac:dyDescent="0.2">
      <c r="A731" s="14"/>
      <c r="H731" s="8"/>
      <c r="I731" s="8"/>
      <c r="J731" s="8"/>
      <c r="K731" s="8"/>
      <c r="L731" s="8"/>
      <c r="M731" s="8"/>
      <c r="N731" s="8"/>
      <c r="O731" s="8"/>
      <c r="P731" s="8"/>
      <c r="Q731" s="8"/>
      <c r="R731" s="8"/>
      <c r="S731" s="8"/>
      <c r="T731" s="8"/>
      <c r="U731" s="8"/>
      <c r="V731" s="8"/>
      <c r="W731" s="8"/>
      <c r="X731" s="8"/>
      <c r="AF731" s="51"/>
      <c r="AG731" s="51"/>
      <c r="AH731" s="51"/>
      <c r="AI731" s="51"/>
      <c r="AJ731" s="51"/>
      <c r="AK731" s="51"/>
      <c r="AL731" s="51"/>
      <c r="AM731" s="51"/>
      <c r="AN731" s="51"/>
      <c r="AO731" s="51"/>
      <c r="AP731" s="51"/>
      <c r="AQ731" s="51"/>
      <c r="AR731" s="51"/>
      <c r="AS731" s="51"/>
      <c r="AT731" s="51"/>
      <c r="AU731" s="51"/>
      <c r="AV731" s="51"/>
      <c r="BD731" s="51"/>
      <c r="BE731" s="51"/>
      <c r="BF731" s="51"/>
      <c r="BG731" s="51"/>
      <c r="BH731" s="51"/>
      <c r="BI731" s="51"/>
      <c r="BJ731" s="51"/>
      <c r="BK731" s="51"/>
      <c r="BL731" s="51"/>
      <c r="BM731" s="51"/>
      <c r="BN731" s="51"/>
      <c r="BO731" s="51"/>
      <c r="BP731" s="51"/>
      <c r="BQ731" s="51"/>
      <c r="BR731" s="51"/>
      <c r="BS731" s="51"/>
      <c r="BT731" s="51"/>
      <c r="CB731" s="51"/>
      <c r="CC731" s="51"/>
      <c r="CD731" s="51"/>
      <c r="CE731" s="51"/>
      <c r="CF731" s="51"/>
      <c r="CG731" s="51"/>
      <c r="CH731" s="51"/>
      <c r="CI731" s="51"/>
      <c r="CJ731" s="51"/>
      <c r="CK731" s="51"/>
      <c r="CL731" s="51"/>
      <c r="CM731" s="51"/>
      <c r="CN731" s="51"/>
      <c r="CO731" s="51"/>
      <c r="CP731" s="51"/>
      <c r="CQ731" s="51"/>
      <c r="CR731" s="51"/>
      <c r="CZ731" s="51"/>
      <c r="DA731" s="51"/>
      <c r="DB731" s="51"/>
      <c r="DC731" s="51"/>
      <c r="DD731" s="51"/>
      <c r="DE731" s="51"/>
      <c r="DF731" s="51"/>
      <c r="DG731" s="51"/>
      <c r="DH731" s="51"/>
      <c r="DI731" s="51"/>
      <c r="DJ731" s="51"/>
      <c r="DK731" s="51"/>
      <c r="DL731" s="51"/>
      <c r="DM731" s="51"/>
      <c r="DN731" s="51"/>
      <c r="DO731" s="51"/>
      <c r="DP731" s="51"/>
      <c r="DX731" s="51"/>
      <c r="DY731" s="51"/>
      <c r="DZ731" s="51"/>
      <c r="EA731" s="51"/>
      <c r="EB731" s="51"/>
      <c r="EC731" s="51"/>
      <c r="ED731" s="51"/>
      <c r="EE731" s="51"/>
      <c r="EF731" s="51"/>
      <c r="EG731" s="51"/>
      <c r="EH731" s="51"/>
      <c r="EI731" s="51"/>
      <c r="EJ731" s="51"/>
      <c r="EK731" s="51"/>
      <c r="EL731" s="51"/>
      <c r="EM731" s="51"/>
      <c r="EN731" s="51"/>
      <c r="EV731" s="51"/>
      <c r="EW731" s="51"/>
      <c r="EX731" s="51"/>
      <c r="EY731" s="51"/>
      <c r="EZ731" s="51"/>
      <c r="FA731" s="51"/>
      <c r="FB731" s="51"/>
      <c r="FC731" s="51"/>
      <c r="FD731" s="51"/>
      <c r="FE731" s="51"/>
      <c r="FF731" s="51"/>
      <c r="FG731" s="51"/>
      <c r="FH731" s="51"/>
      <c r="FI731" s="51"/>
      <c r="FJ731" s="51"/>
      <c r="FK731" s="51"/>
      <c r="FL731" s="51"/>
    </row>
    <row r="732" spans="1:168" ht="12" customHeight="1" x14ac:dyDescent="0.2">
      <c r="H732" s="8"/>
      <c r="I732" s="8"/>
      <c r="J732" s="8"/>
      <c r="K732" s="8"/>
      <c r="L732" s="8"/>
      <c r="M732" s="8"/>
      <c r="N732" s="8"/>
      <c r="O732" s="8"/>
      <c r="P732" s="8"/>
      <c r="Q732" s="8"/>
      <c r="R732" s="8"/>
      <c r="S732" s="8"/>
      <c r="T732" s="8"/>
      <c r="U732" s="8"/>
      <c r="V732" s="8"/>
      <c r="W732" s="8"/>
      <c r="X732" s="8"/>
      <c r="AF732" s="51"/>
      <c r="AG732" s="51"/>
      <c r="AH732" s="51"/>
      <c r="AI732" s="51"/>
      <c r="AJ732" s="51"/>
      <c r="AK732" s="51"/>
      <c r="AL732" s="51"/>
      <c r="AM732" s="51"/>
      <c r="AN732" s="51"/>
      <c r="AO732" s="51"/>
      <c r="AP732" s="51"/>
      <c r="AQ732" s="51"/>
      <c r="AR732" s="51"/>
      <c r="AS732" s="51"/>
      <c r="AT732" s="51"/>
      <c r="AU732" s="51"/>
      <c r="AV732" s="51"/>
      <c r="BD732" s="51"/>
      <c r="BE732" s="51"/>
      <c r="BF732" s="51"/>
      <c r="BG732" s="51"/>
      <c r="BH732" s="51"/>
      <c r="BI732" s="51"/>
      <c r="BJ732" s="51"/>
      <c r="BK732" s="51"/>
      <c r="BL732" s="51"/>
      <c r="BM732" s="51"/>
      <c r="BN732" s="51"/>
      <c r="BO732" s="51"/>
      <c r="BP732" s="51"/>
      <c r="BQ732" s="51"/>
      <c r="BR732" s="51"/>
      <c r="BS732" s="51"/>
      <c r="BT732" s="51"/>
      <c r="CB732" s="51"/>
      <c r="CC732" s="51"/>
      <c r="CD732" s="51"/>
      <c r="CE732" s="51"/>
      <c r="CF732" s="51"/>
      <c r="CG732" s="51"/>
      <c r="CH732" s="51"/>
      <c r="CI732" s="51"/>
      <c r="CJ732" s="51"/>
      <c r="CK732" s="51"/>
      <c r="CL732" s="51"/>
      <c r="CM732" s="51"/>
      <c r="CN732" s="51"/>
      <c r="CO732" s="51"/>
      <c r="CP732" s="51"/>
      <c r="CQ732" s="51"/>
      <c r="CR732" s="51"/>
      <c r="CZ732" s="51"/>
      <c r="DA732" s="51"/>
      <c r="DB732" s="51"/>
      <c r="DC732" s="51"/>
      <c r="DD732" s="51"/>
      <c r="DE732" s="51"/>
      <c r="DF732" s="51"/>
      <c r="DG732" s="51"/>
      <c r="DH732" s="51"/>
      <c r="DI732" s="51"/>
      <c r="DJ732" s="51"/>
      <c r="DK732" s="51"/>
      <c r="DL732" s="51"/>
      <c r="DM732" s="51"/>
      <c r="DN732" s="51"/>
      <c r="DO732" s="51"/>
      <c r="DP732" s="51"/>
      <c r="DX732" s="51"/>
      <c r="DY732" s="51"/>
      <c r="DZ732" s="51"/>
      <c r="EA732" s="51"/>
      <c r="EB732" s="51"/>
      <c r="EC732" s="51"/>
      <c r="ED732" s="51"/>
      <c r="EE732" s="51"/>
      <c r="EF732" s="51"/>
      <c r="EG732" s="51"/>
      <c r="EH732" s="51"/>
      <c r="EI732" s="51"/>
      <c r="EJ732" s="51"/>
      <c r="EK732" s="51"/>
      <c r="EL732" s="51"/>
      <c r="EM732" s="51"/>
      <c r="EN732" s="51"/>
      <c r="EV732" s="51"/>
      <c r="EW732" s="51"/>
      <c r="EX732" s="51"/>
      <c r="EY732" s="51"/>
      <c r="EZ732" s="51"/>
      <c r="FA732" s="51"/>
      <c r="FB732" s="51"/>
      <c r="FC732" s="51"/>
      <c r="FD732" s="51"/>
      <c r="FE732" s="51"/>
      <c r="FF732" s="51"/>
      <c r="FG732" s="51"/>
      <c r="FH732" s="51"/>
      <c r="FI732" s="51"/>
      <c r="FJ732" s="51"/>
      <c r="FK732" s="51"/>
      <c r="FL732" s="51"/>
    </row>
    <row r="733" spans="1:168" ht="12" customHeight="1" x14ac:dyDescent="0.2">
      <c r="H733" s="8"/>
      <c r="I733" s="8"/>
      <c r="J733" s="8"/>
      <c r="K733" s="8"/>
      <c r="L733" s="8"/>
      <c r="M733" s="8"/>
      <c r="N733" s="8"/>
      <c r="O733" s="8"/>
      <c r="P733" s="8"/>
      <c r="Q733" s="8"/>
      <c r="R733" s="8"/>
      <c r="S733" s="8"/>
      <c r="T733" s="8"/>
      <c r="U733" s="8"/>
      <c r="V733" s="8"/>
      <c r="W733" s="8"/>
      <c r="X733" s="8"/>
      <c r="AF733" s="51"/>
      <c r="AG733" s="51"/>
      <c r="AH733" s="51"/>
      <c r="AI733" s="51"/>
      <c r="AJ733" s="51"/>
      <c r="AK733" s="51"/>
      <c r="AL733" s="51"/>
      <c r="AM733" s="51"/>
      <c r="AN733" s="51"/>
      <c r="AO733" s="51"/>
      <c r="AP733" s="51"/>
      <c r="AQ733" s="51"/>
      <c r="AR733" s="51"/>
      <c r="AS733" s="51"/>
      <c r="AT733" s="51"/>
      <c r="AU733" s="51"/>
      <c r="AV733" s="51"/>
      <c r="BD733" s="51"/>
      <c r="BE733" s="51"/>
      <c r="BF733" s="51"/>
      <c r="BG733" s="51"/>
      <c r="BH733" s="51"/>
      <c r="BI733" s="51"/>
      <c r="BJ733" s="51"/>
      <c r="BK733" s="51"/>
      <c r="BL733" s="51"/>
      <c r="BM733" s="51"/>
      <c r="BN733" s="51"/>
      <c r="BO733" s="51"/>
      <c r="BP733" s="51"/>
      <c r="BQ733" s="51"/>
      <c r="BR733" s="51"/>
      <c r="BS733" s="51"/>
      <c r="BT733" s="51"/>
      <c r="CB733" s="51"/>
      <c r="CC733" s="51"/>
      <c r="CD733" s="51"/>
      <c r="CE733" s="51"/>
      <c r="CF733" s="51"/>
      <c r="CG733" s="51"/>
      <c r="CH733" s="51"/>
      <c r="CI733" s="51"/>
      <c r="CJ733" s="51"/>
      <c r="CK733" s="51"/>
      <c r="CL733" s="51"/>
      <c r="CM733" s="51"/>
      <c r="CN733" s="51"/>
      <c r="CO733" s="51"/>
      <c r="CP733" s="51"/>
      <c r="CQ733" s="51"/>
      <c r="CR733" s="51"/>
      <c r="CZ733" s="51"/>
      <c r="DA733" s="51"/>
      <c r="DB733" s="51"/>
      <c r="DC733" s="51"/>
      <c r="DD733" s="51"/>
      <c r="DE733" s="51"/>
      <c r="DF733" s="51"/>
      <c r="DG733" s="51"/>
      <c r="DH733" s="51"/>
      <c r="DI733" s="51"/>
      <c r="DJ733" s="51"/>
      <c r="DK733" s="51"/>
      <c r="DL733" s="51"/>
      <c r="DM733" s="51"/>
      <c r="DN733" s="51"/>
      <c r="DO733" s="51"/>
      <c r="DP733" s="51"/>
      <c r="DX733" s="51"/>
      <c r="DY733" s="51"/>
      <c r="DZ733" s="51"/>
      <c r="EA733" s="51"/>
      <c r="EB733" s="51"/>
      <c r="EC733" s="51"/>
      <c r="ED733" s="51"/>
      <c r="EE733" s="51"/>
      <c r="EF733" s="51"/>
      <c r="EG733" s="51"/>
      <c r="EH733" s="51"/>
      <c r="EI733" s="51"/>
      <c r="EJ733" s="51"/>
      <c r="EK733" s="51"/>
      <c r="EL733" s="51"/>
      <c r="EM733" s="51"/>
      <c r="EN733" s="51"/>
      <c r="EV733" s="51"/>
      <c r="EW733" s="51"/>
      <c r="EX733" s="51"/>
      <c r="EY733" s="51"/>
      <c r="EZ733" s="51"/>
      <c r="FA733" s="51"/>
      <c r="FB733" s="51"/>
      <c r="FC733" s="51"/>
      <c r="FD733" s="51"/>
      <c r="FE733" s="51"/>
      <c r="FF733" s="51"/>
      <c r="FG733" s="51"/>
      <c r="FH733" s="51"/>
      <c r="FI733" s="51"/>
      <c r="FJ733" s="51"/>
      <c r="FK733" s="51"/>
      <c r="FL733" s="51"/>
    </row>
    <row r="734" spans="1:168" ht="12" customHeight="1" x14ac:dyDescent="0.2">
      <c r="H734" s="8"/>
      <c r="I734" s="8"/>
      <c r="J734" s="8"/>
      <c r="K734" s="8"/>
      <c r="L734" s="8"/>
      <c r="M734" s="8"/>
      <c r="N734" s="8"/>
      <c r="O734" s="8"/>
      <c r="P734" s="8"/>
      <c r="Q734" s="8"/>
      <c r="R734" s="8"/>
      <c r="S734" s="8"/>
      <c r="T734" s="8"/>
      <c r="U734" s="8"/>
      <c r="V734" s="8"/>
      <c r="W734" s="8"/>
      <c r="X734" s="8"/>
      <c r="AF734" s="51"/>
      <c r="AG734" s="51"/>
      <c r="AH734" s="51"/>
      <c r="AI734" s="51"/>
      <c r="AJ734" s="51"/>
      <c r="AK734" s="51"/>
      <c r="AL734" s="51"/>
      <c r="AM734" s="51"/>
      <c r="AN734" s="51"/>
      <c r="AO734" s="51"/>
      <c r="AP734" s="51"/>
      <c r="AQ734" s="51"/>
      <c r="AR734" s="51"/>
      <c r="AS734" s="51"/>
      <c r="AT734" s="51"/>
      <c r="AU734" s="51"/>
      <c r="AV734" s="51"/>
      <c r="BD734" s="51"/>
      <c r="BE734" s="51"/>
      <c r="BF734" s="51"/>
      <c r="BG734" s="51"/>
      <c r="BH734" s="51"/>
      <c r="BI734" s="51"/>
      <c r="BJ734" s="51"/>
      <c r="BK734" s="51"/>
      <c r="BL734" s="51"/>
      <c r="BM734" s="51"/>
      <c r="BN734" s="51"/>
      <c r="BO734" s="51"/>
      <c r="BP734" s="51"/>
      <c r="BQ734" s="51"/>
      <c r="BR734" s="51"/>
      <c r="BS734" s="51"/>
      <c r="BT734" s="51"/>
      <c r="CB734" s="51"/>
      <c r="CC734" s="51"/>
      <c r="CD734" s="51"/>
      <c r="CE734" s="51"/>
      <c r="CF734" s="51"/>
      <c r="CG734" s="51"/>
      <c r="CH734" s="51"/>
      <c r="CI734" s="51"/>
      <c r="CJ734" s="51"/>
      <c r="CK734" s="51"/>
      <c r="CL734" s="51"/>
      <c r="CM734" s="51"/>
      <c r="CN734" s="51"/>
      <c r="CO734" s="51"/>
      <c r="CP734" s="51"/>
      <c r="CQ734" s="51"/>
      <c r="CR734" s="51"/>
      <c r="CZ734" s="51"/>
      <c r="DA734" s="51"/>
      <c r="DB734" s="51"/>
      <c r="DC734" s="51"/>
      <c r="DD734" s="51"/>
      <c r="DE734" s="51"/>
      <c r="DF734" s="51"/>
      <c r="DG734" s="51"/>
      <c r="DH734" s="51"/>
      <c r="DI734" s="51"/>
      <c r="DJ734" s="51"/>
      <c r="DK734" s="51"/>
      <c r="DL734" s="51"/>
      <c r="DM734" s="51"/>
      <c r="DN734" s="51"/>
      <c r="DO734" s="51"/>
      <c r="DP734" s="51"/>
      <c r="DX734" s="51"/>
      <c r="DY734" s="51"/>
      <c r="DZ734" s="51"/>
      <c r="EA734" s="51"/>
      <c r="EB734" s="51"/>
      <c r="EC734" s="51"/>
      <c r="ED734" s="51"/>
      <c r="EE734" s="51"/>
      <c r="EF734" s="51"/>
      <c r="EG734" s="51"/>
      <c r="EH734" s="51"/>
      <c r="EI734" s="51"/>
      <c r="EJ734" s="51"/>
      <c r="EK734" s="51"/>
      <c r="EL734" s="51"/>
      <c r="EM734" s="51"/>
      <c r="EN734" s="51"/>
      <c r="EV734" s="51"/>
      <c r="EW734" s="51"/>
      <c r="EX734" s="51"/>
      <c r="EY734" s="51"/>
      <c r="EZ734" s="51"/>
      <c r="FA734" s="51"/>
      <c r="FB734" s="51"/>
      <c r="FC734" s="51"/>
      <c r="FD734" s="51"/>
      <c r="FE734" s="51"/>
      <c r="FF734" s="51"/>
      <c r="FG734" s="51"/>
      <c r="FH734" s="51"/>
      <c r="FI734" s="51"/>
      <c r="FJ734" s="51"/>
      <c r="FK734" s="51"/>
      <c r="FL734" s="51"/>
    </row>
    <row r="735" spans="1:168" ht="12" customHeight="1" x14ac:dyDescent="0.2">
      <c r="H735" s="8"/>
      <c r="I735" s="8"/>
      <c r="J735" s="8"/>
      <c r="K735" s="8"/>
      <c r="L735" s="8"/>
      <c r="M735" s="8"/>
      <c r="N735" s="8"/>
      <c r="O735" s="8"/>
      <c r="P735" s="8"/>
      <c r="Q735" s="8"/>
      <c r="R735" s="8"/>
      <c r="S735" s="8"/>
      <c r="T735" s="8"/>
      <c r="U735" s="8"/>
      <c r="V735" s="8"/>
      <c r="W735" s="8"/>
      <c r="X735" s="8"/>
      <c r="AF735" s="51"/>
      <c r="AG735" s="51"/>
      <c r="AH735" s="51"/>
      <c r="AI735" s="51"/>
      <c r="AJ735" s="51"/>
      <c r="AK735" s="51"/>
      <c r="AL735" s="51"/>
      <c r="AM735" s="51"/>
      <c r="AN735" s="51"/>
      <c r="AO735" s="51"/>
      <c r="AP735" s="51"/>
      <c r="AQ735" s="51"/>
      <c r="AR735" s="51"/>
      <c r="AS735" s="51"/>
      <c r="AT735" s="51"/>
      <c r="AU735" s="51"/>
      <c r="AV735" s="51"/>
      <c r="BD735" s="51"/>
      <c r="BE735" s="51"/>
      <c r="BF735" s="51"/>
      <c r="BG735" s="51"/>
      <c r="BH735" s="51"/>
      <c r="BI735" s="51"/>
      <c r="BJ735" s="51"/>
      <c r="BK735" s="51"/>
      <c r="BL735" s="51"/>
      <c r="BM735" s="51"/>
      <c r="BN735" s="51"/>
      <c r="BO735" s="51"/>
      <c r="BP735" s="51"/>
      <c r="BQ735" s="51"/>
      <c r="BR735" s="51"/>
      <c r="BS735" s="51"/>
      <c r="BT735" s="51"/>
      <c r="CB735" s="51"/>
      <c r="CC735" s="51"/>
      <c r="CD735" s="51"/>
      <c r="CE735" s="51"/>
      <c r="CF735" s="51"/>
      <c r="CG735" s="51"/>
      <c r="CH735" s="51"/>
      <c r="CI735" s="51"/>
      <c r="CJ735" s="51"/>
      <c r="CK735" s="51"/>
      <c r="CL735" s="51"/>
      <c r="CM735" s="51"/>
      <c r="CN735" s="51"/>
      <c r="CO735" s="51"/>
      <c r="CP735" s="51"/>
      <c r="CQ735" s="51"/>
      <c r="CR735" s="51"/>
      <c r="CZ735" s="51"/>
      <c r="DA735" s="51"/>
      <c r="DB735" s="51"/>
      <c r="DC735" s="51"/>
      <c r="DD735" s="51"/>
      <c r="DE735" s="51"/>
      <c r="DF735" s="51"/>
      <c r="DG735" s="51"/>
      <c r="DH735" s="51"/>
      <c r="DI735" s="51"/>
      <c r="DJ735" s="51"/>
      <c r="DK735" s="51"/>
      <c r="DL735" s="51"/>
      <c r="DM735" s="51"/>
      <c r="DN735" s="51"/>
      <c r="DO735" s="51"/>
      <c r="DP735" s="51"/>
      <c r="DX735" s="51"/>
      <c r="DY735" s="51"/>
      <c r="DZ735" s="51"/>
      <c r="EA735" s="51"/>
      <c r="EB735" s="51"/>
      <c r="EC735" s="51"/>
      <c r="ED735" s="51"/>
      <c r="EE735" s="51"/>
      <c r="EF735" s="51"/>
      <c r="EG735" s="51"/>
      <c r="EH735" s="51"/>
      <c r="EI735" s="51"/>
      <c r="EJ735" s="51"/>
      <c r="EK735" s="51"/>
      <c r="EL735" s="51"/>
      <c r="EM735" s="51"/>
      <c r="EN735" s="51"/>
      <c r="EV735" s="51"/>
      <c r="EW735" s="51"/>
      <c r="EX735" s="51"/>
      <c r="EY735" s="51"/>
      <c r="EZ735" s="51"/>
      <c r="FA735" s="51"/>
      <c r="FB735" s="51"/>
      <c r="FC735" s="51"/>
      <c r="FD735" s="51"/>
      <c r="FE735" s="51"/>
      <c r="FF735" s="51"/>
      <c r="FG735" s="51"/>
      <c r="FH735" s="51"/>
      <c r="FI735" s="51"/>
      <c r="FJ735" s="51"/>
      <c r="FK735" s="51"/>
      <c r="FL735" s="51"/>
    </row>
    <row r="736" spans="1:168" ht="12" customHeight="1" x14ac:dyDescent="0.2">
      <c r="H736" s="8"/>
      <c r="I736" s="8"/>
      <c r="J736" s="8"/>
      <c r="K736" s="8"/>
      <c r="L736" s="8"/>
      <c r="M736" s="8"/>
      <c r="N736" s="8"/>
      <c r="O736" s="8"/>
      <c r="P736" s="8"/>
      <c r="Q736" s="8"/>
      <c r="R736" s="8"/>
      <c r="S736" s="8"/>
      <c r="T736" s="8"/>
      <c r="U736" s="8"/>
      <c r="V736" s="8"/>
      <c r="W736" s="8"/>
      <c r="X736" s="8"/>
      <c r="AF736" s="51"/>
      <c r="AG736" s="51"/>
      <c r="AH736" s="51"/>
      <c r="AI736" s="51"/>
      <c r="AJ736" s="51"/>
      <c r="AK736" s="51"/>
      <c r="AL736" s="51"/>
      <c r="AM736" s="51"/>
      <c r="AN736" s="51"/>
      <c r="AO736" s="51"/>
      <c r="AP736" s="51"/>
      <c r="AQ736" s="51"/>
      <c r="AR736" s="51"/>
      <c r="AS736" s="51"/>
      <c r="AT736" s="51"/>
      <c r="AU736" s="51"/>
      <c r="AV736" s="51"/>
      <c r="BD736" s="51"/>
      <c r="BE736" s="51"/>
      <c r="BF736" s="51"/>
      <c r="BG736" s="51"/>
      <c r="BH736" s="51"/>
      <c r="BI736" s="51"/>
      <c r="BJ736" s="51"/>
      <c r="BK736" s="51"/>
      <c r="BL736" s="51"/>
      <c r="BM736" s="51"/>
      <c r="BN736" s="51"/>
      <c r="BO736" s="51"/>
      <c r="BP736" s="51"/>
      <c r="BQ736" s="51"/>
      <c r="BR736" s="51"/>
      <c r="BS736" s="51"/>
      <c r="BT736" s="51"/>
      <c r="CB736" s="51"/>
      <c r="CC736" s="51"/>
      <c r="CD736" s="51"/>
      <c r="CE736" s="51"/>
      <c r="CF736" s="51"/>
      <c r="CG736" s="51"/>
      <c r="CH736" s="51"/>
      <c r="CI736" s="51"/>
      <c r="CJ736" s="51"/>
      <c r="CK736" s="51"/>
      <c r="CL736" s="51"/>
      <c r="CM736" s="51"/>
      <c r="CN736" s="51"/>
      <c r="CO736" s="51"/>
      <c r="CP736" s="51"/>
      <c r="CQ736" s="51"/>
      <c r="CR736" s="51"/>
      <c r="CZ736" s="51"/>
      <c r="DA736" s="51"/>
      <c r="DB736" s="51"/>
      <c r="DC736" s="51"/>
      <c r="DD736" s="51"/>
      <c r="DE736" s="51"/>
      <c r="DF736" s="51"/>
      <c r="DG736" s="51"/>
      <c r="DH736" s="51"/>
      <c r="DI736" s="51"/>
      <c r="DJ736" s="51"/>
      <c r="DK736" s="51"/>
      <c r="DL736" s="51"/>
      <c r="DM736" s="51"/>
      <c r="DN736" s="51"/>
      <c r="DO736" s="51"/>
      <c r="DP736" s="51"/>
      <c r="DX736" s="51"/>
      <c r="DY736" s="51"/>
      <c r="DZ736" s="51"/>
      <c r="EA736" s="51"/>
      <c r="EB736" s="51"/>
      <c r="EC736" s="51"/>
      <c r="ED736" s="51"/>
      <c r="EE736" s="51"/>
      <c r="EF736" s="51"/>
      <c r="EG736" s="51"/>
      <c r="EH736" s="51"/>
      <c r="EI736" s="51"/>
      <c r="EJ736" s="51"/>
      <c r="EK736" s="51"/>
      <c r="EL736" s="51"/>
      <c r="EM736" s="51"/>
      <c r="EN736" s="51"/>
      <c r="EV736" s="51"/>
      <c r="EW736" s="51"/>
      <c r="EX736" s="51"/>
      <c r="EY736" s="51"/>
      <c r="EZ736" s="51"/>
      <c r="FA736" s="51"/>
      <c r="FB736" s="51"/>
      <c r="FC736" s="51"/>
      <c r="FD736" s="51"/>
      <c r="FE736" s="51"/>
      <c r="FF736" s="51"/>
      <c r="FG736" s="51"/>
      <c r="FH736" s="51"/>
      <c r="FI736" s="51"/>
      <c r="FJ736" s="51"/>
      <c r="FK736" s="51"/>
      <c r="FL736" s="51"/>
    </row>
    <row r="737" spans="8:168" ht="12" customHeight="1" x14ac:dyDescent="0.2">
      <c r="H737" s="8"/>
      <c r="I737" s="8"/>
      <c r="J737" s="8"/>
      <c r="K737" s="8"/>
      <c r="L737" s="8"/>
      <c r="M737" s="8"/>
      <c r="N737" s="8"/>
      <c r="O737" s="8"/>
      <c r="P737" s="8"/>
      <c r="Q737" s="8"/>
      <c r="R737" s="8"/>
      <c r="S737" s="8"/>
      <c r="T737" s="8"/>
      <c r="U737" s="8"/>
      <c r="V737" s="8"/>
      <c r="W737" s="8"/>
      <c r="X737" s="8"/>
      <c r="AF737" s="51"/>
      <c r="AG737" s="51"/>
      <c r="AH737" s="51"/>
      <c r="AI737" s="51"/>
      <c r="AJ737" s="51"/>
      <c r="AK737" s="51"/>
      <c r="AL737" s="51"/>
      <c r="AM737" s="51"/>
      <c r="AN737" s="51"/>
      <c r="AO737" s="51"/>
      <c r="AP737" s="51"/>
      <c r="AQ737" s="51"/>
      <c r="AR737" s="51"/>
      <c r="AS737" s="51"/>
      <c r="AT737" s="51"/>
      <c r="AU737" s="51"/>
      <c r="AV737" s="51"/>
      <c r="BD737" s="51"/>
      <c r="BE737" s="51"/>
      <c r="BF737" s="51"/>
      <c r="BG737" s="51"/>
      <c r="BH737" s="51"/>
      <c r="BI737" s="51"/>
      <c r="BJ737" s="51"/>
      <c r="BK737" s="51"/>
      <c r="BL737" s="51"/>
      <c r="BM737" s="51"/>
      <c r="BN737" s="51"/>
      <c r="BO737" s="51"/>
      <c r="BP737" s="51"/>
      <c r="BQ737" s="51"/>
      <c r="BR737" s="51"/>
      <c r="BS737" s="51"/>
      <c r="BT737" s="51"/>
      <c r="CB737" s="51"/>
      <c r="CC737" s="51"/>
      <c r="CD737" s="51"/>
      <c r="CE737" s="51"/>
      <c r="CF737" s="51"/>
      <c r="CG737" s="51"/>
      <c r="CH737" s="51"/>
      <c r="CI737" s="51"/>
      <c r="CJ737" s="51"/>
      <c r="CK737" s="51"/>
      <c r="CL737" s="51"/>
      <c r="CM737" s="51"/>
      <c r="CN737" s="51"/>
      <c r="CO737" s="51"/>
      <c r="CP737" s="51"/>
      <c r="CQ737" s="51"/>
      <c r="CR737" s="51"/>
      <c r="CZ737" s="51"/>
      <c r="DA737" s="51"/>
      <c r="DB737" s="51"/>
      <c r="DC737" s="51"/>
      <c r="DD737" s="51"/>
      <c r="DE737" s="51"/>
      <c r="DF737" s="51"/>
      <c r="DG737" s="51"/>
      <c r="DH737" s="51"/>
      <c r="DI737" s="51"/>
      <c r="DJ737" s="51"/>
      <c r="DK737" s="51"/>
      <c r="DL737" s="51"/>
      <c r="DM737" s="51"/>
      <c r="DN737" s="51"/>
      <c r="DO737" s="51"/>
      <c r="DP737" s="51"/>
      <c r="DX737" s="51"/>
      <c r="DY737" s="51"/>
      <c r="DZ737" s="51"/>
      <c r="EA737" s="51"/>
      <c r="EB737" s="51"/>
      <c r="EC737" s="51"/>
      <c r="ED737" s="51"/>
      <c r="EE737" s="51"/>
      <c r="EF737" s="51"/>
      <c r="EG737" s="51"/>
      <c r="EH737" s="51"/>
      <c r="EI737" s="51"/>
      <c r="EJ737" s="51"/>
      <c r="EK737" s="51"/>
      <c r="EL737" s="51"/>
      <c r="EM737" s="51"/>
      <c r="EN737" s="51"/>
      <c r="EV737" s="51"/>
      <c r="EW737" s="51"/>
      <c r="EX737" s="51"/>
      <c r="EY737" s="51"/>
      <c r="EZ737" s="51"/>
      <c r="FA737" s="51"/>
      <c r="FB737" s="51"/>
      <c r="FC737" s="51"/>
      <c r="FD737" s="51"/>
      <c r="FE737" s="51"/>
      <c r="FF737" s="51"/>
      <c r="FG737" s="51"/>
      <c r="FH737" s="51"/>
      <c r="FI737" s="51"/>
      <c r="FJ737" s="51"/>
      <c r="FK737" s="51"/>
      <c r="FL737" s="51"/>
    </row>
    <row r="738" spans="8:168" ht="12" customHeight="1" x14ac:dyDescent="0.2">
      <c r="H738" s="8"/>
      <c r="I738" s="8"/>
      <c r="J738" s="8"/>
      <c r="K738" s="8"/>
      <c r="L738" s="8"/>
      <c r="M738" s="8"/>
      <c r="N738" s="8"/>
      <c r="O738" s="8"/>
      <c r="P738" s="8"/>
      <c r="Q738" s="8"/>
      <c r="R738" s="8"/>
      <c r="S738" s="8"/>
      <c r="T738" s="8"/>
      <c r="U738" s="8"/>
      <c r="V738" s="8"/>
      <c r="W738" s="8"/>
      <c r="X738" s="8"/>
      <c r="AF738" s="51"/>
      <c r="AG738" s="51"/>
      <c r="AH738" s="51"/>
      <c r="AI738" s="51"/>
      <c r="AJ738" s="51"/>
      <c r="AK738" s="51"/>
      <c r="AL738" s="51"/>
      <c r="AM738" s="51"/>
      <c r="AN738" s="51"/>
      <c r="AO738" s="51"/>
      <c r="AP738" s="51"/>
      <c r="AQ738" s="51"/>
      <c r="AR738" s="51"/>
      <c r="AS738" s="51"/>
      <c r="AT738" s="51"/>
      <c r="AU738" s="51"/>
      <c r="AV738" s="51"/>
      <c r="BD738" s="51"/>
      <c r="BE738" s="51"/>
      <c r="BF738" s="51"/>
      <c r="BG738" s="51"/>
      <c r="BH738" s="51"/>
      <c r="BI738" s="51"/>
      <c r="BJ738" s="51"/>
      <c r="BK738" s="51"/>
      <c r="BL738" s="51"/>
      <c r="BM738" s="51"/>
      <c r="BN738" s="51"/>
      <c r="BO738" s="51"/>
      <c r="BP738" s="51"/>
      <c r="BQ738" s="51"/>
      <c r="BR738" s="51"/>
      <c r="BS738" s="51"/>
      <c r="BT738" s="51"/>
      <c r="CB738" s="51"/>
      <c r="CC738" s="51"/>
      <c r="CD738" s="51"/>
      <c r="CE738" s="51"/>
      <c r="CF738" s="51"/>
      <c r="CG738" s="51"/>
      <c r="CH738" s="51"/>
      <c r="CI738" s="51"/>
      <c r="CJ738" s="51"/>
      <c r="CK738" s="51"/>
      <c r="CL738" s="51"/>
      <c r="CM738" s="51"/>
      <c r="CN738" s="51"/>
      <c r="CO738" s="51"/>
      <c r="CP738" s="51"/>
      <c r="CQ738" s="51"/>
      <c r="CR738" s="51"/>
      <c r="CZ738" s="51"/>
      <c r="DA738" s="51"/>
      <c r="DB738" s="51"/>
      <c r="DC738" s="51"/>
      <c r="DD738" s="51"/>
      <c r="DE738" s="51"/>
      <c r="DF738" s="51"/>
      <c r="DG738" s="51"/>
      <c r="DH738" s="51"/>
      <c r="DI738" s="51"/>
      <c r="DJ738" s="51"/>
      <c r="DK738" s="51"/>
      <c r="DL738" s="51"/>
      <c r="DM738" s="51"/>
      <c r="DN738" s="51"/>
      <c r="DO738" s="51"/>
      <c r="DP738" s="51"/>
      <c r="DX738" s="51"/>
      <c r="DY738" s="51"/>
      <c r="DZ738" s="51"/>
      <c r="EA738" s="51"/>
      <c r="EB738" s="51"/>
      <c r="EC738" s="51"/>
      <c r="ED738" s="51"/>
      <c r="EE738" s="51"/>
      <c r="EF738" s="51"/>
      <c r="EG738" s="51"/>
      <c r="EH738" s="51"/>
      <c r="EI738" s="51"/>
      <c r="EJ738" s="51"/>
      <c r="EK738" s="51"/>
      <c r="EL738" s="51"/>
      <c r="EM738" s="51"/>
      <c r="EN738" s="51"/>
      <c r="EV738" s="51"/>
      <c r="EW738" s="51"/>
      <c r="EX738" s="51"/>
      <c r="EY738" s="51"/>
      <c r="EZ738" s="51"/>
      <c r="FA738" s="51"/>
      <c r="FB738" s="51"/>
      <c r="FC738" s="51"/>
      <c r="FD738" s="51"/>
      <c r="FE738" s="51"/>
      <c r="FF738" s="51"/>
      <c r="FG738" s="51"/>
      <c r="FH738" s="51"/>
      <c r="FI738" s="51"/>
      <c r="FJ738" s="51"/>
      <c r="FK738" s="51"/>
      <c r="FL738" s="51"/>
    </row>
    <row r="739" spans="8:168" ht="12" customHeight="1" x14ac:dyDescent="0.2">
      <c r="H739" s="8"/>
      <c r="I739" s="8"/>
      <c r="J739" s="8"/>
      <c r="K739" s="8"/>
      <c r="L739" s="8"/>
      <c r="M739" s="8"/>
      <c r="N739" s="8"/>
      <c r="O739" s="8"/>
      <c r="P739" s="8"/>
      <c r="Q739" s="8"/>
      <c r="R739" s="8"/>
      <c r="S739" s="8"/>
      <c r="T739" s="8"/>
      <c r="U739" s="8"/>
      <c r="V739" s="8"/>
      <c r="W739" s="8"/>
      <c r="X739" s="8"/>
      <c r="AF739" s="51"/>
      <c r="AG739" s="51"/>
      <c r="AH739" s="51"/>
      <c r="AI739" s="51"/>
      <c r="AJ739" s="51"/>
      <c r="AK739" s="51"/>
      <c r="AL739" s="51"/>
      <c r="AM739" s="51"/>
      <c r="AN739" s="51"/>
      <c r="AO739" s="51"/>
      <c r="AP739" s="51"/>
      <c r="AQ739" s="51"/>
      <c r="AR739" s="51"/>
      <c r="AS739" s="51"/>
      <c r="AT739" s="51"/>
      <c r="AU739" s="51"/>
      <c r="AV739" s="51"/>
      <c r="BD739" s="51"/>
      <c r="BE739" s="51"/>
      <c r="BF739" s="51"/>
      <c r="BG739" s="51"/>
      <c r="BH739" s="51"/>
      <c r="BI739" s="51"/>
      <c r="BJ739" s="51"/>
      <c r="BK739" s="51"/>
      <c r="BL739" s="51"/>
      <c r="BM739" s="51"/>
      <c r="BN739" s="51"/>
      <c r="BO739" s="51"/>
      <c r="BP739" s="51"/>
      <c r="BQ739" s="51"/>
      <c r="BR739" s="51"/>
      <c r="BS739" s="51"/>
      <c r="BT739" s="51"/>
      <c r="CB739" s="51"/>
      <c r="CC739" s="51"/>
      <c r="CD739" s="51"/>
      <c r="CE739" s="51"/>
      <c r="CF739" s="51"/>
      <c r="CG739" s="51"/>
      <c r="CH739" s="51"/>
      <c r="CI739" s="51"/>
      <c r="CJ739" s="51"/>
      <c r="CK739" s="51"/>
      <c r="CL739" s="51"/>
      <c r="CM739" s="51"/>
      <c r="CN739" s="51"/>
      <c r="CO739" s="51"/>
      <c r="CP739" s="51"/>
      <c r="CQ739" s="51"/>
      <c r="CR739" s="51"/>
      <c r="CZ739" s="51"/>
      <c r="DA739" s="51"/>
      <c r="DB739" s="51"/>
      <c r="DC739" s="51"/>
      <c r="DD739" s="51"/>
      <c r="DE739" s="51"/>
      <c r="DF739" s="51"/>
      <c r="DG739" s="51"/>
      <c r="DH739" s="51"/>
      <c r="DI739" s="51"/>
      <c r="DJ739" s="51"/>
      <c r="DK739" s="51"/>
      <c r="DL739" s="51"/>
      <c r="DM739" s="51"/>
      <c r="DN739" s="51"/>
      <c r="DO739" s="51"/>
      <c r="DP739" s="51"/>
      <c r="DX739" s="51"/>
      <c r="DY739" s="51"/>
      <c r="DZ739" s="51"/>
      <c r="EA739" s="51"/>
      <c r="EB739" s="51"/>
      <c r="EC739" s="51"/>
      <c r="ED739" s="51"/>
      <c r="EE739" s="51"/>
      <c r="EF739" s="51"/>
      <c r="EG739" s="51"/>
      <c r="EH739" s="51"/>
      <c r="EI739" s="51"/>
      <c r="EJ739" s="51"/>
      <c r="EK739" s="51"/>
      <c r="EL739" s="51"/>
      <c r="EM739" s="51"/>
      <c r="EN739" s="51"/>
      <c r="EV739" s="51"/>
      <c r="EW739" s="51"/>
      <c r="EX739" s="51"/>
      <c r="EY739" s="51"/>
      <c r="EZ739" s="51"/>
      <c r="FA739" s="51"/>
      <c r="FB739" s="51"/>
      <c r="FC739" s="51"/>
      <c r="FD739" s="51"/>
      <c r="FE739" s="51"/>
      <c r="FF739" s="51"/>
      <c r="FG739" s="51"/>
      <c r="FH739" s="51"/>
      <c r="FI739" s="51"/>
      <c r="FJ739" s="51"/>
      <c r="FK739" s="51"/>
      <c r="FL739" s="51"/>
    </row>
    <row r="740" spans="8:168" ht="12" customHeight="1" x14ac:dyDescent="0.2">
      <c r="H740" s="8"/>
      <c r="I740" s="8"/>
      <c r="J740" s="8"/>
      <c r="K740" s="8"/>
      <c r="L740" s="8"/>
      <c r="M740" s="8"/>
      <c r="N740" s="8"/>
      <c r="O740" s="8"/>
      <c r="P740" s="8"/>
      <c r="Q740" s="8"/>
      <c r="R740" s="8"/>
      <c r="S740" s="8"/>
      <c r="T740" s="8"/>
      <c r="U740" s="8"/>
      <c r="V740" s="8"/>
      <c r="W740" s="8"/>
      <c r="X740" s="8"/>
      <c r="AF740" s="51"/>
      <c r="AG740" s="51"/>
      <c r="AH740" s="51"/>
      <c r="AI740" s="51"/>
      <c r="AJ740" s="51"/>
      <c r="AK740" s="51"/>
      <c r="AL740" s="51"/>
      <c r="AM740" s="51"/>
      <c r="AN740" s="51"/>
      <c r="AO740" s="51"/>
      <c r="AP740" s="51"/>
      <c r="AQ740" s="51"/>
      <c r="AR740" s="51"/>
      <c r="AS740" s="51"/>
      <c r="AT740" s="51"/>
      <c r="AU740" s="51"/>
      <c r="AV740" s="51"/>
      <c r="BD740" s="51"/>
      <c r="BE740" s="51"/>
      <c r="BF740" s="51"/>
      <c r="BG740" s="51"/>
      <c r="BH740" s="51"/>
      <c r="BI740" s="51"/>
      <c r="BJ740" s="51"/>
      <c r="BK740" s="51"/>
      <c r="BL740" s="51"/>
      <c r="BM740" s="51"/>
      <c r="BN740" s="51"/>
      <c r="BO740" s="51"/>
      <c r="BP740" s="51"/>
      <c r="BQ740" s="51"/>
      <c r="BR740" s="51"/>
      <c r="BS740" s="51"/>
      <c r="BT740" s="51"/>
      <c r="CB740" s="51"/>
      <c r="CC740" s="51"/>
      <c r="CD740" s="51"/>
      <c r="CE740" s="51"/>
      <c r="CF740" s="51"/>
      <c r="CG740" s="51"/>
      <c r="CH740" s="51"/>
      <c r="CI740" s="51"/>
      <c r="CJ740" s="51"/>
      <c r="CK740" s="51"/>
      <c r="CL740" s="51"/>
      <c r="CM740" s="51"/>
      <c r="CN740" s="51"/>
      <c r="CO740" s="51"/>
      <c r="CP740" s="51"/>
      <c r="CQ740" s="51"/>
      <c r="CR740" s="51"/>
      <c r="CZ740" s="51"/>
      <c r="DA740" s="51"/>
      <c r="DB740" s="51"/>
      <c r="DC740" s="51"/>
      <c r="DD740" s="51"/>
      <c r="DE740" s="51"/>
      <c r="DF740" s="51"/>
      <c r="DG740" s="51"/>
      <c r="DH740" s="51"/>
      <c r="DI740" s="51"/>
      <c r="DJ740" s="51"/>
      <c r="DK740" s="51"/>
      <c r="DL740" s="51"/>
      <c r="DM740" s="51"/>
      <c r="DN740" s="51"/>
      <c r="DO740" s="51"/>
      <c r="DP740" s="51"/>
      <c r="DX740" s="51"/>
      <c r="DY740" s="51"/>
      <c r="DZ740" s="51"/>
      <c r="EA740" s="51"/>
      <c r="EB740" s="51"/>
      <c r="EC740" s="51"/>
      <c r="ED740" s="51"/>
      <c r="EE740" s="51"/>
      <c r="EF740" s="51"/>
      <c r="EG740" s="51"/>
      <c r="EH740" s="51"/>
      <c r="EI740" s="51"/>
      <c r="EJ740" s="51"/>
      <c r="EK740" s="51"/>
      <c r="EL740" s="51"/>
      <c r="EM740" s="51"/>
      <c r="EN740" s="51"/>
      <c r="EV740" s="51"/>
      <c r="EW740" s="51"/>
      <c r="EX740" s="51"/>
      <c r="EY740" s="51"/>
      <c r="EZ740" s="51"/>
      <c r="FA740" s="51"/>
      <c r="FB740" s="51"/>
      <c r="FC740" s="51"/>
      <c r="FD740" s="51"/>
      <c r="FE740" s="51"/>
      <c r="FF740" s="51"/>
      <c r="FG740" s="51"/>
      <c r="FH740" s="51"/>
      <c r="FI740" s="51"/>
      <c r="FJ740" s="51"/>
      <c r="FK740" s="51"/>
      <c r="FL740" s="51"/>
    </row>
    <row r="741" spans="8:168" ht="12" customHeight="1" x14ac:dyDescent="0.2">
      <c r="H741" s="8"/>
      <c r="I741" s="8"/>
      <c r="J741" s="8"/>
      <c r="K741" s="8"/>
      <c r="L741" s="8"/>
      <c r="M741" s="8"/>
      <c r="N741" s="8"/>
      <c r="O741" s="8"/>
      <c r="P741" s="8"/>
      <c r="Q741" s="8"/>
      <c r="R741" s="8"/>
      <c r="S741" s="8"/>
      <c r="T741" s="8"/>
      <c r="U741" s="8"/>
      <c r="V741" s="8"/>
      <c r="W741" s="8"/>
      <c r="X741" s="8"/>
      <c r="AF741" s="51"/>
      <c r="AG741" s="51"/>
      <c r="AH741" s="51"/>
      <c r="AI741" s="51"/>
      <c r="AJ741" s="51"/>
      <c r="AK741" s="51"/>
      <c r="AL741" s="51"/>
      <c r="AM741" s="51"/>
      <c r="AN741" s="51"/>
      <c r="AO741" s="51"/>
      <c r="AP741" s="51"/>
      <c r="AQ741" s="51"/>
      <c r="AR741" s="51"/>
      <c r="AS741" s="51"/>
      <c r="AT741" s="51"/>
      <c r="AU741" s="51"/>
      <c r="AV741" s="51"/>
      <c r="BD741" s="51"/>
      <c r="BE741" s="51"/>
      <c r="BF741" s="51"/>
      <c r="BG741" s="51"/>
      <c r="BH741" s="51"/>
      <c r="BI741" s="51"/>
      <c r="BJ741" s="51"/>
      <c r="BK741" s="51"/>
      <c r="BL741" s="51"/>
      <c r="BM741" s="51"/>
      <c r="BN741" s="51"/>
      <c r="BO741" s="51"/>
      <c r="BP741" s="51"/>
      <c r="BQ741" s="51"/>
      <c r="BR741" s="51"/>
      <c r="BS741" s="51"/>
      <c r="BT741" s="51"/>
      <c r="CB741" s="51"/>
      <c r="CC741" s="51"/>
      <c r="CD741" s="51"/>
      <c r="CE741" s="51"/>
      <c r="CF741" s="51"/>
      <c r="CG741" s="51"/>
      <c r="CH741" s="51"/>
      <c r="CI741" s="51"/>
      <c r="CJ741" s="51"/>
      <c r="CK741" s="51"/>
      <c r="CL741" s="51"/>
      <c r="CM741" s="51"/>
      <c r="CN741" s="51"/>
      <c r="CO741" s="51"/>
      <c r="CP741" s="51"/>
      <c r="CQ741" s="51"/>
      <c r="CR741" s="51"/>
      <c r="CZ741" s="51"/>
      <c r="DA741" s="51"/>
      <c r="DB741" s="51"/>
      <c r="DC741" s="51"/>
      <c r="DD741" s="51"/>
      <c r="DE741" s="51"/>
      <c r="DF741" s="51"/>
      <c r="DG741" s="51"/>
      <c r="DH741" s="51"/>
      <c r="DI741" s="51"/>
      <c r="DJ741" s="51"/>
      <c r="DK741" s="51"/>
      <c r="DL741" s="51"/>
      <c r="DM741" s="51"/>
      <c r="DN741" s="51"/>
      <c r="DO741" s="51"/>
      <c r="DP741" s="51"/>
      <c r="DX741" s="51"/>
      <c r="DY741" s="51"/>
      <c r="DZ741" s="51"/>
      <c r="EA741" s="51"/>
      <c r="EB741" s="51"/>
      <c r="EC741" s="51"/>
      <c r="ED741" s="51"/>
      <c r="EE741" s="51"/>
      <c r="EF741" s="51"/>
      <c r="EG741" s="51"/>
      <c r="EH741" s="51"/>
      <c r="EI741" s="51"/>
      <c r="EJ741" s="51"/>
      <c r="EK741" s="51"/>
      <c r="EL741" s="51"/>
      <c r="EM741" s="51"/>
      <c r="EN741" s="51"/>
      <c r="EV741" s="51"/>
      <c r="EW741" s="51"/>
      <c r="EX741" s="51"/>
      <c r="EY741" s="51"/>
      <c r="EZ741" s="51"/>
      <c r="FA741" s="51"/>
      <c r="FB741" s="51"/>
      <c r="FC741" s="51"/>
      <c r="FD741" s="51"/>
      <c r="FE741" s="51"/>
      <c r="FF741" s="51"/>
      <c r="FG741" s="51"/>
      <c r="FH741" s="51"/>
      <c r="FI741" s="51"/>
      <c r="FJ741" s="51"/>
      <c r="FK741" s="51"/>
      <c r="FL741" s="51"/>
    </row>
    <row r="742" spans="8:168" ht="12" customHeight="1" x14ac:dyDescent="0.2">
      <c r="H742" s="8"/>
      <c r="I742" s="8"/>
      <c r="J742" s="8"/>
      <c r="K742" s="8"/>
      <c r="L742" s="8"/>
      <c r="M742" s="8"/>
      <c r="N742" s="8"/>
      <c r="O742" s="8"/>
      <c r="P742" s="8"/>
      <c r="Q742" s="8"/>
      <c r="R742" s="8"/>
      <c r="S742" s="8"/>
      <c r="T742" s="8"/>
      <c r="U742" s="8"/>
      <c r="V742" s="8"/>
      <c r="W742" s="8"/>
      <c r="X742" s="8"/>
      <c r="AF742" s="51"/>
      <c r="AG742" s="51"/>
      <c r="AH742" s="51"/>
      <c r="AI742" s="51"/>
      <c r="AJ742" s="51"/>
      <c r="AK742" s="51"/>
      <c r="AL742" s="51"/>
      <c r="AM742" s="51"/>
      <c r="AN742" s="51"/>
      <c r="AO742" s="51"/>
      <c r="AP742" s="51"/>
      <c r="AQ742" s="51"/>
      <c r="AR742" s="51"/>
      <c r="AS742" s="51"/>
      <c r="AT742" s="51"/>
      <c r="AU742" s="51"/>
      <c r="AV742" s="51"/>
      <c r="BD742" s="51"/>
      <c r="BE742" s="51"/>
      <c r="BF742" s="51"/>
      <c r="BG742" s="51"/>
      <c r="BH742" s="51"/>
      <c r="BI742" s="51"/>
      <c r="BJ742" s="51"/>
      <c r="BK742" s="51"/>
      <c r="BL742" s="51"/>
      <c r="BM742" s="51"/>
      <c r="BN742" s="51"/>
      <c r="BO742" s="51"/>
      <c r="BP742" s="51"/>
      <c r="BQ742" s="51"/>
      <c r="BR742" s="51"/>
      <c r="BS742" s="51"/>
      <c r="BT742" s="51"/>
      <c r="CB742" s="51"/>
      <c r="CC742" s="51"/>
      <c r="CD742" s="51"/>
      <c r="CE742" s="51"/>
      <c r="CF742" s="51"/>
      <c r="CG742" s="51"/>
      <c r="CH742" s="51"/>
      <c r="CI742" s="51"/>
      <c r="CJ742" s="51"/>
      <c r="CK742" s="51"/>
      <c r="CL742" s="51"/>
      <c r="CM742" s="51"/>
      <c r="CN742" s="51"/>
      <c r="CO742" s="51"/>
      <c r="CP742" s="51"/>
      <c r="CQ742" s="51"/>
      <c r="CR742" s="51"/>
      <c r="CZ742" s="51"/>
      <c r="DA742" s="51"/>
      <c r="DB742" s="51"/>
      <c r="DC742" s="51"/>
      <c r="DD742" s="51"/>
      <c r="DE742" s="51"/>
      <c r="DF742" s="51"/>
      <c r="DG742" s="51"/>
      <c r="DH742" s="51"/>
      <c r="DI742" s="51"/>
      <c r="DJ742" s="51"/>
      <c r="DK742" s="51"/>
      <c r="DL742" s="51"/>
      <c r="DM742" s="51"/>
      <c r="DN742" s="51"/>
      <c r="DO742" s="51"/>
      <c r="DP742" s="51"/>
      <c r="DX742" s="51"/>
      <c r="DY742" s="51"/>
      <c r="DZ742" s="51"/>
      <c r="EA742" s="51"/>
      <c r="EB742" s="51"/>
      <c r="EC742" s="51"/>
      <c r="ED742" s="51"/>
      <c r="EE742" s="51"/>
      <c r="EF742" s="51"/>
      <c r="EG742" s="51"/>
      <c r="EH742" s="51"/>
      <c r="EI742" s="51"/>
      <c r="EJ742" s="51"/>
      <c r="EK742" s="51"/>
      <c r="EL742" s="51"/>
      <c r="EM742" s="51"/>
      <c r="EN742" s="51"/>
      <c r="EV742" s="51"/>
      <c r="EW742" s="51"/>
      <c r="EX742" s="51"/>
      <c r="EY742" s="51"/>
      <c r="EZ742" s="51"/>
      <c r="FA742" s="51"/>
      <c r="FB742" s="51"/>
      <c r="FC742" s="51"/>
      <c r="FD742" s="51"/>
      <c r="FE742" s="51"/>
      <c r="FF742" s="51"/>
      <c r="FG742" s="51"/>
      <c r="FH742" s="51"/>
      <c r="FI742" s="51"/>
      <c r="FJ742" s="51"/>
      <c r="FK742" s="51"/>
      <c r="FL742" s="51"/>
    </row>
    <row r="743" spans="8:168" ht="12" customHeight="1" x14ac:dyDescent="0.2">
      <c r="H743" s="8"/>
      <c r="I743" s="8"/>
      <c r="J743" s="8"/>
      <c r="K743" s="8"/>
      <c r="L743" s="8"/>
      <c r="M743" s="8"/>
      <c r="N743" s="8"/>
      <c r="O743" s="8"/>
      <c r="P743" s="8"/>
      <c r="Q743" s="8"/>
      <c r="R743" s="8"/>
      <c r="S743" s="8"/>
      <c r="T743" s="8"/>
      <c r="U743" s="8"/>
      <c r="V743" s="8"/>
      <c r="W743" s="8"/>
      <c r="X743" s="8"/>
      <c r="AF743" s="51"/>
      <c r="AG743" s="51"/>
      <c r="AH743" s="51"/>
      <c r="AI743" s="51"/>
      <c r="AJ743" s="51"/>
      <c r="AK743" s="51"/>
      <c r="AL743" s="51"/>
      <c r="AM743" s="51"/>
      <c r="AN743" s="51"/>
      <c r="AO743" s="51"/>
      <c r="AP743" s="51"/>
      <c r="AQ743" s="51"/>
      <c r="AR743" s="51"/>
      <c r="AS743" s="51"/>
      <c r="AT743" s="51"/>
      <c r="AU743" s="51"/>
      <c r="AV743" s="51"/>
      <c r="BD743" s="51"/>
      <c r="BE743" s="51"/>
      <c r="BF743" s="51"/>
      <c r="BG743" s="51"/>
      <c r="BH743" s="51"/>
      <c r="BI743" s="51"/>
      <c r="BJ743" s="51"/>
      <c r="BK743" s="51"/>
      <c r="BL743" s="51"/>
      <c r="BM743" s="51"/>
      <c r="BN743" s="51"/>
      <c r="BO743" s="51"/>
      <c r="BP743" s="51"/>
      <c r="BQ743" s="51"/>
      <c r="BR743" s="51"/>
      <c r="BS743" s="51"/>
      <c r="BT743" s="51"/>
      <c r="CB743" s="51"/>
      <c r="CC743" s="51"/>
      <c r="CD743" s="51"/>
      <c r="CE743" s="51"/>
      <c r="CF743" s="51"/>
      <c r="CG743" s="51"/>
      <c r="CH743" s="51"/>
      <c r="CI743" s="51"/>
      <c r="CJ743" s="51"/>
      <c r="CK743" s="51"/>
      <c r="CL743" s="51"/>
      <c r="CM743" s="51"/>
      <c r="CN743" s="51"/>
      <c r="CO743" s="51"/>
      <c r="CP743" s="51"/>
      <c r="CQ743" s="51"/>
      <c r="CR743" s="51"/>
      <c r="CZ743" s="51"/>
      <c r="DA743" s="51"/>
      <c r="DB743" s="51"/>
      <c r="DC743" s="51"/>
      <c r="DD743" s="51"/>
      <c r="DE743" s="51"/>
      <c r="DF743" s="51"/>
      <c r="DG743" s="51"/>
      <c r="DH743" s="51"/>
      <c r="DI743" s="51"/>
      <c r="DJ743" s="51"/>
      <c r="DK743" s="51"/>
      <c r="DL743" s="51"/>
      <c r="DM743" s="51"/>
      <c r="DN743" s="51"/>
      <c r="DO743" s="51"/>
      <c r="DP743" s="51"/>
      <c r="DX743" s="51"/>
      <c r="DY743" s="51"/>
      <c r="DZ743" s="51"/>
      <c r="EA743" s="51"/>
      <c r="EB743" s="51"/>
      <c r="EC743" s="51"/>
      <c r="ED743" s="51"/>
      <c r="EE743" s="51"/>
      <c r="EF743" s="51"/>
      <c r="EG743" s="51"/>
      <c r="EH743" s="51"/>
      <c r="EI743" s="51"/>
      <c r="EJ743" s="51"/>
      <c r="EK743" s="51"/>
      <c r="EL743" s="51"/>
      <c r="EM743" s="51"/>
      <c r="EN743" s="51"/>
      <c r="EV743" s="51"/>
      <c r="EW743" s="51"/>
      <c r="EX743" s="51"/>
      <c r="EY743" s="51"/>
      <c r="EZ743" s="51"/>
      <c r="FA743" s="51"/>
      <c r="FB743" s="51"/>
      <c r="FC743" s="51"/>
      <c r="FD743" s="51"/>
      <c r="FE743" s="51"/>
      <c r="FF743" s="51"/>
      <c r="FG743" s="51"/>
      <c r="FH743" s="51"/>
      <c r="FI743" s="51"/>
      <c r="FJ743" s="51"/>
      <c r="FK743" s="51"/>
      <c r="FL743" s="51"/>
    </row>
    <row r="744" spans="8:168" ht="12" customHeight="1" x14ac:dyDescent="0.2">
      <c r="H744" s="8"/>
      <c r="I744" s="8"/>
      <c r="J744" s="8"/>
      <c r="K744" s="8"/>
      <c r="L744" s="8"/>
      <c r="M744" s="8"/>
      <c r="N744" s="8"/>
      <c r="O744" s="8"/>
      <c r="P744" s="8"/>
      <c r="Q744" s="8"/>
      <c r="R744" s="8"/>
      <c r="S744" s="8"/>
      <c r="T744" s="8"/>
      <c r="U744" s="8"/>
      <c r="V744" s="8"/>
      <c r="W744" s="8"/>
      <c r="X744" s="8"/>
      <c r="AF744" s="51"/>
      <c r="AG744" s="51"/>
      <c r="AH744" s="51"/>
      <c r="AI744" s="51"/>
      <c r="AJ744" s="51"/>
      <c r="AK744" s="51"/>
      <c r="AL744" s="51"/>
      <c r="AM744" s="51"/>
      <c r="AN744" s="51"/>
      <c r="AO744" s="51"/>
      <c r="AP744" s="51"/>
      <c r="AQ744" s="51"/>
      <c r="AR744" s="51"/>
      <c r="AS744" s="51"/>
      <c r="AT744" s="51"/>
      <c r="AU744" s="51"/>
      <c r="AV744" s="51"/>
      <c r="BD744" s="51"/>
      <c r="BE744" s="51"/>
      <c r="BF744" s="51"/>
      <c r="BG744" s="51"/>
      <c r="BH744" s="51"/>
      <c r="BI744" s="51"/>
      <c r="BJ744" s="51"/>
      <c r="BK744" s="51"/>
      <c r="BL744" s="51"/>
      <c r="BM744" s="51"/>
      <c r="BN744" s="51"/>
      <c r="BO744" s="51"/>
      <c r="BP744" s="51"/>
      <c r="BQ744" s="51"/>
      <c r="BR744" s="51"/>
      <c r="BS744" s="51"/>
      <c r="BT744" s="51"/>
      <c r="CB744" s="51"/>
      <c r="CC744" s="51"/>
      <c r="CD744" s="51"/>
      <c r="CE744" s="51"/>
      <c r="CF744" s="51"/>
      <c r="CG744" s="51"/>
      <c r="CH744" s="51"/>
      <c r="CI744" s="51"/>
      <c r="CJ744" s="51"/>
      <c r="CK744" s="51"/>
      <c r="CL744" s="51"/>
      <c r="CM744" s="51"/>
      <c r="CN744" s="51"/>
      <c r="CO744" s="51"/>
      <c r="CP744" s="51"/>
      <c r="CQ744" s="51"/>
      <c r="CR744" s="51"/>
      <c r="CZ744" s="51"/>
      <c r="DA744" s="51"/>
      <c r="DB744" s="51"/>
      <c r="DC744" s="51"/>
      <c r="DD744" s="51"/>
      <c r="DE744" s="51"/>
      <c r="DF744" s="51"/>
      <c r="DG744" s="51"/>
      <c r="DH744" s="51"/>
      <c r="DI744" s="51"/>
      <c r="DJ744" s="51"/>
      <c r="DK744" s="51"/>
      <c r="DL744" s="51"/>
      <c r="DM744" s="51"/>
      <c r="DN744" s="51"/>
      <c r="DO744" s="51"/>
      <c r="DP744" s="51"/>
      <c r="DX744" s="51"/>
      <c r="DY744" s="51"/>
      <c r="DZ744" s="51"/>
      <c r="EA744" s="51"/>
      <c r="EB744" s="51"/>
      <c r="EC744" s="51"/>
      <c r="ED744" s="51"/>
      <c r="EE744" s="51"/>
      <c r="EF744" s="51"/>
      <c r="EG744" s="51"/>
      <c r="EH744" s="51"/>
      <c r="EI744" s="51"/>
      <c r="EJ744" s="51"/>
      <c r="EK744" s="51"/>
      <c r="EL744" s="51"/>
      <c r="EM744" s="51"/>
      <c r="EN744" s="51"/>
      <c r="EV744" s="51"/>
      <c r="EW744" s="51"/>
      <c r="EX744" s="51"/>
      <c r="EY744" s="51"/>
      <c r="EZ744" s="51"/>
      <c r="FA744" s="51"/>
      <c r="FB744" s="51"/>
      <c r="FC744" s="51"/>
      <c r="FD744" s="51"/>
      <c r="FE744" s="51"/>
      <c r="FF744" s="51"/>
      <c r="FG744" s="51"/>
      <c r="FH744" s="51"/>
      <c r="FI744" s="51"/>
      <c r="FJ744" s="51"/>
      <c r="FK744" s="51"/>
      <c r="FL744" s="51"/>
    </row>
    <row r="745" spans="8:168" ht="12" customHeight="1" x14ac:dyDescent="0.2">
      <c r="H745" s="8"/>
      <c r="I745" s="8"/>
      <c r="J745" s="8"/>
      <c r="K745" s="8"/>
      <c r="L745" s="8"/>
      <c r="M745" s="8"/>
      <c r="N745" s="8"/>
      <c r="O745" s="8"/>
      <c r="P745" s="8"/>
      <c r="Q745" s="8"/>
      <c r="R745" s="8"/>
      <c r="S745" s="8"/>
      <c r="T745" s="8"/>
      <c r="U745" s="8"/>
      <c r="V745" s="8"/>
      <c r="W745" s="8"/>
      <c r="X745" s="8"/>
      <c r="AF745" s="51"/>
      <c r="AG745" s="51"/>
      <c r="AH745" s="51"/>
      <c r="AI745" s="51"/>
      <c r="AJ745" s="51"/>
      <c r="AK745" s="51"/>
      <c r="AL745" s="51"/>
      <c r="AM745" s="51"/>
      <c r="AN745" s="51"/>
      <c r="AO745" s="51"/>
      <c r="AP745" s="51"/>
      <c r="AQ745" s="51"/>
      <c r="AR745" s="51"/>
      <c r="AS745" s="51"/>
      <c r="AT745" s="51"/>
      <c r="AU745" s="51"/>
      <c r="AV745" s="51"/>
      <c r="BD745" s="51"/>
      <c r="BE745" s="51"/>
      <c r="BF745" s="51"/>
      <c r="BG745" s="51"/>
      <c r="BH745" s="51"/>
      <c r="BI745" s="51"/>
      <c r="BJ745" s="51"/>
      <c r="BK745" s="51"/>
      <c r="BL745" s="51"/>
      <c r="BM745" s="51"/>
      <c r="BN745" s="51"/>
      <c r="BO745" s="51"/>
      <c r="BP745" s="51"/>
      <c r="BQ745" s="51"/>
      <c r="BR745" s="51"/>
      <c r="BS745" s="51"/>
      <c r="BT745" s="51"/>
      <c r="CB745" s="51"/>
      <c r="CC745" s="51"/>
      <c r="CD745" s="51"/>
      <c r="CE745" s="51"/>
      <c r="CF745" s="51"/>
      <c r="CG745" s="51"/>
      <c r="CH745" s="51"/>
      <c r="CI745" s="51"/>
      <c r="CJ745" s="51"/>
      <c r="CK745" s="51"/>
      <c r="CL745" s="51"/>
      <c r="CM745" s="51"/>
      <c r="CN745" s="51"/>
      <c r="CO745" s="51"/>
      <c r="CP745" s="51"/>
      <c r="CQ745" s="51"/>
      <c r="CR745" s="51"/>
      <c r="CZ745" s="51"/>
      <c r="DA745" s="51"/>
      <c r="DB745" s="51"/>
      <c r="DC745" s="51"/>
      <c r="DD745" s="51"/>
      <c r="DE745" s="51"/>
      <c r="DF745" s="51"/>
      <c r="DG745" s="51"/>
      <c r="DH745" s="51"/>
      <c r="DI745" s="51"/>
      <c r="DJ745" s="51"/>
      <c r="DK745" s="51"/>
      <c r="DL745" s="51"/>
      <c r="DM745" s="51"/>
      <c r="DN745" s="51"/>
      <c r="DO745" s="51"/>
      <c r="DP745" s="51"/>
      <c r="DX745" s="51"/>
      <c r="DY745" s="51"/>
      <c r="DZ745" s="51"/>
      <c r="EA745" s="51"/>
      <c r="EB745" s="51"/>
      <c r="EC745" s="51"/>
      <c r="ED745" s="51"/>
      <c r="EE745" s="51"/>
      <c r="EF745" s="51"/>
      <c r="EG745" s="51"/>
      <c r="EH745" s="51"/>
      <c r="EI745" s="51"/>
      <c r="EJ745" s="51"/>
      <c r="EK745" s="51"/>
      <c r="EL745" s="51"/>
      <c r="EM745" s="51"/>
      <c r="EN745" s="51"/>
      <c r="EV745" s="51"/>
      <c r="EW745" s="51"/>
      <c r="EX745" s="51"/>
      <c r="EY745" s="51"/>
      <c r="EZ745" s="51"/>
      <c r="FA745" s="51"/>
      <c r="FB745" s="51"/>
      <c r="FC745" s="51"/>
      <c r="FD745" s="51"/>
      <c r="FE745" s="51"/>
      <c r="FF745" s="51"/>
      <c r="FG745" s="51"/>
      <c r="FH745" s="51"/>
      <c r="FI745" s="51"/>
      <c r="FJ745" s="51"/>
      <c r="FK745" s="51"/>
      <c r="FL745" s="51"/>
    </row>
    <row r="746" spans="8:168" ht="12" customHeight="1" x14ac:dyDescent="0.2">
      <c r="H746" s="8"/>
      <c r="I746" s="8"/>
      <c r="J746" s="8"/>
      <c r="K746" s="8"/>
      <c r="L746" s="8"/>
      <c r="M746" s="8"/>
      <c r="N746" s="8"/>
      <c r="O746" s="8"/>
      <c r="P746" s="8"/>
      <c r="Q746" s="8"/>
      <c r="R746" s="8"/>
      <c r="S746" s="8"/>
      <c r="T746" s="8"/>
      <c r="U746" s="8"/>
      <c r="V746" s="8"/>
      <c r="W746" s="8"/>
      <c r="X746" s="8"/>
      <c r="AF746" s="51"/>
      <c r="AG746" s="51"/>
      <c r="AH746" s="51"/>
      <c r="AI746" s="51"/>
      <c r="AJ746" s="51"/>
      <c r="AK746" s="51"/>
      <c r="AL746" s="51"/>
      <c r="AM746" s="51"/>
      <c r="AN746" s="51"/>
      <c r="AO746" s="51"/>
      <c r="AP746" s="51"/>
      <c r="AQ746" s="51"/>
      <c r="AR746" s="51"/>
      <c r="AS746" s="51"/>
      <c r="AT746" s="51"/>
      <c r="AU746" s="51"/>
      <c r="AV746" s="51"/>
      <c r="BD746" s="51"/>
      <c r="BE746" s="51"/>
      <c r="BF746" s="51"/>
      <c r="BG746" s="51"/>
      <c r="BH746" s="51"/>
      <c r="BI746" s="51"/>
      <c r="BJ746" s="51"/>
      <c r="BK746" s="51"/>
      <c r="BL746" s="51"/>
      <c r="BM746" s="51"/>
      <c r="BN746" s="51"/>
      <c r="BO746" s="51"/>
      <c r="BP746" s="51"/>
      <c r="BQ746" s="51"/>
      <c r="BR746" s="51"/>
      <c r="BS746" s="51"/>
      <c r="BT746" s="51"/>
      <c r="CB746" s="51"/>
      <c r="CC746" s="51"/>
      <c r="CD746" s="51"/>
      <c r="CE746" s="51"/>
      <c r="CF746" s="51"/>
      <c r="CG746" s="51"/>
      <c r="CH746" s="51"/>
      <c r="CI746" s="51"/>
      <c r="CJ746" s="51"/>
      <c r="CK746" s="51"/>
      <c r="CL746" s="51"/>
      <c r="CM746" s="51"/>
      <c r="CN746" s="51"/>
      <c r="CO746" s="51"/>
      <c r="CP746" s="51"/>
      <c r="CQ746" s="51"/>
      <c r="CR746" s="51"/>
      <c r="CZ746" s="51"/>
      <c r="DA746" s="51"/>
      <c r="DB746" s="51"/>
      <c r="DC746" s="51"/>
      <c r="DD746" s="51"/>
      <c r="DE746" s="51"/>
      <c r="DF746" s="51"/>
      <c r="DG746" s="51"/>
      <c r="DH746" s="51"/>
      <c r="DI746" s="51"/>
      <c r="DJ746" s="51"/>
      <c r="DK746" s="51"/>
      <c r="DL746" s="51"/>
      <c r="DM746" s="51"/>
      <c r="DN746" s="51"/>
      <c r="DO746" s="51"/>
      <c r="DP746" s="51"/>
      <c r="DX746" s="51"/>
      <c r="DY746" s="51"/>
      <c r="DZ746" s="51"/>
      <c r="EA746" s="51"/>
      <c r="EB746" s="51"/>
      <c r="EC746" s="51"/>
      <c r="ED746" s="51"/>
      <c r="EE746" s="51"/>
      <c r="EF746" s="51"/>
      <c r="EG746" s="51"/>
      <c r="EH746" s="51"/>
      <c r="EI746" s="51"/>
      <c r="EJ746" s="51"/>
      <c r="EK746" s="51"/>
      <c r="EL746" s="51"/>
      <c r="EM746" s="51"/>
      <c r="EN746" s="51"/>
      <c r="EV746" s="51"/>
      <c r="EW746" s="51"/>
      <c r="EX746" s="51"/>
      <c r="EY746" s="51"/>
      <c r="EZ746" s="51"/>
      <c r="FA746" s="51"/>
      <c r="FB746" s="51"/>
      <c r="FC746" s="51"/>
      <c r="FD746" s="51"/>
      <c r="FE746" s="51"/>
      <c r="FF746" s="51"/>
      <c r="FG746" s="51"/>
      <c r="FH746" s="51"/>
      <c r="FI746" s="51"/>
      <c r="FJ746" s="51"/>
      <c r="FK746" s="51"/>
      <c r="FL746" s="51"/>
    </row>
    <row r="747" spans="8:168" ht="12" customHeight="1" x14ac:dyDescent="0.2">
      <c r="H747" s="8"/>
      <c r="I747" s="8"/>
      <c r="J747" s="8"/>
      <c r="K747" s="8"/>
      <c r="L747" s="8"/>
      <c r="M747" s="8"/>
      <c r="N747" s="8"/>
      <c r="O747" s="8"/>
      <c r="P747" s="8"/>
      <c r="Q747" s="8"/>
      <c r="R747" s="8"/>
      <c r="S747" s="8"/>
      <c r="T747" s="8"/>
      <c r="U747" s="8"/>
      <c r="V747" s="8"/>
      <c r="W747" s="8"/>
      <c r="X747" s="8"/>
      <c r="AF747" s="51"/>
      <c r="AG747" s="51"/>
      <c r="AH747" s="51"/>
      <c r="AI747" s="51"/>
      <c r="AJ747" s="51"/>
      <c r="AK747" s="51"/>
      <c r="AL747" s="51"/>
      <c r="AM747" s="51"/>
      <c r="AN747" s="51"/>
      <c r="AO747" s="51"/>
      <c r="AP747" s="51"/>
      <c r="AQ747" s="51"/>
      <c r="AR747" s="51"/>
      <c r="AS747" s="51"/>
      <c r="AT747" s="51"/>
      <c r="AU747" s="51"/>
      <c r="AV747" s="51"/>
      <c r="BD747" s="51"/>
      <c r="BE747" s="51"/>
      <c r="BF747" s="51"/>
      <c r="BG747" s="51"/>
      <c r="BH747" s="51"/>
      <c r="BI747" s="51"/>
      <c r="BJ747" s="51"/>
      <c r="BK747" s="51"/>
      <c r="BL747" s="51"/>
      <c r="BM747" s="51"/>
      <c r="BN747" s="51"/>
      <c r="BO747" s="51"/>
      <c r="BP747" s="51"/>
      <c r="BQ747" s="51"/>
      <c r="BR747" s="51"/>
      <c r="BS747" s="51"/>
      <c r="BT747" s="51"/>
      <c r="CB747" s="51"/>
      <c r="CC747" s="51"/>
      <c r="CD747" s="51"/>
      <c r="CE747" s="51"/>
      <c r="CF747" s="51"/>
      <c r="CG747" s="51"/>
      <c r="CH747" s="51"/>
      <c r="CI747" s="51"/>
      <c r="CJ747" s="51"/>
      <c r="CK747" s="51"/>
      <c r="CL747" s="51"/>
      <c r="CM747" s="51"/>
      <c r="CN747" s="51"/>
      <c r="CO747" s="51"/>
      <c r="CP747" s="51"/>
      <c r="CQ747" s="51"/>
      <c r="CR747" s="51"/>
      <c r="CZ747" s="51"/>
      <c r="DA747" s="51"/>
      <c r="DB747" s="51"/>
      <c r="DC747" s="51"/>
      <c r="DD747" s="51"/>
      <c r="DE747" s="51"/>
      <c r="DF747" s="51"/>
      <c r="DG747" s="51"/>
      <c r="DH747" s="51"/>
      <c r="DI747" s="51"/>
      <c r="DJ747" s="51"/>
      <c r="DK747" s="51"/>
      <c r="DL747" s="51"/>
      <c r="DM747" s="51"/>
      <c r="DN747" s="51"/>
      <c r="DO747" s="51"/>
      <c r="DP747" s="51"/>
      <c r="DX747" s="51"/>
      <c r="DY747" s="51"/>
      <c r="DZ747" s="51"/>
      <c r="EA747" s="51"/>
      <c r="EB747" s="51"/>
      <c r="EC747" s="51"/>
      <c r="ED747" s="51"/>
      <c r="EE747" s="51"/>
      <c r="EF747" s="51"/>
      <c r="EG747" s="51"/>
      <c r="EH747" s="51"/>
      <c r="EI747" s="51"/>
      <c r="EJ747" s="51"/>
      <c r="EK747" s="51"/>
      <c r="EL747" s="51"/>
      <c r="EM747" s="51"/>
      <c r="EN747" s="51"/>
      <c r="EV747" s="51"/>
      <c r="EW747" s="51"/>
      <c r="EX747" s="51"/>
      <c r="EY747" s="51"/>
      <c r="EZ747" s="51"/>
      <c r="FA747" s="51"/>
      <c r="FB747" s="51"/>
      <c r="FC747" s="51"/>
      <c r="FD747" s="51"/>
      <c r="FE747" s="51"/>
      <c r="FF747" s="51"/>
      <c r="FG747" s="51"/>
      <c r="FH747" s="51"/>
      <c r="FI747" s="51"/>
      <c r="FJ747" s="51"/>
      <c r="FK747" s="51"/>
      <c r="FL747" s="51"/>
    </row>
    <row r="748" spans="8:168" ht="12" customHeight="1" x14ac:dyDescent="0.2">
      <c r="H748" s="8"/>
      <c r="I748" s="8"/>
      <c r="J748" s="8"/>
      <c r="K748" s="8"/>
      <c r="L748" s="8"/>
      <c r="M748" s="8"/>
      <c r="N748" s="8"/>
      <c r="O748" s="8"/>
      <c r="P748" s="8"/>
      <c r="Q748" s="8"/>
      <c r="R748" s="8"/>
      <c r="S748" s="8"/>
      <c r="T748" s="8"/>
      <c r="U748" s="8"/>
      <c r="V748" s="8"/>
      <c r="W748" s="8"/>
      <c r="X748" s="8"/>
      <c r="AF748" s="51"/>
      <c r="AG748" s="51"/>
      <c r="AH748" s="51"/>
      <c r="AI748" s="51"/>
      <c r="AJ748" s="51"/>
      <c r="AK748" s="51"/>
      <c r="AL748" s="51"/>
      <c r="AM748" s="51"/>
      <c r="AN748" s="51"/>
      <c r="AO748" s="51"/>
      <c r="AP748" s="51"/>
      <c r="AQ748" s="51"/>
      <c r="AR748" s="51"/>
      <c r="AS748" s="51"/>
      <c r="AT748" s="51"/>
      <c r="AU748" s="51"/>
      <c r="AV748" s="51"/>
      <c r="BD748" s="51"/>
      <c r="BE748" s="51"/>
      <c r="BF748" s="51"/>
      <c r="BG748" s="51"/>
      <c r="BH748" s="51"/>
      <c r="BI748" s="51"/>
      <c r="BJ748" s="51"/>
      <c r="BK748" s="51"/>
      <c r="BL748" s="51"/>
      <c r="BM748" s="51"/>
      <c r="BN748" s="51"/>
      <c r="BO748" s="51"/>
      <c r="BP748" s="51"/>
      <c r="BQ748" s="51"/>
      <c r="BR748" s="51"/>
      <c r="BS748" s="51"/>
      <c r="BT748" s="51"/>
      <c r="CB748" s="51"/>
      <c r="CC748" s="51"/>
      <c r="CD748" s="51"/>
      <c r="CE748" s="51"/>
      <c r="CF748" s="51"/>
      <c r="CG748" s="51"/>
      <c r="CH748" s="51"/>
      <c r="CI748" s="51"/>
      <c r="CJ748" s="51"/>
      <c r="CK748" s="51"/>
      <c r="CL748" s="51"/>
      <c r="CM748" s="51"/>
      <c r="CN748" s="51"/>
      <c r="CO748" s="51"/>
      <c r="CP748" s="51"/>
      <c r="CQ748" s="51"/>
      <c r="CR748" s="51"/>
      <c r="CZ748" s="51"/>
      <c r="DA748" s="51"/>
      <c r="DB748" s="51"/>
      <c r="DC748" s="51"/>
      <c r="DD748" s="51"/>
      <c r="DE748" s="51"/>
      <c r="DF748" s="51"/>
      <c r="DG748" s="51"/>
      <c r="DH748" s="51"/>
      <c r="DI748" s="51"/>
      <c r="DJ748" s="51"/>
      <c r="DK748" s="51"/>
      <c r="DL748" s="51"/>
      <c r="DM748" s="51"/>
      <c r="DN748" s="51"/>
      <c r="DO748" s="51"/>
      <c r="DP748" s="51"/>
      <c r="DX748" s="51"/>
      <c r="DY748" s="51"/>
      <c r="DZ748" s="51"/>
      <c r="EA748" s="51"/>
      <c r="EB748" s="51"/>
      <c r="EC748" s="51"/>
      <c r="ED748" s="51"/>
      <c r="EE748" s="51"/>
      <c r="EF748" s="51"/>
      <c r="EG748" s="51"/>
      <c r="EH748" s="51"/>
      <c r="EI748" s="51"/>
      <c r="EJ748" s="51"/>
      <c r="EK748" s="51"/>
      <c r="EL748" s="51"/>
      <c r="EM748" s="51"/>
      <c r="EN748" s="51"/>
      <c r="EV748" s="51"/>
      <c r="EW748" s="51"/>
      <c r="EX748" s="51"/>
      <c r="EY748" s="51"/>
      <c r="EZ748" s="51"/>
      <c r="FA748" s="51"/>
      <c r="FB748" s="51"/>
      <c r="FC748" s="51"/>
      <c r="FD748" s="51"/>
      <c r="FE748" s="51"/>
      <c r="FF748" s="51"/>
      <c r="FG748" s="51"/>
      <c r="FH748" s="51"/>
      <c r="FI748" s="51"/>
      <c r="FJ748" s="51"/>
      <c r="FK748" s="51"/>
      <c r="FL748" s="51"/>
    </row>
    <row r="749" spans="8:168" ht="12" customHeight="1" x14ac:dyDescent="0.2">
      <c r="H749" s="8"/>
      <c r="I749" s="8"/>
      <c r="J749" s="8"/>
      <c r="K749" s="8"/>
      <c r="L749" s="8"/>
      <c r="M749" s="8"/>
      <c r="N749" s="8"/>
      <c r="O749" s="8"/>
      <c r="P749" s="8"/>
      <c r="Q749" s="8"/>
      <c r="R749" s="8"/>
      <c r="S749" s="8"/>
      <c r="T749" s="8"/>
      <c r="U749" s="8"/>
      <c r="V749" s="8"/>
      <c r="W749" s="8"/>
      <c r="X749" s="8"/>
      <c r="AF749" s="51"/>
      <c r="AG749" s="51"/>
      <c r="AH749" s="51"/>
      <c r="AI749" s="51"/>
      <c r="AJ749" s="51"/>
      <c r="AK749" s="51"/>
      <c r="AL749" s="51"/>
      <c r="AM749" s="51"/>
      <c r="AN749" s="51"/>
      <c r="AO749" s="51"/>
      <c r="AP749" s="51"/>
      <c r="AQ749" s="51"/>
      <c r="AR749" s="51"/>
      <c r="AS749" s="51"/>
      <c r="AT749" s="51"/>
      <c r="AU749" s="51"/>
      <c r="AV749" s="51"/>
      <c r="BD749" s="51"/>
      <c r="BE749" s="51"/>
      <c r="BF749" s="51"/>
      <c r="BG749" s="51"/>
      <c r="BH749" s="51"/>
      <c r="BI749" s="51"/>
      <c r="BJ749" s="51"/>
      <c r="BK749" s="51"/>
      <c r="BL749" s="51"/>
      <c r="BM749" s="51"/>
      <c r="BN749" s="51"/>
      <c r="BO749" s="51"/>
      <c r="BP749" s="51"/>
      <c r="BQ749" s="51"/>
      <c r="BR749" s="51"/>
      <c r="BS749" s="51"/>
      <c r="BT749" s="51"/>
      <c r="CB749" s="51"/>
      <c r="CC749" s="51"/>
      <c r="CD749" s="51"/>
      <c r="CE749" s="51"/>
      <c r="CF749" s="51"/>
      <c r="CG749" s="51"/>
      <c r="CH749" s="51"/>
      <c r="CI749" s="51"/>
      <c r="CJ749" s="51"/>
      <c r="CK749" s="51"/>
      <c r="CL749" s="51"/>
      <c r="CM749" s="51"/>
      <c r="CN749" s="51"/>
      <c r="CO749" s="51"/>
      <c r="CP749" s="51"/>
      <c r="CQ749" s="51"/>
      <c r="CR749" s="51"/>
      <c r="CZ749" s="51"/>
      <c r="DA749" s="51"/>
      <c r="DB749" s="51"/>
      <c r="DC749" s="51"/>
      <c r="DD749" s="51"/>
      <c r="DE749" s="51"/>
      <c r="DF749" s="51"/>
      <c r="DG749" s="51"/>
      <c r="DH749" s="51"/>
      <c r="DI749" s="51"/>
      <c r="DJ749" s="51"/>
      <c r="DK749" s="51"/>
      <c r="DL749" s="51"/>
      <c r="DM749" s="51"/>
      <c r="DN749" s="51"/>
      <c r="DO749" s="51"/>
      <c r="DP749" s="51"/>
      <c r="DX749" s="51"/>
      <c r="DY749" s="51"/>
      <c r="DZ749" s="51"/>
      <c r="EA749" s="51"/>
      <c r="EB749" s="51"/>
      <c r="EC749" s="51"/>
      <c r="ED749" s="51"/>
      <c r="EE749" s="51"/>
      <c r="EF749" s="51"/>
      <c r="EG749" s="51"/>
      <c r="EH749" s="51"/>
      <c r="EI749" s="51"/>
      <c r="EJ749" s="51"/>
      <c r="EK749" s="51"/>
      <c r="EL749" s="51"/>
      <c r="EM749" s="51"/>
      <c r="EN749" s="51"/>
      <c r="EV749" s="51"/>
      <c r="EW749" s="51"/>
      <c r="EX749" s="51"/>
      <c r="EY749" s="51"/>
      <c r="EZ749" s="51"/>
      <c r="FA749" s="51"/>
      <c r="FB749" s="51"/>
      <c r="FC749" s="51"/>
      <c r="FD749" s="51"/>
      <c r="FE749" s="51"/>
      <c r="FF749" s="51"/>
      <c r="FG749" s="51"/>
      <c r="FH749" s="51"/>
      <c r="FI749" s="51"/>
      <c r="FJ749" s="51"/>
      <c r="FK749" s="51"/>
      <c r="FL749" s="51"/>
    </row>
    <row r="750" spans="8:168" ht="12" customHeight="1" x14ac:dyDescent="0.2">
      <c r="H750" s="8"/>
      <c r="I750" s="8"/>
      <c r="J750" s="8"/>
      <c r="K750" s="8"/>
      <c r="L750" s="8"/>
      <c r="M750" s="8"/>
      <c r="N750" s="8"/>
      <c r="O750" s="8"/>
      <c r="P750" s="8"/>
      <c r="Q750" s="8"/>
      <c r="R750" s="8"/>
      <c r="S750" s="8"/>
      <c r="T750" s="8"/>
      <c r="U750" s="8"/>
      <c r="V750" s="8"/>
      <c r="W750" s="8"/>
      <c r="X750" s="8"/>
      <c r="AF750" s="51"/>
      <c r="AG750" s="51"/>
      <c r="AH750" s="51"/>
      <c r="AI750" s="51"/>
      <c r="AJ750" s="51"/>
      <c r="AK750" s="51"/>
      <c r="AL750" s="51"/>
      <c r="AM750" s="51"/>
      <c r="AN750" s="51"/>
      <c r="AO750" s="51"/>
      <c r="AP750" s="51"/>
      <c r="AQ750" s="51"/>
      <c r="AR750" s="51"/>
      <c r="AS750" s="51"/>
      <c r="AT750" s="51"/>
      <c r="AU750" s="51"/>
      <c r="AV750" s="51"/>
      <c r="BD750" s="51"/>
      <c r="BE750" s="51"/>
      <c r="BF750" s="51"/>
      <c r="BG750" s="51"/>
      <c r="BH750" s="51"/>
      <c r="BI750" s="51"/>
      <c r="BJ750" s="51"/>
      <c r="BK750" s="51"/>
      <c r="BL750" s="51"/>
      <c r="BM750" s="51"/>
      <c r="BN750" s="51"/>
      <c r="BO750" s="51"/>
      <c r="BP750" s="51"/>
      <c r="BQ750" s="51"/>
      <c r="BR750" s="51"/>
      <c r="BS750" s="51"/>
      <c r="BT750" s="51"/>
      <c r="CB750" s="51"/>
      <c r="CC750" s="51"/>
      <c r="CD750" s="51"/>
      <c r="CE750" s="51"/>
      <c r="CF750" s="51"/>
      <c r="CG750" s="51"/>
      <c r="CH750" s="51"/>
      <c r="CI750" s="51"/>
      <c r="CJ750" s="51"/>
      <c r="CK750" s="51"/>
      <c r="CL750" s="51"/>
      <c r="CM750" s="51"/>
      <c r="CN750" s="51"/>
      <c r="CO750" s="51"/>
      <c r="CP750" s="51"/>
      <c r="CQ750" s="51"/>
      <c r="CR750" s="51"/>
      <c r="CZ750" s="51"/>
      <c r="DA750" s="51"/>
      <c r="DB750" s="51"/>
      <c r="DC750" s="51"/>
      <c r="DD750" s="51"/>
      <c r="DE750" s="51"/>
      <c r="DF750" s="51"/>
      <c r="DG750" s="51"/>
      <c r="DH750" s="51"/>
      <c r="DI750" s="51"/>
      <c r="DJ750" s="51"/>
      <c r="DK750" s="51"/>
      <c r="DL750" s="51"/>
      <c r="DM750" s="51"/>
      <c r="DN750" s="51"/>
      <c r="DO750" s="51"/>
      <c r="DP750" s="51"/>
      <c r="DX750" s="51"/>
      <c r="DY750" s="51"/>
      <c r="DZ750" s="51"/>
      <c r="EA750" s="51"/>
      <c r="EB750" s="51"/>
      <c r="EC750" s="51"/>
      <c r="ED750" s="51"/>
      <c r="EE750" s="51"/>
      <c r="EF750" s="51"/>
      <c r="EG750" s="51"/>
      <c r="EH750" s="51"/>
      <c r="EI750" s="51"/>
      <c r="EJ750" s="51"/>
      <c r="EK750" s="51"/>
      <c r="EL750" s="51"/>
      <c r="EM750" s="51"/>
      <c r="EN750" s="51"/>
      <c r="EV750" s="51"/>
      <c r="EW750" s="51"/>
      <c r="EX750" s="51"/>
      <c r="EY750" s="51"/>
      <c r="EZ750" s="51"/>
      <c r="FA750" s="51"/>
      <c r="FB750" s="51"/>
      <c r="FC750" s="51"/>
      <c r="FD750" s="51"/>
      <c r="FE750" s="51"/>
      <c r="FF750" s="51"/>
      <c r="FG750" s="51"/>
      <c r="FH750" s="51"/>
      <c r="FI750" s="51"/>
      <c r="FJ750" s="51"/>
      <c r="FK750" s="51"/>
      <c r="FL750" s="51"/>
    </row>
    <row r="751" spans="8:168" ht="12" customHeight="1" x14ac:dyDescent="0.2">
      <c r="H751" s="8"/>
      <c r="I751" s="8"/>
      <c r="J751" s="8"/>
      <c r="K751" s="8"/>
      <c r="L751" s="8"/>
      <c r="M751" s="8"/>
      <c r="N751" s="8"/>
      <c r="O751" s="8"/>
      <c r="P751" s="8"/>
      <c r="Q751" s="8"/>
      <c r="R751" s="8"/>
      <c r="S751" s="8"/>
      <c r="T751" s="8"/>
      <c r="U751" s="8"/>
      <c r="V751" s="8"/>
      <c r="W751" s="8"/>
      <c r="X751" s="8"/>
      <c r="AF751" s="51"/>
      <c r="AG751" s="51"/>
      <c r="AH751" s="51"/>
      <c r="AI751" s="51"/>
      <c r="AJ751" s="51"/>
      <c r="AK751" s="51"/>
      <c r="AL751" s="51"/>
      <c r="AM751" s="51"/>
      <c r="AN751" s="51"/>
      <c r="AO751" s="51"/>
      <c r="AP751" s="51"/>
      <c r="AQ751" s="51"/>
      <c r="AR751" s="51"/>
      <c r="AS751" s="51"/>
      <c r="AT751" s="51"/>
      <c r="AU751" s="51"/>
      <c r="AV751" s="51"/>
      <c r="BD751" s="51"/>
      <c r="BE751" s="51"/>
      <c r="BF751" s="51"/>
      <c r="BG751" s="51"/>
      <c r="BH751" s="51"/>
      <c r="BI751" s="51"/>
      <c r="BJ751" s="51"/>
      <c r="BK751" s="51"/>
      <c r="BL751" s="51"/>
      <c r="BM751" s="51"/>
      <c r="BN751" s="51"/>
      <c r="BO751" s="51"/>
      <c r="BP751" s="51"/>
      <c r="BQ751" s="51"/>
      <c r="BR751" s="51"/>
      <c r="BS751" s="51"/>
      <c r="BT751" s="51"/>
      <c r="CB751" s="51"/>
      <c r="CC751" s="51"/>
      <c r="CD751" s="51"/>
      <c r="CE751" s="51"/>
      <c r="CF751" s="51"/>
      <c r="CG751" s="51"/>
      <c r="CH751" s="51"/>
      <c r="CI751" s="51"/>
      <c r="CJ751" s="51"/>
      <c r="CK751" s="51"/>
      <c r="CL751" s="51"/>
      <c r="CM751" s="51"/>
      <c r="CN751" s="51"/>
      <c r="CO751" s="51"/>
      <c r="CP751" s="51"/>
      <c r="CQ751" s="51"/>
      <c r="CR751" s="51"/>
      <c r="CZ751" s="51"/>
      <c r="DA751" s="51"/>
      <c r="DB751" s="51"/>
      <c r="DC751" s="51"/>
      <c r="DD751" s="51"/>
      <c r="DE751" s="51"/>
      <c r="DF751" s="51"/>
      <c r="DG751" s="51"/>
      <c r="DH751" s="51"/>
      <c r="DI751" s="51"/>
      <c r="DJ751" s="51"/>
      <c r="DK751" s="51"/>
      <c r="DL751" s="51"/>
      <c r="DM751" s="51"/>
      <c r="DN751" s="51"/>
      <c r="DO751" s="51"/>
      <c r="DP751" s="51"/>
      <c r="DX751" s="51"/>
      <c r="DY751" s="51"/>
      <c r="DZ751" s="51"/>
      <c r="EA751" s="51"/>
      <c r="EB751" s="51"/>
      <c r="EC751" s="51"/>
      <c r="ED751" s="51"/>
      <c r="EE751" s="51"/>
      <c r="EF751" s="51"/>
      <c r="EG751" s="51"/>
      <c r="EH751" s="51"/>
      <c r="EI751" s="51"/>
      <c r="EJ751" s="51"/>
      <c r="EK751" s="51"/>
      <c r="EL751" s="51"/>
      <c r="EM751" s="51"/>
      <c r="EN751" s="51"/>
      <c r="EV751" s="51"/>
      <c r="EW751" s="51"/>
      <c r="EX751" s="51"/>
      <c r="EY751" s="51"/>
      <c r="EZ751" s="51"/>
      <c r="FA751" s="51"/>
      <c r="FB751" s="51"/>
      <c r="FC751" s="51"/>
      <c r="FD751" s="51"/>
      <c r="FE751" s="51"/>
      <c r="FF751" s="51"/>
      <c r="FG751" s="51"/>
      <c r="FH751" s="51"/>
      <c r="FI751" s="51"/>
      <c r="FJ751" s="51"/>
      <c r="FK751" s="51"/>
      <c r="FL751" s="51"/>
    </row>
    <row r="752" spans="8:168" ht="12" customHeight="1" x14ac:dyDescent="0.2">
      <c r="H752" s="8"/>
      <c r="I752" s="8"/>
      <c r="J752" s="8"/>
      <c r="K752" s="8"/>
      <c r="L752" s="8"/>
      <c r="M752" s="8"/>
      <c r="N752" s="8"/>
      <c r="O752" s="8"/>
      <c r="P752" s="8"/>
      <c r="Q752" s="8"/>
      <c r="R752" s="8"/>
      <c r="S752" s="8"/>
      <c r="T752" s="8"/>
      <c r="U752" s="8"/>
      <c r="V752" s="8"/>
      <c r="W752" s="8"/>
      <c r="X752" s="8"/>
      <c r="AF752" s="51"/>
      <c r="AG752" s="51"/>
      <c r="AH752" s="51"/>
      <c r="AI752" s="51"/>
      <c r="AJ752" s="51"/>
      <c r="AK752" s="51"/>
      <c r="AL752" s="51"/>
      <c r="AM752" s="51"/>
      <c r="AN752" s="51"/>
      <c r="AO752" s="51"/>
      <c r="AP752" s="51"/>
      <c r="AQ752" s="51"/>
      <c r="AR752" s="51"/>
      <c r="AS752" s="51"/>
      <c r="AT752" s="51"/>
      <c r="AU752" s="51"/>
      <c r="AV752" s="51"/>
      <c r="BD752" s="51"/>
      <c r="BE752" s="51"/>
      <c r="BF752" s="51"/>
      <c r="BG752" s="51"/>
      <c r="BH752" s="51"/>
      <c r="BI752" s="51"/>
      <c r="BJ752" s="51"/>
      <c r="BK752" s="51"/>
      <c r="BL752" s="51"/>
      <c r="BM752" s="51"/>
      <c r="BN752" s="51"/>
      <c r="BO752" s="51"/>
      <c r="BP752" s="51"/>
      <c r="BQ752" s="51"/>
      <c r="BR752" s="51"/>
      <c r="BS752" s="51"/>
      <c r="BT752" s="51"/>
      <c r="CB752" s="51"/>
      <c r="CC752" s="51"/>
      <c r="CD752" s="51"/>
      <c r="CE752" s="51"/>
      <c r="CF752" s="51"/>
      <c r="CG752" s="51"/>
      <c r="CH752" s="51"/>
      <c r="CI752" s="51"/>
      <c r="CJ752" s="51"/>
      <c r="CK752" s="51"/>
      <c r="CL752" s="51"/>
      <c r="CM752" s="51"/>
      <c r="CN752" s="51"/>
      <c r="CO752" s="51"/>
      <c r="CP752" s="51"/>
      <c r="CQ752" s="51"/>
      <c r="CR752" s="51"/>
      <c r="CZ752" s="51"/>
      <c r="DA752" s="51"/>
      <c r="DB752" s="51"/>
      <c r="DC752" s="51"/>
      <c r="DD752" s="51"/>
      <c r="DE752" s="51"/>
      <c r="DF752" s="51"/>
      <c r="DG752" s="51"/>
      <c r="DH752" s="51"/>
      <c r="DI752" s="51"/>
      <c r="DJ752" s="51"/>
      <c r="DK752" s="51"/>
      <c r="DL752" s="51"/>
      <c r="DM752" s="51"/>
      <c r="DN752" s="51"/>
      <c r="DO752" s="51"/>
      <c r="DP752" s="51"/>
      <c r="DX752" s="51"/>
      <c r="DY752" s="51"/>
      <c r="DZ752" s="51"/>
      <c r="EA752" s="51"/>
      <c r="EB752" s="51"/>
      <c r="EC752" s="51"/>
      <c r="ED752" s="51"/>
      <c r="EE752" s="51"/>
      <c r="EF752" s="51"/>
      <c r="EG752" s="51"/>
      <c r="EH752" s="51"/>
      <c r="EI752" s="51"/>
      <c r="EJ752" s="51"/>
      <c r="EK752" s="51"/>
      <c r="EL752" s="51"/>
      <c r="EM752" s="51"/>
      <c r="EN752" s="51"/>
      <c r="EV752" s="51"/>
      <c r="EW752" s="51"/>
      <c r="EX752" s="51"/>
      <c r="EY752" s="51"/>
      <c r="EZ752" s="51"/>
      <c r="FA752" s="51"/>
      <c r="FB752" s="51"/>
      <c r="FC752" s="51"/>
      <c r="FD752" s="51"/>
      <c r="FE752" s="51"/>
      <c r="FF752" s="51"/>
      <c r="FG752" s="51"/>
      <c r="FH752" s="51"/>
      <c r="FI752" s="51"/>
      <c r="FJ752" s="51"/>
      <c r="FK752" s="51"/>
      <c r="FL752" s="51"/>
    </row>
    <row r="753" spans="8:168" ht="12" customHeight="1" x14ac:dyDescent="0.2">
      <c r="H753" s="8"/>
      <c r="I753" s="8"/>
      <c r="J753" s="8"/>
      <c r="K753" s="8"/>
      <c r="L753" s="8"/>
      <c r="M753" s="8"/>
      <c r="N753" s="8"/>
      <c r="O753" s="8"/>
      <c r="P753" s="8"/>
      <c r="Q753" s="8"/>
      <c r="R753" s="8"/>
      <c r="S753" s="8"/>
      <c r="T753" s="8"/>
      <c r="U753" s="8"/>
      <c r="V753" s="8"/>
      <c r="W753" s="8"/>
      <c r="X753" s="8"/>
      <c r="AF753" s="51"/>
      <c r="AG753" s="51"/>
      <c r="AH753" s="51"/>
      <c r="AI753" s="51"/>
      <c r="AJ753" s="51"/>
      <c r="AK753" s="51"/>
      <c r="AL753" s="51"/>
      <c r="AM753" s="51"/>
      <c r="AN753" s="51"/>
      <c r="AO753" s="51"/>
      <c r="AP753" s="51"/>
      <c r="AQ753" s="51"/>
      <c r="AR753" s="51"/>
      <c r="AS753" s="51"/>
      <c r="AT753" s="51"/>
      <c r="AU753" s="51"/>
      <c r="AV753" s="51"/>
      <c r="BD753" s="51"/>
      <c r="BE753" s="51"/>
      <c r="BF753" s="51"/>
      <c r="BG753" s="51"/>
      <c r="BH753" s="51"/>
      <c r="BI753" s="51"/>
      <c r="BJ753" s="51"/>
      <c r="BK753" s="51"/>
      <c r="BL753" s="51"/>
      <c r="BM753" s="51"/>
      <c r="BN753" s="51"/>
      <c r="BO753" s="51"/>
      <c r="BP753" s="51"/>
      <c r="BQ753" s="51"/>
      <c r="BR753" s="51"/>
      <c r="BS753" s="51"/>
      <c r="BT753" s="51"/>
      <c r="CB753" s="51"/>
      <c r="CC753" s="51"/>
      <c r="CD753" s="51"/>
      <c r="CE753" s="51"/>
      <c r="CF753" s="51"/>
      <c r="CG753" s="51"/>
      <c r="CH753" s="51"/>
      <c r="CI753" s="51"/>
      <c r="CJ753" s="51"/>
      <c r="CK753" s="51"/>
      <c r="CL753" s="51"/>
      <c r="CM753" s="51"/>
      <c r="CN753" s="51"/>
      <c r="CO753" s="51"/>
      <c r="CP753" s="51"/>
      <c r="CQ753" s="51"/>
      <c r="CR753" s="51"/>
      <c r="CZ753" s="51"/>
      <c r="DA753" s="51"/>
      <c r="DB753" s="51"/>
      <c r="DC753" s="51"/>
      <c r="DD753" s="51"/>
      <c r="DE753" s="51"/>
      <c r="DF753" s="51"/>
      <c r="DG753" s="51"/>
      <c r="DH753" s="51"/>
      <c r="DI753" s="51"/>
      <c r="DJ753" s="51"/>
      <c r="DK753" s="51"/>
      <c r="DL753" s="51"/>
      <c r="DM753" s="51"/>
      <c r="DN753" s="51"/>
      <c r="DO753" s="51"/>
      <c r="DP753" s="51"/>
      <c r="DX753" s="51"/>
      <c r="DY753" s="51"/>
      <c r="DZ753" s="51"/>
      <c r="EA753" s="51"/>
      <c r="EB753" s="51"/>
      <c r="EC753" s="51"/>
      <c r="ED753" s="51"/>
      <c r="EE753" s="51"/>
      <c r="EF753" s="51"/>
      <c r="EG753" s="51"/>
      <c r="EH753" s="51"/>
      <c r="EI753" s="51"/>
      <c r="EJ753" s="51"/>
      <c r="EK753" s="51"/>
      <c r="EL753" s="51"/>
      <c r="EM753" s="51"/>
      <c r="EN753" s="51"/>
      <c r="EV753" s="51"/>
      <c r="EW753" s="51"/>
      <c r="EX753" s="51"/>
      <c r="EY753" s="51"/>
      <c r="EZ753" s="51"/>
      <c r="FA753" s="51"/>
      <c r="FB753" s="51"/>
      <c r="FC753" s="51"/>
      <c r="FD753" s="51"/>
      <c r="FE753" s="51"/>
      <c r="FF753" s="51"/>
      <c r="FG753" s="51"/>
      <c r="FH753" s="51"/>
      <c r="FI753" s="51"/>
      <c r="FJ753" s="51"/>
      <c r="FK753" s="51"/>
      <c r="FL753" s="51"/>
    </row>
    <row r="754" spans="8:168" ht="12" customHeight="1" x14ac:dyDescent="0.2">
      <c r="H754" s="8"/>
      <c r="I754" s="8"/>
      <c r="J754" s="8"/>
      <c r="K754" s="8"/>
      <c r="L754" s="8"/>
      <c r="M754" s="8"/>
      <c r="N754" s="8"/>
      <c r="O754" s="8"/>
      <c r="P754" s="8"/>
      <c r="Q754" s="8"/>
      <c r="R754" s="8"/>
      <c r="S754" s="8"/>
      <c r="T754" s="8"/>
      <c r="U754" s="8"/>
      <c r="V754" s="8"/>
      <c r="W754" s="8"/>
      <c r="X754" s="8"/>
      <c r="AF754" s="51"/>
      <c r="AG754" s="51"/>
      <c r="AH754" s="51"/>
      <c r="AI754" s="51"/>
      <c r="AJ754" s="51"/>
      <c r="AK754" s="51"/>
      <c r="AL754" s="51"/>
      <c r="AM754" s="51"/>
      <c r="AN754" s="51"/>
      <c r="AO754" s="51"/>
      <c r="AP754" s="51"/>
      <c r="AQ754" s="51"/>
      <c r="AR754" s="51"/>
      <c r="AS754" s="51"/>
      <c r="AT754" s="51"/>
      <c r="AU754" s="51"/>
      <c r="AV754" s="51"/>
      <c r="BD754" s="51"/>
      <c r="BE754" s="51"/>
      <c r="BF754" s="51"/>
      <c r="BG754" s="51"/>
      <c r="BH754" s="51"/>
      <c r="BI754" s="51"/>
      <c r="BJ754" s="51"/>
      <c r="BK754" s="51"/>
      <c r="BL754" s="51"/>
      <c r="BM754" s="51"/>
      <c r="BN754" s="51"/>
      <c r="BO754" s="51"/>
      <c r="BP754" s="51"/>
      <c r="BQ754" s="51"/>
      <c r="BR754" s="51"/>
      <c r="BS754" s="51"/>
      <c r="BT754" s="51"/>
      <c r="CB754" s="51"/>
      <c r="CC754" s="51"/>
      <c r="CD754" s="51"/>
      <c r="CE754" s="51"/>
      <c r="CF754" s="51"/>
      <c r="CG754" s="51"/>
      <c r="CH754" s="51"/>
      <c r="CI754" s="51"/>
      <c r="CJ754" s="51"/>
      <c r="CK754" s="51"/>
      <c r="CL754" s="51"/>
      <c r="CM754" s="51"/>
      <c r="CN754" s="51"/>
      <c r="CO754" s="51"/>
      <c r="CP754" s="51"/>
      <c r="CQ754" s="51"/>
      <c r="CR754" s="51"/>
      <c r="CZ754" s="51"/>
      <c r="DA754" s="51"/>
      <c r="DB754" s="51"/>
      <c r="DC754" s="51"/>
      <c r="DD754" s="51"/>
      <c r="DE754" s="51"/>
      <c r="DF754" s="51"/>
      <c r="DG754" s="51"/>
      <c r="DH754" s="51"/>
      <c r="DI754" s="51"/>
      <c r="DJ754" s="51"/>
      <c r="DK754" s="51"/>
      <c r="DL754" s="51"/>
      <c r="DM754" s="51"/>
      <c r="DN754" s="51"/>
      <c r="DO754" s="51"/>
      <c r="DP754" s="51"/>
      <c r="DX754" s="51"/>
      <c r="DY754" s="51"/>
      <c r="DZ754" s="51"/>
      <c r="EA754" s="51"/>
      <c r="EB754" s="51"/>
      <c r="EC754" s="51"/>
      <c r="ED754" s="51"/>
      <c r="EE754" s="51"/>
      <c r="EF754" s="51"/>
      <c r="EG754" s="51"/>
      <c r="EH754" s="51"/>
      <c r="EI754" s="51"/>
      <c r="EJ754" s="51"/>
      <c r="EK754" s="51"/>
      <c r="EL754" s="51"/>
      <c r="EM754" s="51"/>
      <c r="EN754" s="51"/>
      <c r="EV754" s="51"/>
      <c r="EW754" s="51"/>
      <c r="EX754" s="51"/>
      <c r="EY754" s="51"/>
      <c r="EZ754" s="51"/>
      <c r="FA754" s="51"/>
      <c r="FB754" s="51"/>
      <c r="FC754" s="51"/>
      <c r="FD754" s="51"/>
      <c r="FE754" s="51"/>
      <c r="FF754" s="51"/>
      <c r="FG754" s="51"/>
      <c r="FH754" s="51"/>
      <c r="FI754" s="51"/>
      <c r="FJ754" s="51"/>
      <c r="FK754" s="51"/>
      <c r="FL754" s="51"/>
    </row>
    <row r="755" spans="8:168" ht="12" customHeight="1" x14ac:dyDescent="0.2">
      <c r="H755" s="8"/>
      <c r="I755" s="8"/>
      <c r="J755" s="8"/>
      <c r="K755" s="8"/>
      <c r="L755" s="8"/>
      <c r="M755" s="8"/>
      <c r="N755" s="8"/>
      <c r="O755" s="8"/>
      <c r="P755" s="8"/>
      <c r="Q755" s="8"/>
      <c r="R755" s="8"/>
      <c r="S755" s="8"/>
      <c r="T755" s="8"/>
      <c r="U755" s="8"/>
      <c r="V755" s="8"/>
      <c r="W755" s="8"/>
      <c r="X755" s="8"/>
      <c r="AF755" s="51"/>
      <c r="AG755" s="51"/>
      <c r="AH755" s="51"/>
      <c r="AI755" s="51"/>
      <c r="AJ755" s="51"/>
      <c r="AK755" s="51"/>
      <c r="AL755" s="51"/>
      <c r="AM755" s="51"/>
      <c r="AN755" s="51"/>
      <c r="AO755" s="51"/>
      <c r="AP755" s="51"/>
      <c r="AQ755" s="51"/>
      <c r="AR755" s="51"/>
      <c r="AS755" s="51"/>
      <c r="AT755" s="51"/>
      <c r="AU755" s="51"/>
      <c r="AV755" s="51"/>
      <c r="BD755" s="51"/>
      <c r="BE755" s="51"/>
      <c r="BF755" s="51"/>
      <c r="BG755" s="51"/>
      <c r="BH755" s="51"/>
      <c r="BI755" s="51"/>
      <c r="BJ755" s="51"/>
      <c r="BK755" s="51"/>
      <c r="BL755" s="51"/>
      <c r="BM755" s="51"/>
      <c r="BN755" s="51"/>
      <c r="BO755" s="51"/>
      <c r="BP755" s="51"/>
      <c r="BQ755" s="51"/>
      <c r="BR755" s="51"/>
      <c r="BS755" s="51"/>
      <c r="BT755" s="51"/>
      <c r="CB755" s="51"/>
      <c r="CC755" s="51"/>
      <c r="CD755" s="51"/>
      <c r="CE755" s="51"/>
      <c r="CF755" s="51"/>
      <c r="CG755" s="51"/>
      <c r="CH755" s="51"/>
      <c r="CI755" s="51"/>
      <c r="CJ755" s="51"/>
      <c r="CK755" s="51"/>
      <c r="CL755" s="51"/>
      <c r="CM755" s="51"/>
      <c r="CN755" s="51"/>
      <c r="CO755" s="51"/>
      <c r="CP755" s="51"/>
      <c r="CQ755" s="51"/>
      <c r="CR755" s="51"/>
      <c r="CZ755" s="51"/>
      <c r="DA755" s="51"/>
      <c r="DB755" s="51"/>
      <c r="DC755" s="51"/>
      <c r="DD755" s="51"/>
      <c r="DE755" s="51"/>
      <c r="DF755" s="51"/>
      <c r="DG755" s="51"/>
      <c r="DH755" s="51"/>
      <c r="DI755" s="51"/>
      <c r="DJ755" s="51"/>
      <c r="DK755" s="51"/>
      <c r="DL755" s="51"/>
      <c r="DM755" s="51"/>
      <c r="DN755" s="51"/>
      <c r="DO755" s="51"/>
      <c r="DP755" s="51"/>
      <c r="DX755" s="51"/>
      <c r="DY755" s="51"/>
      <c r="DZ755" s="51"/>
      <c r="EA755" s="51"/>
      <c r="EB755" s="51"/>
      <c r="EC755" s="51"/>
      <c r="ED755" s="51"/>
      <c r="EE755" s="51"/>
      <c r="EF755" s="51"/>
      <c r="EG755" s="51"/>
      <c r="EH755" s="51"/>
      <c r="EI755" s="51"/>
      <c r="EJ755" s="51"/>
      <c r="EK755" s="51"/>
      <c r="EL755" s="51"/>
      <c r="EM755" s="51"/>
      <c r="EN755" s="51"/>
      <c r="EV755" s="51"/>
      <c r="EW755" s="51"/>
      <c r="EX755" s="51"/>
      <c r="EY755" s="51"/>
      <c r="EZ755" s="51"/>
      <c r="FA755" s="51"/>
      <c r="FB755" s="51"/>
      <c r="FC755" s="51"/>
      <c r="FD755" s="51"/>
      <c r="FE755" s="51"/>
      <c r="FF755" s="51"/>
      <c r="FG755" s="51"/>
      <c r="FH755" s="51"/>
      <c r="FI755" s="51"/>
      <c r="FJ755" s="51"/>
      <c r="FK755" s="51"/>
      <c r="FL755" s="51"/>
    </row>
    <row r="756" spans="8:168" ht="12" customHeight="1" x14ac:dyDescent="0.2">
      <c r="H756" s="8"/>
      <c r="I756" s="8"/>
      <c r="J756" s="8"/>
      <c r="K756" s="8"/>
      <c r="L756" s="8"/>
      <c r="M756" s="8"/>
      <c r="N756" s="8"/>
      <c r="O756" s="8"/>
      <c r="P756" s="8"/>
      <c r="Q756" s="8"/>
      <c r="R756" s="8"/>
      <c r="S756" s="8"/>
      <c r="T756" s="8"/>
      <c r="U756" s="8"/>
      <c r="V756" s="8"/>
      <c r="W756" s="8"/>
      <c r="X756" s="8"/>
      <c r="AF756" s="51"/>
      <c r="AG756" s="51"/>
      <c r="AH756" s="51"/>
      <c r="AI756" s="51"/>
      <c r="AJ756" s="51"/>
      <c r="AK756" s="51"/>
      <c r="AL756" s="51"/>
      <c r="AM756" s="51"/>
      <c r="AN756" s="51"/>
      <c r="AO756" s="51"/>
      <c r="AP756" s="51"/>
      <c r="AQ756" s="51"/>
      <c r="AR756" s="51"/>
      <c r="AS756" s="51"/>
      <c r="AT756" s="51"/>
      <c r="AU756" s="51"/>
      <c r="AV756" s="51"/>
      <c r="BD756" s="51"/>
      <c r="BE756" s="51"/>
      <c r="BF756" s="51"/>
      <c r="BG756" s="51"/>
      <c r="BH756" s="51"/>
      <c r="BI756" s="51"/>
      <c r="BJ756" s="51"/>
      <c r="BK756" s="51"/>
      <c r="BL756" s="51"/>
      <c r="BM756" s="51"/>
      <c r="BN756" s="51"/>
      <c r="BO756" s="51"/>
      <c r="BP756" s="51"/>
      <c r="BQ756" s="51"/>
      <c r="BR756" s="51"/>
      <c r="BS756" s="51"/>
      <c r="BT756" s="51"/>
      <c r="CB756" s="51"/>
      <c r="CC756" s="51"/>
      <c r="CD756" s="51"/>
      <c r="CE756" s="51"/>
      <c r="CF756" s="51"/>
      <c r="CG756" s="51"/>
      <c r="CH756" s="51"/>
      <c r="CI756" s="51"/>
      <c r="CJ756" s="51"/>
      <c r="CK756" s="51"/>
      <c r="CL756" s="51"/>
      <c r="CM756" s="51"/>
      <c r="CN756" s="51"/>
      <c r="CO756" s="51"/>
      <c r="CP756" s="51"/>
      <c r="CQ756" s="51"/>
      <c r="CR756" s="51"/>
      <c r="CZ756" s="51"/>
      <c r="DA756" s="51"/>
      <c r="DB756" s="51"/>
      <c r="DC756" s="51"/>
      <c r="DD756" s="51"/>
      <c r="DE756" s="51"/>
      <c r="DF756" s="51"/>
      <c r="DG756" s="51"/>
      <c r="DH756" s="51"/>
      <c r="DI756" s="51"/>
      <c r="DJ756" s="51"/>
      <c r="DK756" s="51"/>
      <c r="DL756" s="51"/>
      <c r="DM756" s="51"/>
      <c r="DN756" s="51"/>
      <c r="DO756" s="51"/>
      <c r="DP756" s="51"/>
      <c r="DX756" s="51"/>
      <c r="DY756" s="51"/>
      <c r="DZ756" s="51"/>
      <c r="EA756" s="51"/>
      <c r="EB756" s="51"/>
      <c r="EC756" s="51"/>
      <c r="ED756" s="51"/>
      <c r="EE756" s="51"/>
      <c r="EF756" s="51"/>
      <c r="EG756" s="51"/>
      <c r="EH756" s="51"/>
      <c r="EI756" s="51"/>
      <c r="EJ756" s="51"/>
      <c r="EK756" s="51"/>
      <c r="EL756" s="51"/>
      <c r="EM756" s="51"/>
      <c r="EN756" s="51"/>
      <c r="EV756" s="51"/>
      <c r="EW756" s="51"/>
      <c r="EX756" s="51"/>
      <c r="EY756" s="51"/>
      <c r="EZ756" s="51"/>
      <c r="FA756" s="51"/>
      <c r="FB756" s="51"/>
      <c r="FC756" s="51"/>
      <c r="FD756" s="51"/>
      <c r="FE756" s="51"/>
      <c r="FF756" s="51"/>
      <c r="FG756" s="51"/>
      <c r="FH756" s="51"/>
      <c r="FI756" s="51"/>
      <c r="FJ756" s="51"/>
      <c r="FK756" s="51"/>
      <c r="FL756" s="51"/>
    </row>
    <row r="757" spans="8:168" ht="12" customHeight="1" x14ac:dyDescent="0.2">
      <c r="H757" s="8"/>
      <c r="I757" s="8"/>
      <c r="J757" s="8"/>
      <c r="K757" s="8"/>
      <c r="L757" s="8"/>
      <c r="M757" s="8"/>
      <c r="N757" s="8"/>
      <c r="O757" s="8"/>
      <c r="P757" s="8"/>
      <c r="Q757" s="8"/>
      <c r="R757" s="8"/>
      <c r="S757" s="8"/>
      <c r="T757" s="8"/>
      <c r="U757" s="8"/>
      <c r="V757" s="8"/>
      <c r="W757" s="8"/>
      <c r="X757" s="8"/>
      <c r="AF757" s="51"/>
      <c r="AG757" s="51"/>
      <c r="AH757" s="51"/>
      <c r="AI757" s="51"/>
      <c r="AJ757" s="51"/>
      <c r="AK757" s="51"/>
      <c r="AL757" s="51"/>
      <c r="AM757" s="51"/>
      <c r="AN757" s="51"/>
      <c r="AO757" s="51"/>
      <c r="AP757" s="51"/>
      <c r="AQ757" s="51"/>
      <c r="AR757" s="51"/>
      <c r="AS757" s="51"/>
      <c r="AT757" s="51"/>
      <c r="AU757" s="51"/>
      <c r="AV757" s="51"/>
      <c r="BD757" s="51"/>
      <c r="BE757" s="51"/>
      <c r="BF757" s="51"/>
      <c r="BG757" s="51"/>
      <c r="BH757" s="51"/>
      <c r="BI757" s="51"/>
      <c r="BJ757" s="51"/>
      <c r="BK757" s="51"/>
      <c r="BL757" s="51"/>
      <c r="BM757" s="51"/>
      <c r="BN757" s="51"/>
      <c r="BO757" s="51"/>
      <c r="BP757" s="51"/>
      <c r="BQ757" s="51"/>
      <c r="BR757" s="51"/>
      <c r="BS757" s="51"/>
      <c r="BT757" s="51"/>
      <c r="CB757" s="51"/>
      <c r="CC757" s="51"/>
      <c r="CD757" s="51"/>
      <c r="CE757" s="51"/>
      <c r="CF757" s="51"/>
      <c r="CG757" s="51"/>
      <c r="CH757" s="51"/>
      <c r="CI757" s="51"/>
      <c r="CJ757" s="51"/>
      <c r="CK757" s="51"/>
      <c r="CL757" s="51"/>
      <c r="CM757" s="51"/>
      <c r="CN757" s="51"/>
      <c r="CO757" s="51"/>
      <c r="CP757" s="51"/>
      <c r="CQ757" s="51"/>
      <c r="CR757" s="51"/>
      <c r="CZ757" s="51"/>
      <c r="DA757" s="51"/>
      <c r="DB757" s="51"/>
      <c r="DC757" s="51"/>
      <c r="DD757" s="51"/>
      <c r="DE757" s="51"/>
      <c r="DF757" s="51"/>
      <c r="DG757" s="51"/>
      <c r="DH757" s="51"/>
      <c r="DI757" s="51"/>
      <c r="DJ757" s="51"/>
      <c r="DK757" s="51"/>
      <c r="DL757" s="51"/>
      <c r="DM757" s="51"/>
      <c r="DN757" s="51"/>
      <c r="DO757" s="51"/>
      <c r="DP757" s="51"/>
      <c r="DX757" s="51"/>
      <c r="DY757" s="51"/>
      <c r="DZ757" s="51"/>
      <c r="EA757" s="51"/>
      <c r="EB757" s="51"/>
      <c r="EC757" s="51"/>
      <c r="ED757" s="51"/>
      <c r="EE757" s="51"/>
      <c r="EF757" s="51"/>
      <c r="EG757" s="51"/>
      <c r="EH757" s="51"/>
      <c r="EI757" s="51"/>
      <c r="EJ757" s="51"/>
      <c r="EK757" s="51"/>
      <c r="EL757" s="51"/>
      <c r="EM757" s="51"/>
      <c r="EN757" s="51"/>
      <c r="EV757" s="51"/>
      <c r="EW757" s="51"/>
      <c r="EX757" s="51"/>
      <c r="EY757" s="51"/>
      <c r="EZ757" s="51"/>
      <c r="FA757" s="51"/>
      <c r="FB757" s="51"/>
      <c r="FC757" s="51"/>
      <c r="FD757" s="51"/>
      <c r="FE757" s="51"/>
      <c r="FF757" s="51"/>
      <c r="FG757" s="51"/>
      <c r="FH757" s="51"/>
      <c r="FI757" s="51"/>
      <c r="FJ757" s="51"/>
      <c r="FK757" s="51"/>
      <c r="FL757" s="51"/>
    </row>
    <row r="758" spans="8:168" ht="12" customHeight="1" x14ac:dyDescent="0.2">
      <c r="H758" s="8"/>
      <c r="I758" s="8"/>
      <c r="J758" s="8"/>
      <c r="K758" s="8"/>
      <c r="L758" s="8"/>
      <c r="M758" s="8"/>
      <c r="N758" s="8"/>
      <c r="O758" s="8"/>
      <c r="P758" s="8"/>
      <c r="Q758" s="8"/>
      <c r="R758" s="8"/>
      <c r="S758" s="8"/>
      <c r="T758" s="8"/>
      <c r="U758" s="8"/>
      <c r="V758" s="8"/>
      <c r="W758" s="8"/>
      <c r="X758" s="8"/>
      <c r="AF758" s="51"/>
      <c r="AG758" s="51"/>
      <c r="AH758" s="51"/>
      <c r="AI758" s="51"/>
      <c r="AJ758" s="51"/>
      <c r="AK758" s="51"/>
      <c r="AL758" s="51"/>
      <c r="AM758" s="51"/>
      <c r="AN758" s="51"/>
      <c r="AO758" s="51"/>
      <c r="AP758" s="51"/>
      <c r="AQ758" s="51"/>
      <c r="AR758" s="51"/>
      <c r="AS758" s="51"/>
      <c r="AT758" s="51"/>
      <c r="AU758" s="51"/>
      <c r="AV758" s="51"/>
      <c r="BD758" s="51"/>
      <c r="BE758" s="51"/>
      <c r="BF758" s="51"/>
      <c r="BG758" s="51"/>
      <c r="BH758" s="51"/>
      <c r="BI758" s="51"/>
      <c r="BJ758" s="51"/>
      <c r="BK758" s="51"/>
      <c r="BL758" s="51"/>
      <c r="BM758" s="51"/>
      <c r="BN758" s="51"/>
      <c r="BO758" s="51"/>
      <c r="BP758" s="51"/>
      <c r="BQ758" s="51"/>
      <c r="BR758" s="51"/>
      <c r="BS758" s="51"/>
      <c r="BT758" s="51"/>
      <c r="CB758" s="51"/>
      <c r="CC758" s="51"/>
      <c r="CD758" s="51"/>
      <c r="CE758" s="51"/>
      <c r="CF758" s="51"/>
      <c r="CG758" s="51"/>
      <c r="CH758" s="51"/>
      <c r="CI758" s="51"/>
      <c r="CJ758" s="51"/>
      <c r="CK758" s="51"/>
      <c r="CL758" s="51"/>
      <c r="CM758" s="51"/>
      <c r="CN758" s="51"/>
      <c r="CO758" s="51"/>
      <c r="CP758" s="51"/>
      <c r="CQ758" s="51"/>
      <c r="CR758" s="51"/>
      <c r="CZ758" s="51"/>
      <c r="DA758" s="51"/>
      <c r="DB758" s="51"/>
      <c r="DC758" s="51"/>
      <c r="DD758" s="51"/>
      <c r="DE758" s="51"/>
      <c r="DF758" s="51"/>
      <c r="DG758" s="51"/>
      <c r="DH758" s="51"/>
      <c r="DI758" s="51"/>
      <c r="DJ758" s="51"/>
      <c r="DK758" s="51"/>
      <c r="DL758" s="51"/>
      <c r="DM758" s="51"/>
      <c r="DN758" s="51"/>
      <c r="DO758" s="51"/>
      <c r="DP758" s="51"/>
      <c r="DX758" s="51"/>
      <c r="DY758" s="51"/>
      <c r="DZ758" s="51"/>
      <c r="EA758" s="51"/>
      <c r="EB758" s="51"/>
      <c r="EC758" s="51"/>
      <c r="ED758" s="51"/>
      <c r="EE758" s="51"/>
      <c r="EF758" s="51"/>
      <c r="EG758" s="51"/>
      <c r="EH758" s="51"/>
      <c r="EI758" s="51"/>
      <c r="EJ758" s="51"/>
      <c r="EK758" s="51"/>
      <c r="EL758" s="51"/>
      <c r="EM758" s="51"/>
      <c r="EN758" s="51"/>
      <c r="EV758" s="51"/>
      <c r="EW758" s="51"/>
      <c r="EX758" s="51"/>
      <c r="EY758" s="51"/>
      <c r="EZ758" s="51"/>
      <c r="FA758" s="51"/>
      <c r="FB758" s="51"/>
      <c r="FC758" s="51"/>
      <c r="FD758" s="51"/>
      <c r="FE758" s="51"/>
      <c r="FF758" s="51"/>
      <c r="FG758" s="51"/>
      <c r="FH758" s="51"/>
      <c r="FI758" s="51"/>
      <c r="FJ758" s="51"/>
      <c r="FK758" s="51"/>
      <c r="FL758" s="51"/>
    </row>
    <row r="759" spans="8:168" ht="12" customHeight="1" x14ac:dyDescent="0.2">
      <c r="H759" s="8"/>
      <c r="I759" s="8"/>
      <c r="J759" s="8"/>
      <c r="K759" s="8"/>
      <c r="L759" s="8"/>
      <c r="M759" s="8"/>
      <c r="N759" s="8"/>
      <c r="O759" s="8"/>
      <c r="P759" s="8"/>
      <c r="Q759" s="8"/>
      <c r="R759" s="8"/>
      <c r="S759" s="8"/>
      <c r="T759" s="8"/>
      <c r="U759" s="8"/>
      <c r="V759" s="8"/>
      <c r="W759" s="8"/>
      <c r="X759" s="8"/>
      <c r="AF759" s="51"/>
      <c r="AG759" s="51"/>
      <c r="AH759" s="51"/>
      <c r="AI759" s="51"/>
      <c r="AJ759" s="51"/>
      <c r="AK759" s="51"/>
      <c r="AL759" s="51"/>
      <c r="AM759" s="51"/>
      <c r="AN759" s="51"/>
      <c r="AO759" s="51"/>
      <c r="AP759" s="51"/>
      <c r="AQ759" s="51"/>
      <c r="AR759" s="51"/>
      <c r="AS759" s="51"/>
      <c r="AT759" s="51"/>
      <c r="AU759" s="51"/>
      <c r="AV759" s="51"/>
      <c r="BD759" s="51"/>
      <c r="BE759" s="51"/>
      <c r="BF759" s="51"/>
      <c r="BG759" s="51"/>
      <c r="BH759" s="51"/>
      <c r="BI759" s="51"/>
      <c r="BJ759" s="51"/>
      <c r="BK759" s="51"/>
      <c r="BL759" s="51"/>
      <c r="BM759" s="51"/>
      <c r="BN759" s="51"/>
      <c r="BO759" s="51"/>
      <c r="BP759" s="51"/>
      <c r="BQ759" s="51"/>
      <c r="BR759" s="51"/>
      <c r="BS759" s="51"/>
      <c r="BT759" s="51"/>
      <c r="CB759" s="51"/>
      <c r="CC759" s="51"/>
      <c r="CD759" s="51"/>
      <c r="CE759" s="51"/>
      <c r="CF759" s="51"/>
      <c r="CG759" s="51"/>
      <c r="CH759" s="51"/>
      <c r="CI759" s="51"/>
      <c r="CJ759" s="51"/>
      <c r="CK759" s="51"/>
      <c r="CL759" s="51"/>
      <c r="CM759" s="51"/>
      <c r="CN759" s="51"/>
      <c r="CO759" s="51"/>
      <c r="CP759" s="51"/>
      <c r="CQ759" s="51"/>
      <c r="CR759" s="51"/>
      <c r="CZ759" s="51"/>
      <c r="DA759" s="51"/>
      <c r="DB759" s="51"/>
      <c r="DC759" s="51"/>
      <c r="DD759" s="51"/>
      <c r="DE759" s="51"/>
      <c r="DF759" s="51"/>
      <c r="DG759" s="51"/>
      <c r="DH759" s="51"/>
      <c r="DI759" s="51"/>
      <c r="DJ759" s="51"/>
      <c r="DK759" s="51"/>
      <c r="DL759" s="51"/>
      <c r="DM759" s="51"/>
      <c r="DN759" s="51"/>
      <c r="DO759" s="51"/>
      <c r="DP759" s="51"/>
      <c r="DX759" s="51"/>
      <c r="DY759" s="51"/>
      <c r="DZ759" s="51"/>
      <c r="EA759" s="51"/>
      <c r="EB759" s="51"/>
      <c r="EC759" s="51"/>
      <c r="ED759" s="51"/>
      <c r="EE759" s="51"/>
      <c r="EF759" s="51"/>
      <c r="EG759" s="51"/>
      <c r="EH759" s="51"/>
      <c r="EI759" s="51"/>
      <c r="EJ759" s="51"/>
      <c r="EK759" s="51"/>
      <c r="EL759" s="51"/>
      <c r="EM759" s="51"/>
      <c r="EN759" s="51"/>
      <c r="EV759" s="51"/>
      <c r="EW759" s="51"/>
      <c r="EX759" s="51"/>
      <c r="EY759" s="51"/>
      <c r="EZ759" s="51"/>
      <c r="FA759" s="51"/>
      <c r="FB759" s="51"/>
      <c r="FC759" s="51"/>
      <c r="FD759" s="51"/>
      <c r="FE759" s="51"/>
      <c r="FF759" s="51"/>
      <c r="FG759" s="51"/>
      <c r="FH759" s="51"/>
      <c r="FI759" s="51"/>
      <c r="FJ759" s="51"/>
      <c r="FK759" s="51"/>
      <c r="FL759" s="51"/>
    </row>
    <row r="760" spans="8:168" ht="12" customHeight="1" x14ac:dyDescent="0.2">
      <c r="H760" s="8"/>
      <c r="I760" s="8"/>
      <c r="J760" s="8"/>
      <c r="K760" s="8"/>
      <c r="L760" s="8"/>
      <c r="M760" s="8"/>
      <c r="N760" s="8"/>
      <c r="O760" s="8"/>
      <c r="P760" s="8"/>
      <c r="Q760" s="8"/>
      <c r="R760" s="8"/>
      <c r="S760" s="8"/>
      <c r="T760" s="8"/>
      <c r="U760" s="8"/>
      <c r="V760" s="8"/>
      <c r="W760" s="8"/>
      <c r="X760" s="8"/>
      <c r="AF760" s="51"/>
      <c r="AG760" s="51"/>
      <c r="AH760" s="51"/>
      <c r="AI760" s="51"/>
      <c r="AJ760" s="51"/>
      <c r="AK760" s="51"/>
      <c r="AL760" s="51"/>
      <c r="AM760" s="51"/>
      <c r="AN760" s="51"/>
      <c r="AO760" s="51"/>
      <c r="AP760" s="51"/>
      <c r="AQ760" s="51"/>
      <c r="AR760" s="51"/>
      <c r="AS760" s="51"/>
      <c r="AT760" s="51"/>
      <c r="AU760" s="51"/>
      <c r="AV760" s="51"/>
      <c r="BD760" s="51"/>
      <c r="BE760" s="51"/>
      <c r="BF760" s="51"/>
      <c r="BG760" s="51"/>
      <c r="BH760" s="51"/>
      <c r="BI760" s="51"/>
      <c r="BJ760" s="51"/>
      <c r="BK760" s="51"/>
      <c r="BL760" s="51"/>
      <c r="BM760" s="51"/>
      <c r="BN760" s="51"/>
      <c r="BO760" s="51"/>
      <c r="BP760" s="51"/>
      <c r="BQ760" s="51"/>
      <c r="BR760" s="51"/>
      <c r="BS760" s="51"/>
      <c r="BT760" s="51"/>
      <c r="CB760" s="51"/>
      <c r="CC760" s="51"/>
      <c r="CD760" s="51"/>
      <c r="CE760" s="51"/>
      <c r="CF760" s="51"/>
      <c r="CG760" s="51"/>
      <c r="CH760" s="51"/>
      <c r="CI760" s="51"/>
      <c r="CJ760" s="51"/>
      <c r="CK760" s="51"/>
      <c r="CL760" s="51"/>
      <c r="CM760" s="51"/>
      <c r="CN760" s="51"/>
      <c r="CO760" s="51"/>
      <c r="CP760" s="51"/>
      <c r="CQ760" s="51"/>
      <c r="CR760" s="51"/>
      <c r="CZ760" s="51"/>
      <c r="DA760" s="51"/>
      <c r="DB760" s="51"/>
      <c r="DC760" s="51"/>
      <c r="DD760" s="51"/>
      <c r="DE760" s="51"/>
      <c r="DF760" s="51"/>
      <c r="DG760" s="51"/>
      <c r="DH760" s="51"/>
      <c r="DI760" s="51"/>
      <c r="DJ760" s="51"/>
      <c r="DK760" s="51"/>
      <c r="DL760" s="51"/>
      <c r="DM760" s="51"/>
      <c r="DN760" s="51"/>
      <c r="DO760" s="51"/>
      <c r="DP760" s="51"/>
      <c r="DX760" s="51"/>
      <c r="DY760" s="51"/>
      <c r="DZ760" s="51"/>
      <c r="EA760" s="51"/>
      <c r="EB760" s="51"/>
      <c r="EC760" s="51"/>
      <c r="ED760" s="51"/>
      <c r="EE760" s="51"/>
      <c r="EF760" s="51"/>
      <c r="EG760" s="51"/>
      <c r="EH760" s="51"/>
      <c r="EI760" s="51"/>
      <c r="EJ760" s="51"/>
      <c r="EK760" s="51"/>
      <c r="EL760" s="51"/>
      <c r="EM760" s="51"/>
      <c r="EN760" s="51"/>
      <c r="EV760" s="51"/>
      <c r="EW760" s="51"/>
      <c r="EX760" s="51"/>
      <c r="EY760" s="51"/>
      <c r="EZ760" s="51"/>
      <c r="FA760" s="51"/>
      <c r="FB760" s="51"/>
      <c r="FC760" s="51"/>
      <c r="FD760" s="51"/>
      <c r="FE760" s="51"/>
      <c r="FF760" s="51"/>
      <c r="FG760" s="51"/>
      <c r="FH760" s="51"/>
      <c r="FI760" s="51"/>
      <c r="FJ760" s="51"/>
      <c r="FK760" s="51"/>
      <c r="FL760" s="51"/>
    </row>
    <row r="761" spans="8:168" ht="12" customHeight="1" x14ac:dyDescent="0.2">
      <c r="H761" s="8"/>
      <c r="I761" s="8"/>
      <c r="J761" s="8"/>
      <c r="K761" s="8"/>
      <c r="L761" s="8"/>
      <c r="M761" s="8"/>
      <c r="N761" s="8"/>
      <c r="O761" s="8"/>
      <c r="P761" s="8"/>
      <c r="Q761" s="8"/>
      <c r="R761" s="8"/>
      <c r="S761" s="8"/>
      <c r="T761" s="8"/>
      <c r="U761" s="8"/>
      <c r="V761" s="8"/>
      <c r="W761" s="8"/>
      <c r="X761" s="8"/>
      <c r="AF761" s="51"/>
      <c r="AG761" s="51"/>
      <c r="AH761" s="51"/>
      <c r="AI761" s="51"/>
      <c r="AJ761" s="51"/>
      <c r="AK761" s="51"/>
      <c r="AL761" s="51"/>
      <c r="AM761" s="51"/>
      <c r="AN761" s="51"/>
      <c r="AO761" s="51"/>
      <c r="AP761" s="51"/>
      <c r="AQ761" s="51"/>
      <c r="AR761" s="51"/>
      <c r="AS761" s="51"/>
      <c r="AT761" s="51"/>
      <c r="AU761" s="51"/>
      <c r="AV761" s="51"/>
      <c r="BD761" s="51"/>
      <c r="BE761" s="51"/>
      <c r="BF761" s="51"/>
      <c r="BG761" s="51"/>
      <c r="BH761" s="51"/>
      <c r="BI761" s="51"/>
      <c r="BJ761" s="51"/>
      <c r="BK761" s="51"/>
      <c r="BL761" s="51"/>
      <c r="BM761" s="51"/>
      <c r="BN761" s="51"/>
      <c r="BO761" s="51"/>
      <c r="BP761" s="51"/>
      <c r="BQ761" s="51"/>
      <c r="BR761" s="51"/>
      <c r="BS761" s="51"/>
      <c r="BT761" s="51"/>
      <c r="CB761" s="51"/>
      <c r="CC761" s="51"/>
      <c r="CD761" s="51"/>
      <c r="CE761" s="51"/>
      <c r="CF761" s="51"/>
      <c r="CG761" s="51"/>
      <c r="CH761" s="51"/>
      <c r="CI761" s="51"/>
      <c r="CJ761" s="51"/>
      <c r="CK761" s="51"/>
      <c r="CL761" s="51"/>
      <c r="CM761" s="51"/>
      <c r="CN761" s="51"/>
      <c r="CO761" s="51"/>
      <c r="CP761" s="51"/>
      <c r="CQ761" s="51"/>
      <c r="CR761" s="51"/>
      <c r="CZ761" s="51"/>
      <c r="DA761" s="51"/>
      <c r="DB761" s="51"/>
      <c r="DC761" s="51"/>
      <c r="DD761" s="51"/>
      <c r="DE761" s="51"/>
      <c r="DF761" s="51"/>
      <c r="DG761" s="51"/>
      <c r="DH761" s="51"/>
      <c r="DI761" s="51"/>
      <c r="DJ761" s="51"/>
      <c r="DK761" s="51"/>
      <c r="DL761" s="51"/>
      <c r="DM761" s="51"/>
      <c r="DN761" s="51"/>
      <c r="DO761" s="51"/>
      <c r="DP761" s="51"/>
      <c r="DX761" s="51"/>
      <c r="DY761" s="51"/>
      <c r="DZ761" s="51"/>
      <c r="EA761" s="51"/>
      <c r="EB761" s="51"/>
      <c r="EC761" s="51"/>
      <c r="ED761" s="51"/>
      <c r="EE761" s="51"/>
      <c r="EF761" s="51"/>
      <c r="EG761" s="51"/>
      <c r="EH761" s="51"/>
      <c r="EI761" s="51"/>
      <c r="EJ761" s="51"/>
      <c r="EK761" s="51"/>
      <c r="EL761" s="51"/>
      <c r="EM761" s="51"/>
      <c r="EN761" s="51"/>
      <c r="EV761" s="51"/>
      <c r="EW761" s="51"/>
      <c r="EX761" s="51"/>
      <c r="EY761" s="51"/>
      <c r="EZ761" s="51"/>
      <c r="FA761" s="51"/>
      <c r="FB761" s="51"/>
      <c r="FC761" s="51"/>
      <c r="FD761" s="51"/>
      <c r="FE761" s="51"/>
      <c r="FF761" s="51"/>
      <c r="FG761" s="51"/>
      <c r="FH761" s="51"/>
      <c r="FI761" s="51"/>
      <c r="FJ761" s="51"/>
      <c r="FK761" s="51"/>
      <c r="FL761" s="51"/>
    </row>
    <row r="762" spans="8:168" ht="12" customHeight="1" x14ac:dyDescent="0.2">
      <c r="H762" s="8"/>
      <c r="I762" s="8"/>
      <c r="J762" s="8"/>
      <c r="K762" s="8"/>
      <c r="L762" s="8"/>
      <c r="M762" s="8"/>
      <c r="N762" s="8"/>
      <c r="O762" s="8"/>
      <c r="P762" s="8"/>
      <c r="Q762" s="8"/>
      <c r="R762" s="8"/>
      <c r="S762" s="8"/>
      <c r="T762" s="8"/>
      <c r="U762" s="8"/>
      <c r="V762" s="8"/>
      <c r="W762" s="8"/>
      <c r="X762" s="8"/>
      <c r="AF762" s="51"/>
      <c r="AG762" s="51"/>
      <c r="AH762" s="51"/>
      <c r="AI762" s="51"/>
      <c r="AJ762" s="51"/>
      <c r="AK762" s="51"/>
      <c r="AL762" s="51"/>
      <c r="AM762" s="51"/>
      <c r="AN762" s="51"/>
      <c r="AO762" s="51"/>
      <c r="AP762" s="51"/>
      <c r="AQ762" s="51"/>
      <c r="AR762" s="51"/>
      <c r="AS762" s="51"/>
      <c r="AT762" s="51"/>
      <c r="AU762" s="51"/>
      <c r="AV762" s="51"/>
      <c r="BD762" s="51"/>
      <c r="BE762" s="51"/>
      <c r="BF762" s="51"/>
      <c r="BG762" s="51"/>
      <c r="BH762" s="51"/>
      <c r="BI762" s="51"/>
      <c r="BJ762" s="51"/>
      <c r="BK762" s="51"/>
      <c r="BL762" s="51"/>
      <c r="BM762" s="51"/>
      <c r="BN762" s="51"/>
      <c r="BO762" s="51"/>
      <c r="BP762" s="51"/>
      <c r="BQ762" s="51"/>
      <c r="BR762" s="51"/>
      <c r="BS762" s="51"/>
      <c r="BT762" s="51"/>
      <c r="CB762" s="51"/>
      <c r="CC762" s="51"/>
      <c r="CD762" s="51"/>
      <c r="CE762" s="51"/>
      <c r="CF762" s="51"/>
      <c r="CG762" s="51"/>
      <c r="CH762" s="51"/>
      <c r="CI762" s="51"/>
      <c r="CJ762" s="51"/>
      <c r="CK762" s="51"/>
      <c r="CL762" s="51"/>
      <c r="CM762" s="51"/>
      <c r="CN762" s="51"/>
      <c r="CO762" s="51"/>
      <c r="CP762" s="51"/>
      <c r="CQ762" s="51"/>
      <c r="CR762" s="51"/>
      <c r="CZ762" s="51"/>
      <c r="DA762" s="51"/>
      <c r="DB762" s="51"/>
      <c r="DC762" s="51"/>
      <c r="DD762" s="51"/>
      <c r="DE762" s="51"/>
      <c r="DF762" s="51"/>
      <c r="DG762" s="51"/>
      <c r="DH762" s="51"/>
      <c r="DI762" s="51"/>
      <c r="DJ762" s="51"/>
      <c r="DK762" s="51"/>
      <c r="DL762" s="51"/>
      <c r="DM762" s="51"/>
      <c r="DN762" s="51"/>
      <c r="DO762" s="51"/>
      <c r="DP762" s="51"/>
      <c r="DX762" s="51"/>
      <c r="DY762" s="51"/>
      <c r="DZ762" s="51"/>
      <c r="EA762" s="51"/>
      <c r="EB762" s="51"/>
      <c r="EC762" s="51"/>
      <c r="ED762" s="51"/>
      <c r="EE762" s="51"/>
      <c r="EF762" s="51"/>
      <c r="EG762" s="51"/>
      <c r="EH762" s="51"/>
      <c r="EI762" s="51"/>
      <c r="EJ762" s="51"/>
      <c r="EK762" s="51"/>
      <c r="EL762" s="51"/>
      <c r="EM762" s="51"/>
      <c r="EN762" s="51"/>
      <c r="EV762" s="51"/>
      <c r="EW762" s="51"/>
      <c r="EX762" s="51"/>
      <c r="EY762" s="51"/>
      <c r="EZ762" s="51"/>
      <c r="FA762" s="51"/>
      <c r="FB762" s="51"/>
      <c r="FC762" s="51"/>
      <c r="FD762" s="51"/>
      <c r="FE762" s="51"/>
      <c r="FF762" s="51"/>
      <c r="FG762" s="51"/>
      <c r="FH762" s="51"/>
      <c r="FI762" s="51"/>
      <c r="FJ762" s="51"/>
      <c r="FK762" s="51"/>
      <c r="FL762" s="51"/>
    </row>
    <row r="763" spans="8:168" ht="12" customHeight="1" x14ac:dyDescent="0.2">
      <c r="H763" s="8"/>
      <c r="I763" s="8"/>
      <c r="J763" s="8"/>
      <c r="K763" s="8"/>
      <c r="L763" s="8"/>
      <c r="M763" s="8"/>
      <c r="N763" s="8"/>
      <c r="O763" s="8"/>
      <c r="P763" s="8"/>
      <c r="Q763" s="8"/>
      <c r="R763" s="8"/>
      <c r="S763" s="8"/>
      <c r="T763" s="8"/>
      <c r="U763" s="8"/>
      <c r="V763" s="8"/>
      <c r="W763" s="8"/>
      <c r="X763" s="8"/>
      <c r="AF763" s="51"/>
      <c r="AG763" s="51"/>
      <c r="AH763" s="51"/>
      <c r="AI763" s="51"/>
      <c r="AJ763" s="51"/>
      <c r="AK763" s="51"/>
      <c r="AL763" s="51"/>
      <c r="AM763" s="51"/>
      <c r="AN763" s="51"/>
      <c r="AO763" s="51"/>
      <c r="AP763" s="51"/>
      <c r="AQ763" s="51"/>
      <c r="AR763" s="51"/>
      <c r="AS763" s="51"/>
      <c r="AT763" s="51"/>
      <c r="AU763" s="51"/>
      <c r="AV763" s="51"/>
      <c r="BD763" s="51"/>
      <c r="BE763" s="51"/>
      <c r="BF763" s="51"/>
      <c r="BG763" s="51"/>
      <c r="BH763" s="51"/>
      <c r="BI763" s="51"/>
      <c r="BJ763" s="51"/>
      <c r="BK763" s="51"/>
      <c r="BL763" s="51"/>
      <c r="BM763" s="51"/>
      <c r="BN763" s="51"/>
      <c r="BO763" s="51"/>
      <c r="BP763" s="51"/>
      <c r="BQ763" s="51"/>
      <c r="BR763" s="51"/>
      <c r="BS763" s="51"/>
      <c r="BT763" s="51"/>
      <c r="CB763" s="51"/>
      <c r="CC763" s="51"/>
      <c r="CD763" s="51"/>
      <c r="CE763" s="51"/>
      <c r="CF763" s="51"/>
      <c r="CG763" s="51"/>
      <c r="CH763" s="51"/>
      <c r="CI763" s="51"/>
      <c r="CJ763" s="51"/>
      <c r="CK763" s="51"/>
      <c r="CL763" s="51"/>
      <c r="CM763" s="51"/>
      <c r="CN763" s="51"/>
      <c r="CO763" s="51"/>
      <c r="CP763" s="51"/>
      <c r="CQ763" s="51"/>
      <c r="CR763" s="51"/>
      <c r="CZ763" s="51"/>
      <c r="DA763" s="51"/>
      <c r="DB763" s="51"/>
      <c r="DC763" s="51"/>
      <c r="DD763" s="51"/>
      <c r="DE763" s="51"/>
      <c r="DF763" s="51"/>
      <c r="DG763" s="51"/>
      <c r="DH763" s="51"/>
      <c r="DI763" s="51"/>
      <c r="DJ763" s="51"/>
      <c r="DK763" s="51"/>
      <c r="DL763" s="51"/>
      <c r="DM763" s="51"/>
      <c r="DN763" s="51"/>
      <c r="DO763" s="51"/>
      <c r="DP763" s="51"/>
      <c r="DX763" s="51"/>
      <c r="DY763" s="51"/>
      <c r="DZ763" s="51"/>
      <c r="EA763" s="51"/>
      <c r="EB763" s="51"/>
      <c r="EC763" s="51"/>
      <c r="ED763" s="51"/>
      <c r="EE763" s="51"/>
      <c r="EF763" s="51"/>
      <c r="EG763" s="51"/>
      <c r="EH763" s="51"/>
      <c r="EI763" s="51"/>
      <c r="EJ763" s="51"/>
      <c r="EK763" s="51"/>
      <c r="EL763" s="51"/>
      <c r="EM763" s="51"/>
      <c r="EN763" s="51"/>
      <c r="EV763" s="51"/>
      <c r="EW763" s="51"/>
      <c r="EX763" s="51"/>
      <c r="EY763" s="51"/>
      <c r="EZ763" s="51"/>
      <c r="FA763" s="51"/>
      <c r="FB763" s="51"/>
      <c r="FC763" s="51"/>
      <c r="FD763" s="51"/>
      <c r="FE763" s="51"/>
      <c r="FF763" s="51"/>
      <c r="FG763" s="51"/>
      <c r="FH763" s="51"/>
      <c r="FI763" s="51"/>
      <c r="FJ763" s="51"/>
      <c r="FK763" s="51"/>
      <c r="FL763" s="51"/>
    </row>
    <row r="764" spans="8:168" ht="12" customHeight="1" x14ac:dyDescent="0.2">
      <c r="H764" s="8"/>
      <c r="I764" s="8"/>
      <c r="J764" s="8"/>
      <c r="K764" s="8"/>
      <c r="L764" s="8"/>
      <c r="M764" s="8"/>
      <c r="N764" s="8"/>
      <c r="O764" s="8"/>
      <c r="P764" s="8"/>
      <c r="Q764" s="8"/>
      <c r="R764" s="8"/>
      <c r="S764" s="8"/>
      <c r="T764" s="8"/>
      <c r="U764" s="8"/>
      <c r="V764" s="8"/>
      <c r="W764" s="8"/>
      <c r="X764" s="8"/>
      <c r="AF764" s="51"/>
      <c r="AG764" s="51"/>
      <c r="AH764" s="51"/>
      <c r="AI764" s="51"/>
      <c r="AJ764" s="51"/>
      <c r="AK764" s="51"/>
      <c r="AL764" s="51"/>
      <c r="AM764" s="51"/>
      <c r="AN764" s="51"/>
      <c r="AO764" s="51"/>
      <c r="AP764" s="51"/>
      <c r="AQ764" s="51"/>
      <c r="AR764" s="51"/>
      <c r="AS764" s="51"/>
      <c r="AT764" s="51"/>
      <c r="AU764" s="51"/>
      <c r="AV764" s="51"/>
      <c r="BD764" s="51"/>
      <c r="BE764" s="51"/>
      <c r="BF764" s="51"/>
      <c r="BG764" s="51"/>
      <c r="BH764" s="51"/>
      <c r="BI764" s="51"/>
      <c r="BJ764" s="51"/>
      <c r="BK764" s="51"/>
      <c r="BL764" s="51"/>
      <c r="BM764" s="51"/>
      <c r="BN764" s="51"/>
      <c r="BO764" s="51"/>
      <c r="BP764" s="51"/>
      <c r="BQ764" s="51"/>
      <c r="BR764" s="51"/>
      <c r="BS764" s="51"/>
      <c r="BT764" s="51"/>
      <c r="CB764" s="51"/>
      <c r="CC764" s="51"/>
      <c r="CD764" s="51"/>
      <c r="CE764" s="51"/>
      <c r="CF764" s="51"/>
      <c r="CG764" s="51"/>
      <c r="CH764" s="51"/>
      <c r="CI764" s="51"/>
      <c r="CJ764" s="51"/>
      <c r="CK764" s="51"/>
      <c r="CL764" s="51"/>
      <c r="CM764" s="51"/>
      <c r="CN764" s="51"/>
      <c r="CO764" s="51"/>
      <c r="CP764" s="51"/>
      <c r="CQ764" s="51"/>
      <c r="CR764" s="51"/>
      <c r="CZ764" s="51"/>
      <c r="DA764" s="51"/>
      <c r="DB764" s="51"/>
      <c r="DC764" s="51"/>
      <c r="DD764" s="51"/>
      <c r="DE764" s="51"/>
      <c r="DF764" s="51"/>
      <c r="DG764" s="51"/>
      <c r="DH764" s="51"/>
      <c r="DI764" s="51"/>
      <c r="DJ764" s="51"/>
      <c r="DK764" s="51"/>
      <c r="DL764" s="51"/>
      <c r="DM764" s="51"/>
      <c r="DN764" s="51"/>
      <c r="DO764" s="51"/>
      <c r="DP764" s="51"/>
      <c r="DX764" s="51"/>
      <c r="DY764" s="51"/>
      <c r="DZ764" s="51"/>
      <c r="EA764" s="51"/>
      <c r="EB764" s="51"/>
      <c r="EC764" s="51"/>
      <c r="ED764" s="51"/>
      <c r="EE764" s="51"/>
      <c r="EF764" s="51"/>
      <c r="EG764" s="51"/>
      <c r="EH764" s="51"/>
      <c r="EI764" s="51"/>
      <c r="EJ764" s="51"/>
      <c r="EK764" s="51"/>
      <c r="EL764" s="51"/>
      <c r="EM764" s="51"/>
      <c r="EN764" s="51"/>
      <c r="EV764" s="51"/>
      <c r="EW764" s="51"/>
      <c r="EX764" s="51"/>
      <c r="EY764" s="51"/>
      <c r="EZ764" s="51"/>
      <c r="FA764" s="51"/>
      <c r="FB764" s="51"/>
      <c r="FC764" s="51"/>
      <c r="FD764" s="51"/>
      <c r="FE764" s="51"/>
      <c r="FF764" s="51"/>
      <c r="FG764" s="51"/>
      <c r="FH764" s="51"/>
      <c r="FI764" s="51"/>
      <c r="FJ764" s="51"/>
      <c r="FK764" s="51"/>
      <c r="FL764" s="51"/>
    </row>
    <row r="765" spans="8:168" ht="12" customHeight="1" x14ac:dyDescent="0.2">
      <c r="H765" s="8"/>
      <c r="I765" s="8"/>
      <c r="J765" s="8"/>
      <c r="K765" s="8"/>
      <c r="L765" s="8"/>
      <c r="M765" s="8"/>
      <c r="N765" s="8"/>
      <c r="O765" s="8"/>
      <c r="P765" s="8"/>
      <c r="Q765" s="8"/>
      <c r="R765" s="8"/>
      <c r="S765" s="8"/>
      <c r="T765" s="8"/>
      <c r="U765" s="8"/>
      <c r="V765" s="8"/>
      <c r="W765" s="8"/>
      <c r="X765" s="8"/>
      <c r="AF765" s="51"/>
      <c r="AG765" s="51"/>
      <c r="AH765" s="51"/>
      <c r="AI765" s="51"/>
      <c r="AJ765" s="51"/>
      <c r="AK765" s="51"/>
      <c r="AL765" s="51"/>
      <c r="AM765" s="51"/>
      <c r="AN765" s="51"/>
      <c r="AO765" s="51"/>
      <c r="AP765" s="51"/>
      <c r="AQ765" s="51"/>
      <c r="AR765" s="51"/>
      <c r="AS765" s="51"/>
      <c r="AT765" s="51"/>
      <c r="AU765" s="51"/>
      <c r="AV765" s="51"/>
      <c r="BD765" s="51"/>
      <c r="BE765" s="51"/>
      <c r="BF765" s="51"/>
      <c r="BG765" s="51"/>
      <c r="BH765" s="51"/>
      <c r="BI765" s="51"/>
      <c r="BJ765" s="51"/>
      <c r="BK765" s="51"/>
      <c r="BL765" s="51"/>
      <c r="BM765" s="51"/>
      <c r="BN765" s="51"/>
      <c r="BO765" s="51"/>
      <c r="BP765" s="51"/>
      <c r="BQ765" s="51"/>
      <c r="BR765" s="51"/>
      <c r="BS765" s="51"/>
      <c r="BT765" s="51"/>
      <c r="CB765" s="51"/>
      <c r="CC765" s="51"/>
      <c r="CD765" s="51"/>
      <c r="CE765" s="51"/>
      <c r="CF765" s="51"/>
      <c r="CG765" s="51"/>
      <c r="CH765" s="51"/>
      <c r="CI765" s="51"/>
      <c r="CJ765" s="51"/>
      <c r="CK765" s="51"/>
      <c r="CL765" s="51"/>
      <c r="CM765" s="51"/>
      <c r="CN765" s="51"/>
      <c r="CO765" s="51"/>
      <c r="CP765" s="51"/>
      <c r="CQ765" s="51"/>
      <c r="CR765" s="51"/>
      <c r="CZ765" s="51"/>
      <c r="DA765" s="51"/>
      <c r="DB765" s="51"/>
      <c r="DC765" s="51"/>
      <c r="DD765" s="51"/>
      <c r="DE765" s="51"/>
      <c r="DF765" s="51"/>
      <c r="DG765" s="51"/>
      <c r="DH765" s="51"/>
      <c r="DI765" s="51"/>
      <c r="DJ765" s="51"/>
      <c r="DK765" s="51"/>
      <c r="DL765" s="51"/>
      <c r="DM765" s="51"/>
      <c r="DN765" s="51"/>
      <c r="DO765" s="51"/>
      <c r="DP765" s="51"/>
      <c r="DX765" s="51"/>
      <c r="DY765" s="51"/>
      <c r="DZ765" s="51"/>
      <c r="EA765" s="51"/>
      <c r="EB765" s="51"/>
      <c r="EC765" s="51"/>
      <c r="ED765" s="51"/>
      <c r="EE765" s="51"/>
      <c r="EF765" s="51"/>
      <c r="EG765" s="51"/>
      <c r="EH765" s="51"/>
      <c r="EI765" s="51"/>
      <c r="EJ765" s="51"/>
      <c r="EK765" s="51"/>
      <c r="EL765" s="51"/>
      <c r="EM765" s="51"/>
      <c r="EN765" s="51"/>
      <c r="EV765" s="51"/>
      <c r="EW765" s="51"/>
      <c r="EX765" s="51"/>
      <c r="EY765" s="51"/>
      <c r="EZ765" s="51"/>
      <c r="FA765" s="51"/>
      <c r="FB765" s="51"/>
      <c r="FC765" s="51"/>
      <c r="FD765" s="51"/>
      <c r="FE765" s="51"/>
      <c r="FF765" s="51"/>
      <c r="FG765" s="51"/>
      <c r="FH765" s="51"/>
      <c r="FI765" s="51"/>
      <c r="FJ765" s="51"/>
      <c r="FK765" s="51"/>
      <c r="FL765" s="51"/>
    </row>
    <row r="766" spans="8:168" ht="12" customHeight="1" x14ac:dyDescent="0.2">
      <c r="H766" s="8"/>
      <c r="I766" s="8"/>
      <c r="J766" s="8"/>
      <c r="K766" s="8"/>
      <c r="L766" s="8"/>
      <c r="M766" s="8"/>
      <c r="N766" s="8"/>
      <c r="O766" s="8"/>
      <c r="P766" s="8"/>
      <c r="Q766" s="8"/>
      <c r="R766" s="8"/>
      <c r="S766" s="8"/>
      <c r="T766" s="8"/>
      <c r="U766" s="8"/>
      <c r="V766" s="8"/>
      <c r="W766" s="8"/>
      <c r="X766" s="8"/>
      <c r="AF766" s="51"/>
      <c r="AG766" s="51"/>
      <c r="AH766" s="51"/>
      <c r="AI766" s="51"/>
      <c r="AJ766" s="51"/>
      <c r="AK766" s="51"/>
      <c r="AL766" s="51"/>
      <c r="AM766" s="51"/>
      <c r="AN766" s="51"/>
      <c r="AO766" s="51"/>
      <c r="AP766" s="51"/>
      <c r="AQ766" s="51"/>
      <c r="AR766" s="51"/>
      <c r="AS766" s="51"/>
      <c r="AT766" s="51"/>
      <c r="AU766" s="51"/>
      <c r="AV766" s="51"/>
      <c r="BD766" s="51"/>
      <c r="BE766" s="51"/>
      <c r="BF766" s="51"/>
      <c r="BG766" s="51"/>
      <c r="BH766" s="51"/>
      <c r="BI766" s="51"/>
      <c r="BJ766" s="51"/>
      <c r="BK766" s="51"/>
      <c r="BL766" s="51"/>
      <c r="BM766" s="51"/>
      <c r="BN766" s="51"/>
      <c r="BO766" s="51"/>
      <c r="BP766" s="51"/>
      <c r="BQ766" s="51"/>
      <c r="BR766" s="51"/>
      <c r="BS766" s="51"/>
      <c r="BT766" s="51"/>
      <c r="CB766" s="51"/>
      <c r="CC766" s="51"/>
      <c r="CD766" s="51"/>
      <c r="CE766" s="51"/>
      <c r="CF766" s="51"/>
      <c r="CG766" s="51"/>
      <c r="CH766" s="51"/>
      <c r="CI766" s="51"/>
      <c r="CJ766" s="51"/>
      <c r="CK766" s="51"/>
      <c r="CL766" s="51"/>
      <c r="CM766" s="51"/>
      <c r="CN766" s="51"/>
      <c r="CO766" s="51"/>
      <c r="CP766" s="51"/>
      <c r="CQ766" s="51"/>
      <c r="CR766" s="51"/>
      <c r="CZ766" s="51"/>
      <c r="DA766" s="51"/>
      <c r="DB766" s="51"/>
      <c r="DC766" s="51"/>
      <c r="DD766" s="51"/>
      <c r="DE766" s="51"/>
      <c r="DF766" s="51"/>
      <c r="DG766" s="51"/>
      <c r="DH766" s="51"/>
      <c r="DI766" s="51"/>
      <c r="DJ766" s="51"/>
      <c r="DK766" s="51"/>
      <c r="DL766" s="51"/>
      <c r="DM766" s="51"/>
      <c r="DN766" s="51"/>
      <c r="DO766" s="51"/>
      <c r="DP766" s="51"/>
      <c r="DX766" s="51"/>
      <c r="DY766" s="51"/>
      <c r="DZ766" s="51"/>
      <c r="EA766" s="51"/>
      <c r="EB766" s="51"/>
      <c r="EC766" s="51"/>
      <c r="ED766" s="51"/>
      <c r="EE766" s="51"/>
      <c r="EF766" s="51"/>
      <c r="EG766" s="51"/>
      <c r="EH766" s="51"/>
      <c r="EI766" s="51"/>
      <c r="EJ766" s="51"/>
      <c r="EK766" s="51"/>
      <c r="EL766" s="51"/>
      <c r="EM766" s="51"/>
      <c r="EN766" s="51"/>
      <c r="EV766" s="51"/>
      <c r="EW766" s="51"/>
      <c r="EX766" s="51"/>
      <c r="EY766" s="51"/>
      <c r="EZ766" s="51"/>
      <c r="FA766" s="51"/>
      <c r="FB766" s="51"/>
      <c r="FC766" s="51"/>
      <c r="FD766" s="51"/>
      <c r="FE766" s="51"/>
      <c r="FF766" s="51"/>
      <c r="FG766" s="51"/>
      <c r="FH766" s="51"/>
      <c r="FI766" s="51"/>
      <c r="FJ766" s="51"/>
      <c r="FK766" s="51"/>
      <c r="FL766" s="51"/>
    </row>
    <row r="767" spans="8:168" ht="12" customHeight="1" x14ac:dyDescent="0.2">
      <c r="H767" s="8"/>
      <c r="I767" s="8"/>
      <c r="J767" s="8"/>
      <c r="K767" s="8"/>
      <c r="L767" s="8"/>
      <c r="M767" s="8"/>
      <c r="N767" s="8"/>
      <c r="O767" s="8"/>
      <c r="P767" s="8"/>
      <c r="Q767" s="8"/>
      <c r="R767" s="8"/>
      <c r="S767" s="8"/>
      <c r="T767" s="8"/>
      <c r="U767" s="8"/>
      <c r="V767" s="8"/>
      <c r="W767" s="8"/>
      <c r="X767" s="8"/>
      <c r="AF767" s="51"/>
      <c r="AG767" s="51"/>
      <c r="AH767" s="51"/>
      <c r="AI767" s="51"/>
      <c r="AJ767" s="51"/>
      <c r="AK767" s="51"/>
      <c r="AL767" s="51"/>
      <c r="AM767" s="51"/>
      <c r="AN767" s="51"/>
      <c r="AO767" s="51"/>
      <c r="AP767" s="51"/>
      <c r="AQ767" s="51"/>
      <c r="AR767" s="51"/>
      <c r="AS767" s="51"/>
      <c r="AT767" s="51"/>
      <c r="AU767" s="51"/>
      <c r="AV767" s="51"/>
      <c r="BD767" s="51"/>
      <c r="BE767" s="51"/>
      <c r="BF767" s="51"/>
      <c r="BG767" s="51"/>
      <c r="BH767" s="51"/>
      <c r="BI767" s="51"/>
      <c r="BJ767" s="51"/>
      <c r="BK767" s="51"/>
      <c r="BL767" s="51"/>
      <c r="BM767" s="51"/>
      <c r="BN767" s="51"/>
      <c r="BO767" s="51"/>
      <c r="BP767" s="51"/>
      <c r="BQ767" s="51"/>
      <c r="BR767" s="51"/>
      <c r="BS767" s="51"/>
      <c r="BT767" s="51"/>
      <c r="CB767" s="51"/>
      <c r="CC767" s="51"/>
      <c r="CD767" s="51"/>
      <c r="CE767" s="51"/>
      <c r="CF767" s="51"/>
      <c r="CG767" s="51"/>
      <c r="CH767" s="51"/>
      <c r="CI767" s="51"/>
      <c r="CJ767" s="51"/>
      <c r="CK767" s="51"/>
      <c r="CL767" s="51"/>
      <c r="CM767" s="51"/>
      <c r="CN767" s="51"/>
      <c r="CO767" s="51"/>
      <c r="CP767" s="51"/>
      <c r="CQ767" s="51"/>
      <c r="CR767" s="51"/>
      <c r="CZ767" s="51"/>
      <c r="DA767" s="51"/>
      <c r="DB767" s="51"/>
      <c r="DC767" s="51"/>
      <c r="DD767" s="51"/>
      <c r="DE767" s="51"/>
      <c r="DF767" s="51"/>
      <c r="DG767" s="51"/>
      <c r="DH767" s="51"/>
      <c r="DI767" s="51"/>
      <c r="DJ767" s="51"/>
      <c r="DK767" s="51"/>
      <c r="DL767" s="51"/>
      <c r="DM767" s="51"/>
      <c r="DN767" s="51"/>
      <c r="DO767" s="51"/>
      <c r="DP767" s="51"/>
      <c r="DX767" s="51"/>
      <c r="DY767" s="51"/>
      <c r="DZ767" s="51"/>
      <c r="EA767" s="51"/>
      <c r="EB767" s="51"/>
      <c r="EC767" s="51"/>
      <c r="ED767" s="51"/>
      <c r="EE767" s="51"/>
      <c r="EF767" s="51"/>
      <c r="EG767" s="51"/>
      <c r="EH767" s="51"/>
      <c r="EI767" s="51"/>
      <c r="EJ767" s="51"/>
      <c r="EK767" s="51"/>
      <c r="EL767" s="51"/>
      <c r="EM767" s="51"/>
      <c r="EN767" s="51"/>
      <c r="EV767" s="51"/>
      <c r="EW767" s="51"/>
      <c r="EX767" s="51"/>
      <c r="EY767" s="51"/>
      <c r="EZ767" s="51"/>
      <c r="FA767" s="51"/>
      <c r="FB767" s="51"/>
      <c r="FC767" s="51"/>
      <c r="FD767" s="51"/>
      <c r="FE767" s="51"/>
      <c r="FF767" s="51"/>
      <c r="FG767" s="51"/>
      <c r="FH767" s="51"/>
      <c r="FI767" s="51"/>
      <c r="FJ767" s="51"/>
      <c r="FK767" s="51"/>
      <c r="FL767" s="51"/>
    </row>
    <row r="768" spans="8:168" ht="12" customHeight="1" x14ac:dyDescent="0.2">
      <c r="H768" s="8"/>
      <c r="I768" s="8"/>
      <c r="J768" s="8"/>
      <c r="K768" s="8"/>
      <c r="L768" s="8"/>
      <c r="M768" s="8"/>
      <c r="N768" s="8"/>
      <c r="O768" s="8"/>
      <c r="P768" s="8"/>
      <c r="Q768" s="8"/>
      <c r="R768" s="8"/>
      <c r="S768" s="8"/>
      <c r="T768" s="8"/>
      <c r="U768" s="8"/>
      <c r="V768" s="8"/>
      <c r="W768" s="8"/>
      <c r="X768" s="8"/>
      <c r="AF768" s="51"/>
      <c r="AG768" s="51"/>
      <c r="AH768" s="51"/>
      <c r="AI768" s="51"/>
      <c r="AJ768" s="51"/>
      <c r="AK768" s="51"/>
      <c r="AL768" s="51"/>
      <c r="AM768" s="51"/>
      <c r="AN768" s="51"/>
      <c r="AO768" s="51"/>
      <c r="AP768" s="51"/>
      <c r="AQ768" s="51"/>
      <c r="AR768" s="51"/>
      <c r="AS768" s="51"/>
      <c r="AT768" s="51"/>
      <c r="AU768" s="51"/>
      <c r="AV768" s="51"/>
      <c r="BD768" s="51"/>
      <c r="BE768" s="51"/>
      <c r="BF768" s="51"/>
      <c r="BG768" s="51"/>
      <c r="BH768" s="51"/>
      <c r="BI768" s="51"/>
      <c r="BJ768" s="51"/>
      <c r="BK768" s="51"/>
      <c r="BL768" s="51"/>
      <c r="BM768" s="51"/>
      <c r="BN768" s="51"/>
      <c r="BO768" s="51"/>
      <c r="BP768" s="51"/>
      <c r="BQ768" s="51"/>
      <c r="BR768" s="51"/>
      <c r="BS768" s="51"/>
      <c r="BT768" s="51"/>
      <c r="CB768" s="51"/>
      <c r="CC768" s="51"/>
      <c r="CD768" s="51"/>
      <c r="CE768" s="51"/>
      <c r="CF768" s="51"/>
      <c r="CG768" s="51"/>
      <c r="CH768" s="51"/>
      <c r="CI768" s="51"/>
      <c r="CJ768" s="51"/>
      <c r="CK768" s="51"/>
      <c r="CL768" s="51"/>
      <c r="CM768" s="51"/>
      <c r="CN768" s="51"/>
      <c r="CO768" s="51"/>
      <c r="CP768" s="51"/>
      <c r="CQ768" s="51"/>
      <c r="CR768" s="51"/>
      <c r="CZ768" s="51"/>
      <c r="DA768" s="51"/>
      <c r="DB768" s="51"/>
      <c r="DC768" s="51"/>
      <c r="DD768" s="51"/>
      <c r="DE768" s="51"/>
      <c r="DF768" s="51"/>
      <c r="DG768" s="51"/>
      <c r="DH768" s="51"/>
      <c r="DI768" s="51"/>
      <c r="DJ768" s="51"/>
      <c r="DK768" s="51"/>
      <c r="DL768" s="51"/>
      <c r="DM768" s="51"/>
      <c r="DN768" s="51"/>
      <c r="DO768" s="51"/>
      <c r="DP768" s="51"/>
      <c r="DX768" s="51"/>
      <c r="DY768" s="51"/>
      <c r="DZ768" s="51"/>
      <c r="EA768" s="51"/>
      <c r="EB768" s="51"/>
      <c r="EC768" s="51"/>
      <c r="ED768" s="51"/>
      <c r="EE768" s="51"/>
      <c r="EF768" s="51"/>
      <c r="EG768" s="51"/>
      <c r="EH768" s="51"/>
      <c r="EI768" s="51"/>
      <c r="EJ768" s="51"/>
      <c r="EK768" s="51"/>
      <c r="EL768" s="51"/>
      <c r="EM768" s="51"/>
      <c r="EN768" s="51"/>
      <c r="EV768" s="51"/>
      <c r="EW768" s="51"/>
      <c r="EX768" s="51"/>
      <c r="EY768" s="51"/>
      <c r="EZ768" s="51"/>
      <c r="FA768" s="51"/>
      <c r="FB768" s="51"/>
      <c r="FC768" s="51"/>
      <c r="FD768" s="51"/>
      <c r="FE768" s="51"/>
      <c r="FF768" s="51"/>
      <c r="FG768" s="51"/>
      <c r="FH768" s="51"/>
      <c r="FI768" s="51"/>
      <c r="FJ768" s="51"/>
      <c r="FK768" s="51"/>
      <c r="FL768" s="51"/>
    </row>
    <row r="769" spans="8:168" ht="12" customHeight="1" x14ac:dyDescent="0.2">
      <c r="H769" s="8"/>
      <c r="I769" s="8"/>
      <c r="J769" s="8"/>
      <c r="K769" s="8"/>
      <c r="L769" s="8"/>
      <c r="M769" s="8"/>
      <c r="N769" s="8"/>
      <c r="O769" s="8"/>
      <c r="P769" s="8"/>
      <c r="Q769" s="8"/>
      <c r="R769" s="8"/>
      <c r="S769" s="8"/>
      <c r="T769" s="8"/>
      <c r="U769" s="8"/>
      <c r="V769" s="8"/>
      <c r="W769" s="8"/>
      <c r="X769" s="8"/>
      <c r="AF769" s="51"/>
      <c r="AG769" s="51"/>
      <c r="AH769" s="51"/>
      <c r="AI769" s="51"/>
      <c r="AJ769" s="51"/>
      <c r="AK769" s="51"/>
      <c r="AL769" s="51"/>
      <c r="AM769" s="51"/>
      <c r="AN769" s="51"/>
      <c r="AO769" s="51"/>
      <c r="AP769" s="51"/>
      <c r="AQ769" s="51"/>
      <c r="AR769" s="51"/>
      <c r="AS769" s="51"/>
      <c r="AT769" s="51"/>
      <c r="AU769" s="51"/>
      <c r="AV769" s="51"/>
      <c r="BD769" s="51"/>
      <c r="BE769" s="51"/>
      <c r="BF769" s="51"/>
      <c r="BG769" s="51"/>
      <c r="BH769" s="51"/>
      <c r="BI769" s="51"/>
      <c r="BJ769" s="51"/>
      <c r="BK769" s="51"/>
      <c r="BL769" s="51"/>
      <c r="BM769" s="51"/>
      <c r="BN769" s="51"/>
      <c r="BO769" s="51"/>
      <c r="BP769" s="51"/>
      <c r="BQ769" s="51"/>
      <c r="BR769" s="51"/>
      <c r="BS769" s="51"/>
      <c r="BT769" s="51"/>
      <c r="CB769" s="51"/>
      <c r="CC769" s="51"/>
      <c r="CD769" s="51"/>
      <c r="CE769" s="51"/>
      <c r="CF769" s="51"/>
      <c r="CG769" s="51"/>
      <c r="CH769" s="51"/>
      <c r="CI769" s="51"/>
      <c r="CJ769" s="51"/>
      <c r="CK769" s="51"/>
      <c r="CL769" s="51"/>
      <c r="CM769" s="51"/>
      <c r="CN769" s="51"/>
      <c r="CO769" s="51"/>
      <c r="CP769" s="51"/>
      <c r="CQ769" s="51"/>
      <c r="CR769" s="51"/>
      <c r="CZ769" s="51"/>
      <c r="DA769" s="51"/>
      <c r="DB769" s="51"/>
      <c r="DC769" s="51"/>
      <c r="DD769" s="51"/>
      <c r="DE769" s="51"/>
      <c r="DF769" s="51"/>
      <c r="DG769" s="51"/>
      <c r="DH769" s="51"/>
      <c r="DI769" s="51"/>
      <c r="DJ769" s="51"/>
      <c r="DK769" s="51"/>
      <c r="DL769" s="51"/>
      <c r="DM769" s="51"/>
      <c r="DN769" s="51"/>
      <c r="DO769" s="51"/>
      <c r="DP769" s="51"/>
      <c r="DX769" s="51"/>
      <c r="DY769" s="51"/>
      <c r="DZ769" s="51"/>
      <c r="EA769" s="51"/>
      <c r="EB769" s="51"/>
      <c r="EC769" s="51"/>
      <c r="ED769" s="51"/>
      <c r="EE769" s="51"/>
      <c r="EF769" s="51"/>
      <c r="EG769" s="51"/>
      <c r="EH769" s="51"/>
      <c r="EI769" s="51"/>
      <c r="EJ769" s="51"/>
      <c r="EK769" s="51"/>
      <c r="EL769" s="51"/>
      <c r="EM769" s="51"/>
      <c r="EN769" s="51"/>
      <c r="EV769" s="51"/>
      <c r="EW769" s="51"/>
      <c r="EX769" s="51"/>
      <c r="EY769" s="51"/>
      <c r="EZ769" s="51"/>
      <c r="FA769" s="51"/>
      <c r="FB769" s="51"/>
      <c r="FC769" s="51"/>
      <c r="FD769" s="51"/>
      <c r="FE769" s="51"/>
      <c r="FF769" s="51"/>
      <c r="FG769" s="51"/>
      <c r="FH769" s="51"/>
      <c r="FI769" s="51"/>
      <c r="FJ769" s="51"/>
      <c r="FK769" s="51"/>
      <c r="FL769" s="51"/>
    </row>
    <row r="770" spans="8:168" ht="12" customHeight="1" x14ac:dyDescent="0.2">
      <c r="H770" s="8"/>
      <c r="I770" s="8"/>
      <c r="J770" s="8"/>
      <c r="K770" s="8"/>
      <c r="L770" s="8"/>
      <c r="M770" s="8"/>
      <c r="N770" s="8"/>
      <c r="O770" s="8"/>
      <c r="P770" s="8"/>
      <c r="Q770" s="8"/>
      <c r="R770" s="8"/>
      <c r="S770" s="8"/>
      <c r="T770" s="8"/>
      <c r="U770" s="8"/>
      <c r="V770" s="8"/>
      <c r="W770" s="8"/>
      <c r="X770" s="8"/>
      <c r="AF770" s="51"/>
      <c r="AG770" s="51"/>
      <c r="AH770" s="51"/>
      <c r="AI770" s="51"/>
      <c r="AJ770" s="51"/>
      <c r="AK770" s="51"/>
      <c r="AL770" s="51"/>
      <c r="AM770" s="51"/>
      <c r="AN770" s="51"/>
      <c r="AO770" s="51"/>
      <c r="AP770" s="51"/>
      <c r="AQ770" s="51"/>
      <c r="AR770" s="51"/>
      <c r="AS770" s="51"/>
      <c r="AT770" s="51"/>
      <c r="AU770" s="51"/>
      <c r="AV770" s="51"/>
      <c r="BD770" s="51"/>
      <c r="BE770" s="51"/>
      <c r="BF770" s="51"/>
      <c r="BG770" s="51"/>
      <c r="BH770" s="51"/>
      <c r="BI770" s="51"/>
      <c r="BJ770" s="51"/>
      <c r="BK770" s="51"/>
      <c r="BL770" s="51"/>
      <c r="BM770" s="51"/>
      <c r="BN770" s="51"/>
      <c r="BO770" s="51"/>
      <c r="BP770" s="51"/>
      <c r="BQ770" s="51"/>
      <c r="BR770" s="51"/>
      <c r="BS770" s="51"/>
      <c r="BT770" s="51"/>
      <c r="CB770" s="51"/>
      <c r="CC770" s="51"/>
      <c r="CD770" s="51"/>
      <c r="CE770" s="51"/>
      <c r="CF770" s="51"/>
      <c r="CG770" s="51"/>
      <c r="CH770" s="51"/>
      <c r="CI770" s="51"/>
      <c r="CJ770" s="51"/>
      <c r="CK770" s="51"/>
      <c r="CL770" s="51"/>
      <c r="CM770" s="51"/>
      <c r="CN770" s="51"/>
      <c r="CO770" s="51"/>
      <c r="CP770" s="51"/>
      <c r="CQ770" s="51"/>
      <c r="CR770" s="51"/>
      <c r="CZ770" s="51"/>
      <c r="DA770" s="51"/>
      <c r="DB770" s="51"/>
      <c r="DC770" s="51"/>
      <c r="DD770" s="51"/>
      <c r="DE770" s="51"/>
      <c r="DF770" s="51"/>
      <c r="DG770" s="51"/>
      <c r="DH770" s="51"/>
      <c r="DI770" s="51"/>
      <c r="DJ770" s="51"/>
      <c r="DK770" s="51"/>
      <c r="DL770" s="51"/>
      <c r="DM770" s="51"/>
      <c r="DN770" s="51"/>
      <c r="DO770" s="51"/>
      <c r="DP770" s="51"/>
      <c r="DX770" s="51"/>
      <c r="DY770" s="51"/>
      <c r="DZ770" s="51"/>
      <c r="EA770" s="51"/>
      <c r="EB770" s="51"/>
      <c r="EC770" s="51"/>
      <c r="ED770" s="51"/>
      <c r="EE770" s="51"/>
      <c r="EF770" s="51"/>
      <c r="EG770" s="51"/>
      <c r="EH770" s="51"/>
      <c r="EI770" s="51"/>
      <c r="EJ770" s="51"/>
      <c r="EK770" s="51"/>
      <c r="EL770" s="51"/>
      <c r="EM770" s="51"/>
      <c r="EN770" s="51"/>
      <c r="EV770" s="51"/>
      <c r="EW770" s="51"/>
      <c r="EX770" s="51"/>
      <c r="EY770" s="51"/>
      <c r="EZ770" s="51"/>
      <c r="FA770" s="51"/>
      <c r="FB770" s="51"/>
      <c r="FC770" s="51"/>
      <c r="FD770" s="51"/>
      <c r="FE770" s="51"/>
      <c r="FF770" s="51"/>
      <c r="FG770" s="51"/>
      <c r="FH770" s="51"/>
      <c r="FI770" s="51"/>
      <c r="FJ770" s="51"/>
      <c r="FK770" s="51"/>
      <c r="FL770" s="51"/>
    </row>
    <row r="771" spans="8:168" ht="12" customHeight="1" x14ac:dyDescent="0.2">
      <c r="H771" s="8"/>
      <c r="I771" s="8"/>
      <c r="J771" s="8"/>
      <c r="K771" s="8"/>
      <c r="L771" s="8"/>
      <c r="M771" s="8"/>
      <c r="N771" s="8"/>
      <c r="O771" s="8"/>
      <c r="P771" s="8"/>
      <c r="Q771" s="8"/>
      <c r="R771" s="8"/>
      <c r="S771" s="8"/>
      <c r="T771" s="8"/>
      <c r="U771" s="8"/>
      <c r="V771" s="8"/>
      <c r="W771" s="8"/>
      <c r="X771" s="8"/>
      <c r="AF771" s="51"/>
      <c r="AG771" s="51"/>
      <c r="AH771" s="51"/>
      <c r="AI771" s="51"/>
      <c r="AJ771" s="51"/>
      <c r="AK771" s="51"/>
      <c r="AL771" s="51"/>
      <c r="AM771" s="51"/>
      <c r="AN771" s="51"/>
      <c r="AO771" s="51"/>
      <c r="AP771" s="51"/>
      <c r="AQ771" s="51"/>
      <c r="AR771" s="51"/>
      <c r="AS771" s="51"/>
      <c r="AT771" s="51"/>
      <c r="AU771" s="51"/>
      <c r="AV771" s="51"/>
      <c r="BD771" s="51"/>
      <c r="BE771" s="51"/>
      <c r="BF771" s="51"/>
      <c r="BG771" s="51"/>
      <c r="BH771" s="51"/>
      <c r="BI771" s="51"/>
      <c r="BJ771" s="51"/>
      <c r="BK771" s="51"/>
      <c r="BL771" s="51"/>
      <c r="BM771" s="51"/>
      <c r="BN771" s="51"/>
      <c r="BO771" s="51"/>
      <c r="BP771" s="51"/>
      <c r="BQ771" s="51"/>
      <c r="BR771" s="51"/>
      <c r="BS771" s="51"/>
      <c r="BT771" s="51"/>
      <c r="CB771" s="51"/>
      <c r="CC771" s="51"/>
      <c r="CD771" s="51"/>
      <c r="CE771" s="51"/>
      <c r="CF771" s="51"/>
      <c r="CG771" s="51"/>
      <c r="CH771" s="51"/>
      <c r="CI771" s="51"/>
      <c r="CJ771" s="51"/>
      <c r="CK771" s="51"/>
      <c r="CL771" s="51"/>
      <c r="CM771" s="51"/>
      <c r="CN771" s="51"/>
      <c r="CO771" s="51"/>
      <c r="CP771" s="51"/>
      <c r="CQ771" s="51"/>
      <c r="CR771" s="51"/>
      <c r="CZ771" s="51"/>
      <c r="DA771" s="51"/>
      <c r="DB771" s="51"/>
      <c r="DC771" s="51"/>
      <c r="DD771" s="51"/>
      <c r="DE771" s="51"/>
      <c r="DF771" s="51"/>
      <c r="DG771" s="51"/>
      <c r="DH771" s="51"/>
      <c r="DI771" s="51"/>
      <c r="DJ771" s="51"/>
      <c r="DK771" s="51"/>
      <c r="DL771" s="51"/>
      <c r="DM771" s="51"/>
      <c r="DN771" s="51"/>
      <c r="DO771" s="51"/>
      <c r="DP771" s="51"/>
      <c r="DX771" s="51"/>
      <c r="DY771" s="51"/>
      <c r="DZ771" s="51"/>
      <c r="EA771" s="51"/>
      <c r="EB771" s="51"/>
      <c r="EC771" s="51"/>
      <c r="ED771" s="51"/>
      <c r="EE771" s="51"/>
      <c r="EF771" s="51"/>
      <c r="EG771" s="51"/>
      <c r="EH771" s="51"/>
      <c r="EI771" s="51"/>
      <c r="EJ771" s="51"/>
      <c r="EK771" s="51"/>
      <c r="EL771" s="51"/>
      <c r="EM771" s="51"/>
      <c r="EN771" s="51"/>
      <c r="EV771" s="51"/>
      <c r="EW771" s="51"/>
      <c r="EX771" s="51"/>
      <c r="EY771" s="51"/>
      <c r="EZ771" s="51"/>
      <c r="FA771" s="51"/>
      <c r="FB771" s="51"/>
      <c r="FC771" s="51"/>
      <c r="FD771" s="51"/>
      <c r="FE771" s="51"/>
      <c r="FF771" s="51"/>
      <c r="FG771" s="51"/>
      <c r="FH771" s="51"/>
      <c r="FI771" s="51"/>
      <c r="FJ771" s="51"/>
      <c r="FK771" s="51"/>
      <c r="FL771" s="51"/>
    </row>
    <row r="772" spans="8:168" ht="12" customHeight="1" x14ac:dyDescent="0.2">
      <c r="H772" s="8"/>
      <c r="I772" s="8"/>
      <c r="J772" s="8"/>
      <c r="K772" s="8"/>
      <c r="L772" s="8"/>
      <c r="M772" s="8"/>
      <c r="N772" s="8"/>
      <c r="O772" s="8"/>
      <c r="P772" s="8"/>
      <c r="Q772" s="8"/>
      <c r="R772" s="8"/>
      <c r="S772" s="8"/>
      <c r="T772" s="8"/>
      <c r="U772" s="8"/>
      <c r="V772" s="8"/>
      <c r="W772" s="8"/>
      <c r="X772" s="8"/>
      <c r="AF772" s="51"/>
      <c r="AG772" s="51"/>
      <c r="AH772" s="51"/>
      <c r="AI772" s="51"/>
      <c r="AJ772" s="51"/>
      <c r="AK772" s="51"/>
      <c r="AL772" s="51"/>
      <c r="AM772" s="51"/>
      <c r="AN772" s="51"/>
      <c r="AO772" s="51"/>
      <c r="AP772" s="51"/>
      <c r="AQ772" s="51"/>
      <c r="AR772" s="51"/>
      <c r="AS772" s="51"/>
      <c r="AT772" s="51"/>
      <c r="AU772" s="51"/>
      <c r="AV772" s="51"/>
      <c r="BD772" s="51"/>
      <c r="BE772" s="51"/>
      <c r="BF772" s="51"/>
      <c r="BG772" s="51"/>
      <c r="BH772" s="51"/>
      <c r="BI772" s="51"/>
      <c r="BJ772" s="51"/>
      <c r="BK772" s="51"/>
      <c r="BL772" s="51"/>
      <c r="BM772" s="51"/>
      <c r="BN772" s="51"/>
      <c r="BO772" s="51"/>
      <c r="BP772" s="51"/>
      <c r="BQ772" s="51"/>
      <c r="BR772" s="51"/>
      <c r="BS772" s="51"/>
      <c r="BT772" s="51"/>
      <c r="CB772" s="51"/>
      <c r="CC772" s="51"/>
      <c r="CD772" s="51"/>
      <c r="CE772" s="51"/>
      <c r="CF772" s="51"/>
      <c r="CG772" s="51"/>
      <c r="CH772" s="51"/>
      <c r="CI772" s="51"/>
      <c r="CJ772" s="51"/>
      <c r="CK772" s="51"/>
      <c r="CL772" s="51"/>
      <c r="CM772" s="51"/>
      <c r="CN772" s="51"/>
      <c r="CO772" s="51"/>
      <c r="CP772" s="51"/>
      <c r="CQ772" s="51"/>
      <c r="CR772" s="51"/>
      <c r="CZ772" s="51"/>
      <c r="DA772" s="51"/>
      <c r="DB772" s="51"/>
      <c r="DC772" s="51"/>
      <c r="DD772" s="51"/>
      <c r="DE772" s="51"/>
      <c r="DF772" s="51"/>
      <c r="DG772" s="51"/>
      <c r="DH772" s="51"/>
      <c r="DI772" s="51"/>
      <c r="DJ772" s="51"/>
      <c r="DK772" s="51"/>
      <c r="DL772" s="51"/>
      <c r="DM772" s="51"/>
      <c r="DN772" s="51"/>
      <c r="DO772" s="51"/>
      <c r="DP772" s="51"/>
      <c r="DX772" s="51"/>
      <c r="DY772" s="51"/>
      <c r="DZ772" s="51"/>
      <c r="EA772" s="51"/>
      <c r="EB772" s="51"/>
      <c r="EC772" s="51"/>
      <c r="ED772" s="51"/>
      <c r="EE772" s="51"/>
      <c r="EF772" s="51"/>
      <c r="EG772" s="51"/>
      <c r="EH772" s="51"/>
      <c r="EI772" s="51"/>
      <c r="EJ772" s="51"/>
      <c r="EK772" s="51"/>
      <c r="EL772" s="51"/>
      <c r="EM772" s="51"/>
      <c r="EN772" s="51"/>
      <c r="EV772" s="51"/>
      <c r="EW772" s="51"/>
      <c r="EX772" s="51"/>
      <c r="EY772" s="51"/>
      <c r="EZ772" s="51"/>
      <c r="FA772" s="51"/>
      <c r="FB772" s="51"/>
      <c r="FC772" s="51"/>
      <c r="FD772" s="51"/>
      <c r="FE772" s="51"/>
      <c r="FF772" s="51"/>
      <c r="FG772" s="51"/>
      <c r="FH772" s="51"/>
      <c r="FI772" s="51"/>
      <c r="FJ772" s="51"/>
      <c r="FK772" s="51"/>
      <c r="FL772" s="51"/>
    </row>
    <row r="773" spans="8:168" ht="12" customHeight="1" x14ac:dyDescent="0.2">
      <c r="H773" s="8"/>
      <c r="I773" s="8"/>
      <c r="J773" s="8"/>
      <c r="K773" s="8"/>
      <c r="L773" s="8"/>
      <c r="M773" s="8"/>
      <c r="N773" s="8"/>
      <c r="O773" s="8"/>
      <c r="P773" s="8"/>
      <c r="Q773" s="8"/>
      <c r="R773" s="8"/>
      <c r="S773" s="8"/>
      <c r="T773" s="8"/>
      <c r="U773" s="8"/>
      <c r="V773" s="8"/>
      <c r="W773" s="8"/>
      <c r="X773" s="8"/>
      <c r="AF773" s="51"/>
      <c r="AG773" s="51"/>
      <c r="AH773" s="51"/>
      <c r="AI773" s="51"/>
      <c r="AJ773" s="51"/>
      <c r="AK773" s="51"/>
      <c r="AL773" s="51"/>
      <c r="AM773" s="51"/>
      <c r="AN773" s="51"/>
      <c r="AO773" s="51"/>
      <c r="AP773" s="51"/>
      <c r="AQ773" s="51"/>
      <c r="AR773" s="51"/>
      <c r="AS773" s="51"/>
      <c r="AT773" s="51"/>
      <c r="AU773" s="51"/>
      <c r="AV773" s="51"/>
      <c r="BD773" s="51"/>
      <c r="BE773" s="51"/>
      <c r="BF773" s="51"/>
      <c r="BG773" s="51"/>
      <c r="BH773" s="51"/>
      <c r="BI773" s="51"/>
      <c r="BJ773" s="51"/>
      <c r="BK773" s="51"/>
      <c r="BL773" s="51"/>
      <c r="BM773" s="51"/>
      <c r="BN773" s="51"/>
      <c r="BO773" s="51"/>
      <c r="BP773" s="51"/>
      <c r="BQ773" s="51"/>
      <c r="BR773" s="51"/>
      <c r="BS773" s="51"/>
      <c r="BT773" s="51"/>
      <c r="CB773" s="51"/>
      <c r="CC773" s="51"/>
      <c r="CD773" s="51"/>
      <c r="CE773" s="51"/>
      <c r="CF773" s="51"/>
      <c r="CG773" s="51"/>
      <c r="CH773" s="51"/>
      <c r="CI773" s="51"/>
      <c r="CJ773" s="51"/>
      <c r="CK773" s="51"/>
      <c r="CL773" s="51"/>
      <c r="CM773" s="51"/>
      <c r="CN773" s="51"/>
      <c r="CO773" s="51"/>
      <c r="CP773" s="51"/>
      <c r="CQ773" s="51"/>
      <c r="CR773" s="51"/>
      <c r="CZ773" s="51"/>
      <c r="DA773" s="51"/>
      <c r="DB773" s="51"/>
      <c r="DC773" s="51"/>
      <c r="DD773" s="51"/>
      <c r="DE773" s="51"/>
      <c r="DF773" s="51"/>
      <c r="DG773" s="51"/>
      <c r="DH773" s="51"/>
      <c r="DI773" s="51"/>
      <c r="DJ773" s="51"/>
      <c r="DK773" s="51"/>
      <c r="DL773" s="51"/>
      <c r="DM773" s="51"/>
      <c r="DN773" s="51"/>
      <c r="DO773" s="51"/>
      <c r="DP773" s="51"/>
      <c r="DX773" s="51"/>
      <c r="DY773" s="51"/>
      <c r="DZ773" s="51"/>
      <c r="EA773" s="51"/>
      <c r="EB773" s="51"/>
      <c r="EC773" s="51"/>
      <c r="ED773" s="51"/>
      <c r="EE773" s="51"/>
      <c r="EF773" s="51"/>
      <c r="EG773" s="51"/>
      <c r="EH773" s="51"/>
      <c r="EI773" s="51"/>
      <c r="EJ773" s="51"/>
      <c r="EK773" s="51"/>
      <c r="EL773" s="51"/>
      <c r="EM773" s="51"/>
      <c r="EN773" s="51"/>
      <c r="EV773" s="51"/>
      <c r="EW773" s="51"/>
      <c r="EX773" s="51"/>
      <c r="EY773" s="51"/>
      <c r="EZ773" s="51"/>
      <c r="FA773" s="51"/>
      <c r="FB773" s="51"/>
      <c r="FC773" s="51"/>
      <c r="FD773" s="51"/>
      <c r="FE773" s="51"/>
      <c r="FF773" s="51"/>
      <c r="FG773" s="51"/>
      <c r="FH773" s="51"/>
      <c r="FI773" s="51"/>
      <c r="FJ773" s="51"/>
      <c r="FK773" s="51"/>
      <c r="FL773" s="51"/>
    </row>
    <row r="774" spans="8:168" ht="12" customHeight="1" x14ac:dyDescent="0.2">
      <c r="H774" s="8"/>
      <c r="I774" s="8"/>
      <c r="J774" s="8"/>
      <c r="K774" s="8"/>
      <c r="L774" s="8"/>
      <c r="M774" s="8"/>
      <c r="N774" s="8"/>
      <c r="O774" s="8"/>
      <c r="P774" s="8"/>
      <c r="Q774" s="8"/>
      <c r="R774" s="8"/>
      <c r="S774" s="8"/>
      <c r="T774" s="8"/>
      <c r="U774" s="8"/>
      <c r="V774" s="8"/>
      <c r="W774" s="8"/>
      <c r="X774" s="8"/>
      <c r="AF774" s="51"/>
      <c r="AG774" s="51"/>
      <c r="AH774" s="51"/>
      <c r="AI774" s="51"/>
      <c r="AJ774" s="51"/>
      <c r="AK774" s="51"/>
      <c r="AL774" s="51"/>
      <c r="AM774" s="51"/>
      <c r="AN774" s="51"/>
      <c r="AO774" s="51"/>
      <c r="AP774" s="51"/>
      <c r="AQ774" s="51"/>
      <c r="AR774" s="51"/>
      <c r="AS774" s="51"/>
      <c r="AT774" s="51"/>
      <c r="AU774" s="51"/>
      <c r="AV774" s="51"/>
      <c r="BD774" s="51"/>
      <c r="BE774" s="51"/>
      <c r="BF774" s="51"/>
      <c r="BG774" s="51"/>
      <c r="BH774" s="51"/>
      <c r="BI774" s="51"/>
      <c r="BJ774" s="51"/>
      <c r="BK774" s="51"/>
      <c r="BL774" s="51"/>
      <c r="BM774" s="51"/>
      <c r="BN774" s="51"/>
      <c r="BO774" s="51"/>
      <c r="BP774" s="51"/>
      <c r="BQ774" s="51"/>
      <c r="BR774" s="51"/>
      <c r="BS774" s="51"/>
      <c r="BT774" s="51"/>
      <c r="CB774" s="51"/>
      <c r="CC774" s="51"/>
      <c r="CD774" s="51"/>
      <c r="CE774" s="51"/>
      <c r="CF774" s="51"/>
      <c r="CG774" s="51"/>
      <c r="CH774" s="51"/>
      <c r="CI774" s="51"/>
      <c r="CJ774" s="51"/>
      <c r="CK774" s="51"/>
      <c r="CL774" s="51"/>
      <c r="CM774" s="51"/>
      <c r="CN774" s="51"/>
      <c r="CO774" s="51"/>
      <c r="CP774" s="51"/>
      <c r="CQ774" s="51"/>
      <c r="CR774" s="51"/>
      <c r="CZ774" s="51"/>
      <c r="DA774" s="51"/>
      <c r="DB774" s="51"/>
      <c r="DC774" s="51"/>
      <c r="DD774" s="51"/>
      <c r="DE774" s="51"/>
      <c r="DF774" s="51"/>
      <c r="DG774" s="51"/>
      <c r="DH774" s="51"/>
      <c r="DI774" s="51"/>
      <c r="DJ774" s="51"/>
      <c r="DK774" s="51"/>
      <c r="DL774" s="51"/>
      <c r="DM774" s="51"/>
      <c r="DN774" s="51"/>
      <c r="DO774" s="51"/>
      <c r="DP774" s="51"/>
      <c r="DX774" s="51"/>
      <c r="DY774" s="51"/>
      <c r="DZ774" s="51"/>
      <c r="EA774" s="51"/>
      <c r="EB774" s="51"/>
      <c r="EC774" s="51"/>
      <c r="ED774" s="51"/>
      <c r="EE774" s="51"/>
      <c r="EF774" s="51"/>
      <c r="EG774" s="51"/>
      <c r="EH774" s="51"/>
      <c r="EI774" s="51"/>
      <c r="EJ774" s="51"/>
      <c r="EK774" s="51"/>
      <c r="EL774" s="51"/>
      <c r="EM774" s="51"/>
      <c r="EN774" s="51"/>
      <c r="EV774" s="51"/>
      <c r="EW774" s="51"/>
      <c r="EX774" s="51"/>
      <c r="EY774" s="51"/>
      <c r="EZ774" s="51"/>
      <c r="FA774" s="51"/>
      <c r="FB774" s="51"/>
      <c r="FC774" s="51"/>
      <c r="FD774" s="51"/>
      <c r="FE774" s="51"/>
      <c r="FF774" s="51"/>
      <c r="FG774" s="51"/>
      <c r="FH774" s="51"/>
      <c r="FI774" s="51"/>
      <c r="FJ774" s="51"/>
      <c r="FK774" s="51"/>
      <c r="FL774" s="51"/>
    </row>
    <row r="775" spans="8:168" ht="12" customHeight="1" x14ac:dyDescent="0.2">
      <c r="H775" s="8"/>
      <c r="I775" s="8"/>
      <c r="J775" s="8"/>
      <c r="K775" s="8"/>
      <c r="L775" s="8"/>
      <c r="M775" s="8"/>
      <c r="N775" s="8"/>
      <c r="O775" s="8"/>
      <c r="P775" s="8"/>
      <c r="Q775" s="8"/>
      <c r="R775" s="8"/>
      <c r="S775" s="8"/>
      <c r="T775" s="8"/>
      <c r="U775" s="8"/>
      <c r="V775" s="8"/>
      <c r="W775" s="8"/>
      <c r="X775" s="8"/>
      <c r="AF775" s="51"/>
      <c r="AG775" s="51"/>
      <c r="AH775" s="51"/>
      <c r="AI775" s="51"/>
      <c r="AJ775" s="51"/>
      <c r="AK775" s="51"/>
      <c r="AL775" s="51"/>
      <c r="AM775" s="51"/>
      <c r="AN775" s="51"/>
      <c r="AO775" s="51"/>
      <c r="AP775" s="51"/>
      <c r="AQ775" s="51"/>
      <c r="AR775" s="51"/>
      <c r="AS775" s="51"/>
      <c r="AT775" s="51"/>
      <c r="AU775" s="51"/>
      <c r="AV775" s="51"/>
      <c r="BD775" s="51"/>
      <c r="BE775" s="51"/>
      <c r="BF775" s="51"/>
      <c r="BG775" s="51"/>
      <c r="BH775" s="51"/>
      <c r="BI775" s="51"/>
      <c r="BJ775" s="51"/>
      <c r="BK775" s="51"/>
      <c r="BL775" s="51"/>
      <c r="BM775" s="51"/>
      <c r="BN775" s="51"/>
      <c r="BO775" s="51"/>
      <c r="BP775" s="51"/>
      <c r="BQ775" s="51"/>
      <c r="BR775" s="51"/>
      <c r="BS775" s="51"/>
      <c r="BT775" s="51"/>
      <c r="CB775" s="51"/>
      <c r="CC775" s="51"/>
      <c r="CD775" s="51"/>
      <c r="CE775" s="51"/>
      <c r="CF775" s="51"/>
      <c r="CG775" s="51"/>
      <c r="CH775" s="51"/>
      <c r="CI775" s="51"/>
      <c r="CJ775" s="51"/>
      <c r="CK775" s="51"/>
      <c r="CL775" s="51"/>
      <c r="CM775" s="51"/>
      <c r="CN775" s="51"/>
      <c r="CO775" s="51"/>
      <c r="CP775" s="51"/>
      <c r="CQ775" s="51"/>
      <c r="CR775" s="51"/>
      <c r="CZ775" s="51"/>
      <c r="DA775" s="51"/>
      <c r="DB775" s="51"/>
      <c r="DC775" s="51"/>
      <c r="DD775" s="51"/>
      <c r="DE775" s="51"/>
      <c r="DF775" s="51"/>
      <c r="DG775" s="51"/>
      <c r="DH775" s="51"/>
      <c r="DI775" s="51"/>
      <c r="DJ775" s="51"/>
      <c r="DK775" s="51"/>
      <c r="DL775" s="51"/>
      <c r="DM775" s="51"/>
      <c r="DN775" s="51"/>
      <c r="DO775" s="51"/>
      <c r="DP775" s="51"/>
      <c r="DX775" s="51"/>
      <c r="DY775" s="51"/>
      <c r="DZ775" s="51"/>
      <c r="EA775" s="51"/>
      <c r="EB775" s="51"/>
      <c r="EC775" s="51"/>
      <c r="ED775" s="51"/>
      <c r="EE775" s="51"/>
      <c r="EF775" s="51"/>
      <c r="EG775" s="51"/>
      <c r="EH775" s="51"/>
      <c r="EI775" s="51"/>
      <c r="EJ775" s="51"/>
      <c r="EK775" s="51"/>
      <c r="EL775" s="51"/>
      <c r="EM775" s="51"/>
      <c r="EN775" s="51"/>
      <c r="EV775" s="51"/>
      <c r="EW775" s="51"/>
      <c r="EX775" s="51"/>
      <c r="EY775" s="51"/>
      <c r="EZ775" s="51"/>
      <c r="FA775" s="51"/>
      <c r="FB775" s="51"/>
      <c r="FC775" s="51"/>
      <c r="FD775" s="51"/>
      <c r="FE775" s="51"/>
      <c r="FF775" s="51"/>
      <c r="FG775" s="51"/>
      <c r="FH775" s="51"/>
      <c r="FI775" s="51"/>
      <c r="FJ775" s="51"/>
      <c r="FK775" s="51"/>
      <c r="FL775" s="51"/>
    </row>
    <row r="776" spans="8:168" ht="12" customHeight="1" x14ac:dyDescent="0.2">
      <c r="H776" s="8"/>
      <c r="I776" s="8"/>
      <c r="J776" s="8"/>
      <c r="K776" s="8"/>
      <c r="L776" s="8"/>
      <c r="M776" s="8"/>
      <c r="N776" s="8"/>
      <c r="O776" s="8"/>
      <c r="P776" s="8"/>
      <c r="Q776" s="8"/>
      <c r="R776" s="8"/>
      <c r="S776" s="8"/>
      <c r="T776" s="8"/>
      <c r="U776" s="8"/>
      <c r="V776" s="8"/>
      <c r="W776" s="8"/>
      <c r="X776" s="8"/>
      <c r="AF776" s="51"/>
      <c r="AG776" s="51"/>
      <c r="AH776" s="51"/>
      <c r="AI776" s="51"/>
      <c r="AJ776" s="51"/>
      <c r="AK776" s="51"/>
      <c r="AL776" s="51"/>
      <c r="AM776" s="51"/>
      <c r="AN776" s="51"/>
      <c r="AO776" s="51"/>
      <c r="AP776" s="51"/>
      <c r="AQ776" s="51"/>
      <c r="AR776" s="51"/>
      <c r="AS776" s="51"/>
      <c r="AT776" s="51"/>
      <c r="AU776" s="51"/>
      <c r="AV776" s="51"/>
      <c r="BD776" s="51"/>
      <c r="BE776" s="51"/>
      <c r="BF776" s="51"/>
      <c r="BG776" s="51"/>
      <c r="BH776" s="51"/>
      <c r="BI776" s="51"/>
      <c r="BJ776" s="51"/>
      <c r="BK776" s="51"/>
      <c r="BL776" s="51"/>
      <c r="BM776" s="51"/>
      <c r="BN776" s="51"/>
      <c r="BO776" s="51"/>
      <c r="BP776" s="51"/>
      <c r="BQ776" s="51"/>
      <c r="BR776" s="51"/>
      <c r="BS776" s="51"/>
      <c r="BT776" s="51"/>
      <c r="CB776" s="51"/>
      <c r="CC776" s="51"/>
      <c r="CD776" s="51"/>
      <c r="CE776" s="51"/>
      <c r="CF776" s="51"/>
      <c r="CG776" s="51"/>
      <c r="CH776" s="51"/>
      <c r="CI776" s="51"/>
      <c r="CJ776" s="51"/>
      <c r="CK776" s="51"/>
      <c r="CL776" s="51"/>
      <c r="CM776" s="51"/>
      <c r="CN776" s="51"/>
      <c r="CO776" s="51"/>
      <c r="CP776" s="51"/>
      <c r="CQ776" s="51"/>
      <c r="CR776" s="51"/>
      <c r="CZ776" s="51"/>
      <c r="DA776" s="51"/>
      <c r="DB776" s="51"/>
      <c r="DC776" s="51"/>
      <c r="DD776" s="51"/>
      <c r="DE776" s="51"/>
      <c r="DF776" s="51"/>
      <c r="DG776" s="51"/>
      <c r="DH776" s="51"/>
      <c r="DI776" s="51"/>
      <c r="DJ776" s="51"/>
      <c r="DK776" s="51"/>
      <c r="DL776" s="51"/>
      <c r="DM776" s="51"/>
      <c r="DN776" s="51"/>
      <c r="DO776" s="51"/>
      <c r="DP776" s="51"/>
      <c r="DX776" s="51"/>
      <c r="DY776" s="51"/>
      <c r="DZ776" s="51"/>
      <c r="EA776" s="51"/>
      <c r="EB776" s="51"/>
      <c r="EC776" s="51"/>
      <c r="ED776" s="51"/>
      <c r="EE776" s="51"/>
      <c r="EF776" s="51"/>
      <c r="EG776" s="51"/>
      <c r="EH776" s="51"/>
      <c r="EI776" s="51"/>
      <c r="EJ776" s="51"/>
      <c r="EK776" s="51"/>
      <c r="EL776" s="51"/>
      <c r="EM776" s="51"/>
      <c r="EN776" s="51"/>
      <c r="EV776" s="51"/>
      <c r="EW776" s="51"/>
      <c r="EX776" s="51"/>
      <c r="EY776" s="51"/>
      <c r="EZ776" s="51"/>
      <c r="FA776" s="51"/>
      <c r="FB776" s="51"/>
      <c r="FC776" s="51"/>
      <c r="FD776" s="51"/>
      <c r="FE776" s="51"/>
      <c r="FF776" s="51"/>
      <c r="FG776" s="51"/>
      <c r="FH776" s="51"/>
      <c r="FI776" s="51"/>
      <c r="FJ776" s="51"/>
      <c r="FK776" s="51"/>
      <c r="FL776" s="51"/>
    </row>
    <row r="777" spans="8:168" ht="12" customHeight="1" x14ac:dyDescent="0.2">
      <c r="H777" s="8"/>
      <c r="I777" s="8"/>
      <c r="J777" s="8"/>
      <c r="K777" s="8"/>
      <c r="L777" s="8"/>
      <c r="M777" s="8"/>
      <c r="N777" s="8"/>
      <c r="O777" s="8"/>
      <c r="P777" s="8"/>
      <c r="Q777" s="8"/>
      <c r="R777" s="8"/>
      <c r="S777" s="8"/>
      <c r="T777" s="8"/>
      <c r="U777" s="8"/>
      <c r="V777" s="8"/>
      <c r="W777" s="8"/>
      <c r="X777" s="8"/>
      <c r="AF777" s="51"/>
      <c r="AG777" s="51"/>
      <c r="AH777" s="51"/>
      <c r="AI777" s="51"/>
      <c r="AJ777" s="51"/>
      <c r="AK777" s="51"/>
      <c r="AL777" s="51"/>
      <c r="AM777" s="51"/>
      <c r="AN777" s="51"/>
      <c r="AO777" s="51"/>
      <c r="AP777" s="51"/>
      <c r="AQ777" s="51"/>
      <c r="AR777" s="51"/>
      <c r="AS777" s="51"/>
      <c r="AT777" s="51"/>
      <c r="AU777" s="51"/>
      <c r="AV777" s="51"/>
      <c r="BD777" s="51"/>
      <c r="BE777" s="51"/>
      <c r="BF777" s="51"/>
      <c r="BG777" s="51"/>
      <c r="BH777" s="51"/>
      <c r="BI777" s="51"/>
      <c r="BJ777" s="51"/>
      <c r="BK777" s="51"/>
      <c r="BL777" s="51"/>
      <c r="BM777" s="51"/>
      <c r="BN777" s="51"/>
      <c r="BO777" s="51"/>
      <c r="BP777" s="51"/>
      <c r="BQ777" s="51"/>
      <c r="BR777" s="51"/>
      <c r="BS777" s="51"/>
      <c r="BT777" s="51"/>
      <c r="CB777" s="51"/>
      <c r="CC777" s="51"/>
      <c r="CD777" s="51"/>
      <c r="CE777" s="51"/>
      <c r="CF777" s="51"/>
      <c r="CG777" s="51"/>
      <c r="CH777" s="51"/>
      <c r="CI777" s="51"/>
      <c r="CJ777" s="51"/>
      <c r="CK777" s="51"/>
      <c r="CL777" s="51"/>
      <c r="CM777" s="51"/>
      <c r="CN777" s="51"/>
      <c r="CO777" s="51"/>
      <c r="CP777" s="51"/>
      <c r="CQ777" s="51"/>
      <c r="CR777" s="51"/>
      <c r="CZ777" s="51"/>
      <c r="DA777" s="51"/>
      <c r="DB777" s="51"/>
      <c r="DC777" s="51"/>
      <c r="DD777" s="51"/>
      <c r="DE777" s="51"/>
      <c r="DF777" s="51"/>
      <c r="DG777" s="51"/>
      <c r="DH777" s="51"/>
      <c r="DI777" s="51"/>
      <c r="DJ777" s="51"/>
      <c r="DK777" s="51"/>
      <c r="DL777" s="51"/>
      <c r="DM777" s="51"/>
      <c r="DN777" s="51"/>
      <c r="DO777" s="51"/>
      <c r="DP777" s="51"/>
      <c r="DX777" s="51"/>
      <c r="DY777" s="51"/>
      <c r="DZ777" s="51"/>
      <c r="EA777" s="51"/>
      <c r="EB777" s="51"/>
      <c r="EC777" s="51"/>
      <c r="ED777" s="51"/>
      <c r="EE777" s="51"/>
      <c r="EF777" s="51"/>
      <c r="EG777" s="51"/>
      <c r="EH777" s="51"/>
      <c r="EI777" s="51"/>
      <c r="EJ777" s="51"/>
      <c r="EK777" s="51"/>
      <c r="EL777" s="51"/>
      <c r="EM777" s="51"/>
      <c r="EN777" s="51"/>
      <c r="EV777" s="51"/>
      <c r="EW777" s="51"/>
      <c r="EX777" s="51"/>
      <c r="EY777" s="51"/>
      <c r="EZ777" s="51"/>
      <c r="FA777" s="51"/>
      <c r="FB777" s="51"/>
      <c r="FC777" s="51"/>
      <c r="FD777" s="51"/>
      <c r="FE777" s="51"/>
      <c r="FF777" s="51"/>
      <c r="FG777" s="51"/>
      <c r="FH777" s="51"/>
      <c r="FI777" s="51"/>
      <c r="FJ777" s="51"/>
      <c r="FK777" s="51"/>
      <c r="FL777" s="51"/>
    </row>
    <row r="778" spans="8:168" ht="12" customHeight="1" x14ac:dyDescent="0.2">
      <c r="H778" s="8"/>
      <c r="I778" s="8"/>
      <c r="J778" s="8"/>
      <c r="K778" s="8"/>
      <c r="L778" s="8"/>
      <c r="M778" s="8"/>
      <c r="N778" s="8"/>
      <c r="O778" s="8"/>
      <c r="P778" s="8"/>
      <c r="Q778" s="8"/>
      <c r="R778" s="8"/>
      <c r="S778" s="8"/>
      <c r="T778" s="8"/>
      <c r="U778" s="8"/>
      <c r="V778" s="8"/>
      <c r="W778" s="8"/>
      <c r="X778" s="8"/>
      <c r="AF778" s="51"/>
      <c r="AG778" s="51"/>
      <c r="AH778" s="51"/>
      <c r="AI778" s="51"/>
      <c r="AJ778" s="51"/>
      <c r="AK778" s="51"/>
      <c r="AL778" s="51"/>
      <c r="AM778" s="51"/>
      <c r="AN778" s="51"/>
      <c r="AO778" s="51"/>
      <c r="AP778" s="51"/>
      <c r="AQ778" s="51"/>
      <c r="AR778" s="51"/>
      <c r="AS778" s="51"/>
      <c r="AT778" s="51"/>
      <c r="AU778" s="51"/>
      <c r="AV778" s="51"/>
      <c r="BD778" s="51"/>
      <c r="BE778" s="51"/>
      <c r="BF778" s="51"/>
      <c r="BG778" s="51"/>
      <c r="BH778" s="51"/>
      <c r="BI778" s="51"/>
      <c r="BJ778" s="51"/>
      <c r="BK778" s="51"/>
      <c r="BL778" s="51"/>
      <c r="BM778" s="51"/>
      <c r="BN778" s="51"/>
      <c r="BO778" s="51"/>
      <c r="BP778" s="51"/>
      <c r="BQ778" s="51"/>
      <c r="BR778" s="51"/>
      <c r="BS778" s="51"/>
      <c r="BT778" s="51"/>
      <c r="CB778" s="51"/>
      <c r="CC778" s="51"/>
      <c r="CD778" s="51"/>
      <c r="CE778" s="51"/>
      <c r="CF778" s="51"/>
      <c r="CG778" s="51"/>
      <c r="CH778" s="51"/>
      <c r="CI778" s="51"/>
      <c r="CJ778" s="51"/>
      <c r="CK778" s="51"/>
      <c r="CL778" s="51"/>
      <c r="CM778" s="51"/>
      <c r="CN778" s="51"/>
      <c r="CO778" s="51"/>
      <c r="CP778" s="51"/>
      <c r="CQ778" s="51"/>
      <c r="CR778" s="51"/>
      <c r="CZ778" s="51"/>
      <c r="DA778" s="51"/>
      <c r="DB778" s="51"/>
      <c r="DC778" s="51"/>
      <c r="DD778" s="51"/>
      <c r="DE778" s="51"/>
      <c r="DF778" s="51"/>
      <c r="DG778" s="51"/>
      <c r="DH778" s="51"/>
      <c r="DI778" s="51"/>
      <c r="DJ778" s="51"/>
      <c r="DK778" s="51"/>
      <c r="DL778" s="51"/>
      <c r="DM778" s="51"/>
      <c r="DN778" s="51"/>
      <c r="DO778" s="51"/>
      <c r="DP778" s="51"/>
      <c r="DX778" s="51"/>
      <c r="DY778" s="51"/>
      <c r="DZ778" s="51"/>
      <c r="EA778" s="51"/>
      <c r="EB778" s="51"/>
      <c r="EC778" s="51"/>
      <c r="ED778" s="51"/>
      <c r="EE778" s="51"/>
      <c r="EF778" s="51"/>
      <c r="EG778" s="51"/>
      <c r="EH778" s="51"/>
      <c r="EI778" s="51"/>
      <c r="EJ778" s="51"/>
      <c r="EK778" s="51"/>
      <c r="EL778" s="51"/>
      <c r="EM778" s="51"/>
      <c r="EN778" s="51"/>
      <c r="EV778" s="51"/>
      <c r="EW778" s="51"/>
      <c r="EX778" s="51"/>
      <c r="EY778" s="51"/>
      <c r="EZ778" s="51"/>
      <c r="FA778" s="51"/>
      <c r="FB778" s="51"/>
      <c r="FC778" s="51"/>
      <c r="FD778" s="51"/>
      <c r="FE778" s="51"/>
      <c r="FF778" s="51"/>
      <c r="FG778" s="51"/>
      <c r="FH778" s="51"/>
      <c r="FI778" s="51"/>
      <c r="FJ778" s="51"/>
      <c r="FK778" s="51"/>
      <c r="FL778" s="51"/>
    </row>
    <row r="779" spans="8:168" ht="12" customHeight="1" x14ac:dyDescent="0.2">
      <c r="H779" s="8"/>
      <c r="I779" s="8"/>
      <c r="J779" s="8"/>
      <c r="K779" s="8"/>
      <c r="L779" s="8"/>
      <c r="M779" s="8"/>
      <c r="N779" s="8"/>
      <c r="O779" s="8"/>
      <c r="P779" s="8"/>
      <c r="Q779" s="8"/>
      <c r="R779" s="8"/>
      <c r="S779" s="8"/>
      <c r="T779" s="8"/>
      <c r="U779" s="8"/>
      <c r="V779" s="8"/>
      <c r="W779" s="8"/>
      <c r="X779" s="8"/>
      <c r="AF779" s="51"/>
      <c r="AG779" s="51"/>
      <c r="AH779" s="51"/>
      <c r="AI779" s="51"/>
      <c r="AJ779" s="51"/>
      <c r="AK779" s="51"/>
      <c r="AL779" s="51"/>
      <c r="AM779" s="51"/>
      <c r="AN779" s="51"/>
      <c r="AO779" s="51"/>
      <c r="AP779" s="51"/>
      <c r="AQ779" s="51"/>
      <c r="AR779" s="51"/>
      <c r="AS779" s="51"/>
      <c r="AT779" s="51"/>
      <c r="AU779" s="51"/>
      <c r="AV779" s="51"/>
      <c r="BD779" s="51"/>
      <c r="BE779" s="51"/>
      <c r="BF779" s="51"/>
      <c r="BG779" s="51"/>
      <c r="BH779" s="51"/>
      <c r="BI779" s="51"/>
      <c r="BJ779" s="51"/>
      <c r="BK779" s="51"/>
      <c r="BL779" s="51"/>
      <c r="BM779" s="51"/>
      <c r="BN779" s="51"/>
      <c r="BO779" s="51"/>
      <c r="BP779" s="51"/>
      <c r="BQ779" s="51"/>
      <c r="BR779" s="51"/>
      <c r="BS779" s="51"/>
      <c r="BT779" s="51"/>
      <c r="CB779" s="51"/>
      <c r="CC779" s="51"/>
      <c r="CD779" s="51"/>
      <c r="CE779" s="51"/>
      <c r="CF779" s="51"/>
      <c r="CG779" s="51"/>
      <c r="CH779" s="51"/>
      <c r="CI779" s="51"/>
      <c r="CJ779" s="51"/>
      <c r="CK779" s="51"/>
      <c r="CL779" s="51"/>
      <c r="CM779" s="51"/>
      <c r="CN779" s="51"/>
      <c r="CO779" s="51"/>
      <c r="CP779" s="51"/>
      <c r="CQ779" s="51"/>
      <c r="CR779" s="51"/>
      <c r="CZ779" s="51"/>
      <c r="DA779" s="51"/>
      <c r="DB779" s="51"/>
      <c r="DC779" s="51"/>
      <c r="DD779" s="51"/>
      <c r="DE779" s="51"/>
      <c r="DF779" s="51"/>
      <c r="DG779" s="51"/>
      <c r="DH779" s="51"/>
      <c r="DI779" s="51"/>
      <c r="DJ779" s="51"/>
      <c r="DK779" s="51"/>
      <c r="DL779" s="51"/>
      <c r="DM779" s="51"/>
      <c r="DN779" s="51"/>
      <c r="DO779" s="51"/>
      <c r="DP779" s="51"/>
      <c r="DX779" s="51"/>
      <c r="DY779" s="51"/>
      <c r="DZ779" s="51"/>
      <c r="EA779" s="51"/>
      <c r="EB779" s="51"/>
      <c r="EC779" s="51"/>
      <c r="ED779" s="51"/>
      <c r="EE779" s="51"/>
      <c r="EF779" s="51"/>
      <c r="EG779" s="51"/>
      <c r="EH779" s="51"/>
      <c r="EI779" s="51"/>
      <c r="EJ779" s="51"/>
      <c r="EK779" s="51"/>
      <c r="EL779" s="51"/>
      <c r="EM779" s="51"/>
      <c r="EN779" s="51"/>
      <c r="EV779" s="51"/>
      <c r="EW779" s="51"/>
      <c r="EX779" s="51"/>
      <c r="EY779" s="51"/>
      <c r="EZ779" s="51"/>
      <c r="FA779" s="51"/>
      <c r="FB779" s="51"/>
      <c r="FC779" s="51"/>
      <c r="FD779" s="51"/>
      <c r="FE779" s="51"/>
      <c r="FF779" s="51"/>
      <c r="FG779" s="51"/>
      <c r="FH779" s="51"/>
      <c r="FI779" s="51"/>
      <c r="FJ779" s="51"/>
      <c r="FK779" s="51"/>
      <c r="FL779" s="51"/>
    </row>
    <row r="780" spans="8:168" ht="12" customHeight="1" x14ac:dyDescent="0.2">
      <c r="H780" s="8"/>
      <c r="I780" s="8"/>
      <c r="J780" s="8"/>
      <c r="K780" s="8"/>
      <c r="L780" s="8"/>
      <c r="M780" s="8"/>
      <c r="N780" s="8"/>
      <c r="O780" s="8"/>
      <c r="P780" s="8"/>
      <c r="Q780" s="8"/>
      <c r="R780" s="8"/>
      <c r="S780" s="8"/>
      <c r="T780" s="8"/>
      <c r="U780" s="8"/>
      <c r="V780" s="8"/>
      <c r="W780" s="8"/>
      <c r="X780" s="8"/>
      <c r="AF780" s="51"/>
      <c r="AG780" s="51"/>
      <c r="AH780" s="51"/>
      <c r="AI780" s="51"/>
      <c r="AJ780" s="51"/>
      <c r="AK780" s="51"/>
      <c r="AL780" s="51"/>
      <c r="AM780" s="51"/>
      <c r="AN780" s="51"/>
      <c r="AO780" s="51"/>
      <c r="AP780" s="51"/>
      <c r="AQ780" s="51"/>
      <c r="AR780" s="51"/>
      <c r="AS780" s="51"/>
      <c r="AT780" s="51"/>
      <c r="AU780" s="51"/>
      <c r="AV780" s="51"/>
      <c r="BD780" s="51"/>
      <c r="BE780" s="51"/>
      <c r="BF780" s="51"/>
      <c r="BG780" s="51"/>
      <c r="BH780" s="51"/>
      <c r="BI780" s="51"/>
      <c r="BJ780" s="51"/>
      <c r="BK780" s="51"/>
      <c r="BL780" s="51"/>
      <c r="BM780" s="51"/>
      <c r="BN780" s="51"/>
      <c r="BO780" s="51"/>
      <c r="BP780" s="51"/>
      <c r="BQ780" s="51"/>
      <c r="BR780" s="51"/>
      <c r="BS780" s="51"/>
      <c r="BT780" s="51"/>
      <c r="CB780" s="51"/>
      <c r="CC780" s="51"/>
      <c r="CD780" s="51"/>
      <c r="CE780" s="51"/>
      <c r="CF780" s="51"/>
      <c r="CG780" s="51"/>
      <c r="CH780" s="51"/>
      <c r="CI780" s="51"/>
      <c r="CJ780" s="51"/>
      <c r="CK780" s="51"/>
      <c r="CL780" s="51"/>
      <c r="CM780" s="51"/>
      <c r="CN780" s="51"/>
      <c r="CO780" s="51"/>
      <c r="CP780" s="51"/>
      <c r="CQ780" s="51"/>
      <c r="CR780" s="51"/>
      <c r="CZ780" s="51"/>
      <c r="DA780" s="51"/>
      <c r="DB780" s="51"/>
      <c r="DC780" s="51"/>
      <c r="DD780" s="51"/>
      <c r="DE780" s="51"/>
      <c r="DF780" s="51"/>
      <c r="DG780" s="51"/>
      <c r="DH780" s="51"/>
      <c r="DI780" s="51"/>
      <c r="DJ780" s="51"/>
      <c r="DK780" s="51"/>
      <c r="DL780" s="51"/>
      <c r="DM780" s="51"/>
      <c r="DN780" s="51"/>
      <c r="DO780" s="51"/>
      <c r="DP780" s="51"/>
      <c r="DX780" s="51"/>
      <c r="DY780" s="51"/>
      <c r="DZ780" s="51"/>
      <c r="EA780" s="51"/>
      <c r="EB780" s="51"/>
      <c r="EC780" s="51"/>
      <c r="ED780" s="51"/>
      <c r="EE780" s="51"/>
      <c r="EF780" s="51"/>
      <c r="EG780" s="51"/>
      <c r="EH780" s="51"/>
      <c r="EI780" s="51"/>
      <c r="EJ780" s="51"/>
      <c r="EK780" s="51"/>
      <c r="EL780" s="51"/>
      <c r="EM780" s="51"/>
      <c r="EN780" s="51"/>
      <c r="EV780" s="51"/>
      <c r="EW780" s="51"/>
      <c r="EX780" s="51"/>
      <c r="EY780" s="51"/>
      <c r="EZ780" s="51"/>
      <c r="FA780" s="51"/>
      <c r="FB780" s="51"/>
      <c r="FC780" s="51"/>
      <c r="FD780" s="51"/>
      <c r="FE780" s="51"/>
      <c r="FF780" s="51"/>
      <c r="FG780" s="51"/>
      <c r="FH780" s="51"/>
      <c r="FI780" s="51"/>
      <c r="FJ780" s="51"/>
      <c r="FK780" s="51"/>
      <c r="FL780" s="51"/>
    </row>
    <row r="781" spans="8:168" ht="12" customHeight="1" x14ac:dyDescent="0.2">
      <c r="H781" s="8"/>
      <c r="I781" s="8"/>
      <c r="J781" s="8"/>
      <c r="K781" s="8"/>
      <c r="L781" s="8"/>
      <c r="M781" s="8"/>
      <c r="N781" s="8"/>
      <c r="O781" s="8"/>
      <c r="P781" s="8"/>
      <c r="Q781" s="8"/>
      <c r="R781" s="8"/>
      <c r="S781" s="8"/>
      <c r="T781" s="8"/>
      <c r="U781" s="8"/>
      <c r="V781" s="8"/>
      <c r="W781" s="8"/>
      <c r="X781" s="8"/>
      <c r="AF781" s="51"/>
      <c r="AG781" s="51"/>
      <c r="AH781" s="51"/>
      <c r="AI781" s="51"/>
      <c r="AJ781" s="51"/>
      <c r="AK781" s="51"/>
      <c r="AL781" s="51"/>
      <c r="AM781" s="51"/>
      <c r="AN781" s="51"/>
      <c r="AO781" s="51"/>
      <c r="AP781" s="51"/>
      <c r="AQ781" s="51"/>
      <c r="AR781" s="51"/>
      <c r="AS781" s="51"/>
      <c r="AT781" s="51"/>
      <c r="AU781" s="51"/>
      <c r="AV781" s="51"/>
      <c r="BD781" s="51"/>
      <c r="BE781" s="51"/>
      <c r="BF781" s="51"/>
      <c r="BG781" s="51"/>
      <c r="BH781" s="51"/>
      <c r="BI781" s="51"/>
      <c r="BJ781" s="51"/>
      <c r="BK781" s="51"/>
      <c r="BL781" s="51"/>
      <c r="BM781" s="51"/>
      <c r="BN781" s="51"/>
      <c r="BO781" s="51"/>
      <c r="BP781" s="51"/>
      <c r="BQ781" s="51"/>
      <c r="BR781" s="51"/>
      <c r="BS781" s="51"/>
      <c r="BT781" s="51"/>
      <c r="CB781" s="51"/>
      <c r="CC781" s="51"/>
      <c r="CD781" s="51"/>
      <c r="CE781" s="51"/>
      <c r="CF781" s="51"/>
      <c r="CG781" s="51"/>
      <c r="CH781" s="51"/>
      <c r="CI781" s="51"/>
      <c r="CJ781" s="51"/>
      <c r="CK781" s="51"/>
      <c r="CL781" s="51"/>
      <c r="CM781" s="51"/>
      <c r="CN781" s="51"/>
      <c r="CO781" s="51"/>
      <c r="CP781" s="51"/>
      <c r="CQ781" s="51"/>
      <c r="CR781" s="51"/>
      <c r="CZ781" s="51"/>
      <c r="DA781" s="51"/>
      <c r="DB781" s="51"/>
      <c r="DC781" s="51"/>
      <c r="DD781" s="51"/>
      <c r="DE781" s="51"/>
      <c r="DF781" s="51"/>
      <c r="DG781" s="51"/>
      <c r="DH781" s="51"/>
      <c r="DI781" s="51"/>
      <c r="DJ781" s="51"/>
      <c r="DK781" s="51"/>
      <c r="DL781" s="51"/>
      <c r="DM781" s="51"/>
      <c r="DN781" s="51"/>
      <c r="DO781" s="51"/>
      <c r="DP781" s="51"/>
      <c r="DX781" s="51"/>
      <c r="DY781" s="51"/>
      <c r="DZ781" s="51"/>
      <c r="EA781" s="51"/>
      <c r="EB781" s="51"/>
      <c r="EC781" s="51"/>
      <c r="ED781" s="51"/>
      <c r="EE781" s="51"/>
      <c r="EF781" s="51"/>
      <c r="EG781" s="51"/>
      <c r="EH781" s="51"/>
      <c r="EI781" s="51"/>
      <c r="EJ781" s="51"/>
      <c r="EK781" s="51"/>
      <c r="EL781" s="51"/>
      <c r="EM781" s="51"/>
      <c r="EN781" s="51"/>
      <c r="EV781" s="51"/>
      <c r="EW781" s="51"/>
      <c r="EX781" s="51"/>
      <c r="EY781" s="51"/>
      <c r="EZ781" s="51"/>
      <c r="FA781" s="51"/>
      <c r="FB781" s="51"/>
      <c r="FC781" s="51"/>
      <c r="FD781" s="51"/>
      <c r="FE781" s="51"/>
      <c r="FF781" s="51"/>
      <c r="FG781" s="51"/>
      <c r="FH781" s="51"/>
      <c r="FI781" s="51"/>
      <c r="FJ781" s="51"/>
      <c r="FK781" s="51"/>
      <c r="FL781" s="51"/>
    </row>
    <row r="782" spans="8:168" ht="12" customHeight="1" x14ac:dyDescent="0.2">
      <c r="H782" s="8"/>
      <c r="I782" s="8"/>
      <c r="J782" s="8"/>
      <c r="K782" s="8"/>
      <c r="L782" s="8"/>
      <c r="M782" s="8"/>
      <c r="N782" s="8"/>
      <c r="O782" s="8"/>
      <c r="P782" s="8"/>
      <c r="Q782" s="8"/>
      <c r="R782" s="8"/>
      <c r="S782" s="8"/>
      <c r="T782" s="8"/>
      <c r="U782" s="8"/>
      <c r="V782" s="8"/>
      <c r="W782" s="8"/>
      <c r="X782" s="8"/>
      <c r="AF782" s="51"/>
      <c r="AG782" s="51"/>
      <c r="AH782" s="51"/>
      <c r="AI782" s="51"/>
      <c r="AJ782" s="51"/>
      <c r="AK782" s="51"/>
      <c r="AL782" s="51"/>
      <c r="AM782" s="51"/>
      <c r="AN782" s="51"/>
      <c r="AO782" s="51"/>
      <c r="AP782" s="51"/>
      <c r="AQ782" s="51"/>
      <c r="AR782" s="51"/>
      <c r="AS782" s="51"/>
      <c r="AT782" s="51"/>
      <c r="AU782" s="51"/>
      <c r="AV782" s="51"/>
      <c r="BD782" s="51"/>
      <c r="BE782" s="51"/>
      <c r="BF782" s="51"/>
      <c r="BG782" s="51"/>
      <c r="BH782" s="51"/>
      <c r="BI782" s="51"/>
      <c r="BJ782" s="51"/>
      <c r="BK782" s="51"/>
      <c r="BL782" s="51"/>
      <c r="BM782" s="51"/>
      <c r="BN782" s="51"/>
      <c r="BO782" s="51"/>
      <c r="BP782" s="51"/>
      <c r="BQ782" s="51"/>
      <c r="BR782" s="51"/>
      <c r="BS782" s="51"/>
      <c r="BT782" s="51"/>
      <c r="CB782" s="51"/>
      <c r="CC782" s="51"/>
      <c r="CD782" s="51"/>
      <c r="CE782" s="51"/>
      <c r="CF782" s="51"/>
      <c r="CG782" s="51"/>
      <c r="CH782" s="51"/>
      <c r="CI782" s="51"/>
      <c r="CJ782" s="51"/>
      <c r="CK782" s="51"/>
      <c r="CL782" s="51"/>
      <c r="CM782" s="51"/>
      <c r="CN782" s="51"/>
      <c r="CO782" s="51"/>
      <c r="CP782" s="51"/>
      <c r="CQ782" s="51"/>
      <c r="CR782" s="51"/>
      <c r="CZ782" s="51"/>
      <c r="DA782" s="51"/>
      <c r="DB782" s="51"/>
      <c r="DC782" s="51"/>
      <c r="DD782" s="51"/>
      <c r="DE782" s="51"/>
      <c r="DF782" s="51"/>
      <c r="DG782" s="51"/>
      <c r="DH782" s="51"/>
      <c r="DI782" s="51"/>
      <c r="DJ782" s="51"/>
      <c r="DK782" s="51"/>
      <c r="DL782" s="51"/>
      <c r="DM782" s="51"/>
      <c r="DN782" s="51"/>
      <c r="DO782" s="51"/>
      <c r="DP782" s="51"/>
      <c r="DX782" s="51"/>
      <c r="DY782" s="51"/>
      <c r="DZ782" s="51"/>
      <c r="EA782" s="51"/>
      <c r="EB782" s="51"/>
      <c r="EC782" s="51"/>
      <c r="ED782" s="51"/>
      <c r="EE782" s="51"/>
      <c r="EF782" s="51"/>
      <c r="EG782" s="51"/>
      <c r="EH782" s="51"/>
      <c r="EI782" s="51"/>
      <c r="EJ782" s="51"/>
      <c r="EK782" s="51"/>
      <c r="EL782" s="51"/>
      <c r="EM782" s="51"/>
      <c r="EN782" s="51"/>
      <c r="EV782" s="51"/>
      <c r="EW782" s="51"/>
      <c r="EX782" s="51"/>
      <c r="EY782" s="51"/>
      <c r="EZ782" s="51"/>
      <c r="FA782" s="51"/>
      <c r="FB782" s="51"/>
      <c r="FC782" s="51"/>
      <c r="FD782" s="51"/>
      <c r="FE782" s="51"/>
      <c r="FF782" s="51"/>
      <c r="FG782" s="51"/>
      <c r="FH782" s="51"/>
      <c r="FI782" s="51"/>
      <c r="FJ782" s="51"/>
      <c r="FK782" s="51"/>
      <c r="FL782" s="51"/>
    </row>
    <row r="783" spans="8:168" ht="12" customHeight="1" x14ac:dyDescent="0.2">
      <c r="H783" s="8"/>
      <c r="I783" s="8"/>
      <c r="J783" s="8"/>
      <c r="K783" s="8"/>
      <c r="L783" s="8"/>
      <c r="M783" s="8"/>
      <c r="N783" s="8"/>
      <c r="O783" s="8"/>
      <c r="P783" s="8"/>
      <c r="Q783" s="8"/>
      <c r="R783" s="8"/>
      <c r="S783" s="8"/>
      <c r="T783" s="8"/>
      <c r="U783" s="8"/>
      <c r="V783" s="8"/>
      <c r="W783" s="8"/>
      <c r="X783" s="8"/>
      <c r="AF783" s="51"/>
      <c r="AG783" s="51"/>
      <c r="AH783" s="51"/>
      <c r="AI783" s="51"/>
      <c r="AJ783" s="51"/>
      <c r="AK783" s="51"/>
      <c r="AL783" s="51"/>
      <c r="AM783" s="51"/>
      <c r="AN783" s="51"/>
      <c r="AO783" s="51"/>
      <c r="AP783" s="51"/>
      <c r="AQ783" s="51"/>
      <c r="AR783" s="51"/>
      <c r="AS783" s="51"/>
      <c r="AT783" s="51"/>
      <c r="AU783" s="51"/>
      <c r="AV783" s="51"/>
      <c r="BD783" s="51"/>
      <c r="BE783" s="51"/>
      <c r="BF783" s="51"/>
      <c r="BG783" s="51"/>
      <c r="BH783" s="51"/>
      <c r="BI783" s="51"/>
      <c r="BJ783" s="51"/>
      <c r="BK783" s="51"/>
      <c r="BL783" s="51"/>
      <c r="BM783" s="51"/>
      <c r="BN783" s="51"/>
      <c r="BO783" s="51"/>
      <c r="BP783" s="51"/>
      <c r="BQ783" s="51"/>
      <c r="BR783" s="51"/>
      <c r="BS783" s="51"/>
      <c r="BT783" s="51"/>
      <c r="CB783" s="51"/>
      <c r="CC783" s="51"/>
      <c r="CD783" s="51"/>
      <c r="CE783" s="51"/>
      <c r="CF783" s="51"/>
      <c r="CG783" s="51"/>
      <c r="CH783" s="51"/>
      <c r="CI783" s="51"/>
      <c r="CJ783" s="51"/>
      <c r="CK783" s="51"/>
      <c r="CL783" s="51"/>
      <c r="CM783" s="51"/>
      <c r="CN783" s="51"/>
      <c r="CO783" s="51"/>
      <c r="CP783" s="51"/>
      <c r="CQ783" s="51"/>
      <c r="CR783" s="51"/>
      <c r="CZ783" s="51"/>
      <c r="DA783" s="51"/>
      <c r="DB783" s="51"/>
      <c r="DC783" s="51"/>
      <c r="DD783" s="51"/>
      <c r="DE783" s="51"/>
      <c r="DF783" s="51"/>
      <c r="DG783" s="51"/>
      <c r="DH783" s="51"/>
      <c r="DI783" s="51"/>
      <c r="DJ783" s="51"/>
      <c r="DK783" s="51"/>
      <c r="DL783" s="51"/>
      <c r="DM783" s="51"/>
      <c r="DN783" s="51"/>
      <c r="DO783" s="51"/>
      <c r="DP783" s="51"/>
      <c r="DX783" s="51"/>
      <c r="DY783" s="51"/>
      <c r="DZ783" s="51"/>
      <c r="EA783" s="51"/>
      <c r="EB783" s="51"/>
      <c r="EC783" s="51"/>
      <c r="ED783" s="51"/>
      <c r="EE783" s="51"/>
      <c r="EF783" s="51"/>
      <c r="EG783" s="51"/>
      <c r="EH783" s="51"/>
      <c r="EI783" s="51"/>
      <c r="EJ783" s="51"/>
      <c r="EK783" s="51"/>
      <c r="EL783" s="51"/>
      <c r="EM783" s="51"/>
      <c r="EN783" s="51"/>
      <c r="EV783" s="51"/>
      <c r="EW783" s="51"/>
      <c r="EX783" s="51"/>
      <c r="EY783" s="51"/>
      <c r="EZ783" s="51"/>
      <c r="FA783" s="51"/>
      <c r="FB783" s="51"/>
      <c r="FC783" s="51"/>
      <c r="FD783" s="51"/>
      <c r="FE783" s="51"/>
      <c r="FF783" s="51"/>
      <c r="FG783" s="51"/>
      <c r="FH783" s="51"/>
      <c r="FI783" s="51"/>
      <c r="FJ783" s="51"/>
      <c r="FK783" s="51"/>
      <c r="FL783" s="51"/>
    </row>
    <row r="784" spans="8:168" ht="12" customHeight="1" x14ac:dyDescent="0.2">
      <c r="H784" s="8"/>
      <c r="I784" s="8"/>
      <c r="J784" s="8"/>
      <c r="K784" s="8"/>
      <c r="L784" s="8"/>
      <c r="M784" s="8"/>
      <c r="N784" s="8"/>
      <c r="O784" s="8"/>
      <c r="P784" s="8"/>
      <c r="Q784" s="8"/>
      <c r="R784" s="8"/>
      <c r="S784" s="8"/>
      <c r="T784" s="8"/>
      <c r="U784" s="8"/>
      <c r="V784" s="8"/>
      <c r="W784" s="8"/>
      <c r="X784" s="8"/>
      <c r="AF784" s="51"/>
      <c r="AG784" s="51"/>
      <c r="AH784" s="51"/>
      <c r="AI784" s="51"/>
      <c r="AJ784" s="51"/>
      <c r="AK784" s="51"/>
      <c r="AL784" s="51"/>
      <c r="AM784" s="51"/>
      <c r="AN784" s="51"/>
      <c r="AO784" s="51"/>
      <c r="AP784" s="51"/>
      <c r="AQ784" s="51"/>
      <c r="AR784" s="51"/>
      <c r="AS784" s="51"/>
      <c r="AT784" s="51"/>
      <c r="AU784" s="51"/>
      <c r="AV784" s="51"/>
      <c r="BD784" s="51"/>
      <c r="BE784" s="51"/>
      <c r="BF784" s="51"/>
      <c r="BG784" s="51"/>
      <c r="BH784" s="51"/>
      <c r="BI784" s="51"/>
      <c r="BJ784" s="51"/>
      <c r="BK784" s="51"/>
      <c r="BL784" s="51"/>
      <c r="BM784" s="51"/>
      <c r="BN784" s="51"/>
      <c r="BO784" s="51"/>
      <c r="BP784" s="51"/>
      <c r="BQ784" s="51"/>
      <c r="BR784" s="51"/>
      <c r="BS784" s="51"/>
      <c r="BT784" s="51"/>
      <c r="CB784" s="51"/>
      <c r="CC784" s="51"/>
      <c r="CD784" s="51"/>
      <c r="CE784" s="51"/>
      <c r="CF784" s="51"/>
      <c r="CG784" s="51"/>
      <c r="CH784" s="51"/>
      <c r="CI784" s="51"/>
      <c r="CJ784" s="51"/>
      <c r="CK784" s="51"/>
      <c r="CL784" s="51"/>
      <c r="CM784" s="51"/>
      <c r="CN784" s="51"/>
      <c r="CO784" s="51"/>
      <c r="CP784" s="51"/>
      <c r="CQ784" s="51"/>
      <c r="CR784" s="51"/>
      <c r="CZ784" s="51"/>
      <c r="DA784" s="51"/>
      <c r="DB784" s="51"/>
      <c r="DC784" s="51"/>
      <c r="DD784" s="51"/>
      <c r="DE784" s="51"/>
      <c r="DF784" s="51"/>
      <c r="DG784" s="51"/>
      <c r="DH784" s="51"/>
      <c r="DI784" s="51"/>
      <c r="DJ784" s="51"/>
      <c r="DK784" s="51"/>
      <c r="DL784" s="51"/>
      <c r="DM784" s="51"/>
      <c r="DN784" s="51"/>
      <c r="DO784" s="51"/>
      <c r="DP784" s="51"/>
      <c r="DX784" s="51"/>
      <c r="DY784" s="51"/>
      <c r="DZ784" s="51"/>
      <c r="EA784" s="51"/>
      <c r="EB784" s="51"/>
      <c r="EC784" s="51"/>
      <c r="ED784" s="51"/>
      <c r="EE784" s="51"/>
      <c r="EF784" s="51"/>
      <c r="EG784" s="51"/>
      <c r="EH784" s="51"/>
      <c r="EI784" s="51"/>
      <c r="EJ784" s="51"/>
      <c r="EK784" s="51"/>
      <c r="EL784" s="51"/>
      <c r="EM784" s="51"/>
      <c r="EN784" s="51"/>
      <c r="EV784" s="51"/>
      <c r="EW784" s="51"/>
      <c r="EX784" s="51"/>
      <c r="EY784" s="51"/>
      <c r="EZ784" s="51"/>
      <c r="FA784" s="51"/>
      <c r="FB784" s="51"/>
      <c r="FC784" s="51"/>
      <c r="FD784" s="51"/>
      <c r="FE784" s="51"/>
      <c r="FF784" s="51"/>
      <c r="FG784" s="51"/>
      <c r="FH784" s="51"/>
      <c r="FI784" s="51"/>
      <c r="FJ784" s="51"/>
      <c r="FK784" s="51"/>
      <c r="FL784" s="51"/>
    </row>
    <row r="785" spans="8:168" ht="12" customHeight="1" x14ac:dyDescent="0.2">
      <c r="H785" s="8"/>
      <c r="I785" s="8"/>
      <c r="J785" s="8"/>
      <c r="K785" s="8"/>
      <c r="L785" s="8"/>
      <c r="M785" s="8"/>
      <c r="N785" s="8"/>
      <c r="O785" s="8"/>
      <c r="P785" s="8"/>
      <c r="Q785" s="8"/>
      <c r="R785" s="8"/>
      <c r="S785" s="8"/>
      <c r="T785" s="8"/>
      <c r="U785" s="8"/>
      <c r="V785" s="8"/>
      <c r="W785" s="8"/>
      <c r="X785" s="8"/>
      <c r="AF785" s="51"/>
      <c r="AG785" s="51"/>
      <c r="AH785" s="51"/>
      <c r="AI785" s="51"/>
      <c r="AJ785" s="51"/>
      <c r="AK785" s="51"/>
      <c r="AL785" s="51"/>
      <c r="AM785" s="51"/>
      <c r="AN785" s="51"/>
      <c r="AO785" s="51"/>
      <c r="AP785" s="51"/>
      <c r="AQ785" s="51"/>
      <c r="AR785" s="51"/>
      <c r="AS785" s="51"/>
      <c r="AT785" s="51"/>
      <c r="AU785" s="51"/>
      <c r="AV785" s="51"/>
      <c r="BD785" s="51"/>
      <c r="BE785" s="51"/>
      <c r="BF785" s="51"/>
      <c r="BG785" s="51"/>
      <c r="BH785" s="51"/>
      <c r="BI785" s="51"/>
      <c r="BJ785" s="51"/>
      <c r="BK785" s="51"/>
      <c r="BL785" s="51"/>
      <c r="BM785" s="51"/>
      <c r="BN785" s="51"/>
      <c r="BO785" s="51"/>
      <c r="BP785" s="51"/>
      <c r="BQ785" s="51"/>
      <c r="BR785" s="51"/>
      <c r="BS785" s="51"/>
      <c r="BT785" s="51"/>
      <c r="CB785" s="51"/>
      <c r="CC785" s="51"/>
      <c r="CD785" s="51"/>
      <c r="CE785" s="51"/>
      <c r="CF785" s="51"/>
      <c r="CG785" s="51"/>
      <c r="CH785" s="51"/>
      <c r="CI785" s="51"/>
      <c r="CJ785" s="51"/>
      <c r="CK785" s="51"/>
      <c r="CL785" s="51"/>
      <c r="CM785" s="51"/>
      <c r="CN785" s="51"/>
      <c r="CO785" s="51"/>
      <c r="CP785" s="51"/>
      <c r="CQ785" s="51"/>
      <c r="CR785" s="51"/>
      <c r="CZ785" s="51"/>
      <c r="DA785" s="51"/>
      <c r="DB785" s="51"/>
      <c r="DC785" s="51"/>
      <c r="DD785" s="51"/>
      <c r="DE785" s="51"/>
      <c r="DF785" s="51"/>
      <c r="DG785" s="51"/>
      <c r="DH785" s="51"/>
      <c r="DI785" s="51"/>
      <c r="DJ785" s="51"/>
      <c r="DK785" s="51"/>
      <c r="DL785" s="51"/>
      <c r="DM785" s="51"/>
      <c r="DN785" s="51"/>
      <c r="DO785" s="51"/>
      <c r="DP785" s="51"/>
      <c r="DX785" s="51"/>
      <c r="DY785" s="51"/>
      <c r="DZ785" s="51"/>
      <c r="EA785" s="51"/>
      <c r="EB785" s="51"/>
      <c r="EC785" s="51"/>
      <c r="ED785" s="51"/>
      <c r="EE785" s="51"/>
      <c r="EF785" s="51"/>
      <c r="EG785" s="51"/>
      <c r="EH785" s="51"/>
      <c r="EI785" s="51"/>
      <c r="EJ785" s="51"/>
      <c r="EK785" s="51"/>
      <c r="EL785" s="51"/>
      <c r="EM785" s="51"/>
      <c r="EN785" s="51"/>
      <c r="EV785" s="51"/>
      <c r="EW785" s="51"/>
      <c r="EX785" s="51"/>
      <c r="EY785" s="51"/>
      <c r="EZ785" s="51"/>
      <c r="FA785" s="51"/>
      <c r="FB785" s="51"/>
      <c r="FC785" s="51"/>
      <c r="FD785" s="51"/>
      <c r="FE785" s="51"/>
      <c r="FF785" s="51"/>
      <c r="FG785" s="51"/>
      <c r="FH785" s="51"/>
      <c r="FI785" s="51"/>
      <c r="FJ785" s="51"/>
      <c r="FK785" s="51"/>
      <c r="FL785" s="51"/>
    </row>
    <row r="786" spans="8:168" ht="12" customHeight="1" x14ac:dyDescent="0.2">
      <c r="H786" s="8"/>
      <c r="I786" s="8"/>
      <c r="J786" s="8"/>
      <c r="K786" s="8"/>
      <c r="L786" s="8"/>
      <c r="M786" s="8"/>
      <c r="N786" s="8"/>
      <c r="O786" s="8"/>
      <c r="P786" s="8"/>
      <c r="Q786" s="8"/>
      <c r="R786" s="8"/>
      <c r="S786" s="8"/>
      <c r="T786" s="8"/>
      <c r="U786" s="8"/>
      <c r="V786" s="8"/>
      <c r="W786" s="8"/>
      <c r="X786" s="8"/>
      <c r="AF786" s="51"/>
      <c r="AG786" s="51"/>
      <c r="AH786" s="51"/>
      <c r="AI786" s="51"/>
      <c r="AJ786" s="51"/>
      <c r="AK786" s="51"/>
      <c r="AL786" s="51"/>
      <c r="AM786" s="51"/>
      <c r="AN786" s="51"/>
      <c r="AO786" s="51"/>
      <c r="AP786" s="51"/>
      <c r="AQ786" s="51"/>
      <c r="AR786" s="51"/>
      <c r="AS786" s="51"/>
      <c r="AT786" s="51"/>
      <c r="AU786" s="51"/>
      <c r="AV786" s="51"/>
      <c r="BD786" s="51"/>
      <c r="BE786" s="51"/>
      <c r="BF786" s="51"/>
      <c r="BG786" s="51"/>
      <c r="BH786" s="51"/>
      <c r="BI786" s="51"/>
      <c r="BJ786" s="51"/>
      <c r="BK786" s="51"/>
      <c r="BL786" s="51"/>
      <c r="BM786" s="51"/>
      <c r="BN786" s="51"/>
      <c r="BO786" s="51"/>
      <c r="BP786" s="51"/>
      <c r="BQ786" s="51"/>
      <c r="BR786" s="51"/>
      <c r="BS786" s="51"/>
      <c r="BT786" s="51"/>
      <c r="CB786" s="51"/>
      <c r="CC786" s="51"/>
      <c r="CD786" s="51"/>
      <c r="CE786" s="51"/>
      <c r="CF786" s="51"/>
      <c r="CG786" s="51"/>
      <c r="CH786" s="51"/>
      <c r="CI786" s="51"/>
      <c r="CJ786" s="51"/>
      <c r="CK786" s="51"/>
      <c r="CL786" s="51"/>
      <c r="CM786" s="51"/>
      <c r="CN786" s="51"/>
      <c r="CO786" s="51"/>
      <c r="CP786" s="51"/>
      <c r="CQ786" s="51"/>
      <c r="CR786" s="51"/>
      <c r="CZ786" s="51"/>
      <c r="DA786" s="51"/>
      <c r="DB786" s="51"/>
      <c r="DC786" s="51"/>
      <c r="DD786" s="51"/>
      <c r="DE786" s="51"/>
      <c r="DF786" s="51"/>
      <c r="DG786" s="51"/>
      <c r="DH786" s="51"/>
      <c r="DI786" s="51"/>
      <c r="DJ786" s="51"/>
      <c r="DK786" s="51"/>
      <c r="DL786" s="51"/>
      <c r="DM786" s="51"/>
      <c r="DN786" s="51"/>
      <c r="DO786" s="51"/>
      <c r="DP786" s="51"/>
      <c r="DX786" s="51"/>
      <c r="DY786" s="51"/>
      <c r="DZ786" s="51"/>
      <c r="EA786" s="51"/>
      <c r="EB786" s="51"/>
      <c r="EC786" s="51"/>
      <c r="ED786" s="51"/>
      <c r="EE786" s="51"/>
      <c r="EF786" s="51"/>
      <c r="EG786" s="51"/>
      <c r="EH786" s="51"/>
      <c r="EI786" s="51"/>
      <c r="EJ786" s="51"/>
      <c r="EK786" s="51"/>
      <c r="EL786" s="51"/>
      <c r="EM786" s="51"/>
      <c r="EN786" s="51"/>
      <c r="EV786" s="51"/>
      <c r="EW786" s="51"/>
      <c r="EX786" s="51"/>
      <c r="EY786" s="51"/>
      <c r="EZ786" s="51"/>
      <c r="FA786" s="51"/>
      <c r="FB786" s="51"/>
      <c r="FC786" s="51"/>
      <c r="FD786" s="51"/>
      <c r="FE786" s="51"/>
      <c r="FF786" s="51"/>
      <c r="FG786" s="51"/>
      <c r="FH786" s="51"/>
      <c r="FI786" s="51"/>
      <c r="FJ786" s="51"/>
      <c r="FK786" s="51"/>
      <c r="FL786" s="51"/>
    </row>
    <row r="787" spans="8:168" ht="12" customHeight="1" x14ac:dyDescent="0.2">
      <c r="H787" s="8"/>
      <c r="I787" s="8"/>
      <c r="J787" s="8"/>
      <c r="K787" s="8"/>
      <c r="L787" s="8"/>
      <c r="M787" s="8"/>
      <c r="N787" s="8"/>
      <c r="O787" s="8"/>
      <c r="P787" s="8"/>
      <c r="Q787" s="8"/>
      <c r="R787" s="8"/>
      <c r="S787" s="8"/>
      <c r="T787" s="8"/>
      <c r="U787" s="8"/>
      <c r="V787" s="8"/>
      <c r="W787" s="8"/>
      <c r="X787" s="8"/>
      <c r="AF787" s="51"/>
      <c r="AG787" s="51"/>
      <c r="AH787" s="51"/>
      <c r="AI787" s="51"/>
      <c r="AJ787" s="51"/>
      <c r="AK787" s="51"/>
      <c r="AL787" s="51"/>
      <c r="AM787" s="51"/>
      <c r="AN787" s="51"/>
      <c r="AO787" s="51"/>
      <c r="AP787" s="51"/>
      <c r="AQ787" s="51"/>
      <c r="AR787" s="51"/>
      <c r="AS787" s="51"/>
      <c r="AT787" s="51"/>
      <c r="AU787" s="51"/>
      <c r="AV787" s="51"/>
      <c r="BD787" s="51"/>
      <c r="BE787" s="51"/>
      <c r="BF787" s="51"/>
      <c r="BG787" s="51"/>
      <c r="BH787" s="51"/>
      <c r="BI787" s="51"/>
      <c r="BJ787" s="51"/>
      <c r="BK787" s="51"/>
      <c r="BL787" s="51"/>
      <c r="BM787" s="51"/>
      <c r="BN787" s="51"/>
      <c r="BO787" s="51"/>
      <c r="BP787" s="51"/>
      <c r="BQ787" s="51"/>
      <c r="BR787" s="51"/>
      <c r="BS787" s="51"/>
      <c r="BT787" s="51"/>
      <c r="CB787" s="51"/>
      <c r="CC787" s="51"/>
      <c r="CD787" s="51"/>
      <c r="CE787" s="51"/>
      <c r="CF787" s="51"/>
      <c r="CG787" s="51"/>
      <c r="CH787" s="51"/>
      <c r="CI787" s="51"/>
      <c r="CJ787" s="51"/>
      <c r="CK787" s="51"/>
      <c r="CL787" s="51"/>
      <c r="CM787" s="51"/>
      <c r="CN787" s="51"/>
      <c r="CO787" s="51"/>
      <c r="CP787" s="51"/>
      <c r="CQ787" s="51"/>
      <c r="CR787" s="51"/>
      <c r="CZ787" s="51"/>
      <c r="DA787" s="51"/>
      <c r="DB787" s="51"/>
      <c r="DC787" s="51"/>
      <c r="DD787" s="51"/>
      <c r="DE787" s="51"/>
      <c r="DF787" s="51"/>
      <c r="DG787" s="51"/>
      <c r="DH787" s="51"/>
      <c r="DI787" s="51"/>
      <c r="DJ787" s="51"/>
      <c r="DK787" s="51"/>
      <c r="DL787" s="51"/>
      <c r="DM787" s="51"/>
      <c r="DN787" s="51"/>
      <c r="DO787" s="51"/>
      <c r="DP787" s="51"/>
      <c r="DX787" s="51"/>
      <c r="DY787" s="51"/>
      <c r="DZ787" s="51"/>
      <c r="EA787" s="51"/>
      <c r="EB787" s="51"/>
      <c r="EC787" s="51"/>
      <c r="ED787" s="51"/>
      <c r="EE787" s="51"/>
      <c r="EF787" s="51"/>
      <c r="EG787" s="51"/>
      <c r="EH787" s="51"/>
      <c r="EI787" s="51"/>
      <c r="EJ787" s="51"/>
      <c r="EK787" s="51"/>
      <c r="EL787" s="51"/>
      <c r="EM787" s="51"/>
      <c r="EN787" s="51"/>
      <c r="EV787" s="51"/>
      <c r="EW787" s="51"/>
      <c r="EX787" s="51"/>
      <c r="EY787" s="51"/>
      <c r="EZ787" s="51"/>
      <c r="FA787" s="51"/>
      <c r="FB787" s="51"/>
      <c r="FC787" s="51"/>
      <c r="FD787" s="51"/>
      <c r="FE787" s="51"/>
      <c r="FF787" s="51"/>
      <c r="FG787" s="51"/>
      <c r="FH787" s="51"/>
      <c r="FI787" s="51"/>
      <c r="FJ787" s="51"/>
      <c r="FK787" s="51"/>
      <c r="FL787" s="51"/>
    </row>
    <row r="788" spans="8:168" ht="12" customHeight="1" x14ac:dyDescent="0.2">
      <c r="H788" s="8"/>
      <c r="I788" s="8"/>
      <c r="J788" s="8"/>
      <c r="K788" s="8"/>
      <c r="L788" s="8"/>
      <c r="M788" s="8"/>
      <c r="N788" s="8"/>
      <c r="O788" s="8"/>
      <c r="P788" s="8"/>
      <c r="Q788" s="8"/>
      <c r="R788" s="8"/>
      <c r="S788" s="8"/>
      <c r="T788" s="8"/>
      <c r="U788" s="8"/>
      <c r="V788" s="8"/>
      <c r="W788" s="8"/>
      <c r="X788" s="8"/>
      <c r="AF788" s="51"/>
      <c r="AG788" s="51"/>
      <c r="AH788" s="51"/>
      <c r="AI788" s="51"/>
      <c r="AJ788" s="51"/>
      <c r="AK788" s="51"/>
      <c r="AL788" s="51"/>
      <c r="AM788" s="51"/>
      <c r="AN788" s="51"/>
      <c r="AO788" s="51"/>
      <c r="AP788" s="51"/>
      <c r="AQ788" s="51"/>
      <c r="AR788" s="51"/>
      <c r="AS788" s="51"/>
      <c r="AT788" s="51"/>
      <c r="AU788" s="51"/>
      <c r="AV788" s="51"/>
      <c r="BD788" s="51"/>
      <c r="BE788" s="51"/>
      <c r="BF788" s="51"/>
      <c r="BG788" s="51"/>
      <c r="BH788" s="51"/>
      <c r="BI788" s="51"/>
      <c r="BJ788" s="51"/>
      <c r="BK788" s="51"/>
      <c r="BL788" s="51"/>
      <c r="BM788" s="51"/>
      <c r="BN788" s="51"/>
      <c r="BO788" s="51"/>
      <c r="BP788" s="51"/>
      <c r="BQ788" s="51"/>
      <c r="BR788" s="51"/>
      <c r="BS788" s="51"/>
      <c r="BT788" s="51"/>
      <c r="CB788" s="51"/>
      <c r="CC788" s="51"/>
      <c r="CD788" s="51"/>
      <c r="CE788" s="51"/>
      <c r="CF788" s="51"/>
      <c r="CG788" s="51"/>
      <c r="CH788" s="51"/>
      <c r="CI788" s="51"/>
      <c r="CJ788" s="51"/>
      <c r="CK788" s="51"/>
      <c r="CL788" s="51"/>
      <c r="CM788" s="51"/>
      <c r="CN788" s="51"/>
      <c r="CO788" s="51"/>
      <c r="CP788" s="51"/>
      <c r="CQ788" s="51"/>
      <c r="CR788" s="51"/>
      <c r="CZ788" s="51"/>
      <c r="DA788" s="51"/>
      <c r="DB788" s="51"/>
      <c r="DC788" s="51"/>
      <c r="DD788" s="51"/>
      <c r="DE788" s="51"/>
      <c r="DF788" s="51"/>
      <c r="DG788" s="51"/>
      <c r="DH788" s="51"/>
      <c r="DI788" s="51"/>
      <c r="DJ788" s="51"/>
      <c r="DK788" s="51"/>
      <c r="DL788" s="51"/>
      <c r="DM788" s="51"/>
      <c r="DN788" s="51"/>
      <c r="DO788" s="51"/>
      <c r="DP788" s="51"/>
      <c r="DX788" s="51"/>
      <c r="DY788" s="51"/>
      <c r="DZ788" s="51"/>
      <c r="EA788" s="51"/>
      <c r="EB788" s="51"/>
      <c r="EC788" s="51"/>
      <c r="ED788" s="51"/>
      <c r="EE788" s="51"/>
      <c r="EF788" s="51"/>
      <c r="EG788" s="51"/>
      <c r="EH788" s="51"/>
      <c r="EI788" s="51"/>
      <c r="EJ788" s="51"/>
      <c r="EK788" s="51"/>
      <c r="EL788" s="51"/>
      <c r="EM788" s="51"/>
      <c r="EN788" s="51"/>
      <c r="EV788" s="51"/>
      <c r="EW788" s="51"/>
      <c r="EX788" s="51"/>
      <c r="EY788" s="51"/>
      <c r="EZ788" s="51"/>
      <c r="FA788" s="51"/>
      <c r="FB788" s="51"/>
      <c r="FC788" s="51"/>
      <c r="FD788" s="51"/>
      <c r="FE788" s="51"/>
      <c r="FF788" s="51"/>
      <c r="FG788" s="51"/>
      <c r="FH788" s="51"/>
      <c r="FI788" s="51"/>
      <c r="FJ788" s="51"/>
      <c r="FK788" s="51"/>
      <c r="FL788" s="51"/>
    </row>
    <row r="789" spans="8:168" ht="12" customHeight="1" x14ac:dyDescent="0.2">
      <c r="H789" s="8"/>
      <c r="I789" s="8"/>
      <c r="J789" s="8"/>
      <c r="K789" s="8"/>
      <c r="L789" s="8"/>
      <c r="M789" s="8"/>
      <c r="N789" s="8"/>
      <c r="O789" s="8"/>
      <c r="P789" s="8"/>
      <c r="Q789" s="8"/>
      <c r="R789" s="8"/>
      <c r="S789" s="8"/>
      <c r="T789" s="8"/>
      <c r="U789" s="8"/>
      <c r="V789" s="8"/>
      <c r="W789" s="8"/>
      <c r="X789" s="8"/>
      <c r="AF789" s="51"/>
      <c r="AG789" s="51"/>
      <c r="AH789" s="51"/>
      <c r="AI789" s="51"/>
      <c r="AJ789" s="51"/>
      <c r="AK789" s="51"/>
      <c r="AL789" s="51"/>
      <c r="AM789" s="51"/>
      <c r="AN789" s="51"/>
      <c r="AO789" s="51"/>
      <c r="AP789" s="51"/>
      <c r="AQ789" s="51"/>
      <c r="AR789" s="51"/>
      <c r="AS789" s="51"/>
      <c r="AT789" s="51"/>
      <c r="AU789" s="51"/>
      <c r="AV789" s="51"/>
      <c r="BD789" s="51"/>
      <c r="BE789" s="51"/>
      <c r="BF789" s="51"/>
      <c r="BG789" s="51"/>
      <c r="BH789" s="51"/>
      <c r="BI789" s="51"/>
      <c r="BJ789" s="51"/>
      <c r="BK789" s="51"/>
      <c r="BL789" s="51"/>
      <c r="BM789" s="51"/>
      <c r="BN789" s="51"/>
      <c r="BO789" s="51"/>
      <c r="BP789" s="51"/>
      <c r="BQ789" s="51"/>
      <c r="BR789" s="51"/>
      <c r="BS789" s="51"/>
      <c r="BT789" s="51"/>
      <c r="CB789" s="51"/>
      <c r="CC789" s="51"/>
      <c r="CD789" s="51"/>
      <c r="CE789" s="51"/>
      <c r="CF789" s="51"/>
      <c r="CG789" s="51"/>
      <c r="CH789" s="51"/>
      <c r="CI789" s="51"/>
      <c r="CJ789" s="51"/>
      <c r="CK789" s="51"/>
      <c r="CL789" s="51"/>
      <c r="CM789" s="51"/>
      <c r="CN789" s="51"/>
      <c r="CO789" s="51"/>
      <c r="CP789" s="51"/>
      <c r="CQ789" s="51"/>
      <c r="CR789" s="51"/>
      <c r="CZ789" s="51"/>
      <c r="DA789" s="51"/>
      <c r="DB789" s="51"/>
      <c r="DC789" s="51"/>
      <c r="DD789" s="51"/>
      <c r="DE789" s="51"/>
      <c r="DF789" s="51"/>
      <c r="DG789" s="51"/>
      <c r="DH789" s="51"/>
      <c r="DI789" s="51"/>
      <c r="DJ789" s="51"/>
      <c r="DK789" s="51"/>
      <c r="DL789" s="51"/>
      <c r="DM789" s="51"/>
      <c r="DN789" s="51"/>
      <c r="DO789" s="51"/>
      <c r="DP789" s="51"/>
      <c r="DX789" s="51"/>
      <c r="DY789" s="51"/>
      <c r="DZ789" s="51"/>
      <c r="EA789" s="51"/>
      <c r="EB789" s="51"/>
      <c r="EC789" s="51"/>
      <c r="ED789" s="51"/>
      <c r="EE789" s="51"/>
      <c r="EF789" s="51"/>
      <c r="EG789" s="51"/>
      <c r="EH789" s="51"/>
      <c r="EI789" s="51"/>
      <c r="EJ789" s="51"/>
      <c r="EK789" s="51"/>
      <c r="EL789" s="51"/>
      <c r="EM789" s="51"/>
      <c r="EN789" s="51"/>
      <c r="EV789" s="51"/>
      <c r="EW789" s="51"/>
      <c r="EX789" s="51"/>
      <c r="EY789" s="51"/>
      <c r="EZ789" s="51"/>
      <c r="FA789" s="51"/>
      <c r="FB789" s="51"/>
      <c r="FC789" s="51"/>
      <c r="FD789" s="51"/>
      <c r="FE789" s="51"/>
      <c r="FF789" s="51"/>
      <c r="FG789" s="51"/>
      <c r="FH789" s="51"/>
      <c r="FI789" s="51"/>
      <c r="FJ789" s="51"/>
      <c r="FK789" s="51"/>
      <c r="FL789" s="51"/>
    </row>
    <row r="790" spans="8:168" ht="12" customHeight="1" x14ac:dyDescent="0.2">
      <c r="H790" s="8"/>
      <c r="I790" s="8"/>
      <c r="J790" s="8"/>
      <c r="K790" s="8"/>
      <c r="L790" s="8"/>
      <c r="M790" s="8"/>
      <c r="N790" s="8"/>
      <c r="O790" s="8"/>
      <c r="P790" s="8"/>
      <c r="Q790" s="8"/>
      <c r="R790" s="8"/>
      <c r="S790" s="8"/>
      <c r="T790" s="8"/>
      <c r="U790" s="8"/>
      <c r="V790" s="8"/>
      <c r="W790" s="8"/>
      <c r="X790" s="8"/>
      <c r="AF790" s="51"/>
      <c r="AG790" s="51"/>
      <c r="AH790" s="51"/>
      <c r="AI790" s="51"/>
      <c r="AJ790" s="51"/>
      <c r="AK790" s="51"/>
      <c r="AL790" s="51"/>
      <c r="AM790" s="51"/>
      <c r="AN790" s="51"/>
      <c r="AO790" s="51"/>
      <c r="AP790" s="51"/>
      <c r="AQ790" s="51"/>
      <c r="AR790" s="51"/>
      <c r="AS790" s="51"/>
      <c r="AT790" s="51"/>
      <c r="AU790" s="51"/>
      <c r="AV790" s="51"/>
      <c r="BD790" s="51"/>
      <c r="BE790" s="51"/>
      <c r="BF790" s="51"/>
      <c r="BG790" s="51"/>
      <c r="BH790" s="51"/>
      <c r="BI790" s="51"/>
      <c r="BJ790" s="51"/>
      <c r="BK790" s="51"/>
      <c r="BL790" s="51"/>
      <c r="BM790" s="51"/>
      <c r="BN790" s="51"/>
      <c r="BO790" s="51"/>
      <c r="BP790" s="51"/>
      <c r="BQ790" s="51"/>
      <c r="BR790" s="51"/>
      <c r="BS790" s="51"/>
      <c r="BT790" s="51"/>
      <c r="CB790" s="51"/>
      <c r="CC790" s="51"/>
      <c r="CD790" s="51"/>
      <c r="CE790" s="51"/>
      <c r="CF790" s="51"/>
      <c r="CG790" s="51"/>
      <c r="CH790" s="51"/>
      <c r="CI790" s="51"/>
      <c r="CJ790" s="51"/>
      <c r="CK790" s="51"/>
      <c r="CL790" s="51"/>
      <c r="CM790" s="51"/>
      <c r="CN790" s="51"/>
      <c r="CO790" s="51"/>
      <c r="CP790" s="51"/>
      <c r="CQ790" s="51"/>
      <c r="CR790" s="51"/>
      <c r="CZ790" s="51"/>
      <c r="DA790" s="51"/>
      <c r="DB790" s="51"/>
      <c r="DC790" s="51"/>
      <c r="DD790" s="51"/>
      <c r="DE790" s="51"/>
      <c r="DF790" s="51"/>
      <c r="DG790" s="51"/>
      <c r="DH790" s="51"/>
      <c r="DI790" s="51"/>
      <c r="DJ790" s="51"/>
      <c r="DK790" s="51"/>
      <c r="DL790" s="51"/>
      <c r="DM790" s="51"/>
      <c r="DN790" s="51"/>
      <c r="DO790" s="51"/>
      <c r="DP790" s="51"/>
      <c r="DX790" s="51"/>
      <c r="DY790" s="51"/>
      <c r="DZ790" s="51"/>
      <c r="EA790" s="51"/>
      <c r="EB790" s="51"/>
      <c r="EC790" s="51"/>
      <c r="ED790" s="51"/>
      <c r="EE790" s="51"/>
      <c r="EF790" s="51"/>
      <c r="EG790" s="51"/>
      <c r="EH790" s="51"/>
      <c r="EI790" s="51"/>
      <c r="EJ790" s="51"/>
      <c r="EK790" s="51"/>
      <c r="EL790" s="51"/>
      <c r="EM790" s="51"/>
      <c r="EN790" s="51"/>
      <c r="EV790" s="51"/>
      <c r="EW790" s="51"/>
      <c r="EX790" s="51"/>
      <c r="EY790" s="51"/>
      <c r="EZ790" s="51"/>
      <c r="FA790" s="51"/>
      <c r="FB790" s="51"/>
      <c r="FC790" s="51"/>
      <c r="FD790" s="51"/>
      <c r="FE790" s="51"/>
      <c r="FF790" s="51"/>
      <c r="FG790" s="51"/>
      <c r="FH790" s="51"/>
      <c r="FI790" s="51"/>
      <c r="FJ790" s="51"/>
      <c r="FK790" s="51"/>
      <c r="FL790" s="51"/>
    </row>
    <row r="791" spans="8:168" ht="12" customHeight="1" x14ac:dyDescent="0.2">
      <c r="H791" s="8"/>
      <c r="I791" s="8"/>
      <c r="J791" s="8"/>
      <c r="K791" s="8"/>
      <c r="L791" s="8"/>
      <c r="M791" s="8"/>
      <c r="N791" s="8"/>
      <c r="O791" s="8"/>
      <c r="P791" s="8"/>
      <c r="Q791" s="8"/>
      <c r="R791" s="8"/>
      <c r="S791" s="8"/>
      <c r="T791" s="8"/>
      <c r="U791" s="8"/>
      <c r="V791" s="8"/>
      <c r="W791" s="8"/>
      <c r="X791" s="8"/>
      <c r="AF791" s="51"/>
      <c r="AG791" s="51"/>
      <c r="AH791" s="51"/>
      <c r="AI791" s="51"/>
      <c r="AJ791" s="51"/>
      <c r="AK791" s="51"/>
      <c r="AL791" s="51"/>
      <c r="AM791" s="51"/>
      <c r="AN791" s="51"/>
      <c r="AO791" s="51"/>
      <c r="AP791" s="51"/>
      <c r="AQ791" s="51"/>
      <c r="AR791" s="51"/>
      <c r="AS791" s="51"/>
      <c r="AT791" s="51"/>
      <c r="AU791" s="51"/>
      <c r="AV791" s="51"/>
      <c r="BD791" s="51"/>
      <c r="BE791" s="51"/>
      <c r="BF791" s="51"/>
      <c r="BG791" s="51"/>
      <c r="BH791" s="51"/>
      <c r="BI791" s="51"/>
      <c r="BJ791" s="51"/>
      <c r="BK791" s="51"/>
      <c r="BL791" s="51"/>
      <c r="BM791" s="51"/>
      <c r="BN791" s="51"/>
      <c r="BO791" s="51"/>
      <c r="BP791" s="51"/>
      <c r="BQ791" s="51"/>
      <c r="BR791" s="51"/>
      <c r="BS791" s="51"/>
      <c r="BT791" s="51"/>
      <c r="CB791" s="51"/>
      <c r="CC791" s="51"/>
      <c r="CD791" s="51"/>
      <c r="CE791" s="51"/>
      <c r="CF791" s="51"/>
      <c r="CG791" s="51"/>
      <c r="CH791" s="51"/>
      <c r="CI791" s="51"/>
      <c r="CJ791" s="51"/>
      <c r="CK791" s="51"/>
      <c r="CL791" s="51"/>
      <c r="CM791" s="51"/>
      <c r="CN791" s="51"/>
      <c r="CO791" s="51"/>
      <c r="CP791" s="51"/>
      <c r="CQ791" s="51"/>
      <c r="CR791" s="51"/>
      <c r="CZ791" s="51"/>
      <c r="DA791" s="51"/>
      <c r="DB791" s="51"/>
      <c r="DC791" s="51"/>
      <c r="DD791" s="51"/>
      <c r="DE791" s="51"/>
      <c r="DF791" s="51"/>
      <c r="DG791" s="51"/>
      <c r="DH791" s="51"/>
      <c r="DI791" s="51"/>
      <c r="DJ791" s="51"/>
      <c r="DK791" s="51"/>
      <c r="DL791" s="51"/>
      <c r="DM791" s="51"/>
      <c r="DN791" s="51"/>
      <c r="DO791" s="51"/>
      <c r="DP791" s="51"/>
      <c r="DX791" s="51"/>
      <c r="DY791" s="51"/>
      <c r="DZ791" s="51"/>
      <c r="EA791" s="51"/>
      <c r="EB791" s="51"/>
      <c r="EC791" s="51"/>
      <c r="ED791" s="51"/>
      <c r="EE791" s="51"/>
      <c r="EF791" s="51"/>
      <c r="EG791" s="51"/>
      <c r="EH791" s="51"/>
      <c r="EI791" s="51"/>
      <c r="EJ791" s="51"/>
      <c r="EK791" s="51"/>
      <c r="EL791" s="51"/>
      <c r="EM791" s="51"/>
      <c r="EN791" s="51"/>
      <c r="EV791" s="51"/>
      <c r="EW791" s="51"/>
      <c r="EX791" s="51"/>
      <c r="EY791" s="51"/>
      <c r="EZ791" s="51"/>
      <c r="FA791" s="51"/>
      <c r="FB791" s="51"/>
      <c r="FC791" s="51"/>
      <c r="FD791" s="51"/>
      <c r="FE791" s="51"/>
      <c r="FF791" s="51"/>
      <c r="FG791" s="51"/>
      <c r="FH791" s="51"/>
      <c r="FI791" s="51"/>
      <c r="FJ791" s="51"/>
      <c r="FK791" s="51"/>
      <c r="FL791" s="51"/>
    </row>
    <row r="792" spans="8:168" ht="12" customHeight="1" x14ac:dyDescent="0.2">
      <c r="H792" s="8"/>
      <c r="I792" s="8"/>
      <c r="J792" s="8"/>
      <c r="K792" s="8"/>
      <c r="L792" s="8"/>
      <c r="M792" s="8"/>
      <c r="N792" s="8"/>
      <c r="O792" s="8"/>
      <c r="P792" s="8"/>
      <c r="Q792" s="8"/>
      <c r="R792" s="8"/>
      <c r="S792" s="8"/>
      <c r="T792" s="8"/>
      <c r="U792" s="8"/>
      <c r="V792" s="8"/>
      <c r="W792" s="8"/>
      <c r="X792" s="8"/>
      <c r="AF792" s="51"/>
      <c r="AG792" s="51"/>
      <c r="AH792" s="51"/>
      <c r="AI792" s="51"/>
      <c r="AJ792" s="51"/>
      <c r="AK792" s="51"/>
      <c r="AL792" s="51"/>
      <c r="AM792" s="51"/>
      <c r="AN792" s="51"/>
      <c r="AO792" s="51"/>
      <c r="AP792" s="51"/>
      <c r="AQ792" s="51"/>
      <c r="AR792" s="51"/>
      <c r="AS792" s="51"/>
      <c r="AT792" s="51"/>
      <c r="AU792" s="51"/>
      <c r="AV792" s="51"/>
      <c r="BD792" s="51"/>
      <c r="BE792" s="51"/>
      <c r="BF792" s="51"/>
      <c r="BG792" s="51"/>
      <c r="BH792" s="51"/>
      <c r="BI792" s="51"/>
      <c r="BJ792" s="51"/>
      <c r="BK792" s="51"/>
      <c r="BL792" s="51"/>
      <c r="BM792" s="51"/>
      <c r="BN792" s="51"/>
      <c r="BO792" s="51"/>
      <c r="BP792" s="51"/>
      <c r="BQ792" s="51"/>
      <c r="BR792" s="51"/>
      <c r="BS792" s="51"/>
      <c r="BT792" s="51"/>
      <c r="CB792" s="51"/>
      <c r="CC792" s="51"/>
      <c r="CD792" s="51"/>
      <c r="CE792" s="51"/>
      <c r="CF792" s="51"/>
      <c r="CG792" s="51"/>
      <c r="CH792" s="51"/>
      <c r="CI792" s="51"/>
      <c r="CJ792" s="51"/>
      <c r="CK792" s="51"/>
      <c r="CL792" s="51"/>
      <c r="CM792" s="51"/>
      <c r="CN792" s="51"/>
      <c r="CO792" s="51"/>
      <c r="CP792" s="51"/>
      <c r="CQ792" s="51"/>
      <c r="CR792" s="51"/>
      <c r="CZ792" s="51"/>
      <c r="DA792" s="51"/>
      <c r="DB792" s="51"/>
      <c r="DC792" s="51"/>
      <c r="DD792" s="51"/>
      <c r="DE792" s="51"/>
      <c r="DF792" s="51"/>
      <c r="DG792" s="51"/>
      <c r="DH792" s="51"/>
      <c r="DI792" s="51"/>
      <c r="DJ792" s="51"/>
      <c r="DK792" s="51"/>
      <c r="DL792" s="51"/>
      <c r="DM792" s="51"/>
      <c r="DN792" s="51"/>
      <c r="DO792" s="51"/>
      <c r="DP792" s="51"/>
      <c r="DX792" s="51"/>
      <c r="DY792" s="51"/>
      <c r="DZ792" s="51"/>
      <c r="EA792" s="51"/>
      <c r="EB792" s="51"/>
      <c r="EC792" s="51"/>
      <c r="ED792" s="51"/>
      <c r="EE792" s="51"/>
      <c r="EF792" s="51"/>
      <c r="EG792" s="51"/>
      <c r="EH792" s="51"/>
      <c r="EI792" s="51"/>
      <c r="EJ792" s="51"/>
      <c r="EK792" s="51"/>
      <c r="EL792" s="51"/>
      <c r="EM792" s="51"/>
      <c r="EN792" s="51"/>
      <c r="EV792" s="51"/>
      <c r="EW792" s="51"/>
      <c r="EX792" s="51"/>
      <c r="EY792" s="51"/>
      <c r="EZ792" s="51"/>
      <c r="FA792" s="51"/>
      <c r="FB792" s="51"/>
      <c r="FC792" s="51"/>
      <c r="FD792" s="51"/>
      <c r="FE792" s="51"/>
      <c r="FF792" s="51"/>
      <c r="FG792" s="51"/>
      <c r="FH792" s="51"/>
      <c r="FI792" s="51"/>
      <c r="FJ792" s="51"/>
      <c r="FK792" s="51"/>
      <c r="FL792" s="51"/>
    </row>
    <row r="793" spans="8:168" ht="12" customHeight="1" x14ac:dyDescent="0.2">
      <c r="H793" s="8"/>
      <c r="I793" s="8"/>
      <c r="J793" s="8"/>
      <c r="K793" s="8"/>
      <c r="L793" s="8"/>
      <c r="M793" s="8"/>
      <c r="N793" s="8"/>
      <c r="O793" s="8"/>
      <c r="P793" s="8"/>
      <c r="Q793" s="8"/>
      <c r="R793" s="8"/>
      <c r="S793" s="8"/>
      <c r="T793" s="8"/>
      <c r="U793" s="8"/>
      <c r="V793" s="8"/>
      <c r="W793" s="8"/>
      <c r="X793" s="8"/>
      <c r="AF793" s="51"/>
      <c r="AG793" s="51"/>
      <c r="AH793" s="51"/>
      <c r="AI793" s="51"/>
      <c r="AJ793" s="51"/>
      <c r="AK793" s="51"/>
      <c r="AL793" s="51"/>
      <c r="AM793" s="51"/>
      <c r="AN793" s="51"/>
      <c r="AO793" s="51"/>
      <c r="AP793" s="51"/>
      <c r="AQ793" s="51"/>
      <c r="AR793" s="51"/>
      <c r="AS793" s="51"/>
      <c r="AT793" s="51"/>
      <c r="AU793" s="51"/>
      <c r="AV793" s="51"/>
      <c r="BD793" s="51"/>
      <c r="BE793" s="51"/>
      <c r="BF793" s="51"/>
      <c r="BG793" s="51"/>
      <c r="BH793" s="51"/>
      <c r="BI793" s="51"/>
      <c r="BJ793" s="51"/>
      <c r="BK793" s="51"/>
      <c r="BL793" s="51"/>
      <c r="BM793" s="51"/>
      <c r="BN793" s="51"/>
      <c r="BO793" s="51"/>
      <c r="BP793" s="51"/>
      <c r="BQ793" s="51"/>
      <c r="BR793" s="51"/>
      <c r="BS793" s="51"/>
      <c r="BT793" s="51"/>
      <c r="CB793" s="51"/>
      <c r="CC793" s="51"/>
      <c r="CD793" s="51"/>
      <c r="CE793" s="51"/>
      <c r="CF793" s="51"/>
      <c r="CG793" s="51"/>
      <c r="CH793" s="51"/>
      <c r="CI793" s="51"/>
      <c r="CJ793" s="51"/>
      <c r="CK793" s="51"/>
      <c r="CL793" s="51"/>
      <c r="CM793" s="51"/>
      <c r="CN793" s="51"/>
      <c r="CO793" s="51"/>
      <c r="CP793" s="51"/>
      <c r="CQ793" s="51"/>
      <c r="CR793" s="51"/>
      <c r="CZ793" s="51"/>
      <c r="DA793" s="51"/>
      <c r="DB793" s="51"/>
      <c r="DC793" s="51"/>
      <c r="DD793" s="51"/>
      <c r="DE793" s="51"/>
      <c r="DF793" s="51"/>
      <c r="DG793" s="51"/>
      <c r="DH793" s="51"/>
      <c r="DI793" s="51"/>
      <c r="DJ793" s="51"/>
      <c r="DK793" s="51"/>
      <c r="DL793" s="51"/>
      <c r="DM793" s="51"/>
      <c r="DN793" s="51"/>
      <c r="DO793" s="51"/>
      <c r="DP793" s="51"/>
      <c r="DX793" s="51"/>
      <c r="DY793" s="51"/>
      <c r="DZ793" s="51"/>
      <c r="EA793" s="51"/>
      <c r="EB793" s="51"/>
      <c r="EC793" s="51"/>
      <c r="ED793" s="51"/>
      <c r="EE793" s="51"/>
      <c r="EF793" s="51"/>
      <c r="EG793" s="51"/>
      <c r="EH793" s="51"/>
      <c r="EI793" s="51"/>
      <c r="EJ793" s="51"/>
      <c r="EK793" s="51"/>
      <c r="EL793" s="51"/>
      <c r="EM793" s="51"/>
      <c r="EN793" s="51"/>
      <c r="EV793" s="51"/>
      <c r="EW793" s="51"/>
      <c r="EX793" s="51"/>
      <c r="EY793" s="51"/>
      <c r="EZ793" s="51"/>
      <c r="FA793" s="51"/>
      <c r="FB793" s="51"/>
      <c r="FC793" s="51"/>
      <c r="FD793" s="51"/>
      <c r="FE793" s="51"/>
      <c r="FF793" s="51"/>
      <c r="FG793" s="51"/>
      <c r="FH793" s="51"/>
      <c r="FI793" s="51"/>
      <c r="FJ793" s="51"/>
      <c r="FK793" s="51"/>
      <c r="FL793" s="51"/>
    </row>
    <row r="794" spans="8:168" ht="12" customHeight="1" x14ac:dyDescent="0.2">
      <c r="H794" s="8"/>
      <c r="I794" s="8"/>
      <c r="J794" s="8"/>
      <c r="K794" s="8"/>
      <c r="L794" s="8"/>
      <c r="M794" s="8"/>
      <c r="N794" s="8"/>
      <c r="O794" s="8"/>
      <c r="P794" s="8"/>
      <c r="Q794" s="8"/>
      <c r="R794" s="8"/>
      <c r="S794" s="8"/>
      <c r="T794" s="8"/>
      <c r="U794" s="8"/>
      <c r="V794" s="8"/>
      <c r="W794" s="8"/>
      <c r="X794" s="8"/>
      <c r="AF794" s="51"/>
      <c r="AG794" s="51"/>
      <c r="AH794" s="51"/>
      <c r="AI794" s="51"/>
      <c r="AJ794" s="51"/>
      <c r="AK794" s="51"/>
      <c r="AL794" s="51"/>
      <c r="AM794" s="51"/>
      <c r="AN794" s="51"/>
      <c r="AO794" s="51"/>
      <c r="AP794" s="51"/>
      <c r="AQ794" s="51"/>
      <c r="AR794" s="51"/>
      <c r="AS794" s="51"/>
      <c r="AT794" s="51"/>
      <c r="AU794" s="51"/>
      <c r="AV794" s="51"/>
      <c r="BD794" s="51"/>
      <c r="BE794" s="51"/>
      <c r="BF794" s="51"/>
      <c r="BG794" s="51"/>
      <c r="BH794" s="51"/>
      <c r="BI794" s="51"/>
      <c r="BJ794" s="51"/>
      <c r="BK794" s="51"/>
      <c r="BL794" s="51"/>
      <c r="BM794" s="51"/>
      <c r="BN794" s="51"/>
      <c r="BO794" s="51"/>
      <c r="BP794" s="51"/>
      <c r="BQ794" s="51"/>
      <c r="BR794" s="51"/>
      <c r="BS794" s="51"/>
      <c r="BT794" s="51"/>
      <c r="CB794" s="51"/>
      <c r="CC794" s="51"/>
      <c r="CD794" s="51"/>
      <c r="CE794" s="51"/>
      <c r="CF794" s="51"/>
      <c r="CG794" s="51"/>
      <c r="CH794" s="51"/>
      <c r="CI794" s="51"/>
      <c r="CJ794" s="51"/>
      <c r="CK794" s="51"/>
      <c r="CL794" s="51"/>
      <c r="CM794" s="51"/>
      <c r="CN794" s="51"/>
      <c r="CO794" s="51"/>
      <c r="CP794" s="51"/>
      <c r="CQ794" s="51"/>
      <c r="CR794" s="51"/>
      <c r="CZ794" s="51"/>
      <c r="DA794" s="51"/>
      <c r="DB794" s="51"/>
      <c r="DC794" s="51"/>
      <c r="DD794" s="51"/>
      <c r="DE794" s="51"/>
      <c r="DF794" s="51"/>
      <c r="DG794" s="51"/>
      <c r="DH794" s="51"/>
      <c r="DI794" s="51"/>
      <c r="DJ794" s="51"/>
      <c r="DK794" s="51"/>
      <c r="DL794" s="51"/>
      <c r="DM794" s="51"/>
      <c r="DN794" s="51"/>
      <c r="DO794" s="51"/>
      <c r="DP794" s="51"/>
      <c r="DX794" s="51"/>
      <c r="DY794" s="51"/>
      <c r="DZ794" s="51"/>
      <c r="EA794" s="51"/>
      <c r="EB794" s="51"/>
      <c r="EC794" s="51"/>
      <c r="ED794" s="51"/>
      <c r="EE794" s="51"/>
      <c r="EF794" s="51"/>
      <c r="EG794" s="51"/>
      <c r="EH794" s="51"/>
      <c r="EI794" s="51"/>
      <c r="EJ794" s="51"/>
      <c r="EK794" s="51"/>
      <c r="EL794" s="51"/>
      <c r="EM794" s="51"/>
      <c r="EN794" s="51"/>
      <c r="EV794" s="51"/>
      <c r="EW794" s="51"/>
      <c r="EX794" s="51"/>
      <c r="EY794" s="51"/>
      <c r="EZ794" s="51"/>
      <c r="FA794" s="51"/>
      <c r="FB794" s="51"/>
      <c r="FC794" s="51"/>
      <c r="FD794" s="51"/>
      <c r="FE794" s="51"/>
      <c r="FF794" s="51"/>
      <c r="FG794" s="51"/>
      <c r="FH794" s="51"/>
      <c r="FI794" s="51"/>
      <c r="FJ794" s="51"/>
      <c r="FK794" s="51"/>
      <c r="FL794" s="51"/>
    </row>
    <row r="795" spans="8:168" ht="12" customHeight="1" x14ac:dyDescent="0.2">
      <c r="H795" s="8"/>
      <c r="I795" s="8"/>
      <c r="J795" s="8"/>
      <c r="K795" s="8"/>
      <c r="L795" s="8"/>
      <c r="M795" s="8"/>
      <c r="N795" s="8"/>
      <c r="O795" s="8"/>
      <c r="P795" s="8"/>
      <c r="Q795" s="8"/>
      <c r="R795" s="8"/>
      <c r="S795" s="8"/>
      <c r="T795" s="8"/>
      <c r="U795" s="8"/>
      <c r="V795" s="8"/>
      <c r="W795" s="8"/>
      <c r="X795" s="8"/>
      <c r="AF795" s="51"/>
      <c r="AG795" s="51"/>
      <c r="AH795" s="51"/>
      <c r="AI795" s="51"/>
      <c r="AJ795" s="51"/>
      <c r="AK795" s="51"/>
      <c r="AL795" s="51"/>
      <c r="AM795" s="51"/>
      <c r="AN795" s="51"/>
      <c r="AO795" s="51"/>
      <c r="AP795" s="51"/>
      <c r="AQ795" s="51"/>
      <c r="AR795" s="51"/>
      <c r="AS795" s="51"/>
      <c r="AT795" s="51"/>
      <c r="AU795" s="51"/>
      <c r="AV795" s="51"/>
      <c r="BD795" s="51"/>
      <c r="BE795" s="51"/>
      <c r="BF795" s="51"/>
      <c r="BG795" s="51"/>
      <c r="BH795" s="51"/>
      <c r="BI795" s="51"/>
      <c r="BJ795" s="51"/>
      <c r="BK795" s="51"/>
      <c r="BL795" s="51"/>
      <c r="BM795" s="51"/>
      <c r="BN795" s="51"/>
      <c r="BO795" s="51"/>
      <c r="BP795" s="51"/>
      <c r="BQ795" s="51"/>
      <c r="BR795" s="51"/>
      <c r="BS795" s="51"/>
      <c r="BT795" s="51"/>
      <c r="CB795" s="51"/>
      <c r="CC795" s="51"/>
      <c r="CD795" s="51"/>
      <c r="CE795" s="51"/>
      <c r="CF795" s="51"/>
      <c r="CG795" s="51"/>
      <c r="CH795" s="51"/>
      <c r="CI795" s="51"/>
      <c r="CJ795" s="51"/>
      <c r="CK795" s="51"/>
      <c r="CL795" s="51"/>
      <c r="CM795" s="51"/>
      <c r="CN795" s="51"/>
      <c r="CO795" s="51"/>
      <c r="CP795" s="51"/>
      <c r="CQ795" s="51"/>
      <c r="CR795" s="51"/>
      <c r="CZ795" s="51"/>
      <c r="DA795" s="51"/>
      <c r="DB795" s="51"/>
      <c r="DC795" s="51"/>
      <c r="DD795" s="51"/>
      <c r="DE795" s="51"/>
      <c r="DF795" s="51"/>
      <c r="DG795" s="51"/>
      <c r="DH795" s="51"/>
      <c r="DI795" s="51"/>
      <c r="DJ795" s="51"/>
      <c r="DK795" s="51"/>
      <c r="DL795" s="51"/>
      <c r="DM795" s="51"/>
      <c r="DN795" s="51"/>
      <c r="DO795" s="51"/>
      <c r="DP795" s="51"/>
      <c r="DX795" s="51"/>
      <c r="DY795" s="51"/>
      <c r="DZ795" s="51"/>
      <c r="EA795" s="51"/>
      <c r="EB795" s="51"/>
      <c r="EC795" s="51"/>
      <c r="ED795" s="51"/>
      <c r="EE795" s="51"/>
      <c r="EF795" s="51"/>
      <c r="EG795" s="51"/>
      <c r="EH795" s="51"/>
      <c r="EI795" s="51"/>
      <c r="EJ795" s="51"/>
      <c r="EK795" s="51"/>
      <c r="EL795" s="51"/>
      <c r="EM795" s="51"/>
      <c r="EN795" s="51"/>
      <c r="EV795" s="51"/>
      <c r="EW795" s="51"/>
      <c r="EX795" s="51"/>
      <c r="EY795" s="51"/>
      <c r="EZ795" s="51"/>
      <c r="FA795" s="51"/>
      <c r="FB795" s="51"/>
      <c r="FC795" s="51"/>
      <c r="FD795" s="51"/>
      <c r="FE795" s="51"/>
      <c r="FF795" s="51"/>
      <c r="FG795" s="51"/>
      <c r="FH795" s="51"/>
      <c r="FI795" s="51"/>
      <c r="FJ795" s="51"/>
      <c r="FK795" s="51"/>
      <c r="FL795" s="51"/>
    </row>
    <row r="796" spans="8:168" ht="12" customHeight="1" x14ac:dyDescent="0.2">
      <c r="H796" s="8"/>
      <c r="I796" s="8"/>
      <c r="J796" s="8"/>
      <c r="K796" s="8"/>
      <c r="L796" s="8"/>
      <c r="M796" s="8"/>
      <c r="N796" s="8"/>
      <c r="O796" s="8"/>
      <c r="P796" s="8"/>
      <c r="Q796" s="8"/>
      <c r="R796" s="8"/>
      <c r="S796" s="8"/>
      <c r="T796" s="8"/>
      <c r="U796" s="8"/>
      <c r="V796" s="8"/>
      <c r="W796" s="8"/>
      <c r="X796" s="8"/>
      <c r="AF796" s="51"/>
      <c r="AG796" s="51"/>
      <c r="AH796" s="51"/>
      <c r="AI796" s="51"/>
      <c r="AJ796" s="51"/>
      <c r="AK796" s="51"/>
      <c r="AL796" s="51"/>
      <c r="AM796" s="51"/>
      <c r="AN796" s="51"/>
      <c r="AO796" s="51"/>
      <c r="AP796" s="51"/>
      <c r="AQ796" s="51"/>
      <c r="AR796" s="51"/>
      <c r="AS796" s="51"/>
      <c r="AT796" s="51"/>
      <c r="AU796" s="51"/>
      <c r="AV796" s="51"/>
      <c r="BD796" s="51"/>
      <c r="BE796" s="51"/>
      <c r="BF796" s="51"/>
      <c r="BG796" s="51"/>
      <c r="BH796" s="51"/>
      <c r="BI796" s="51"/>
      <c r="BJ796" s="51"/>
      <c r="BK796" s="51"/>
      <c r="BL796" s="51"/>
      <c r="BM796" s="51"/>
      <c r="BN796" s="51"/>
      <c r="BO796" s="51"/>
      <c r="BP796" s="51"/>
      <c r="BQ796" s="51"/>
      <c r="BR796" s="51"/>
      <c r="BS796" s="51"/>
      <c r="BT796" s="51"/>
      <c r="CB796" s="51"/>
      <c r="CC796" s="51"/>
      <c r="CD796" s="51"/>
      <c r="CE796" s="51"/>
      <c r="CF796" s="51"/>
      <c r="CG796" s="51"/>
      <c r="CH796" s="51"/>
      <c r="CI796" s="51"/>
      <c r="CJ796" s="51"/>
      <c r="CK796" s="51"/>
      <c r="CL796" s="51"/>
      <c r="CM796" s="51"/>
      <c r="CN796" s="51"/>
      <c r="CO796" s="51"/>
      <c r="CP796" s="51"/>
      <c r="CQ796" s="51"/>
      <c r="CR796" s="51"/>
      <c r="CZ796" s="51"/>
      <c r="DA796" s="51"/>
      <c r="DB796" s="51"/>
      <c r="DC796" s="51"/>
      <c r="DD796" s="51"/>
      <c r="DE796" s="51"/>
      <c r="DF796" s="51"/>
      <c r="DG796" s="51"/>
      <c r="DH796" s="51"/>
      <c r="DI796" s="51"/>
      <c r="DJ796" s="51"/>
      <c r="DK796" s="51"/>
      <c r="DL796" s="51"/>
      <c r="DM796" s="51"/>
      <c r="DN796" s="51"/>
      <c r="DO796" s="51"/>
      <c r="DP796" s="51"/>
      <c r="DX796" s="51"/>
      <c r="DY796" s="51"/>
      <c r="DZ796" s="51"/>
      <c r="EA796" s="51"/>
      <c r="EB796" s="51"/>
      <c r="EC796" s="51"/>
      <c r="ED796" s="51"/>
      <c r="EE796" s="51"/>
      <c r="EF796" s="51"/>
      <c r="EG796" s="51"/>
      <c r="EH796" s="51"/>
      <c r="EI796" s="51"/>
      <c r="EJ796" s="51"/>
      <c r="EK796" s="51"/>
      <c r="EL796" s="51"/>
      <c r="EM796" s="51"/>
      <c r="EN796" s="51"/>
      <c r="EV796" s="51"/>
      <c r="EW796" s="51"/>
      <c r="EX796" s="51"/>
      <c r="EY796" s="51"/>
      <c r="EZ796" s="51"/>
      <c r="FA796" s="51"/>
      <c r="FB796" s="51"/>
      <c r="FC796" s="51"/>
      <c r="FD796" s="51"/>
      <c r="FE796" s="51"/>
      <c r="FF796" s="51"/>
      <c r="FG796" s="51"/>
      <c r="FH796" s="51"/>
      <c r="FI796" s="51"/>
      <c r="FJ796" s="51"/>
      <c r="FK796" s="51"/>
      <c r="FL796" s="51"/>
    </row>
    <row r="797" spans="8:168" ht="12" customHeight="1" x14ac:dyDescent="0.2">
      <c r="H797" s="8"/>
      <c r="I797" s="8"/>
      <c r="J797" s="8"/>
      <c r="K797" s="8"/>
      <c r="L797" s="8"/>
      <c r="M797" s="8"/>
      <c r="N797" s="8"/>
      <c r="O797" s="8"/>
      <c r="P797" s="8"/>
      <c r="Q797" s="8"/>
      <c r="R797" s="8"/>
      <c r="S797" s="8"/>
      <c r="T797" s="8"/>
      <c r="U797" s="8"/>
      <c r="V797" s="8"/>
      <c r="W797" s="8"/>
      <c r="X797" s="8"/>
      <c r="AF797" s="51"/>
      <c r="AG797" s="51"/>
      <c r="AH797" s="51"/>
      <c r="AI797" s="51"/>
      <c r="AJ797" s="51"/>
      <c r="AK797" s="51"/>
      <c r="AL797" s="51"/>
      <c r="AM797" s="51"/>
      <c r="AN797" s="51"/>
      <c r="AO797" s="51"/>
      <c r="AP797" s="51"/>
      <c r="AQ797" s="51"/>
      <c r="AR797" s="51"/>
      <c r="AS797" s="51"/>
      <c r="AT797" s="51"/>
      <c r="AU797" s="51"/>
      <c r="AV797" s="51"/>
      <c r="BD797" s="51"/>
      <c r="BE797" s="51"/>
      <c r="BF797" s="51"/>
      <c r="BG797" s="51"/>
      <c r="BH797" s="51"/>
      <c r="BI797" s="51"/>
      <c r="BJ797" s="51"/>
      <c r="BK797" s="51"/>
      <c r="BL797" s="51"/>
      <c r="BM797" s="51"/>
      <c r="BN797" s="51"/>
      <c r="BO797" s="51"/>
      <c r="BP797" s="51"/>
      <c r="BQ797" s="51"/>
      <c r="BR797" s="51"/>
      <c r="BS797" s="51"/>
      <c r="BT797" s="51"/>
      <c r="CB797" s="51"/>
      <c r="CC797" s="51"/>
      <c r="CD797" s="51"/>
      <c r="CE797" s="51"/>
      <c r="CF797" s="51"/>
      <c r="CG797" s="51"/>
      <c r="CH797" s="51"/>
      <c r="CI797" s="51"/>
      <c r="CJ797" s="51"/>
      <c r="CK797" s="51"/>
      <c r="CL797" s="51"/>
      <c r="CM797" s="51"/>
      <c r="CN797" s="51"/>
      <c r="CO797" s="51"/>
      <c r="CP797" s="51"/>
      <c r="CQ797" s="51"/>
      <c r="CR797" s="51"/>
      <c r="CZ797" s="51"/>
      <c r="DA797" s="51"/>
      <c r="DB797" s="51"/>
      <c r="DC797" s="51"/>
      <c r="DD797" s="51"/>
      <c r="DE797" s="51"/>
      <c r="DF797" s="51"/>
      <c r="DG797" s="51"/>
      <c r="DH797" s="51"/>
      <c r="DI797" s="51"/>
      <c r="DJ797" s="51"/>
      <c r="DK797" s="51"/>
      <c r="DL797" s="51"/>
      <c r="DM797" s="51"/>
      <c r="DN797" s="51"/>
      <c r="DO797" s="51"/>
      <c r="DP797" s="51"/>
      <c r="DX797" s="51"/>
      <c r="DY797" s="51"/>
      <c r="DZ797" s="51"/>
      <c r="EA797" s="51"/>
      <c r="EB797" s="51"/>
      <c r="EC797" s="51"/>
      <c r="ED797" s="51"/>
      <c r="EE797" s="51"/>
      <c r="EF797" s="51"/>
      <c r="EG797" s="51"/>
      <c r="EH797" s="51"/>
      <c r="EI797" s="51"/>
      <c r="EJ797" s="51"/>
      <c r="EK797" s="51"/>
      <c r="EL797" s="51"/>
      <c r="EM797" s="51"/>
      <c r="EN797" s="51"/>
      <c r="EV797" s="51"/>
      <c r="EW797" s="51"/>
      <c r="EX797" s="51"/>
      <c r="EY797" s="51"/>
      <c r="EZ797" s="51"/>
      <c r="FA797" s="51"/>
      <c r="FB797" s="51"/>
      <c r="FC797" s="51"/>
      <c r="FD797" s="51"/>
      <c r="FE797" s="51"/>
      <c r="FF797" s="51"/>
      <c r="FG797" s="51"/>
      <c r="FH797" s="51"/>
      <c r="FI797" s="51"/>
      <c r="FJ797" s="51"/>
      <c r="FK797" s="51"/>
      <c r="FL797" s="51"/>
    </row>
    <row r="798" spans="8:168" ht="12" customHeight="1" x14ac:dyDescent="0.2">
      <c r="H798" s="8"/>
      <c r="I798" s="8"/>
      <c r="J798" s="8"/>
      <c r="K798" s="8"/>
      <c r="L798" s="8"/>
      <c r="M798" s="8"/>
      <c r="N798" s="8"/>
      <c r="O798" s="8"/>
      <c r="P798" s="8"/>
      <c r="Q798" s="8"/>
      <c r="R798" s="8"/>
      <c r="S798" s="8"/>
      <c r="T798" s="8"/>
      <c r="U798" s="8"/>
      <c r="V798" s="8"/>
      <c r="W798" s="8"/>
      <c r="X798" s="8"/>
      <c r="AF798" s="51"/>
      <c r="AG798" s="51"/>
      <c r="AH798" s="51"/>
      <c r="AI798" s="51"/>
      <c r="AJ798" s="51"/>
      <c r="AK798" s="51"/>
      <c r="AL798" s="51"/>
      <c r="AM798" s="51"/>
      <c r="AN798" s="51"/>
      <c r="AO798" s="51"/>
      <c r="AP798" s="51"/>
      <c r="AQ798" s="51"/>
      <c r="AR798" s="51"/>
      <c r="AS798" s="51"/>
      <c r="AT798" s="51"/>
      <c r="AU798" s="51"/>
      <c r="AV798" s="51"/>
      <c r="BD798" s="51"/>
      <c r="BE798" s="51"/>
      <c r="BF798" s="51"/>
      <c r="BG798" s="51"/>
      <c r="BH798" s="51"/>
      <c r="BI798" s="51"/>
      <c r="BJ798" s="51"/>
      <c r="BK798" s="51"/>
      <c r="BL798" s="51"/>
      <c r="BM798" s="51"/>
      <c r="BN798" s="51"/>
      <c r="BO798" s="51"/>
      <c r="BP798" s="51"/>
      <c r="BQ798" s="51"/>
      <c r="BR798" s="51"/>
      <c r="BS798" s="51"/>
      <c r="BT798" s="51"/>
      <c r="CB798" s="51"/>
      <c r="CC798" s="51"/>
      <c r="CD798" s="51"/>
      <c r="CE798" s="51"/>
      <c r="CF798" s="51"/>
      <c r="CG798" s="51"/>
      <c r="CH798" s="51"/>
      <c r="CI798" s="51"/>
      <c r="CJ798" s="51"/>
      <c r="CK798" s="51"/>
      <c r="CL798" s="51"/>
      <c r="CM798" s="51"/>
      <c r="CN798" s="51"/>
      <c r="CO798" s="51"/>
      <c r="CP798" s="51"/>
      <c r="CQ798" s="51"/>
      <c r="CR798" s="51"/>
      <c r="CZ798" s="51"/>
      <c r="DA798" s="51"/>
      <c r="DB798" s="51"/>
      <c r="DC798" s="51"/>
      <c r="DD798" s="51"/>
      <c r="DE798" s="51"/>
      <c r="DF798" s="51"/>
      <c r="DG798" s="51"/>
      <c r="DH798" s="51"/>
      <c r="DI798" s="51"/>
      <c r="DJ798" s="51"/>
      <c r="DK798" s="51"/>
      <c r="DL798" s="51"/>
      <c r="DM798" s="51"/>
      <c r="DN798" s="51"/>
      <c r="DO798" s="51"/>
      <c r="DP798" s="51"/>
      <c r="DX798" s="51"/>
      <c r="DY798" s="51"/>
      <c r="DZ798" s="51"/>
      <c r="EA798" s="51"/>
      <c r="EB798" s="51"/>
      <c r="EC798" s="51"/>
      <c r="ED798" s="51"/>
      <c r="EE798" s="51"/>
      <c r="EF798" s="51"/>
      <c r="EG798" s="51"/>
      <c r="EH798" s="51"/>
      <c r="EI798" s="51"/>
      <c r="EJ798" s="51"/>
      <c r="EK798" s="51"/>
      <c r="EL798" s="51"/>
      <c r="EM798" s="51"/>
      <c r="EN798" s="51"/>
      <c r="EV798" s="51"/>
      <c r="EW798" s="51"/>
      <c r="EX798" s="51"/>
      <c r="EY798" s="51"/>
      <c r="EZ798" s="51"/>
      <c r="FA798" s="51"/>
      <c r="FB798" s="51"/>
      <c r="FC798" s="51"/>
      <c r="FD798" s="51"/>
      <c r="FE798" s="51"/>
      <c r="FF798" s="51"/>
      <c r="FG798" s="51"/>
      <c r="FH798" s="51"/>
      <c r="FI798" s="51"/>
      <c r="FJ798" s="51"/>
      <c r="FK798" s="51"/>
      <c r="FL798" s="51"/>
    </row>
    <row r="799" spans="8:168" ht="12" customHeight="1" x14ac:dyDescent="0.2">
      <c r="H799" s="8"/>
      <c r="I799" s="8"/>
      <c r="J799" s="8"/>
      <c r="K799" s="8"/>
      <c r="L799" s="8"/>
      <c r="M799" s="8"/>
      <c r="N799" s="8"/>
      <c r="O799" s="8"/>
      <c r="P799" s="8"/>
      <c r="Q799" s="8"/>
      <c r="R799" s="8"/>
      <c r="S799" s="8"/>
      <c r="T799" s="8"/>
      <c r="U799" s="8"/>
      <c r="V799" s="8"/>
      <c r="W799" s="8"/>
      <c r="X799" s="8"/>
      <c r="AF799" s="51"/>
      <c r="AG799" s="51"/>
      <c r="AH799" s="51"/>
      <c r="AI799" s="51"/>
      <c r="AJ799" s="51"/>
      <c r="AK799" s="51"/>
      <c r="AL799" s="51"/>
      <c r="AM799" s="51"/>
      <c r="AN799" s="51"/>
      <c r="AO799" s="51"/>
      <c r="AP799" s="51"/>
      <c r="AQ799" s="51"/>
      <c r="AR799" s="51"/>
      <c r="AS799" s="51"/>
      <c r="AT799" s="51"/>
      <c r="AU799" s="51"/>
      <c r="AV799" s="51"/>
      <c r="BD799" s="51"/>
      <c r="BE799" s="51"/>
      <c r="BF799" s="51"/>
      <c r="BG799" s="51"/>
      <c r="BH799" s="51"/>
      <c r="BI799" s="51"/>
      <c r="BJ799" s="51"/>
      <c r="BK799" s="51"/>
      <c r="BL799" s="51"/>
      <c r="BM799" s="51"/>
      <c r="BN799" s="51"/>
      <c r="BO799" s="51"/>
      <c r="BP799" s="51"/>
      <c r="BQ799" s="51"/>
      <c r="BR799" s="51"/>
      <c r="BS799" s="51"/>
      <c r="BT799" s="51"/>
      <c r="CB799" s="51"/>
      <c r="CC799" s="51"/>
      <c r="CD799" s="51"/>
      <c r="CE799" s="51"/>
      <c r="CF799" s="51"/>
      <c r="CG799" s="51"/>
      <c r="CH799" s="51"/>
      <c r="CI799" s="51"/>
      <c r="CJ799" s="51"/>
      <c r="CK799" s="51"/>
      <c r="CL799" s="51"/>
      <c r="CM799" s="51"/>
      <c r="CN799" s="51"/>
      <c r="CO799" s="51"/>
      <c r="CP799" s="51"/>
      <c r="CQ799" s="51"/>
      <c r="CR799" s="51"/>
      <c r="CZ799" s="51"/>
      <c r="DA799" s="51"/>
      <c r="DB799" s="51"/>
      <c r="DC799" s="51"/>
      <c r="DD799" s="51"/>
      <c r="DE799" s="51"/>
      <c r="DF799" s="51"/>
      <c r="DG799" s="51"/>
      <c r="DH799" s="51"/>
      <c r="DI799" s="51"/>
      <c r="DJ799" s="51"/>
      <c r="DK799" s="51"/>
      <c r="DL799" s="51"/>
      <c r="DM799" s="51"/>
      <c r="DN799" s="51"/>
      <c r="DO799" s="51"/>
      <c r="DP799" s="51"/>
      <c r="DX799" s="51"/>
      <c r="DY799" s="51"/>
      <c r="DZ799" s="51"/>
      <c r="EA799" s="51"/>
      <c r="EB799" s="51"/>
      <c r="EC799" s="51"/>
      <c r="ED799" s="51"/>
      <c r="EE799" s="51"/>
      <c r="EF799" s="51"/>
      <c r="EG799" s="51"/>
      <c r="EH799" s="51"/>
      <c r="EI799" s="51"/>
      <c r="EJ799" s="51"/>
      <c r="EK799" s="51"/>
      <c r="EL799" s="51"/>
      <c r="EM799" s="51"/>
      <c r="EN799" s="51"/>
      <c r="EV799" s="51"/>
      <c r="EW799" s="51"/>
      <c r="EX799" s="51"/>
      <c r="EY799" s="51"/>
      <c r="EZ799" s="51"/>
      <c r="FA799" s="51"/>
      <c r="FB799" s="51"/>
      <c r="FC799" s="51"/>
      <c r="FD799" s="51"/>
      <c r="FE799" s="51"/>
      <c r="FF799" s="51"/>
      <c r="FG799" s="51"/>
      <c r="FH799" s="51"/>
      <c r="FI799" s="51"/>
      <c r="FJ799" s="51"/>
      <c r="FK799" s="51"/>
      <c r="FL799" s="51"/>
    </row>
    <row r="800" spans="8:168" ht="12" customHeight="1" x14ac:dyDescent="0.2">
      <c r="H800" s="8"/>
      <c r="I800" s="8"/>
      <c r="J800" s="8"/>
      <c r="K800" s="8"/>
      <c r="L800" s="8"/>
      <c r="M800" s="8"/>
      <c r="N800" s="8"/>
      <c r="O800" s="8"/>
      <c r="P800" s="8"/>
      <c r="Q800" s="8"/>
      <c r="R800" s="8"/>
      <c r="S800" s="8"/>
      <c r="T800" s="8"/>
      <c r="U800" s="8"/>
      <c r="V800" s="8"/>
      <c r="W800" s="8"/>
      <c r="X800" s="8"/>
      <c r="AF800" s="51"/>
      <c r="AG800" s="51"/>
      <c r="AH800" s="51"/>
      <c r="AI800" s="51"/>
      <c r="AJ800" s="51"/>
      <c r="AK800" s="51"/>
      <c r="AL800" s="51"/>
      <c r="AM800" s="51"/>
      <c r="AN800" s="51"/>
      <c r="AO800" s="51"/>
      <c r="AP800" s="51"/>
      <c r="AQ800" s="51"/>
      <c r="AR800" s="51"/>
      <c r="AS800" s="51"/>
      <c r="AT800" s="51"/>
      <c r="AU800" s="51"/>
      <c r="AV800" s="51"/>
      <c r="BD800" s="51"/>
      <c r="BE800" s="51"/>
      <c r="BF800" s="51"/>
      <c r="BG800" s="51"/>
      <c r="BH800" s="51"/>
      <c r="BI800" s="51"/>
      <c r="BJ800" s="51"/>
      <c r="BK800" s="51"/>
      <c r="BL800" s="51"/>
      <c r="BM800" s="51"/>
      <c r="BN800" s="51"/>
      <c r="BO800" s="51"/>
      <c r="BP800" s="51"/>
      <c r="BQ800" s="51"/>
      <c r="BR800" s="51"/>
      <c r="BS800" s="51"/>
      <c r="BT800" s="51"/>
      <c r="CB800" s="51"/>
      <c r="CC800" s="51"/>
      <c r="CD800" s="51"/>
      <c r="CE800" s="51"/>
      <c r="CF800" s="51"/>
      <c r="CG800" s="51"/>
      <c r="CH800" s="51"/>
      <c r="CI800" s="51"/>
      <c r="CJ800" s="51"/>
      <c r="CK800" s="51"/>
      <c r="CL800" s="51"/>
      <c r="CM800" s="51"/>
      <c r="CN800" s="51"/>
      <c r="CO800" s="51"/>
      <c r="CP800" s="51"/>
      <c r="CQ800" s="51"/>
      <c r="CR800" s="51"/>
      <c r="CZ800" s="51"/>
      <c r="DA800" s="51"/>
      <c r="DB800" s="51"/>
      <c r="DC800" s="51"/>
      <c r="DD800" s="51"/>
      <c r="DE800" s="51"/>
      <c r="DF800" s="51"/>
      <c r="DG800" s="51"/>
      <c r="DH800" s="51"/>
      <c r="DI800" s="51"/>
      <c r="DJ800" s="51"/>
      <c r="DK800" s="51"/>
      <c r="DL800" s="51"/>
      <c r="DM800" s="51"/>
      <c r="DN800" s="51"/>
      <c r="DO800" s="51"/>
      <c r="DP800" s="51"/>
      <c r="DX800" s="51"/>
      <c r="DY800" s="51"/>
      <c r="DZ800" s="51"/>
      <c r="EA800" s="51"/>
      <c r="EB800" s="51"/>
      <c r="EC800" s="51"/>
      <c r="ED800" s="51"/>
      <c r="EE800" s="51"/>
      <c r="EF800" s="51"/>
      <c r="EG800" s="51"/>
      <c r="EH800" s="51"/>
      <c r="EI800" s="51"/>
      <c r="EJ800" s="51"/>
      <c r="EK800" s="51"/>
      <c r="EL800" s="51"/>
      <c r="EM800" s="51"/>
      <c r="EN800" s="51"/>
      <c r="EV800" s="51"/>
      <c r="EW800" s="51"/>
      <c r="EX800" s="51"/>
      <c r="EY800" s="51"/>
      <c r="EZ800" s="51"/>
      <c r="FA800" s="51"/>
      <c r="FB800" s="51"/>
      <c r="FC800" s="51"/>
      <c r="FD800" s="51"/>
      <c r="FE800" s="51"/>
      <c r="FF800" s="51"/>
      <c r="FG800" s="51"/>
      <c r="FH800" s="51"/>
      <c r="FI800" s="51"/>
      <c r="FJ800" s="51"/>
      <c r="FK800" s="51"/>
      <c r="FL800" s="51"/>
    </row>
    <row r="801" spans="8:168" ht="12" customHeight="1" x14ac:dyDescent="0.2">
      <c r="H801" s="8"/>
      <c r="I801" s="8"/>
      <c r="J801" s="8"/>
      <c r="K801" s="8"/>
      <c r="L801" s="8"/>
      <c r="M801" s="8"/>
      <c r="N801" s="8"/>
      <c r="O801" s="8"/>
      <c r="P801" s="8"/>
      <c r="Q801" s="8"/>
      <c r="R801" s="8"/>
      <c r="S801" s="8"/>
      <c r="T801" s="8"/>
      <c r="U801" s="8"/>
      <c r="V801" s="8"/>
      <c r="W801" s="8"/>
      <c r="X801" s="8"/>
      <c r="AF801" s="51"/>
      <c r="AG801" s="51"/>
      <c r="AH801" s="51"/>
      <c r="AI801" s="51"/>
      <c r="AJ801" s="51"/>
      <c r="AK801" s="51"/>
      <c r="AL801" s="51"/>
      <c r="AM801" s="51"/>
      <c r="AN801" s="51"/>
      <c r="AO801" s="51"/>
      <c r="AP801" s="51"/>
      <c r="AQ801" s="51"/>
      <c r="AR801" s="51"/>
      <c r="AS801" s="51"/>
      <c r="AT801" s="51"/>
      <c r="AU801" s="51"/>
      <c r="AV801" s="51"/>
      <c r="BD801" s="51"/>
      <c r="BE801" s="51"/>
      <c r="BF801" s="51"/>
      <c r="BG801" s="51"/>
      <c r="BH801" s="51"/>
      <c r="BI801" s="51"/>
      <c r="BJ801" s="51"/>
      <c r="BK801" s="51"/>
      <c r="BL801" s="51"/>
      <c r="BM801" s="51"/>
      <c r="BN801" s="51"/>
      <c r="BO801" s="51"/>
      <c r="BP801" s="51"/>
      <c r="BQ801" s="51"/>
      <c r="BR801" s="51"/>
      <c r="BS801" s="51"/>
      <c r="BT801" s="51"/>
      <c r="CB801" s="51"/>
      <c r="CC801" s="51"/>
      <c r="CD801" s="51"/>
      <c r="CE801" s="51"/>
      <c r="CF801" s="51"/>
      <c r="CG801" s="51"/>
      <c r="CH801" s="51"/>
      <c r="CI801" s="51"/>
      <c r="CJ801" s="51"/>
      <c r="CK801" s="51"/>
      <c r="CL801" s="51"/>
      <c r="CM801" s="51"/>
      <c r="CN801" s="51"/>
      <c r="CO801" s="51"/>
      <c r="CP801" s="51"/>
      <c r="CQ801" s="51"/>
      <c r="CR801" s="51"/>
      <c r="CZ801" s="51"/>
      <c r="DA801" s="51"/>
      <c r="DB801" s="51"/>
      <c r="DC801" s="51"/>
      <c r="DD801" s="51"/>
      <c r="DE801" s="51"/>
      <c r="DF801" s="51"/>
      <c r="DG801" s="51"/>
      <c r="DH801" s="51"/>
      <c r="DI801" s="51"/>
      <c r="DJ801" s="51"/>
      <c r="DK801" s="51"/>
      <c r="DL801" s="51"/>
      <c r="DM801" s="51"/>
      <c r="DN801" s="51"/>
      <c r="DO801" s="51"/>
      <c r="DP801" s="51"/>
      <c r="DX801" s="51"/>
      <c r="DY801" s="51"/>
      <c r="DZ801" s="51"/>
      <c r="EA801" s="51"/>
      <c r="EB801" s="51"/>
      <c r="EC801" s="51"/>
      <c r="ED801" s="51"/>
      <c r="EE801" s="51"/>
      <c r="EF801" s="51"/>
      <c r="EG801" s="51"/>
      <c r="EH801" s="51"/>
      <c r="EI801" s="51"/>
      <c r="EJ801" s="51"/>
      <c r="EK801" s="51"/>
      <c r="EL801" s="51"/>
      <c r="EM801" s="51"/>
      <c r="EN801" s="51"/>
      <c r="EV801" s="51"/>
      <c r="EW801" s="51"/>
      <c r="EX801" s="51"/>
      <c r="EY801" s="51"/>
      <c r="EZ801" s="51"/>
      <c r="FA801" s="51"/>
      <c r="FB801" s="51"/>
      <c r="FC801" s="51"/>
      <c r="FD801" s="51"/>
      <c r="FE801" s="51"/>
      <c r="FF801" s="51"/>
      <c r="FG801" s="51"/>
      <c r="FH801" s="51"/>
      <c r="FI801" s="51"/>
      <c r="FJ801" s="51"/>
      <c r="FK801" s="51"/>
      <c r="FL801" s="51"/>
    </row>
    <row r="802" spans="8:168" ht="12" customHeight="1" x14ac:dyDescent="0.2">
      <c r="H802" s="8"/>
      <c r="I802" s="8"/>
      <c r="J802" s="8"/>
      <c r="K802" s="8"/>
      <c r="L802" s="8"/>
      <c r="M802" s="8"/>
      <c r="N802" s="8"/>
      <c r="O802" s="8"/>
      <c r="P802" s="8"/>
      <c r="Q802" s="8"/>
      <c r="R802" s="8"/>
      <c r="S802" s="8"/>
      <c r="T802" s="8"/>
      <c r="U802" s="8"/>
      <c r="V802" s="8"/>
      <c r="W802" s="8"/>
      <c r="X802" s="8"/>
      <c r="AF802" s="51"/>
      <c r="AG802" s="51"/>
      <c r="AH802" s="51"/>
      <c r="AI802" s="51"/>
      <c r="AJ802" s="51"/>
      <c r="AK802" s="51"/>
      <c r="AL802" s="51"/>
      <c r="AM802" s="51"/>
      <c r="AN802" s="51"/>
      <c r="AO802" s="51"/>
      <c r="AP802" s="51"/>
      <c r="AQ802" s="51"/>
      <c r="AR802" s="51"/>
      <c r="AS802" s="51"/>
      <c r="AT802" s="51"/>
      <c r="AU802" s="51"/>
      <c r="AV802" s="51"/>
      <c r="BD802" s="51"/>
      <c r="BE802" s="51"/>
      <c r="BF802" s="51"/>
      <c r="BG802" s="51"/>
      <c r="BH802" s="51"/>
      <c r="BI802" s="51"/>
      <c r="BJ802" s="51"/>
      <c r="BK802" s="51"/>
      <c r="BL802" s="51"/>
      <c r="BM802" s="51"/>
      <c r="BN802" s="51"/>
      <c r="BO802" s="51"/>
      <c r="BP802" s="51"/>
      <c r="BQ802" s="51"/>
      <c r="BR802" s="51"/>
      <c r="BS802" s="51"/>
      <c r="BT802" s="51"/>
      <c r="CB802" s="51"/>
      <c r="CC802" s="51"/>
      <c r="CD802" s="51"/>
      <c r="CE802" s="51"/>
      <c r="CF802" s="51"/>
      <c r="CG802" s="51"/>
      <c r="CH802" s="51"/>
      <c r="CI802" s="51"/>
      <c r="CJ802" s="51"/>
      <c r="CK802" s="51"/>
      <c r="CL802" s="51"/>
      <c r="CM802" s="51"/>
      <c r="CN802" s="51"/>
      <c r="CO802" s="51"/>
      <c r="CP802" s="51"/>
      <c r="CQ802" s="51"/>
      <c r="CR802" s="51"/>
      <c r="CZ802" s="51"/>
      <c r="DA802" s="51"/>
      <c r="DB802" s="51"/>
      <c r="DC802" s="51"/>
      <c r="DD802" s="51"/>
      <c r="DE802" s="51"/>
      <c r="DF802" s="51"/>
      <c r="DG802" s="51"/>
      <c r="DH802" s="51"/>
      <c r="DI802" s="51"/>
      <c r="DJ802" s="51"/>
      <c r="DK802" s="51"/>
      <c r="DL802" s="51"/>
      <c r="DM802" s="51"/>
      <c r="DN802" s="51"/>
      <c r="DO802" s="51"/>
      <c r="DP802" s="51"/>
      <c r="DX802" s="51"/>
      <c r="DY802" s="51"/>
      <c r="DZ802" s="51"/>
      <c r="EA802" s="51"/>
      <c r="EB802" s="51"/>
      <c r="EC802" s="51"/>
      <c r="ED802" s="51"/>
      <c r="EE802" s="51"/>
      <c r="EF802" s="51"/>
      <c r="EG802" s="51"/>
      <c r="EH802" s="51"/>
      <c r="EI802" s="51"/>
      <c r="EJ802" s="51"/>
      <c r="EK802" s="51"/>
      <c r="EL802" s="51"/>
      <c r="EM802" s="51"/>
      <c r="EN802" s="51"/>
      <c r="EV802" s="51"/>
      <c r="EW802" s="51"/>
      <c r="EX802" s="51"/>
      <c r="EY802" s="51"/>
      <c r="EZ802" s="51"/>
      <c r="FA802" s="51"/>
      <c r="FB802" s="51"/>
      <c r="FC802" s="51"/>
      <c r="FD802" s="51"/>
      <c r="FE802" s="51"/>
      <c r="FF802" s="51"/>
      <c r="FG802" s="51"/>
      <c r="FH802" s="51"/>
      <c r="FI802" s="51"/>
      <c r="FJ802" s="51"/>
      <c r="FK802" s="51"/>
      <c r="FL802" s="51"/>
    </row>
    <row r="803" spans="8:168" ht="12" customHeight="1" x14ac:dyDescent="0.2">
      <c r="H803" s="8"/>
      <c r="I803" s="8"/>
      <c r="J803" s="8"/>
      <c r="K803" s="8"/>
      <c r="L803" s="8"/>
      <c r="M803" s="8"/>
      <c r="N803" s="8"/>
      <c r="O803" s="8"/>
      <c r="P803" s="8"/>
      <c r="Q803" s="8"/>
      <c r="R803" s="8"/>
      <c r="S803" s="8"/>
      <c r="T803" s="8"/>
      <c r="U803" s="8"/>
      <c r="V803" s="8"/>
      <c r="W803" s="8"/>
      <c r="X803" s="8"/>
      <c r="AF803" s="51"/>
      <c r="AG803" s="51"/>
      <c r="AH803" s="51"/>
      <c r="AI803" s="51"/>
      <c r="AJ803" s="51"/>
      <c r="AK803" s="51"/>
      <c r="AL803" s="51"/>
      <c r="AM803" s="51"/>
      <c r="AN803" s="51"/>
      <c r="AO803" s="51"/>
      <c r="AP803" s="51"/>
      <c r="AQ803" s="51"/>
      <c r="AR803" s="51"/>
      <c r="AS803" s="51"/>
      <c r="AT803" s="51"/>
      <c r="AU803" s="51"/>
      <c r="AV803" s="51"/>
      <c r="BD803" s="51"/>
      <c r="BE803" s="51"/>
      <c r="BF803" s="51"/>
      <c r="BG803" s="51"/>
      <c r="BH803" s="51"/>
      <c r="BI803" s="51"/>
      <c r="BJ803" s="51"/>
      <c r="BK803" s="51"/>
      <c r="BL803" s="51"/>
      <c r="BM803" s="51"/>
      <c r="BN803" s="51"/>
      <c r="BO803" s="51"/>
      <c r="BP803" s="51"/>
      <c r="BQ803" s="51"/>
      <c r="BR803" s="51"/>
      <c r="BS803" s="51"/>
      <c r="BT803" s="51"/>
      <c r="CB803" s="51"/>
      <c r="CC803" s="51"/>
      <c r="CD803" s="51"/>
      <c r="CE803" s="51"/>
      <c r="CF803" s="51"/>
      <c r="CG803" s="51"/>
      <c r="CH803" s="51"/>
      <c r="CI803" s="51"/>
      <c r="CJ803" s="51"/>
      <c r="CK803" s="51"/>
      <c r="CL803" s="51"/>
      <c r="CM803" s="51"/>
      <c r="CN803" s="51"/>
      <c r="CO803" s="51"/>
      <c r="CP803" s="51"/>
      <c r="CQ803" s="51"/>
      <c r="CR803" s="51"/>
      <c r="CZ803" s="51"/>
      <c r="DA803" s="51"/>
      <c r="DB803" s="51"/>
      <c r="DC803" s="51"/>
      <c r="DD803" s="51"/>
      <c r="DE803" s="51"/>
      <c r="DF803" s="51"/>
      <c r="DG803" s="51"/>
      <c r="DH803" s="51"/>
      <c r="DI803" s="51"/>
      <c r="DJ803" s="51"/>
      <c r="DK803" s="51"/>
      <c r="DL803" s="51"/>
      <c r="DM803" s="51"/>
      <c r="DN803" s="51"/>
      <c r="DO803" s="51"/>
      <c r="DP803" s="51"/>
      <c r="DX803" s="51"/>
      <c r="DY803" s="51"/>
      <c r="DZ803" s="51"/>
      <c r="EA803" s="51"/>
      <c r="EB803" s="51"/>
      <c r="EC803" s="51"/>
      <c r="ED803" s="51"/>
      <c r="EE803" s="51"/>
      <c r="EF803" s="51"/>
      <c r="EG803" s="51"/>
      <c r="EH803" s="51"/>
      <c r="EI803" s="51"/>
      <c r="EJ803" s="51"/>
      <c r="EK803" s="51"/>
      <c r="EL803" s="51"/>
      <c r="EM803" s="51"/>
      <c r="EN803" s="51"/>
      <c r="EV803" s="51"/>
      <c r="EW803" s="51"/>
      <c r="EX803" s="51"/>
      <c r="EY803" s="51"/>
      <c r="EZ803" s="51"/>
      <c r="FA803" s="51"/>
      <c r="FB803" s="51"/>
      <c r="FC803" s="51"/>
      <c r="FD803" s="51"/>
      <c r="FE803" s="51"/>
      <c r="FF803" s="51"/>
      <c r="FG803" s="51"/>
      <c r="FH803" s="51"/>
      <c r="FI803" s="51"/>
      <c r="FJ803" s="51"/>
      <c r="FK803" s="51"/>
      <c r="FL803" s="51"/>
    </row>
    <row r="804" spans="8:168" ht="12" customHeight="1" x14ac:dyDescent="0.2">
      <c r="H804" s="8"/>
      <c r="I804" s="8"/>
      <c r="J804" s="8"/>
      <c r="K804" s="8"/>
      <c r="L804" s="8"/>
      <c r="M804" s="8"/>
      <c r="N804" s="8"/>
      <c r="O804" s="8"/>
      <c r="P804" s="8"/>
      <c r="Q804" s="8"/>
      <c r="R804" s="8"/>
      <c r="S804" s="8"/>
      <c r="T804" s="8"/>
      <c r="U804" s="8"/>
      <c r="V804" s="8"/>
      <c r="W804" s="8"/>
      <c r="X804" s="8"/>
      <c r="AF804" s="51"/>
      <c r="AG804" s="51"/>
      <c r="AH804" s="51"/>
      <c r="AI804" s="51"/>
      <c r="AJ804" s="51"/>
      <c r="AK804" s="51"/>
      <c r="AL804" s="51"/>
      <c r="AM804" s="51"/>
      <c r="AN804" s="51"/>
      <c r="AO804" s="51"/>
      <c r="AP804" s="51"/>
      <c r="AQ804" s="51"/>
      <c r="AR804" s="51"/>
      <c r="AS804" s="51"/>
      <c r="AT804" s="51"/>
      <c r="AU804" s="51"/>
      <c r="AV804" s="51"/>
      <c r="BD804" s="51"/>
      <c r="BE804" s="51"/>
      <c r="BF804" s="51"/>
      <c r="BG804" s="51"/>
      <c r="BH804" s="51"/>
      <c r="BI804" s="51"/>
      <c r="BJ804" s="51"/>
      <c r="BK804" s="51"/>
      <c r="BL804" s="51"/>
      <c r="BM804" s="51"/>
      <c r="BN804" s="51"/>
      <c r="BO804" s="51"/>
      <c r="BP804" s="51"/>
      <c r="BQ804" s="51"/>
      <c r="BR804" s="51"/>
      <c r="BS804" s="51"/>
      <c r="BT804" s="51"/>
      <c r="CB804" s="51"/>
      <c r="CC804" s="51"/>
      <c r="CD804" s="51"/>
      <c r="CE804" s="51"/>
      <c r="CF804" s="51"/>
      <c r="CG804" s="51"/>
      <c r="CH804" s="51"/>
      <c r="CI804" s="51"/>
      <c r="CJ804" s="51"/>
      <c r="CK804" s="51"/>
      <c r="CL804" s="51"/>
      <c r="CM804" s="51"/>
      <c r="CN804" s="51"/>
      <c r="CO804" s="51"/>
      <c r="CP804" s="51"/>
      <c r="CQ804" s="51"/>
      <c r="CR804" s="51"/>
      <c r="CZ804" s="51"/>
      <c r="DA804" s="51"/>
      <c r="DB804" s="51"/>
      <c r="DC804" s="51"/>
      <c r="DD804" s="51"/>
      <c r="DE804" s="51"/>
      <c r="DF804" s="51"/>
      <c r="DG804" s="51"/>
      <c r="DH804" s="51"/>
      <c r="DI804" s="51"/>
      <c r="DJ804" s="51"/>
      <c r="DK804" s="51"/>
      <c r="DL804" s="51"/>
      <c r="DM804" s="51"/>
      <c r="DN804" s="51"/>
      <c r="DO804" s="51"/>
      <c r="DP804" s="51"/>
      <c r="DX804" s="51"/>
      <c r="DY804" s="51"/>
      <c r="DZ804" s="51"/>
      <c r="EA804" s="51"/>
      <c r="EB804" s="51"/>
      <c r="EC804" s="51"/>
      <c r="ED804" s="51"/>
      <c r="EE804" s="51"/>
      <c r="EF804" s="51"/>
      <c r="EG804" s="51"/>
      <c r="EH804" s="51"/>
      <c r="EI804" s="51"/>
      <c r="EJ804" s="51"/>
      <c r="EK804" s="51"/>
      <c r="EL804" s="51"/>
      <c r="EM804" s="51"/>
      <c r="EN804" s="51"/>
      <c r="EV804" s="51"/>
      <c r="EW804" s="51"/>
      <c r="EX804" s="51"/>
      <c r="EY804" s="51"/>
      <c r="EZ804" s="51"/>
      <c r="FA804" s="51"/>
      <c r="FB804" s="51"/>
      <c r="FC804" s="51"/>
      <c r="FD804" s="51"/>
      <c r="FE804" s="51"/>
      <c r="FF804" s="51"/>
      <c r="FG804" s="51"/>
      <c r="FH804" s="51"/>
      <c r="FI804" s="51"/>
      <c r="FJ804" s="51"/>
      <c r="FK804" s="51"/>
      <c r="FL804" s="51"/>
    </row>
    <row r="805" spans="8:168" ht="12" customHeight="1" x14ac:dyDescent="0.2">
      <c r="H805" s="8"/>
      <c r="I805" s="8"/>
      <c r="J805" s="8"/>
      <c r="K805" s="8"/>
      <c r="L805" s="8"/>
      <c r="M805" s="8"/>
      <c r="N805" s="8"/>
      <c r="O805" s="8"/>
      <c r="P805" s="8"/>
      <c r="Q805" s="8"/>
      <c r="R805" s="8"/>
      <c r="S805" s="8"/>
      <c r="T805" s="8"/>
      <c r="U805" s="8"/>
      <c r="V805" s="8"/>
      <c r="W805" s="8"/>
      <c r="X805" s="8"/>
      <c r="AF805" s="51"/>
      <c r="AG805" s="51"/>
      <c r="AH805" s="51"/>
      <c r="AI805" s="51"/>
      <c r="AJ805" s="51"/>
      <c r="AK805" s="51"/>
      <c r="AL805" s="51"/>
      <c r="AM805" s="51"/>
      <c r="AN805" s="51"/>
      <c r="AO805" s="51"/>
      <c r="AP805" s="51"/>
      <c r="AQ805" s="51"/>
      <c r="AR805" s="51"/>
      <c r="AS805" s="51"/>
      <c r="AT805" s="51"/>
      <c r="AU805" s="51"/>
      <c r="AV805" s="51"/>
      <c r="BD805" s="51"/>
      <c r="BE805" s="51"/>
      <c r="BF805" s="51"/>
      <c r="BG805" s="51"/>
      <c r="BH805" s="51"/>
      <c r="BI805" s="51"/>
      <c r="BJ805" s="51"/>
      <c r="BK805" s="51"/>
      <c r="BL805" s="51"/>
      <c r="BM805" s="51"/>
      <c r="BN805" s="51"/>
      <c r="BO805" s="51"/>
      <c r="BP805" s="51"/>
      <c r="BQ805" s="51"/>
      <c r="BR805" s="51"/>
      <c r="BS805" s="51"/>
      <c r="BT805" s="51"/>
      <c r="CB805" s="51"/>
      <c r="CC805" s="51"/>
      <c r="CD805" s="51"/>
      <c r="CE805" s="51"/>
      <c r="CF805" s="51"/>
      <c r="CG805" s="51"/>
      <c r="CH805" s="51"/>
      <c r="CI805" s="51"/>
      <c r="CJ805" s="51"/>
      <c r="CK805" s="51"/>
      <c r="CL805" s="51"/>
      <c r="CM805" s="51"/>
      <c r="CN805" s="51"/>
      <c r="CO805" s="51"/>
      <c r="CP805" s="51"/>
      <c r="CQ805" s="51"/>
      <c r="CR805" s="51"/>
      <c r="CZ805" s="51"/>
      <c r="DA805" s="51"/>
      <c r="DB805" s="51"/>
      <c r="DC805" s="51"/>
      <c r="DD805" s="51"/>
      <c r="DE805" s="51"/>
      <c r="DF805" s="51"/>
      <c r="DG805" s="51"/>
      <c r="DH805" s="51"/>
      <c r="DI805" s="51"/>
      <c r="DJ805" s="51"/>
      <c r="DK805" s="51"/>
      <c r="DL805" s="51"/>
      <c r="DM805" s="51"/>
      <c r="DN805" s="51"/>
      <c r="DO805" s="51"/>
      <c r="DP805" s="51"/>
      <c r="DX805" s="51"/>
      <c r="DY805" s="51"/>
      <c r="DZ805" s="51"/>
      <c r="EA805" s="51"/>
      <c r="EB805" s="51"/>
      <c r="EC805" s="51"/>
      <c r="ED805" s="51"/>
      <c r="EE805" s="51"/>
      <c r="EF805" s="51"/>
      <c r="EG805" s="51"/>
      <c r="EH805" s="51"/>
      <c r="EI805" s="51"/>
      <c r="EJ805" s="51"/>
      <c r="EK805" s="51"/>
      <c r="EL805" s="51"/>
      <c r="EM805" s="51"/>
      <c r="EN805" s="51"/>
      <c r="EV805" s="51"/>
      <c r="EW805" s="51"/>
      <c r="EX805" s="51"/>
      <c r="EY805" s="51"/>
      <c r="EZ805" s="51"/>
      <c r="FA805" s="51"/>
      <c r="FB805" s="51"/>
      <c r="FC805" s="51"/>
      <c r="FD805" s="51"/>
      <c r="FE805" s="51"/>
      <c r="FF805" s="51"/>
      <c r="FG805" s="51"/>
      <c r="FH805" s="51"/>
      <c r="FI805" s="51"/>
      <c r="FJ805" s="51"/>
      <c r="FK805" s="51"/>
      <c r="FL805" s="51"/>
    </row>
    <row r="806" spans="8:168" ht="12" customHeight="1" x14ac:dyDescent="0.2">
      <c r="H806" s="8"/>
      <c r="I806" s="8"/>
      <c r="J806" s="8"/>
      <c r="K806" s="8"/>
      <c r="L806" s="8"/>
      <c r="M806" s="8"/>
      <c r="N806" s="8"/>
      <c r="O806" s="8"/>
      <c r="P806" s="8"/>
      <c r="Q806" s="8"/>
      <c r="R806" s="8"/>
      <c r="S806" s="8"/>
      <c r="T806" s="8"/>
      <c r="U806" s="8"/>
      <c r="V806" s="8"/>
      <c r="W806" s="8"/>
      <c r="X806" s="8"/>
      <c r="AF806" s="51"/>
      <c r="AG806" s="51"/>
      <c r="AH806" s="51"/>
      <c r="AI806" s="51"/>
      <c r="AJ806" s="51"/>
      <c r="AK806" s="51"/>
      <c r="AL806" s="51"/>
      <c r="AM806" s="51"/>
      <c r="AN806" s="51"/>
      <c r="AO806" s="51"/>
      <c r="AP806" s="51"/>
      <c r="AQ806" s="51"/>
      <c r="AR806" s="51"/>
      <c r="AS806" s="51"/>
      <c r="AT806" s="51"/>
      <c r="AU806" s="51"/>
      <c r="AV806" s="51"/>
      <c r="BD806" s="51"/>
      <c r="BE806" s="51"/>
      <c r="BF806" s="51"/>
      <c r="BG806" s="51"/>
      <c r="BH806" s="51"/>
      <c r="BI806" s="51"/>
      <c r="BJ806" s="51"/>
      <c r="BK806" s="51"/>
      <c r="BL806" s="51"/>
      <c r="BM806" s="51"/>
      <c r="BN806" s="51"/>
      <c r="BO806" s="51"/>
      <c r="BP806" s="51"/>
      <c r="BQ806" s="51"/>
      <c r="BR806" s="51"/>
      <c r="BS806" s="51"/>
      <c r="BT806" s="51"/>
      <c r="CB806" s="51"/>
      <c r="CC806" s="51"/>
      <c r="CD806" s="51"/>
      <c r="CE806" s="51"/>
      <c r="CF806" s="51"/>
      <c r="CG806" s="51"/>
      <c r="CH806" s="51"/>
      <c r="CI806" s="51"/>
      <c r="CJ806" s="51"/>
      <c r="CK806" s="51"/>
      <c r="CL806" s="51"/>
      <c r="CM806" s="51"/>
      <c r="CN806" s="51"/>
      <c r="CO806" s="51"/>
      <c r="CP806" s="51"/>
      <c r="CQ806" s="51"/>
      <c r="CR806" s="51"/>
      <c r="CZ806" s="51"/>
      <c r="DA806" s="51"/>
      <c r="DB806" s="51"/>
      <c r="DC806" s="51"/>
      <c r="DD806" s="51"/>
      <c r="DE806" s="51"/>
      <c r="DF806" s="51"/>
      <c r="DG806" s="51"/>
      <c r="DH806" s="51"/>
      <c r="DI806" s="51"/>
      <c r="DJ806" s="51"/>
      <c r="DK806" s="51"/>
      <c r="DL806" s="51"/>
      <c r="DM806" s="51"/>
      <c r="DN806" s="51"/>
      <c r="DO806" s="51"/>
      <c r="DP806" s="51"/>
      <c r="DX806" s="51"/>
      <c r="DY806" s="51"/>
      <c r="DZ806" s="51"/>
      <c r="EA806" s="51"/>
      <c r="EB806" s="51"/>
      <c r="EC806" s="51"/>
      <c r="ED806" s="51"/>
      <c r="EE806" s="51"/>
      <c r="EF806" s="51"/>
      <c r="EG806" s="51"/>
      <c r="EH806" s="51"/>
      <c r="EI806" s="51"/>
      <c r="EJ806" s="51"/>
      <c r="EK806" s="51"/>
      <c r="EL806" s="51"/>
      <c r="EM806" s="51"/>
      <c r="EN806" s="51"/>
      <c r="EV806" s="51"/>
      <c r="EW806" s="51"/>
      <c r="EX806" s="51"/>
      <c r="EY806" s="51"/>
      <c r="EZ806" s="51"/>
      <c r="FA806" s="51"/>
      <c r="FB806" s="51"/>
      <c r="FC806" s="51"/>
      <c r="FD806" s="51"/>
      <c r="FE806" s="51"/>
      <c r="FF806" s="51"/>
      <c r="FG806" s="51"/>
      <c r="FH806" s="51"/>
      <c r="FI806" s="51"/>
      <c r="FJ806" s="51"/>
      <c r="FK806" s="51"/>
      <c r="FL806" s="51"/>
    </row>
    <row r="807" spans="8:168" ht="12" customHeight="1" x14ac:dyDescent="0.2">
      <c r="H807" s="8"/>
      <c r="I807" s="8"/>
      <c r="J807" s="8"/>
      <c r="K807" s="8"/>
      <c r="L807" s="8"/>
      <c r="M807" s="8"/>
      <c r="N807" s="8"/>
      <c r="O807" s="8"/>
      <c r="P807" s="8"/>
      <c r="Q807" s="8"/>
      <c r="R807" s="8"/>
      <c r="S807" s="8"/>
      <c r="T807" s="8"/>
      <c r="U807" s="8"/>
      <c r="V807" s="8"/>
      <c r="W807" s="8"/>
      <c r="X807" s="8"/>
      <c r="AF807" s="51"/>
      <c r="AG807" s="51"/>
      <c r="AH807" s="51"/>
      <c r="AI807" s="51"/>
      <c r="AJ807" s="51"/>
      <c r="AK807" s="51"/>
      <c r="AL807" s="51"/>
      <c r="AM807" s="51"/>
      <c r="AN807" s="51"/>
      <c r="AO807" s="51"/>
      <c r="AP807" s="51"/>
      <c r="AQ807" s="51"/>
      <c r="AR807" s="51"/>
      <c r="AS807" s="51"/>
      <c r="AT807" s="51"/>
      <c r="AU807" s="51"/>
      <c r="AV807" s="51"/>
      <c r="BD807" s="51"/>
      <c r="BE807" s="51"/>
      <c r="BF807" s="51"/>
      <c r="BG807" s="51"/>
      <c r="BH807" s="51"/>
      <c r="BI807" s="51"/>
      <c r="BJ807" s="51"/>
      <c r="BK807" s="51"/>
      <c r="BL807" s="51"/>
      <c r="BM807" s="51"/>
      <c r="BN807" s="51"/>
      <c r="BO807" s="51"/>
      <c r="BP807" s="51"/>
      <c r="BQ807" s="51"/>
      <c r="BR807" s="51"/>
      <c r="BS807" s="51"/>
      <c r="BT807" s="51"/>
      <c r="CB807" s="51"/>
      <c r="CC807" s="51"/>
      <c r="CD807" s="51"/>
      <c r="CE807" s="51"/>
      <c r="CF807" s="51"/>
      <c r="CG807" s="51"/>
      <c r="CH807" s="51"/>
      <c r="CI807" s="51"/>
      <c r="CJ807" s="51"/>
      <c r="CK807" s="51"/>
      <c r="CL807" s="51"/>
      <c r="CM807" s="51"/>
      <c r="CN807" s="51"/>
      <c r="CO807" s="51"/>
      <c r="CP807" s="51"/>
      <c r="CQ807" s="51"/>
      <c r="CR807" s="51"/>
      <c r="CZ807" s="51"/>
      <c r="DA807" s="51"/>
      <c r="DB807" s="51"/>
      <c r="DC807" s="51"/>
      <c r="DD807" s="51"/>
      <c r="DE807" s="51"/>
      <c r="DF807" s="51"/>
      <c r="DG807" s="51"/>
      <c r="DH807" s="51"/>
      <c r="DI807" s="51"/>
      <c r="DJ807" s="51"/>
      <c r="DK807" s="51"/>
      <c r="DL807" s="51"/>
      <c r="DM807" s="51"/>
      <c r="DN807" s="51"/>
      <c r="DO807" s="51"/>
      <c r="DP807" s="51"/>
      <c r="DX807" s="51"/>
      <c r="DY807" s="51"/>
      <c r="DZ807" s="51"/>
      <c r="EA807" s="51"/>
      <c r="EB807" s="51"/>
      <c r="EC807" s="51"/>
      <c r="ED807" s="51"/>
      <c r="EE807" s="51"/>
      <c r="EF807" s="51"/>
      <c r="EG807" s="51"/>
      <c r="EH807" s="51"/>
      <c r="EI807" s="51"/>
      <c r="EJ807" s="51"/>
      <c r="EK807" s="51"/>
      <c r="EL807" s="51"/>
      <c r="EM807" s="51"/>
      <c r="EN807" s="51"/>
      <c r="EV807" s="51"/>
      <c r="EW807" s="51"/>
      <c r="EX807" s="51"/>
      <c r="EY807" s="51"/>
      <c r="EZ807" s="51"/>
      <c r="FA807" s="51"/>
      <c r="FB807" s="51"/>
      <c r="FC807" s="51"/>
      <c r="FD807" s="51"/>
      <c r="FE807" s="51"/>
      <c r="FF807" s="51"/>
      <c r="FG807" s="51"/>
      <c r="FH807" s="51"/>
      <c r="FI807" s="51"/>
      <c r="FJ807" s="51"/>
      <c r="FK807" s="51"/>
      <c r="FL807" s="51"/>
    </row>
    <row r="808" spans="8:168" ht="12" customHeight="1" x14ac:dyDescent="0.2">
      <c r="H808" s="8"/>
      <c r="I808" s="8"/>
      <c r="J808" s="8"/>
      <c r="K808" s="8"/>
      <c r="L808" s="8"/>
      <c r="M808" s="8"/>
      <c r="N808" s="8"/>
      <c r="O808" s="8"/>
      <c r="P808" s="8"/>
      <c r="Q808" s="8"/>
      <c r="R808" s="8"/>
      <c r="S808" s="8"/>
      <c r="T808" s="8"/>
      <c r="U808" s="8"/>
      <c r="V808" s="8"/>
      <c r="W808" s="8"/>
      <c r="X808" s="8"/>
      <c r="AF808" s="51"/>
      <c r="AG808" s="51"/>
      <c r="AH808" s="51"/>
      <c r="AI808" s="51"/>
      <c r="AJ808" s="51"/>
      <c r="AK808" s="51"/>
      <c r="AL808" s="51"/>
      <c r="AM808" s="51"/>
      <c r="AN808" s="51"/>
      <c r="AO808" s="51"/>
      <c r="AP808" s="51"/>
      <c r="AQ808" s="51"/>
      <c r="AR808" s="51"/>
      <c r="AS808" s="51"/>
      <c r="AT808" s="51"/>
      <c r="AU808" s="51"/>
      <c r="AV808" s="51"/>
      <c r="BD808" s="51"/>
      <c r="BE808" s="51"/>
      <c r="BF808" s="51"/>
      <c r="BG808" s="51"/>
      <c r="BH808" s="51"/>
      <c r="BI808" s="51"/>
      <c r="BJ808" s="51"/>
      <c r="BK808" s="51"/>
      <c r="BL808" s="51"/>
      <c r="BM808" s="51"/>
      <c r="BN808" s="51"/>
      <c r="BO808" s="51"/>
      <c r="BP808" s="51"/>
      <c r="BQ808" s="51"/>
      <c r="BR808" s="51"/>
      <c r="BS808" s="51"/>
      <c r="BT808" s="51"/>
      <c r="CB808" s="51"/>
      <c r="CC808" s="51"/>
      <c r="CD808" s="51"/>
      <c r="CE808" s="51"/>
      <c r="CF808" s="51"/>
      <c r="CG808" s="51"/>
      <c r="CH808" s="51"/>
      <c r="CI808" s="51"/>
      <c r="CJ808" s="51"/>
      <c r="CK808" s="51"/>
      <c r="CL808" s="51"/>
      <c r="CM808" s="51"/>
      <c r="CN808" s="51"/>
      <c r="CO808" s="51"/>
      <c r="CP808" s="51"/>
      <c r="CQ808" s="51"/>
      <c r="CR808" s="51"/>
      <c r="CZ808" s="51"/>
      <c r="DA808" s="51"/>
      <c r="DB808" s="51"/>
      <c r="DC808" s="51"/>
      <c r="DD808" s="51"/>
      <c r="DE808" s="51"/>
      <c r="DF808" s="51"/>
      <c r="DG808" s="51"/>
      <c r="DH808" s="51"/>
      <c r="DI808" s="51"/>
      <c r="DJ808" s="51"/>
      <c r="DK808" s="51"/>
      <c r="DL808" s="51"/>
      <c r="DM808" s="51"/>
      <c r="DN808" s="51"/>
      <c r="DO808" s="51"/>
      <c r="DP808" s="51"/>
      <c r="DX808" s="51"/>
      <c r="DY808" s="51"/>
      <c r="DZ808" s="51"/>
      <c r="EA808" s="51"/>
      <c r="EB808" s="51"/>
      <c r="EC808" s="51"/>
      <c r="ED808" s="51"/>
      <c r="EE808" s="51"/>
      <c r="EF808" s="51"/>
      <c r="EG808" s="51"/>
      <c r="EH808" s="51"/>
      <c r="EI808" s="51"/>
      <c r="EJ808" s="51"/>
      <c r="EK808" s="51"/>
      <c r="EL808" s="51"/>
      <c r="EM808" s="51"/>
      <c r="EN808" s="51"/>
      <c r="EV808" s="51"/>
      <c r="EW808" s="51"/>
      <c r="EX808" s="51"/>
      <c r="EY808" s="51"/>
      <c r="EZ808" s="51"/>
      <c r="FA808" s="51"/>
      <c r="FB808" s="51"/>
      <c r="FC808" s="51"/>
      <c r="FD808" s="51"/>
      <c r="FE808" s="51"/>
      <c r="FF808" s="51"/>
      <c r="FG808" s="51"/>
      <c r="FH808" s="51"/>
      <c r="FI808" s="51"/>
      <c r="FJ808" s="51"/>
      <c r="FK808" s="51"/>
      <c r="FL808" s="51"/>
    </row>
    <row r="809" spans="8:168" ht="12" customHeight="1" x14ac:dyDescent="0.2">
      <c r="H809" s="8"/>
      <c r="I809" s="8"/>
      <c r="J809" s="8"/>
      <c r="K809" s="8"/>
      <c r="L809" s="8"/>
      <c r="M809" s="8"/>
      <c r="N809" s="8"/>
      <c r="O809" s="8"/>
      <c r="P809" s="8"/>
      <c r="Q809" s="8"/>
      <c r="R809" s="8"/>
      <c r="S809" s="8"/>
      <c r="T809" s="8"/>
      <c r="U809" s="8"/>
      <c r="V809" s="8"/>
      <c r="W809" s="8"/>
      <c r="X809" s="8"/>
      <c r="AF809" s="51"/>
      <c r="AG809" s="51"/>
      <c r="AH809" s="51"/>
      <c r="AI809" s="51"/>
      <c r="AJ809" s="51"/>
      <c r="AK809" s="51"/>
      <c r="AL809" s="51"/>
      <c r="AM809" s="51"/>
      <c r="AN809" s="51"/>
      <c r="AO809" s="51"/>
      <c r="AP809" s="51"/>
      <c r="AQ809" s="51"/>
      <c r="AR809" s="51"/>
      <c r="AS809" s="51"/>
      <c r="AT809" s="51"/>
      <c r="AU809" s="51"/>
      <c r="AV809" s="51"/>
      <c r="BD809" s="51"/>
      <c r="BE809" s="51"/>
      <c r="BF809" s="51"/>
      <c r="BG809" s="51"/>
      <c r="BH809" s="51"/>
      <c r="BI809" s="51"/>
      <c r="BJ809" s="51"/>
      <c r="BK809" s="51"/>
      <c r="BL809" s="51"/>
      <c r="BM809" s="51"/>
      <c r="BN809" s="51"/>
      <c r="BO809" s="51"/>
      <c r="BP809" s="51"/>
      <c r="BQ809" s="51"/>
      <c r="BR809" s="51"/>
      <c r="BS809" s="51"/>
      <c r="BT809" s="51"/>
      <c r="CB809" s="51"/>
      <c r="CC809" s="51"/>
      <c r="CD809" s="51"/>
      <c r="CE809" s="51"/>
      <c r="CF809" s="51"/>
      <c r="CG809" s="51"/>
      <c r="CH809" s="51"/>
      <c r="CI809" s="51"/>
      <c r="CJ809" s="51"/>
      <c r="CK809" s="51"/>
      <c r="CL809" s="51"/>
      <c r="CM809" s="51"/>
      <c r="CN809" s="51"/>
      <c r="CO809" s="51"/>
      <c r="CP809" s="51"/>
      <c r="CQ809" s="51"/>
      <c r="CR809" s="51"/>
      <c r="CZ809" s="51"/>
      <c r="DA809" s="51"/>
      <c r="DB809" s="51"/>
      <c r="DC809" s="51"/>
      <c r="DD809" s="51"/>
      <c r="DE809" s="51"/>
      <c r="DF809" s="51"/>
      <c r="DG809" s="51"/>
      <c r="DH809" s="51"/>
      <c r="DI809" s="51"/>
      <c r="DJ809" s="51"/>
      <c r="DK809" s="51"/>
      <c r="DL809" s="51"/>
      <c r="DM809" s="51"/>
      <c r="DN809" s="51"/>
      <c r="DO809" s="51"/>
      <c r="DP809" s="51"/>
      <c r="DX809" s="51"/>
      <c r="DY809" s="51"/>
      <c r="DZ809" s="51"/>
      <c r="EA809" s="51"/>
      <c r="EB809" s="51"/>
      <c r="EC809" s="51"/>
      <c r="ED809" s="51"/>
      <c r="EE809" s="51"/>
      <c r="EF809" s="51"/>
      <c r="EG809" s="51"/>
      <c r="EH809" s="51"/>
      <c r="EI809" s="51"/>
      <c r="EJ809" s="51"/>
      <c r="EK809" s="51"/>
      <c r="EL809" s="51"/>
      <c r="EM809" s="51"/>
      <c r="EN809" s="51"/>
      <c r="EV809" s="51"/>
      <c r="EW809" s="51"/>
      <c r="EX809" s="51"/>
      <c r="EY809" s="51"/>
      <c r="EZ809" s="51"/>
      <c r="FA809" s="51"/>
      <c r="FB809" s="51"/>
      <c r="FC809" s="51"/>
      <c r="FD809" s="51"/>
      <c r="FE809" s="51"/>
      <c r="FF809" s="51"/>
      <c r="FG809" s="51"/>
      <c r="FH809" s="51"/>
      <c r="FI809" s="51"/>
      <c r="FJ809" s="51"/>
      <c r="FK809" s="51"/>
      <c r="FL809" s="51"/>
    </row>
    <row r="810" spans="8:168" ht="12" customHeight="1" x14ac:dyDescent="0.2">
      <c r="H810" s="8"/>
      <c r="I810" s="8"/>
      <c r="J810" s="8"/>
      <c r="K810" s="8"/>
      <c r="L810" s="8"/>
      <c r="M810" s="8"/>
      <c r="N810" s="8"/>
      <c r="O810" s="8"/>
      <c r="P810" s="8"/>
      <c r="Q810" s="8"/>
      <c r="R810" s="8"/>
      <c r="S810" s="8"/>
      <c r="T810" s="8"/>
      <c r="U810" s="8"/>
      <c r="V810" s="8"/>
      <c r="W810" s="8"/>
      <c r="X810" s="8"/>
      <c r="AF810" s="51"/>
      <c r="AG810" s="51"/>
      <c r="AH810" s="51"/>
      <c r="AI810" s="51"/>
      <c r="AJ810" s="51"/>
      <c r="AK810" s="51"/>
      <c r="AL810" s="51"/>
      <c r="AM810" s="51"/>
      <c r="AN810" s="51"/>
      <c r="AO810" s="51"/>
      <c r="AP810" s="51"/>
      <c r="AQ810" s="51"/>
      <c r="AR810" s="51"/>
      <c r="AS810" s="51"/>
      <c r="AT810" s="51"/>
      <c r="AU810" s="51"/>
      <c r="AV810" s="51"/>
      <c r="BD810" s="51"/>
      <c r="BE810" s="51"/>
      <c r="BF810" s="51"/>
      <c r="BG810" s="51"/>
      <c r="BH810" s="51"/>
      <c r="BI810" s="51"/>
      <c r="BJ810" s="51"/>
      <c r="BK810" s="51"/>
      <c r="BL810" s="51"/>
      <c r="BM810" s="51"/>
      <c r="BN810" s="51"/>
      <c r="BO810" s="51"/>
      <c r="BP810" s="51"/>
      <c r="BQ810" s="51"/>
      <c r="BR810" s="51"/>
      <c r="BS810" s="51"/>
      <c r="BT810" s="51"/>
      <c r="CB810" s="51"/>
      <c r="CC810" s="51"/>
      <c r="CD810" s="51"/>
      <c r="CE810" s="51"/>
      <c r="CF810" s="51"/>
      <c r="CG810" s="51"/>
      <c r="CH810" s="51"/>
      <c r="CI810" s="51"/>
      <c r="CJ810" s="51"/>
      <c r="CK810" s="51"/>
      <c r="CL810" s="51"/>
      <c r="CM810" s="51"/>
      <c r="CN810" s="51"/>
      <c r="CO810" s="51"/>
      <c r="CP810" s="51"/>
      <c r="CQ810" s="51"/>
      <c r="CR810" s="51"/>
      <c r="CZ810" s="51"/>
      <c r="DA810" s="51"/>
      <c r="DB810" s="51"/>
      <c r="DC810" s="51"/>
      <c r="DD810" s="51"/>
      <c r="DE810" s="51"/>
      <c r="DF810" s="51"/>
      <c r="DG810" s="51"/>
      <c r="DH810" s="51"/>
      <c r="DI810" s="51"/>
      <c r="DJ810" s="51"/>
      <c r="DK810" s="51"/>
      <c r="DL810" s="51"/>
      <c r="DM810" s="51"/>
      <c r="DN810" s="51"/>
      <c r="DO810" s="51"/>
      <c r="DP810" s="51"/>
      <c r="DX810" s="51"/>
      <c r="DY810" s="51"/>
      <c r="DZ810" s="51"/>
      <c r="EA810" s="51"/>
      <c r="EB810" s="51"/>
      <c r="EC810" s="51"/>
      <c r="ED810" s="51"/>
      <c r="EE810" s="51"/>
      <c r="EF810" s="51"/>
      <c r="EG810" s="51"/>
      <c r="EH810" s="51"/>
      <c r="EI810" s="51"/>
      <c r="EJ810" s="51"/>
      <c r="EK810" s="51"/>
      <c r="EL810" s="51"/>
      <c r="EM810" s="51"/>
      <c r="EN810" s="51"/>
      <c r="EV810" s="51"/>
      <c r="EW810" s="51"/>
      <c r="EX810" s="51"/>
      <c r="EY810" s="51"/>
      <c r="EZ810" s="51"/>
      <c r="FA810" s="51"/>
      <c r="FB810" s="51"/>
      <c r="FC810" s="51"/>
      <c r="FD810" s="51"/>
      <c r="FE810" s="51"/>
      <c r="FF810" s="51"/>
      <c r="FG810" s="51"/>
      <c r="FH810" s="51"/>
      <c r="FI810" s="51"/>
      <c r="FJ810" s="51"/>
      <c r="FK810" s="51"/>
      <c r="FL810" s="51"/>
    </row>
    <row r="811" spans="8:168" ht="12" customHeight="1" x14ac:dyDescent="0.2">
      <c r="H811" s="8"/>
      <c r="I811" s="8"/>
      <c r="J811" s="8"/>
      <c r="K811" s="8"/>
      <c r="L811" s="8"/>
      <c r="M811" s="8"/>
      <c r="N811" s="8"/>
      <c r="O811" s="8"/>
      <c r="P811" s="8"/>
      <c r="Q811" s="8"/>
      <c r="R811" s="8"/>
      <c r="S811" s="8"/>
      <c r="T811" s="8"/>
      <c r="U811" s="8"/>
      <c r="V811" s="8"/>
      <c r="W811" s="8"/>
      <c r="X811" s="8"/>
      <c r="AF811" s="51"/>
      <c r="AG811" s="51"/>
      <c r="AH811" s="51"/>
      <c r="AI811" s="51"/>
      <c r="AJ811" s="51"/>
      <c r="AK811" s="51"/>
      <c r="AL811" s="51"/>
      <c r="AM811" s="51"/>
      <c r="AN811" s="51"/>
      <c r="AO811" s="51"/>
      <c r="AP811" s="51"/>
      <c r="AQ811" s="51"/>
      <c r="AR811" s="51"/>
      <c r="AS811" s="51"/>
      <c r="AT811" s="51"/>
      <c r="AU811" s="51"/>
      <c r="AV811" s="51"/>
      <c r="BD811" s="51"/>
      <c r="BE811" s="51"/>
      <c r="BF811" s="51"/>
      <c r="BG811" s="51"/>
      <c r="BH811" s="51"/>
      <c r="BI811" s="51"/>
      <c r="BJ811" s="51"/>
      <c r="BK811" s="51"/>
      <c r="BL811" s="51"/>
      <c r="BM811" s="51"/>
      <c r="BN811" s="51"/>
      <c r="BO811" s="51"/>
      <c r="BP811" s="51"/>
      <c r="BQ811" s="51"/>
      <c r="BR811" s="51"/>
      <c r="BS811" s="51"/>
      <c r="BT811" s="51"/>
      <c r="CB811" s="51"/>
      <c r="CC811" s="51"/>
      <c r="CD811" s="51"/>
      <c r="CE811" s="51"/>
      <c r="CF811" s="51"/>
      <c r="CG811" s="51"/>
      <c r="CH811" s="51"/>
      <c r="CI811" s="51"/>
      <c r="CJ811" s="51"/>
      <c r="CK811" s="51"/>
      <c r="CL811" s="51"/>
      <c r="CM811" s="51"/>
      <c r="CN811" s="51"/>
      <c r="CO811" s="51"/>
      <c r="CP811" s="51"/>
      <c r="CQ811" s="51"/>
      <c r="CR811" s="51"/>
      <c r="CZ811" s="51"/>
      <c r="DA811" s="51"/>
      <c r="DB811" s="51"/>
      <c r="DC811" s="51"/>
      <c r="DD811" s="51"/>
      <c r="DE811" s="51"/>
      <c r="DF811" s="51"/>
      <c r="DG811" s="51"/>
      <c r="DH811" s="51"/>
      <c r="DI811" s="51"/>
      <c r="DJ811" s="51"/>
      <c r="DK811" s="51"/>
      <c r="DL811" s="51"/>
      <c r="DM811" s="51"/>
      <c r="DN811" s="51"/>
      <c r="DO811" s="51"/>
      <c r="DP811" s="51"/>
      <c r="DX811" s="51"/>
      <c r="DY811" s="51"/>
      <c r="DZ811" s="51"/>
      <c r="EA811" s="51"/>
      <c r="EB811" s="51"/>
      <c r="EC811" s="51"/>
      <c r="ED811" s="51"/>
      <c r="EE811" s="51"/>
      <c r="EF811" s="51"/>
      <c r="EG811" s="51"/>
      <c r="EH811" s="51"/>
      <c r="EI811" s="51"/>
      <c r="EJ811" s="51"/>
      <c r="EK811" s="51"/>
      <c r="EL811" s="51"/>
      <c r="EM811" s="51"/>
      <c r="EN811" s="51"/>
      <c r="EV811" s="51"/>
      <c r="EW811" s="51"/>
      <c r="EX811" s="51"/>
      <c r="EY811" s="51"/>
      <c r="EZ811" s="51"/>
      <c r="FA811" s="51"/>
      <c r="FB811" s="51"/>
      <c r="FC811" s="51"/>
      <c r="FD811" s="51"/>
      <c r="FE811" s="51"/>
      <c r="FF811" s="51"/>
      <c r="FG811" s="51"/>
      <c r="FH811" s="51"/>
      <c r="FI811" s="51"/>
      <c r="FJ811" s="51"/>
      <c r="FK811" s="51"/>
      <c r="FL811" s="51"/>
    </row>
    <row r="812" spans="8:168" ht="12" customHeight="1" x14ac:dyDescent="0.2">
      <c r="H812" s="8"/>
      <c r="I812" s="8"/>
      <c r="J812" s="8"/>
      <c r="K812" s="8"/>
      <c r="L812" s="8"/>
      <c r="M812" s="8"/>
      <c r="N812" s="8"/>
      <c r="O812" s="8"/>
      <c r="P812" s="8"/>
      <c r="Q812" s="8"/>
      <c r="R812" s="8"/>
      <c r="S812" s="8"/>
      <c r="T812" s="8"/>
      <c r="U812" s="8"/>
      <c r="V812" s="8"/>
      <c r="W812" s="8"/>
      <c r="X812" s="8"/>
      <c r="AF812" s="51"/>
      <c r="AG812" s="51"/>
      <c r="AH812" s="51"/>
      <c r="AI812" s="51"/>
      <c r="AJ812" s="51"/>
      <c r="AK812" s="51"/>
      <c r="AL812" s="51"/>
      <c r="AM812" s="51"/>
      <c r="AN812" s="51"/>
      <c r="AO812" s="51"/>
      <c r="AP812" s="51"/>
      <c r="AQ812" s="51"/>
      <c r="AR812" s="51"/>
      <c r="AS812" s="51"/>
      <c r="AT812" s="51"/>
      <c r="AU812" s="51"/>
      <c r="AV812" s="51"/>
      <c r="BD812" s="51"/>
      <c r="BE812" s="51"/>
      <c r="BF812" s="51"/>
      <c r="BG812" s="51"/>
      <c r="BH812" s="51"/>
      <c r="BI812" s="51"/>
      <c r="BJ812" s="51"/>
      <c r="BK812" s="51"/>
      <c r="BL812" s="51"/>
      <c r="BM812" s="51"/>
      <c r="BN812" s="51"/>
      <c r="BO812" s="51"/>
      <c r="BP812" s="51"/>
      <c r="BQ812" s="51"/>
      <c r="BR812" s="51"/>
      <c r="BS812" s="51"/>
      <c r="BT812" s="51"/>
      <c r="CB812" s="51"/>
      <c r="CC812" s="51"/>
      <c r="CD812" s="51"/>
      <c r="CE812" s="51"/>
      <c r="CF812" s="51"/>
      <c r="CG812" s="51"/>
      <c r="CH812" s="51"/>
      <c r="CI812" s="51"/>
      <c r="CJ812" s="51"/>
      <c r="CK812" s="51"/>
      <c r="CL812" s="51"/>
      <c r="CM812" s="51"/>
      <c r="CN812" s="51"/>
      <c r="CO812" s="51"/>
      <c r="CP812" s="51"/>
      <c r="CQ812" s="51"/>
      <c r="CR812" s="51"/>
      <c r="CZ812" s="51"/>
      <c r="DA812" s="51"/>
      <c r="DB812" s="51"/>
      <c r="DC812" s="51"/>
      <c r="DD812" s="51"/>
      <c r="DE812" s="51"/>
      <c r="DF812" s="51"/>
      <c r="DG812" s="51"/>
      <c r="DH812" s="51"/>
      <c r="DI812" s="51"/>
      <c r="DJ812" s="51"/>
      <c r="DK812" s="51"/>
      <c r="DL812" s="51"/>
      <c r="DM812" s="51"/>
      <c r="DN812" s="51"/>
      <c r="DO812" s="51"/>
      <c r="DP812" s="51"/>
      <c r="DX812" s="51"/>
      <c r="DY812" s="51"/>
      <c r="DZ812" s="51"/>
      <c r="EA812" s="51"/>
      <c r="EB812" s="51"/>
      <c r="EC812" s="51"/>
      <c r="ED812" s="51"/>
      <c r="EE812" s="51"/>
      <c r="EF812" s="51"/>
      <c r="EG812" s="51"/>
      <c r="EH812" s="51"/>
      <c r="EI812" s="51"/>
      <c r="EJ812" s="51"/>
      <c r="EK812" s="51"/>
      <c r="EL812" s="51"/>
      <c r="EM812" s="51"/>
      <c r="EN812" s="51"/>
      <c r="EV812" s="51"/>
      <c r="EW812" s="51"/>
      <c r="EX812" s="51"/>
      <c r="EY812" s="51"/>
      <c r="EZ812" s="51"/>
      <c r="FA812" s="51"/>
      <c r="FB812" s="51"/>
      <c r="FC812" s="51"/>
      <c r="FD812" s="51"/>
      <c r="FE812" s="51"/>
      <c r="FF812" s="51"/>
      <c r="FG812" s="51"/>
      <c r="FH812" s="51"/>
      <c r="FI812" s="51"/>
      <c r="FJ812" s="51"/>
      <c r="FK812" s="51"/>
      <c r="FL812" s="51"/>
    </row>
    <row r="813" spans="8:168" ht="12" customHeight="1" x14ac:dyDescent="0.2">
      <c r="H813" s="8"/>
      <c r="I813" s="8"/>
      <c r="J813" s="8"/>
      <c r="K813" s="8"/>
      <c r="L813" s="8"/>
      <c r="M813" s="8"/>
      <c r="N813" s="8"/>
      <c r="O813" s="8"/>
      <c r="P813" s="8"/>
      <c r="Q813" s="8"/>
      <c r="R813" s="8"/>
      <c r="S813" s="8"/>
      <c r="T813" s="8"/>
      <c r="U813" s="8"/>
      <c r="V813" s="8"/>
      <c r="W813" s="8"/>
      <c r="X813" s="8"/>
      <c r="AF813" s="51"/>
      <c r="AG813" s="51"/>
      <c r="AH813" s="51"/>
      <c r="AI813" s="51"/>
      <c r="AJ813" s="51"/>
      <c r="AK813" s="51"/>
      <c r="AL813" s="51"/>
      <c r="AM813" s="51"/>
      <c r="AN813" s="51"/>
      <c r="AO813" s="51"/>
      <c r="AP813" s="51"/>
      <c r="AQ813" s="51"/>
      <c r="AR813" s="51"/>
      <c r="AS813" s="51"/>
      <c r="AT813" s="51"/>
      <c r="AU813" s="51"/>
      <c r="AV813" s="51"/>
      <c r="BD813" s="51"/>
      <c r="BE813" s="51"/>
      <c r="BF813" s="51"/>
      <c r="BG813" s="51"/>
      <c r="BH813" s="51"/>
      <c r="BI813" s="51"/>
      <c r="BJ813" s="51"/>
      <c r="BK813" s="51"/>
      <c r="BL813" s="51"/>
      <c r="BM813" s="51"/>
      <c r="BN813" s="51"/>
      <c r="BO813" s="51"/>
      <c r="BP813" s="51"/>
      <c r="BQ813" s="51"/>
      <c r="BR813" s="51"/>
      <c r="BS813" s="51"/>
      <c r="BT813" s="51"/>
      <c r="CB813" s="51"/>
      <c r="CC813" s="51"/>
      <c r="CD813" s="51"/>
      <c r="CE813" s="51"/>
      <c r="CF813" s="51"/>
      <c r="CG813" s="51"/>
      <c r="CH813" s="51"/>
      <c r="CI813" s="51"/>
      <c r="CJ813" s="51"/>
      <c r="CK813" s="51"/>
      <c r="CL813" s="51"/>
      <c r="CM813" s="51"/>
      <c r="CN813" s="51"/>
      <c r="CO813" s="51"/>
      <c r="CP813" s="51"/>
      <c r="CQ813" s="51"/>
      <c r="CR813" s="51"/>
      <c r="CZ813" s="51"/>
      <c r="DA813" s="51"/>
      <c r="DB813" s="51"/>
      <c r="DC813" s="51"/>
      <c r="DD813" s="51"/>
      <c r="DE813" s="51"/>
      <c r="DF813" s="51"/>
      <c r="DG813" s="51"/>
      <c r="DH813" s="51"/>
      <c r="DI813" s="51"/>
      <c r="DJ813" s="51"/>
      <c r="DK813" s="51"/>
      <c r="DL813" s="51"/>
      <c r="DM813" s="51"/>
      <c r="DN813" s="51"/>
      <c r="DO813" s="51"/>
      <c r="DP813" s="51"/>
      <c r="DX813" s="51"/>
      <c r="DY813" s="51"/>
      <c r="DZ813" s="51"/>
      <c r="EA813" s="51"/>
      <c r="EB813" s="51"/>
      <c r="EC813" s="51"/>
      <c r="ED813" s="51"/>
      <c r="EE813" s="51"/>
      <c r="EF813" s="51"/>
      <c r="EG813" s="51"/>
      <c r="EH813" s="51"/>
      <c r="EI813" s="51"/>
      <c r="EJ813" s="51"/>
      <c r="EK813" s="51"/>
      <c r="EL813" s="51"/>
      <c r="EM813" s="51"/>
      <c r="EN813" s="51"/>
      <c r="EV813" s="51"/>
      <c r="EW813" s="51"/>
      <c r="EX813" s="51"/>
      <c r="EY813" s="51"/>
      <c r="EZ813" s="51"/>
      <c r="FA813" s="51"/>
      <c r="FB813" s="51"/>
      <c r="FC813" s="51"/>
      <c r="FD813" s="51"/>
      <c r="FE813" s="51"/>
      <c r="FF813" s="51"/>
      <c r="FG813" s="51"/>
      <c r="FH813" s="51"/>
      <c r="FI813" s="51"/>
      <c r="FJ813" s="51"/>
      <c r="FK813" s="51"/>
      <c r="FL813" s="51"/>
    </row>
    <row r="814" spans="8:168" ht="12" customHeight="1" x14ac:dyDescent="0.2">
      <c r="H814" s="8"/>
      <c r="I814" s="8"/>
      <c r="J814" s="8"/>
      <c r="K814" s="8"/>
      <c r="L814" s="8"/>
      <c r="M814" s="8"/>
      <c r="N814" s="8"/>
      <c r="O814" s="8"/>
      <c r="P814" s="8"/>
      <c r="Q814" s="8"/>
      <c r="R814" s="8"/>
      <c r="S814" s="8"/>
      <c r="T814" s="8"/>
      <c r="U814" s="8"/>
      <c r="V814" s="8"/>
      <c r="W814" s="8"/>
      <c r="X814" s="8"/>
      <c r="AF814" s="51"/>
      <c r="AG814" s="51"/>
      <c r="AH814" s="51"/>
      <c r="AI814" s="51"/>
      <c r="AJ814" s="51"/>
      <c r="AK814" s="51"/>
      <c r="AL814" s="51"/>
      <c r="AM814" s="51"/>
      <c r="AN814" s="51"/>
      <c r="AO814" s="51"/>
      <c r="AP814" s="51"/>
      <c r="AQ814" s="51"/>
      <c r="AR814" s="51"/>
      <c r="AS814" s="51"/>
      <c r="AT814" s="51"/>
      <c r="AU814" s="51"/>
      <c r="AV814" s="51"/>
      <c r="BD814" s="51"/>
      <c r="BE814" s="51"/>
      <c r="BF814" s="51"/>
      <c r="BG814" s="51"/>
      <c r="BH814" s="51"/>
      <c r="BI814" s="51"/>
      <c r="BJ814" s="51"/>
      <c r="BK814" s="51"/>
      <c r="BL814" s="51"/>
      <c r="BM814" s="51"/>
      <c r="BN814" s="51"/>
      <c r="BO814" s="51"/>
      <c r="BP814" s="51"/>
      <c r="BQ814" s="51"/>
      <c r="BR814" s="51"/>
      <c r="BS814" s="51"/>
      <c r="BT814" s="51"/>
      <c r="CB814" s="51"/>
      <c r="CC814" s="51"/>
      <c r="CD814" s="51"/>
      <c r="CE814" s="51"/>
      <c r="CF814" s="51"/>
      <c r="CG814" s="51"/>
      <c r="CH814" s="51"/>
      <c r="CI814" s="51"/>
      <c r="CJ814" s="51"/>
      <c r="CK814" s="51"/>
      <c r="CL814" s="51"/>
      <c r="CM814" s="51"/>
      <c r="CN814" s="51"/>
      <c r="CO814" s="51"/>
      <c r="CP814" s="51"/>
      <c r="CQ814" s="51"/>
      <c r="CR814" s="51"/>
      <c r="CZ814" s="51"/>
      <c r="DA814" s="51"/>
      <c r="DB814" s="51"/>
      <c r="DC814" s="51"/>
      <c r="DD814" s="51"/>
      <c r="DE814" s="51"/>
      <c r="DF814" s="51"/>
      <c r="DG814" s="51"/>
      <c r="DH814" s="51"/>
      <c r="DI814" s="51"/>
      <c r="DJ814" s="51"/>
      <c r="DK814" s="51"/>
      <c r="DL814" s="51"/>
      <c r="DM814" s="51"/>
      <c r="DN814" s="51"/>
      <c r="DO814" s="51"/>
      <c r="DP814" s="51"/>
      <c r="DX814" s="51"/>
      <c r="DY814" s="51"/>
      <c r="DZ814" s="51"/>
      <c r="EA814" s="51"/>
      <c r="EB814" s="51"/>
      <c r="EC814" s="51"/>
      <c r="ED814" s="51"/>
      <c r="EE814" s="51"/>
      <c r="EF814" s="51"/>
      <c r="EG814" s="51"/>
      <c r="EH814" s="51"/>
      <c r="EI814" s="51"/>
      <c r="EJ814" s="51"/>
      <c r="EK814" s="51"/>
      <c r="EL814" s="51"/>
      <c r="EM814" s="51"/>
      <c r="EN814" s="51"/>
      <c r="EV814" s="51"/>
      <c r="EW814" s="51"/>
      <c r="EX814" s="51"/>
      <c r="EY814" s="51"/>
      <c r="EZ814" s="51"/>
      <c r="FA814" s="51"/>
      <c r="FB814" s="51"/>
      <c r="FC814" s="51"/>
      <c r="FD814" s="51"/>
      <c r="FE814" s="51"/>
      <c r="FF814" s="51"/>
      <c r="FG814" s="51"/>
      <c r="FH814" s="51"/>
      <c r="FI814" s="51"/>
      <c r="FJ814" s="51"/>
      <c r="FK814" s="51"/>
      <c r="FL814" s="51"/>
    </row>
    <row r="815" spans="8:168" ht="12" customHeight="1" x14ac:dyDescent="0.2">
      <c r="H815" s="8"/>
      <c r="I815" s="8"/>
      <c r="J815" s="8"/>
      <c r="K815" s="8"/>
      <c r="L815" s="8"/>
      <c r="M815" s="8"/>
      <c r="N815" s="8"/>
      <c r="O815" s="8"/>
      <c r="P815" s="8"/>
      <c r="Q815" s="8"/>
      <c r="R815" s="8"/>
      <c r="S815" s="8"/>
      <c r="T815" s="8"/>
      <c r="U815" s="8"/>
      <c r="V815" s="8"/>
      <c r="W815" s="8"/>
      <c r="X815" s="8"/>
      <c r="AF815" s="51"/>
      <c r="AG815" s="51"/>
      <c r="AH815" s="51"/>
      <c r="AI815" s="51"/>
      <c r="AJ815" s="51"/>
      <c r="AK815" s="51"/>
      <c r="AL815" s="51"/>
      <c r="AM815" s="51"/>
      <c r="AN815" s="51"/>
      <c r="AO815" s="51"/>
      <c r="AP815" s="51"/>
      <c r="AQ815" s="51"/>
      <c r="AR815" s="51"/>
      <c r="AS815" s="51"/>
      <c r="AT815" s="51"/>
      <c r="AU815" s="51"/>
      <c r="AV815" s="51"/>
      <c r="BD815" s="51"/>
      <c r="BE815" s="51"/>
      <c r="BF815" s="51"/>
      <c r="BG815" s="51"/>
      <c r="BH815" s="51"/>
      <c r="BI815" s="51"/>
      <c r="BJ815" s="51"/>
      <c r="BK815" s="51"/>
      <c r="BL815" s="51"/>
      <c r="BM815" s="51"/>
      <c r="BN815" s="51"/>
      <c r="BO815" s="51"/>
      <c r="BP815" s="51"/>
      <c r="BQ815" s="51"/>
      <c r="BR815" s="51"/>
      <c r="BS815" s="51"/>
      <c r="BT815" s="51"/>
      <c r="CB815" s="51"/>
      <c r="CC815" s="51"/>
      <c r="CD815" s="51"/>
      <c r="CE815" s="51"/>
      <c r="CF815" s="51"/>
      <c r="CG815" s="51"/>
      <c r="CH815" s="51"/>
      <c r="CI815" s="51"/>
      <c r="CJ815" s="51"/>
      <c r="CK815" s="51"/>
      <c r="CL815" s="51"/>
      <c r="CM815" s="51"/>
      <c r="CN815" s="51"/>
      <c r="CO815" s="51"/>
      <c r="CP815" s="51"/>
      <c r="CQ815" s="51"/>
      <c r="CR815" s="51"/>
      <c r="CZ815" s="51"/>
      <c r="DA815" s="51"/>
      <c r="DB815" s="51"/>
      <c r="DC815" s="51"/>
      <c r="DD815" s="51"/>
      <c r="DE815" s="51"/>
      <c r="DF815" s="51"/>
      <c r="DG815" s="51"/>
      <c r="DH815" s="51"/>
      <c r="DI815" s="51"/>
      <c r="DJ815" s="51"/>
      <c r="DK815" s="51"/>
      <c r="DL815" s="51"/>
      <c r="DM815" s="51"/>
      <c r="DN815" s="51"/>
      <c r="DO815" s="51"/>
      <c r="DP815" s="51"/>
      <c r="DX815" s="51"/>
      <c r="DY815" s="51"/>
      <c r="DZ815" s="51"/>
      <c r="EA815" s="51"/>
      <c r="EB815" s="51"/>
      <c r="EC815" s="51"/>
      <c r="ED815" s="51"/>
      <c r="EE815" s="51"/>
      <c r="EF815" s="51"/>
      <c r="EG815" s="51"/>
      <c r="EH815" s="51"/>
      <c r="EI815" s="51"/>
      <c r="EJ815" s="51"/>
      <c r="EK815" s="51"/>
      <c r="EL815" s="51"/>
      <c r="EM815" s="51"/>
      <c r="EN815" s="51"/>
      <c r="EV815" s="51"/>
      <c r="EW815" s="51"/>
      <c r="EX815" s="51"/>
      <c r="EY815" s="51"/>
      <c r="EZ815" s="51"/>
      <c r="FA815" s="51"/>
      <c r="FB815" s="51"/>
      <c r="FC815" s="51"/>
      <c r="FD815" s="51"/>
      <c r="FE815" s="51"/>
      <c r="FF815" s="51"/>
      <c r="FG815" s="51"/>
      <c r="FH815" s="51"/>
      <c r="FI815" s="51"/>
      <c r="FJ815" s="51"/>
      <c r="FK815" s="51"/>
      <c r="FL815" s="51"/>
    </row>
    <row r="816" spans="8:168" ht="12" customHeight="1" x14ac:dyDescent="0.2">
      <c r="H816" s="8"/>
      <c r="I816" s="8"/>
      <c r="J816" s="8"/>
      <c r="K816" s="8"/>
      <c r="L816" s="8"/>
      <c r="M816" s="8"/>
      <c r="N816" s="8"/>
      <c r="O816" s="8"/>
      <c r="P816" s="8"/>
      <c r="Q816" s="8"/>
      <c r="R816" s="8"/>
      <c r="S816" s="8"/>
      <c r="T816" s="8"/>
      <c r="U816" s="8"/>
      <c r="V816" s="8"/>
      <c r="W816" s="8"/>
      <c r="X816" s="8"/>
      <c r="AF816" s="51"/>
      <c r="AG816" s="51"/>
      <c r="AH816" s="51"/>
      <c r="AI816" s="51"/>
      <c r="AJ816" s="51"/>
      <c r="AK816" s="51"/>
      <c r="AL816" s="51"/>
      <c r="AM816" s="51"/>
      <c r="AN816" s="51"/>
      <c r="AO816" s="51"/>
      <c r="AP816" s="51"/>
      <c r="AQ816" s="51"/>
      <c r="AR816" s="51"/>
      <c r="AS816" s="51"/>
      <c r="AT816" s="51"/>
      <c r="AU816" s="51"/>
      <c r="AV816" s="51"/>
      <c r="BD816" s="51"/>
      <c r="BE816" s="51"/>
      <c r="BF816" s="51"/>
      <c r="BG816" s="51"/>
      <c r="BH816" s="51"/>
      <c r="BI816" s="51"/>
      <c r="BJ816" s="51"/>
      <c r="BK816" s="51"/>
      <c r="BL816" s="51"/>
      <c r="BM816" s="51"/>
      <c r="BN816" s="51"/>
      <c r="BO816" s="51"/>
      <c r="BP816" s="51"/>
      <c r="BQ816" s="51"/>
      <c r="BR816" s="51"/>
      <c r="BS816" s="51"/>
      <c r="BT816" s="51"/>
      <c r="CB816" s="51"/>
      <c r="CC816" s="51"/>
      <c r="CD816" s="51"/>
      <c r="CE816" s="51"/>
      <c r="CF816" s="51"/>
      <c r="CG816" s="51"/>
      <c r="CH816" s="51"/>
      <c r="CI816" s="51"/>
      <c r="CJ816" s="51"/>
      <c r="CK816" s="51"/>
      <c r="CL816" s="51"/>
      <c r="CM816" s="51"/>
      <c r="CN816" s="51"/>
      <c r="CO816" s="51"/>
      <c r="CP816" s="51"/>
      <c r="CQ816" s="51"/>
      <c r="CR816" s="51"/>
      <c r="CZ816" s="51"/>
      <c r="DA816" s="51"/>
      <c r="DB816" s="51"/>
      <c r="DC816" s="51"/>
      <c r="DD816" s="51"/>
      <c r="DE816" s="51"/>
      <c r="DF816" s="51"/>
      <c r="DG816" s="51"/>
      <c r="DH816" s="51"/>
      <c r="DI816" s="51"/>
      <c r="DJ816" s="51"/>
      <c r="DK816" s="51"/>
      <c r="DL816" s="51"/>
      <c r="DM816" s="51"/>
      <c r="DN816" s="51"/>
      <c r="DO816" s="51"/>
      <c r="DP816" s="51"/>
      <c r="DX816" s="51"/>
      <c r="DY816" s="51"/>
      <c r="DZ816" s="51"/>
      <c r="EA816" s="51"/>
      <c r="EB816" s="51"/>
      <c r="EC816" s="51"/>
      <c r="ED816" s="51"/>
      <c r="EE816" s="51"/>
      <c r="EF816" s="51"/>
      <c r="EG816" s="51"/>
      <c r="EH816" s="51"/>
      <c r="EI816" s="51"/>
      <c r="EJ816" s="51"/>
      <c r="EK816" s="51"/>
      <c r="EL816" s="51"/>
      <c r="EM816" s="51"/>
      <c r="EN816" s="51"/>
      <c r="EV816" s="51"/>
      <c r="EW816" s="51"/>
      <c r="EX816" s="51"/>
      <c r="EY816" s="51"/>
      <c r="EZ816" s="51"/>
      <c r="FA816" s="51"/>
      <c r="FB816" s="51"/>
      <c r="FC816" s="51"/>
      <c r="FD816" s="51"/>
      <c r="FE816" s="51"/>
      <c r="FF816" s="51"/>
      <c r="FG816" s="51"/>
      <c r="FH816" s="51"/>
      <c r="FI816" s="51"/>
      <c r="FJ816" s="51"/>
      <c r="FK816" s="51"/>
      <c r="FL816" s="51"/>
    </row>
    <row r="817" spans="8:168" ht="12" customHeight="1" x14ac:dyDescent="0.2">
      <c r="H817" s="8"/>
      <c r="I817" s="8"/>
      <c r="J817" s="8"/>
      <c r="K817" s="8"/>
      <c r="L817" s="8"/>
      <c r="M817" s="8"/>
      <c r="N817" s="8"/>
      <c r="O817" s="8"/>
      <c r="P817" s="8"/>
      <c r="Q817" s="8"/>
      <c r="R817" s="8"/>
      <c r="S817" s="8"/>
      <c r="T817" s="8"/>
      <c r="U817" s="8"/>
      <c r="V817" s="8"/>
      <c r="W817" s="8"/>
      <c r="X817" s="8"/>
      <c r="AF817" s="51"/>
      <c r="AG817" s="51"/>
      <c r="AH817" s="51"/>
      <c r="AI817" s="51"/>
      <c r="AJ817" s="51"/>
      <c r="AK817" s="51"/>
      <c r="AL817" s="51"/>
      <c r="AM817" s="51"/>
      <c r="AN817" s="51"/>
      <c r="AO817" s="51"/>
      <c r="AP817" s="51"/>
      <c r="AQ817" s="51"/>
      <c r="AR817" s="51"/>
      <c r="AS817" s="51"/>
      <c r="AT817" s="51"/>
      <c r="AU817" s="51"/>
      <c r="AV817" s="51"/>
      <c r="BD817" s="51"/>
      <c r="BE817" s="51"/>
      <c r="BF817" s="51"/>
      <c r="BG817" s="51"/>
      <c r="BH817" s="51"/>
      <c r="BI817" s="51"/>
      <c r="BJ817" s="51"/>
      <c r="BK817" s="51"/>
      <c r="BL817" s="51"/>
      <c r="BM817" s="51"/>
      <c r="BN817" s="51"/>
      <c r="BO817" s="51"/>
      <c r="BP817" s="51"/>
      <c r="BQ817" s="51"/>
      <c r="BR817" s="51"/>
      <c r="BS817" s="51"/>
      <c r="BT817" s="51"/>
      <c r="CB817" s="51"/>
      <c r="CC817" s="51"/>
      <c r="CD817" s="51"/>
      <c r="CE817" s="51"/>
      <c r="CF817" s="51"/>
      <c r="CG817" s="51"/>
      <c r="CH817" s="51"/>
      <c r="CI817" s="51"/>
      <c r="CJ817" s="51"/>
      <c r="CK817" s="51"/>
      <c r="CL817" s="51"/>
      <c r="CM817" s="51"/>
      <c r="CN817" s="51"/>
      <c r="CO817" s="51"/>
      <c r="CP817" s="51"/>
      <c r="CQ817" s="51"/>
      <c r="CR817" s="51"/>
      <c r="CZ817" s="51"/>
      <c r="DA817" s="51"/>
      <c r="DB817" s="51"/>
      <c r="DC817" s="51"/>
      <c r="DD817" s="51"/>
      <c r="DE817" s="51"/>
      <c r="DF817" s="51"/>
      <c r="DG817" s="51"/>
      <c r="DH817" s="51"/>
      <c r="DI817" s="51"/>
      <c r="DJ817" s="51"/>
      <c r="DK817" s="51"/>
      <c r="DL817" s="51"/>
      <c r="DM817" s="51"/>
      <c r="DN817" s="51"/>
      <c r="DO817" s="51"/>
      <c r="DP817" s="51"/>
      <c r="DX817" s="51"/>
      <c r="DY817" s="51"/>
      <c r="DZ817" s="51"/>
      <c r="EA817" s="51"/>
      <c r="EB817" s="51"/>
      <c r="EC817" s="51"/>
      <c r="ED817" s="51"/>
      <c r="EE817" s="51"/>
      <c r="EF817" s="51"/>
      <c r="EG817" s="51"/>
      <c r="EH817" s="51"/>
      <c r="EI817" s="51"/>
      <c r="EJ817" s="51"/>
      <c r="EK817" s="51"/>
      <c r="EL817" s="51"/>
      <c r="EM817" s="51"/>
      <c r="EN817" s="51"/>
      <c r="EV817" s="51"/>
      <c r="EW817" s="51"/>
      <c r="EX817" s="51"/>
      <c r="EY817" s="51"/>
      <c r="EZ817" s="51"/>
      <c r="FA817" s="51"/>
      <c r="FB817" s="51"/>
      <c r="FC817" s="51"/>
      <c r="FD817" s="51"/>
      <c r="FE817" s="51"/>
      <c r="FF817" s="51"/>
      <c r="FG817" s="51"/>
      <c r="FH817" s="51"/>
      <c r="FI817" s="51"/>
      <c r="FJ817" s="51"/>
      <c r="FK817" s="51"/>
      <c r="FL817" s="51"/>
    </row>
    <row r="818" spans="8:168" ht="12" customHeight="1" x14ac:dyDescent="0.2">
      <c r="H818" s="8"/>
      <c r="I818" s="8"/>
      <c r="J818" s="8"/>
      <c r="K818" s="8"/>
      <c r="L818" s="8"/>
      <c r="M818" s="8"/>
      <c r="N818" s="8"/>
      <c r="O818" s="8"/>
      <c r="P818" s="8"/>
      <c r="Q818" s="8"/>
      <c r="R818" s="8"/>
      <c r="S818" s="8"/>
      <c r="T818" s="8"/>
      <c r="U818" s="8"/>
      <c r="V818" s="8"/>
      <c r="W818" s="8"/>
      <c r="X818" s="8"/>
      <c r="AF818" s="51"/>
      <c r="AG818" s="51"/>
      <c r="AH818" s="51"/>
      <c r="AI818" s="51"/>
      <c r="AJ818" s="51"/>
      <c r="AK818" s="51"/>
      <c r="AL818" s="51"/>
      <c r="AM818" s="51"/>
      <c r="AN818" s="51"/>
      <c r="AO818" s="51"/>
      <c r="AP818" s="51"/>
      <c r="AQ818" s="51"/>
      <c r="AR818" s="51"/>
      <c r="AS818" s="51"/>
      <c r="AT818" s="51"/>
      <c r="AU818" s="51"/>
      <c r="AV818" s="51"/>
      <c r="BD818" s="51"/>
      <c r="BE818" s="51"/>
      <c r="BF818" s="51"/>
      <c r="BG818" s="51"/>
      <c r="BH818" s="51"/>
      <c r="BI818" s="51"/>
      <c r="BJ818" s="51"/>
      <c r="BK818" s="51"/>
      <c r="BL818" s="51"/>
      <c r="BM818" s="51"/>
      <c r="BN818" s="51"/>
      <c r="BO818" s="51"/>
      <c r="BP818" s="51"/>
      <c r="BQ818" s="51"/>
      <c r="BR818" s="51"/>
      <c r="BS818" s="51"/>
      <c r="BT818" s="51"/>
      <c r="CB818" s="51"/>
      <c r="CC818" s="51"/>
      <c r="CD818" s="51"/>
      <c r="CE818" s="51"/>
      <c r="CF818" s="51"/>
      <c r="CG818" s="51"/>
      <c r="CH818" s="51"/>
      <c r="CI818" s="51"/>
      <c r="CJ818" s="51"/>
      <c r="CK818" s="51"/>
      <c r="CL818" s="51"/>
      <c r="CM818" s="51"/>
      <c r="CN818" s="51"/>
      <c r="CO818" s="51"/>
      <c r="CP818" s="51"/>
      <c r="CQ818" s="51"/>
      <c r="CR818" s="51"/>
      <c r="CZ818" s="51"/>
      <c r="DA818" s="51"/>
      <c r="DB818" s="51"/>
      <c r="DC818" s="51"/>
      <c r="DD818" s="51"/>
      <c r="DE818" s="51"/>
      <c r="DF818" s="51"/>
      <c r="DG818" s="51"/>
      <c r="DH818" s="51"/>
      <c r="DI818" s="51"/>
      <c r="DJ818" s="51"/>
      <c r="DK818" s="51"/>
      <c r="DL818" s="51"/>
      <c r="DM818" s="51"/>
      <c r="DN818" s="51"/>
      <c r="DO818" s="51"/>
      <c r="DP818" s="51"/>
      <c r="DX818" s="51"/>
      <c r="DY818" s="51"/>
      <c r="DZ818" s="51"/>
      <c r="EA818" s="51"/>
      <c r="EB818" s="51"/>
      <c r="EC818" s="51"/>
      <c r="ED818" s="51"/>
      <c r="EE818" s="51"/>
      <c r="EF818" s="51"/>
      <c r="EG818" s="51"/>
      <c r="EH818" s="51"/>
      <c r="EI818" s="51"/>
      <c r="EJ818" s="51"/>
      <c r="EK818" s="51"/>
      <c r="EL818" s="51"/>
      <c r="EM818" s="51"/>
      <c r="EN818" s="51"/>
      <c r="EV818" s="51"/>
      <c r="EW818" s="51"/>
      <c r="EX818" s="51"/>
      <c r="EY818" s="51"/>
      <c r="EZ818" s="51"/>
      <c r="FA818" s="51"/>
      <c r="FB818" s="51"/>
      <c r="FC818" s="51"/>
      <c r="FD818" s="51"/>
      <c r="FE818" s="51"/>
      <c r="FF818" s="51"/>
      <c r="FG818" s="51"/>
      <c r="FH818" s="51"/>
      <c r="FI818" s="51"/>
      <c r="FJ818" s="51"/>
      <c r="FK818" s="51"/>
      <c r="FL818" s="51"/>
    </row>
    <row r="819" spans="8:168" ht="12" customHeight="1" x14ac:dyDescent="0.2">
      <c r="H819" s="8"/>
      <c r="I819" s="8"/>
      <c r="J819" s="8"/>
      <c r="K819" s="8"/>
      <c r="L819" s="8"/>
      <c r="M819" s="8"/>
      <c r="N819" s="8"/>
      <c r="O819" s="8"/>
      <c r="P819" s="8"/>
      <c r="Q819" s="8"/>
      <c r="R819" s="8"/>
      <c r="S819" s="8"/>
      <c r="T819" s="8"/>
      <c r="U819" s="8"/>
      <c r="V819" s="8"/>
      <c r="W819" s="8"/>
      <c r="X819" s="8"/>
      <c r="AF819" s="51"/>
      <c r="AG819" s="51"/>
      <c r="AH819" s="51"/>
      <c r="AI819" s="51"/>
      <c r="AJ819" s="51"/>
      <c r="AK819" s="51"/>
      <c r="AL819" s="51"/>
      <c r="AM819" s="51"/>
      <c r="AN819" s="51"/>
      <c r="AO819" s="51"/>
      <c r="AP819" s="51"/>
      <c r="AQ819" s="51"/>
      <c r="AR819" s="51"/>
      <c r="AS819" s="51"/>
      <c r="AT819" s="51"/>
      <c r="AU819" s="51"/>
      <c r="AV819" s="51"/>
      <c r="BD819" s="51"/>
      <c r="BE819" s="51"/>
      <c r="BF819" s="51"/>
      <c r="BG819" s="51"/>
      <c r="BH819" s="51"/>
      <c r="BI819" s="51"/>
      <c r="BJ819" s="51"/>
      <c r="BK819" s="51"/>
      <c r="BL819" s="51"/>
      <c r="BM819" s="51"/>
      <c r="BN819" s="51"/>
      <c r="BO819" s="51"/>
      <c r="BP819" s="51"/>
      <c r="BQ819" s="51"/>
      <c r="BR819" s="51"/>
      <c r="BS819" s="51"/>
      <c r="BT819" s="51"/>
      <c r="CB819" s="51"/>
      <c r="CC819" s="51"/>
      <c r="CD819" s="51"/>
      <c r="CE819" s="51"/>
      <c r="CF819" s="51"/>
      <c r="CG819" s="51"/>
      <c r="CH819" s="51"/>
      <c r="CI819" s="51"/>
      <c r="CJ819" s="51"/>
      <c r="CK819" s="51"/>
      <c r="CL819" s="51"/>
      <c r="CM819" s="51"/>
      <c r="CN819" s="51"/>
      <c r="CO819" s="51"/>
      <c r="CP819" s="51"/>
      <c r="CQ819" s="51"/>
      <c r="CR819" s="51"/>
      <c r="CZ819" s="51"/>
      <c r="DA819" s="51"/>
      <c r="DB819" s="51"/>
      <c r="DC819" s="51"/>
      <c r="DD819" s="51"/>
      <c r="DE819" s="51"/>
      <c r="DF819" s="51"/>
      <c r="DG819" s="51"/>
      <c r="DH819" s="51"/>
      <c r="DI819" s="51"/>
      <c r="DJ819" s="51"/>
      <c r="DK819" s="51"/>
      <c r="DL819" s="51"/>
      <c r="DM819" s="51"/>
      <c r="DN819" s="51"/>
      <c r="DO819" s="51"/>
      <c r="DP819" s="51"/>
      <c r="DX819" s="51"/>
      <c r="DY819" s="51"/>
      <c r="DZ819" s="51"/>
      <c r="EA819" s="51"/>
      <c r="EB819" s="51"/>
      <c r="EC819" s="51"/>
      <c r="ED819" s="51"/>
      <c r="EE819" s="51"/>
      <c r="EF819" s="51"/>
      <c r="EG819" s="51"/>
      <c r="EH819" s="51"/>
      <c r="EI819" s="51"/>
      <c r="EJ819" s="51"/>
      <c r="EK819" s="51"/>
      <c r="EL819" s="51"/>
      <c r="EM819" s="51"/>
      <c r="EN819" s="51"/>
      <c r="EV819" s="51"/>
      <c r="EW819" s="51"/>
      <c r="EX819" s="51"/>
      <c r="EY819" s="51"/>
      <c r="EZ819" s="51"/>
      <c r="FA819" s="51"/>
      <c r="FB819" s="51"/>
      <c r="FC819" s="51"/>
      <c r="FD819" s="51"/>
      <c r="FE819" s="51"/>
      <c r="FF819" s="51"/>
      <c r="FG819" s="51"/>
      <c r="FH819" s="51"/>
      <c r="FI819" s="51"/>
      <c r="FJ819" s="51"/>
      <c r="FK819" s="51"/>
      <c r="FL819" s="51"/>
    </row>
    <row r="820" spans="8:168" ht="12" customHeight="1" x14ac:dyDescent="0.2">
      <c r="H820" s="8"/>
      <c r="I820" s="8"/>
      <c r="J820" s="8"/>
      <c r="K820" s="8"/>
      <c r="L820" s="8"/>
      <c r="M820" s="8"/>
      <c r="N820" s="8"/>
      <c r="O820" s="8"/>
      <c r="P820" s="8"/>
      <c r="Q820" s="8"/>
      <c r="R820" s="8"/>
      <c r="S820" s="8"/>
      <c r="T820" s="8"/>
      <c r="U820" s="8"/>
      <c r="V820" s="8"/>
      <c r="W820" s="8"/>
      <c r="X820" s="8"/>
      <c r="AF820" s="51"/>
      <c r="AG820" s="51"/>
      <c r="AH820" s="51"/>
      <c r="AI820" s="51"/>
      <c r="AJ820" s="51"/>
      <c r="AK820" s="51"/>
      <c r="AL820" s="51"/>
      <c r="AM820" s="51"/>
      <c r="AN820" s="51"/>
      <c r="AO820" s="51"/>
      <c r="AP820" s="51"/>
      <c r="AQ820" s="51"/>
      <c r="AR820" s="51"/>
      <c r="AS820" s="51"/>
      <c r="AT820" s="51"/>
      <c r="AU820" s="51"/>
      <c r="AV820" s="51"/>
      <c r="BD820" s="51"/>
      <c r="BE820" s="51"/>
      <c r="BF820" s="51"/>
      <c r="BG820" s="51"/>
      <c r="BH820" s="51"/>
      <c r="BI820" s="51"/>
      <c r="BJ820" s="51"/>
      <c r="BK820" s="51"/>
      <c r="BL820" s="51"/>
      <c r="BM820" s="51"/>
      <c r="BN820" s="51"/>
      <c r="BO820" s="51"/>
      <c r="BP820" s="51"/>
      <c r="BQ820" s="51"/>
      <c r="BR820" s="51"/>
      <c r="BS820" s="51"/>
      <c r="BT820" s="51"/>
      <c r="CB820" s="51"/>
      <c r="CC820" s="51"/>
      <c r="CD820" s="51"/>
      <c r="CE820" s="51"/>
      <c r="CF820" s="51"/>
      <c r="CG820" s="51"/>
      <c r="CH820" s="51"/>
      <c r="CI820" s="51"/>
      <c r="CJ820" s="51"/>
      <c r="CK820" s="51"/>
      <c r="CL820" s="51"/>
      <c r="CM820" s="51"/>
      <c r="CN820" s="51"/>
      <c r="CO820" s="51"/>
      <c r="CP820" s="51"/>
      <c r="CQ820" s="51"/>
      <c r="CR820" s="51"/>
      <c r="CZ820" s="51"/>
      <c r="DA820" s="51"/>
      <c r="DB820" s="51"/>
      <c r="DC820" s="51"/>
      <c r="DD820" s="51"/>
      <c r="DE820" s="51"/>
      <c r="DF820" s="51"/>
      <c r="DG820" s="51"/>
      <c r="DH820" s="51"/>
      <c r="DI820" s="51"/>
      <c r="DJ820" s="51"/>
      <c r="DK820" s="51"/>
      <c r="DL820" s="51"/>
      <c r="DM820" s="51"/>
      <c r="DN820" s="51"/>
      <c r="DO820" s="51"/>
      <c r="DP820" s="51"/>
      <c r="DX820" s="51"/>
      <c r="DY820" s="51"/>
      <c r="DZ820" s="51"/>
      <c r="EA820" s="51"/>
      <c r="EB820" s="51"/>
      <c r="EC820" s="51"/>
      <c r="ED820" s="51"/>
      <c r="EE820" s="51"/>
      <c r="EF820" s="51"/>
      <c r="EG820" s="51"/>
      <c r="EH820" s="51"/>
      <c r="EI820" s="51"/>
      <c r="EJ820" s="51"/>
      <c r="EK820" s="51"/>
      <c r="EL820" s="51"/>
      <c r="EM820" s="51"/>
      <c r="EN820" s="51"/>
      <c r="EV820" s="51"/>
      <c r="EW820" s="51"/>
      <c r="EX820" s="51"/>
      <c r="EY820" s="51"/>
      <c r="EZ820" s="51"/>
      <c r="FA820" s="51"/>
      <c r="FB820" s="51"/>
      <c r="FC820" s="51"/>
      <c r="FD820" s="51"/>
      <c r="FE820" s="51"/>
      <c r="FF820" s="51"/>
      <c r="FG820" s="51"/>
      <c r="FH820" s="51"/>
      <c r="FI820" s="51"/>
      <c r="FJ820" s="51"/>
      <c r="FK820" s="51"/>
      <c r="FL820" s="51"/>
    </row>
    <row r="821" spans="8:168" ht="12" customHeight="1" x14ac:dyDescent="0.2">
      <c r="H821" s="8"/>
      <c r="I821" s="8"/>
      <c r="J821" s="8"/>
      <c r="K821" s="8"/>
      <c r="L821" s="8"/>
      <c r="M821" s="8"/>
      <c r="N821" s="8"/>
      <c r="O821" s="8"/>
      <c r="P821" s="8"/>
      <c r="Q821" s="8"/>
      <c r="R821" s="8"/>
      <c r="S821" s="8"/>
      <c r="T821" s="8"/>
      <c r="U821" s="8"/>
      <c r="V821" s="8"/>
      <c r="W821" s="8"/>
      <c r="X821" s="8"/>
      <c r="AF821" s="51"/>
      <c r="AG821" s="51"/>
      <c r="AH821" s="51"/>
      <c r="AI821" s="51"/>
      <c r="AJ821" s="51"/>
      <c r="AK821" s="51"/>
      <c r="AL821" s="51"/>
      <c r="AM821" s="51"/>
      <c r="AN821" s="51"/>
      <c r="AO821" s="51"/>
      <c r="AP821" s="51"/>
      <c r="AQ821" s="51"/>
      <c r="AR821" s="51"/>
      <c r="AS821" s="51"/>
      <c r="AT821" s="51"/>
      <c r="AU821" s="51"/>
      <c r="AV821" s="51"/>
      <c r="BD821" s="51"/>
      <c r="BE821" s="51"/>
      <c r="BF821" s="51"/>
      <c r="BG821" s="51"/>
      <c r="BH821" s="51"/>
      <c r="BI821" s="51"/>
      <c r="BJ821" s="51"/>
      <c r="BK821" s="51"/>
      <c r="BL821" s="51"/>
      <c r="BM821" s="51"/>
      <c r="BN821" s="51"/>
      <c r="BO821" s="51"/>
      <c r="BP821" s="51"/>
      <c r="BQ821" s="51"/>
      <c r="BR821" s="51"/>
      <c r="BS821" s="51"/>
      <c r="BT821" s="51"/>
      <c r="CB821" s="51"/>
      <c r="CC821" s="51"/>
      <c r="CD821" s="51"/>
      <c r="CE821" s="51"/>
      <c r="CF821" s="51"/>
      <c r="CG821" s="51"/>
      <c r="CH821" s="51"/>
      <c r="CI821" s="51"/>
      <c r="CJ821" s="51"/>
      <c r="CK821" s="51"/>
      <c r="CL821" s="51"/>
      <c r="CM821" s="51"/>
      <c r="CN821" s="51"/>
      <c r="CO821" s="51"/>
      <c r="CP821" s="51"/>
      <c r="CQ821" s="51"/>
      <c r="CR821" s="51"/>
      <c r="CZ821" s="51"/>
      <c r="DA821" s="51"/>
      <c r="DB821" s="51"/>
      <c r="DC821" s="51"/>
      <c r="DD821" s="51"/>
      <c r="DE821" s="51"/>
      <c r="DF821" s="51"/>
      <c r="DG821" s="51"/>
      <c r="DH821" s="51"/>
      <c r="DI821" s="51"/>
      <c r="DJ821" s="51"/>
      <c r="DK821" s="51"/>
      <c r="DL821" s="51"/>
      <c r="DM821" s="51"/>
      <c r="DN821" s="51"/>
      <c r="DO821" s="51"/>
      <c r="DP821" s="51"/>
      <c r="DX821" s="51"/>
      <c r="DY821" s="51"/>
      <c r="DZ821" s="51"/>
      <c r="EA821" s="51"/>
      <c r="EB821" s="51"/>
      <c r="EC821" s="51"/>
      <c r="ED821" s="51"/>
      <c r="EE821" s="51"/>
      <c r="EF821" s="51"/>
      <c r="EG821" s="51"/>
      <c r="EH821" s="51"/>
      <c r="EI821" s="51"/>
      <c r="EJ821" s="51"/>
      <c r="EK821" s="51"/>
      <c r="EL821" s="51"/>
      <c r="EM821" s="51"/>
      <c r="EN821" s="51"/>
      <c r="EV821" s="51"/>
      <c r="EW821" s="51"/>
      <c r="EX821" s="51"/>
      <c r="EY821" s="51"/>
      <c r="EZ821" s="51"/>
      <c r="FA821" s="51"/>
      <c r="FB821" s="51"/>
      <c r="FC821" s="51"/>
      <c r="FD821" s="51"/>
      <c r="FE821" s="51"/>
      <c r="FF821" s="51"/>
      <c r="FG821" s="51"/>
      <c r="FH821" s="51"/>
      <c r="FI821" s="51"/>
      <c r="FJ821" s="51"/>
      <c r="FK821" s="51"/>
      <c r="FL821" s="51"/>
    </row>
    <row r="822" spans="8:168" ht="12" customHeight="1" x14ac:dyDescent="0.2">
      <c r="H822" s="8"/>
      <c r="I822" s="8"/>
      <c r="J822" s="8"/>
      <c r="K822" s="8"/>
      <c r="L822" s="8"/>
      <c r="M822" s="8"/>
      <c r="N822" s="8"/>
      <c r="O822" s="8"/>
      <c r="P822" s="8"/>
      <c r="Q822" s="8"/>
      <c r="R822" s="8"/>
      <c r="S822" s="8"/>
      <c r="T822" s="8"/>
      <c r="U822" s="8"/>
      <c r="V822" s="8"/>
      <c r="W822" s="8"/>
      <c r="X822" s="8"/>
      <c r="AF822" s="51"/>
      <c r="AG822" s="51"/>
      <c r="AH822" s="51"/>
      <c r="AI822" s="51"/>
      <c r="AJ822" s="51"/>
      <c r="AK822" s="51"/>
      <c r="AL822" s="51"/>
      <c r="AM822" s="51"/>
      <c r="AN822" s="51"/>
      <c r="AO822" s="51"/>
      <c r="AP822" s="51"/>
      <c r="AQ822" s="51"/>
      <c r="AR822" s="51"/>
      <c r="AS822" s="51"/>
      <c r="AT822" s="51"/>
      <c r="AU822" s="51"/>
      <c r="AV822" s="51"/>
      <c r="BD822" s="51"/>
      <c r="BE822" s="51"/>
      <c r="BF822" s="51"/>
      <c r="BG822" s="51"/>
      <c r="BH822" s="51"/>
      <c r="BI822" s="51"/>
      <c r="BJ822" s="51"/>
      <c r="BK822" s="51"/>
      <c r="BL822" s="51"/>
      <c r="BM822" s="51"/>
      <c r="BN822" s="51"/>
      <c r="BO822" s="51"/>
      <c r="BP822" s="51"/>
      <c r="BQ822" s="51"/>
      <c r="BR822" s="51"/>
      <c r="BS822" s="51"/>
      <c r="BT822" s="51"/>
      <c r="CB822" s="51"/>
      <c r="CC822" s="51"/>
      <c r="CD822" s="51"/>
      <c r="CE822" s="51"/>
      <c r="CF822" s="51"/>
      <c r="CG822" s="51"/>
      <c r="CH822" s="51"/>
      <c r="CI822" s="51"/>
      <c r="CJ822" s="51"/>
      <c r="CK822" s="51"/>
      <c r="CL822" s="51"/>
      <c r="CM822" s="51"/>
      <c r="CN822" s="51"/>
      <c r="CO822" s="51"/>
      <c r="CP822" s="51"/>
      <c r="CQ822" s="51"/>
      <c r="CR822" s="51"/>
      <c r="CZ822" s="51"/>
      <c r="DA822" s="51"/>
      <c r="DB822" s="51"/>
      <c r="DC822" s="51"/>
      <c r="DD822" s="51"/>
      <c r="DE822" s="51"/>
      <c r="DF822" s="51"/>
      <c r="DG822" s="51"/>
      <c r="DH822" s="51"/>
      <c r="DI822" s="51"/>
      <c r="DJ822" s="51"/>
      <c r="DK822" s="51"/>
      <c r="DL822" s="51"/>
      <c r="DM822" s="51"/>
      <c r="DN822" s="51"/>
      <c r="DO822" s="51"/>
      <c r="DP822" s="51"/>
      <c r="DX822" s="51"/>
      <c r="DY822" s="51"/>
      <c r="DZ822" s="51"/>
      <c r="EA822" s="51"/>
      <c r="EB822" s="51"/>
      <c r="EC822" s="51"/>
      <c r="ED822" s="51"/>
      <c r="EE822" s="51"/>
      <c r="EF822" s="51"/>
      <c r="EG822" s="51"/>
      <c r="EH822" s="51"/>
      <c r="EI822" s="51"/>
      <c r="EJ822" s="51"/>
      <c r="EK822" s="51"/>
      <c r="EL822" s="51"/>
      <c r="EM822" s="51"/>
      <c r="EN822" s="51"/>
      <c r="EV822" s="51"/>
      <c r="EW822" s="51"/>
      <c r="EX822" s="51"/>
      <c r="EY822" s="51"/>
      <c r="EZ822" s="51"/>
      <c r="FA822" s="51"/>
      <c r="FB822" s="51"/>
      <c r="FC822" s="51"/>
      <c r="FD822" s="51"/>
      <c r="FE822" s="51"/>
      <c r="FF822" s="51"/>
      <c r="FG822" s="51"/>
      <c r="FH822" s="51"/>
      <c r="FI822" s="51"/>
      <c r="FJ822" s="51"/>
      <c r="FK822" s="51"/>
      <c r="FL822" s="51"/>
    </row>
    <row r="823" spans="8:168" ht="12" customHeight="1" x14ac:dyDescent="0.2">
      <c r="H823" s="8"/>
      <c r="I823" s="8"/>
      <c r="J823" s="8"/>
      <c r="K823" s="8"/>
      <c r="L823" s="8"/>
      <c r="M823" s="8"/>
      <c r="N823" s="8"/>
      <c r="O823" s="8"/>
      <c r="P823" s="8"/>
      <c r="Q823" s="8"/>
      <c r="R823" s="8"/>
      <c r="S823" s="8"/>
      <c r="T823" s="8"/>
      <c r="U823" s="8"/>
      <c r="V823" s="8"/>
      <c r="W823" s="8"/>
      <c r="X823" s="8"/>
      <c r="AF823" s="51"/>
      <c r="AG823" s="51"/>
      <c r="AH823" s="51"/>
      <c r="AI823" s="51"/>
      <c r="AJ823" s="51"/>
      <c r="AK823" s="51"/>
      <c r="AL823" s="51"/>
      <c r="AM823" s="51"/>
      <c r="AN823" s="51"/>
      <c r="AO823" s="51"/>
      <c r="AP823" s="51"/>
      <c r="AQ823" s="51"/>
      <c r="AR823" s="51"/>
      <c r="AS823" s="51"/>
      <c r="AT823" s="51"/>
      <c r="AU823" s="51"/>
      <c r="AV823" s="51"/>
      <c r="BD823" s="51"/>
      <c r="BE823" s="51"/>
      <c r="BF823" s="51"/>
      <c r="BG823" s="51"/>
      <c r="BH823" s="51"/>
      <c r="BI823" s="51"/>
      <c r="BJ823" s="51"/>
      <c r="BK823" s="51"/>
      <c r="BL823" s="51"/>
      <c r="BM823" s="51"/>
      <c r="BN823" s="51"/>
      <c r="BO823" s="51"/>
      <c r="BP823" s="51"/>
      <c r="BQ823" s="51"/>
      <c r="BR823" s="51"/>
      <c r="BS823" s="51"/>
      <c r="BT823" s="51"/>
      <c r="CB823" s="51"/>
      <c r="CC823" s="51"/>
      <c r="CD823" s="51"/>
      <c r="CE823" s="51"/>
      <c r="CF823" s="51"/>
      <c r="CG823" s="51"/>
      <c r="CH823" s="51"/>
      <c r="CI823" s="51"/>
      <c r="CJ823" s="51"/>
      <c r="CK823" s="51"/>
      <c r="CL823" s="51"/>
      <c r="CM823" s="51"/>
      <c r="CN823" s="51"/>
      <c r="CO823" s="51"/>
      <c r="CP823" s="51"/>
      <c r="CQ823" s="51"/>
      <c r="CR823" s="51"/>
      <c r="CZ823" s="51"/>
      <c r="DA823" s="51"/>
      <c r="DB823" s="51"/>
      <c r="DC823" s="51"/>
      <c r="DD823" s="51"/>
      <c r="DE823" s="51"/>
      <c r="DF823" s="51"/>
      <c r="DG823" s="51"/>
      <c r="DH823" s="51"/>
      <c r="DI823" s="51"/>
      <c r="DJ823" s="51"/>
      <c r="DK823" s="51"/>
      <c r="DL823" s="51"/>
      <c r="DM823" s="51"/>
      <c r="DN823" s="51"/>
      <c r="DO823" s="51"/>
      <c r="DP823" s="51"/>
      <c r="DX823" s="51"/>
      <c r="DY823" s="51"/>
      <c r="DZ823" s="51"/>
      <c r="EA823" s="51"/>
      <c r="EB823" s="51"/>
      <c r="EC823" s="51"/>
      <c r="ED823" s="51"/>
      <c r="EE823" s="51"/>
      <c r="EF823" s="51"/>
      <c r="EG823" s="51"/>
      <c r="EH823" s="51"/>
      <c r="EI823" s="51"/>
      <c r="EJ823" s="51"/>
      <c r="EK823" s="51"/>
      <c r="EL823" s="51"/>
      <c r="EM823" s="51"/>
      <c r="EN823" s="51"/>
      <c r="EV823" s="51"/>
      <c r="EW823" s="51"/>
      <c r="EX823" s="51"/>
      <c r="EY823" s="51"/>
      <c r="EZ823" s="51"/>
      <c r="FA823" s="51"/>
      <c r="FB823" s="51"/>
      <c r="FC823" s="51"/>
      <c r="FD823" s="51"/>
      <c r="FE823" s="51"/>
      <c r="FF823" s="51"/>
      <c r="FG823" s="51"/>
      <c r="FH823" s="51"/>
      <c r="FI823" s="51"/>
      <c r="FJ823" s="51"/>
      <c r="FK823" s="51"/>
      <c r="FL823" s="51"/>
    </row>
    <row r="824" spans="8:168" ht="12" customHeight="1" x14ac:dyDescent="0.2">
      <c r="H824" s="8"/>
      <c r="I824" s="8"/>
      <c r="J824" s="8"/>
      <c r="K824" s="8"/>
      <c r="L824" s="8"/>
      <c r="M824" s="8"/>
      <c r="N824" s="8"/>
      <c r="O824" s="8"/>
      <c r="P824" s="8"/>
      <c r="Q824" s="8"/>
      <c r="R824" s="8"/>
      <c r="S824" s="8"/>
      <c r="T824" s="8"/>
      <c r="U824" s="8"/>
      <c r="V824" s="8"/>
      <c r="W824" s="8"/>
      <c r="X824" s="8"/>
      <c r="AF824" s="51"/>
      <c r="AG824" s="51"/>
      <c r="AH824" s="51"/>
      <c r="AI824" s="51"/>
      <c r="AJ824" s="51"/>
      <c r="AK824" s="51"/>
      <c r="AL824" s="51"/>
      <c r="AM824" s="51"/>
      <c r="AN824" s="51"/>
      <c r="AO824" s="51"/>
      <c r="AP824" s="51"/>
      <c r="AQ824" s="51"/>
      <c r="AR824" s="51"/>
      <c r="AS824" s="51"/>
      <c r="AT824" s="51"/>
      <c r="AU824" s="51"/>
      <c r="AV824" s="51"/>
      <c r="BD824" s="51"/>
      <c r="BE824" s="51"/>
      <c r="BF824" s="51"/>
      <c r="BG824" s="51"/>
      <c r="BH824" s="51"/>
      <c r="BI824" s="51"/>
      <c r="BJ824" s="51"/>
      <c r="BK824" s="51"/>
      <c r="BL824" s="51"/>
      <c r="BM824" s="51"/>
      <c r="BN824" s="51"/>
      <c r="BO824" s="51"/>
      <c r="BP824" s="51"/>
      <c r="BQ824" s="51"/>
      <c r="BR824" s="51"/>
      <c r="BS824" s="51"/>
      <c r="BT824" s="51"/>
      <c r="CB824" s="51"/>
      <c r="CC824" s="51"/>
      <c r="CD824" s="51"/>
      <c r="CE824" s="51"/>
      <c r="CF824" s="51"/>
      <c r="CG824" s="51"/>
      <c r="CH824" s="51"/>
      <c r="CI824" s="51"/>
      <c r="CJ824" s="51"/>
      <c r="CK824" s="51"/>
      <c r="CL824" s="51"/>
      <c r="CM824" s="51"/>
      <c r="CN824" s="51"/>
      <c r="CO824" s="51"/>
      <c r="CP824" s="51"/>
      <c r="CQ824" s="51"/>
      <c r="CR824" s="51"/>
      <c r="CZ824" s="51"/>
      <c r="DA824" s="51"/>
      <c r="DB824" s="51"/>
      <c r="DC824" s="51"/>
      <c r="DD824" s="51"/>
      <c r="DE824" s="51"/>
      <c r="DF824" s="51"/>
      <c r="DG824" s="51"/>
      <c r="DH824" s="51"/>
      <c r="DI824" s="51"/>
      <c r="DJ824" s="51"/>
      <c r="DK824" s="51"/>
      <c r="DL824" s="51"/>
      <c r="DM824" s="51"/>
      <c r="DN824" s="51"/>
      <c r="DO824" s="51"/>
      <c r="DP824" s="51"/>
      <c r="DX824" s="51"/>
      <c r="DY824" s="51"/>
      <c r="DZ824" s="51"/>
      <c r="EA824" s="51"/>
      <c r="EB824" s="51"/>
      <c r="EC824" s="51"/>
      <c r="ED824" s="51"/>
      <c r="EE824" s="51"/>
      <c r="EF824" s="51"/>
      <c r="EG824" s="51"/>
      <c r="EH824" s="51"/>
      <c r="EI824" s="51"/>
      <c r="EJ824" s="51"/>
      <c r="EK824" s="51"/>
      <c r="EL824" s="51"/>
      <c r="EM824" s="51"/>
      <c r="EN824" s="51"/>
      <c r="EV824" s="51"/>
      <c r="EW824" s="51"/>
      <c r="EX824" s="51"/>
      <c r="EY824" s="51"/>
      <c r="EZ824" s="51"/>
      <c r="FA824" s="51"/>
      <c r="FB824" s="51"/>
      <c r="FC824" s="51"/>
      <c r="FD824" s="51"/>
      <c r="FE824" s="51"/>
      <c r="FF824" s="51"/>
      <c r="FG824" s="51"/>
      <c r="FH824" s="51"/>
      <c r="FI824" s="51"/>
      <c r="FJ824" s="51"/>
      <c r="FK824" s="51"/>
      <c r="FL824" s="51"/>
    </row>
    <row r="825" spans="8:168" ht="12" customHeight="1" x14ac:dyDescent="0.2">
      <c r="H825" s="8"/>
      <c r="I825" s="8"/>
      <c r="J825" s="8"/>
      <c r="K825" s="8"/>
      <c r="L825" s="8"/>
      <c r="M825" s="8"/>
      <c r="N825" s="8"/>
      <c r="O825" s="8"/>
      <c r="P825" s="8"/>
      <c r="Q825" s="8"/>
      <c r="R825" s="8"/>
      <c r="S825" s="8"/>
      <c r="T825" s="8"/>
      <c r="U825" s="8"/>
      <c r="V825" s="8"/>
      <c r="W825" s="8"/>
      <c r="X825" s="8"/>
      <c r="AF825" s="51"/>
      <c r="AG825" s="51"/>
      <c r="AH825" s="51"/>
      <c r="AI825" s="51"/>
      <c r="AJ825" s="51"/>
      <c r="AK825" s="51"/>
      <c r="AL825" s="51"/>
      <c r="AM825" s="51"/>
      <c r="AN825" s="51"/>
      <c r="AO825" s="51"/>
      <c r="AP825" s="51"/>
      <c r="AQ825" s="51"/>
      <c r="AR825" s="51"/>
      <c r="AS825" s="51"/>
      <c r="AT825" s="51"/>
      <c r="AU825" s="51"/>
      <c r="AV825" s="51"/>
      <c r="BD825" s="51"/>
      <c r="BE825" s="51"/>
      <c r="BF825" s="51"/>
      <c r="BG825" s="51"/>
      <c r="BH825" s="51"/>
      <c r="BI825" s="51"/>
      <c r="BJ825" s="51"/>
      <c r="BK825" s="51"/>
      <c r="BL825" s="51"/>
      <c r="BM825" s="51"/>
      <c r="BN825" s="51"/>
      <c r="BO825" s="51"/>
      <c r="BP825" s="51"/>
      <c r="BQ825" s="51"/>
      <c r="BR825" s="51"/>
      <c r="BS825" s="51"/>
      <c r="BT825" s="51"/>
      <c r="CB825" s="51"/>
      <c r="CC825" s="51"/>
      <c r="CD825" s="51"/>
      <c r="CE825" s="51"/>
      <c r="CF825" s="51"/>
      <c r="CG825" s="51"/>
      <c r="CH825" s="51"/>
      <c r="CI825" s="51"/>
      <c r="CJ825" s="51"/>
      <c r="CK825" s="51"/>
      <c r="CL825" s="51"/>
      <c r="CM825" s="51"/>
      <c r="CN825" s="51"/>
      <c r="CO825" s="51"/>
      <c r="CP825" s="51"/>
      <c r="CQ825" s="51"/>
      <c r="CR825" s="51"/>
      <c r="CZ825" s="51"/>
      <c r="DA825" s="51"/>
      <c r="DB825" s="51"/>
      <c r="DC825" s="51"/>
      <c r="DD825" s="51"/>
      <c r="DE825" s="51"/>
      <c r="DF825" s="51"/>
      <c r="DG825" s="51"/>
      <c r="DH825" s="51"/>
      <c r="DI825" s="51"/>
      <c r="DJ825" s="51"/>
      <c r="DK825" s="51"/>
      <c r="DL825" s="51"/>
      <c r="DM825" s="51"/>
      <c r="DN825" s="51"/>
      <c r="DO825" s="51"/>
      <c r="DP825" s="51"/>
      <c r="DX825" s="51"/>
      <c r="DY825" s="51"/>
      <c r="DZ825" s="51"/>
      <c r="EA825" s="51"/>
      <c r="EB825" s="51"/>
      <c r="EC825" s="51"/>
      <c r="ED825" s="51"/>
      <c r="EE825" s="51"/>
      <c r="EF825" s="51"/>
      <c r="EG825" s="51"/>
      <c r="EH825" s="51"/>
      <c r="EI825" s="51"/>
      <c r="EJ825" s="51"/>
      <c r="EK825" s="51"/>
      <c r="EL825" s="51"/>
      <c r="EM825" s="51"/>
      <c r="EN825" s="51"/>
      <c r="EV825" s="51"/>
      <c r="EW825" s="51"/>
      <c r="EX825" s="51"/>
      <c r="EY825" s="51"/>
      <c r="EZ825" s="51"/>
      <c r="FA825" s="51"/>
      <c r="FB825" s="51"/>
      <c r="FC825" s="51"/>
      <c r="FD825" s="51"/>
      <c r="FE825" s="51"/>
      <c r="FF825" s="51"/>
      <c r="FG825" s="51"/>
      <c r="FH825" s="51"/>
      <c r="FI825" s="51"/>
      <c r="FJ825" s="51"/>
      <c r="FK825" s="51"/>
      <c r="FL825" s="51"/>
    </row>
    <row r="826" spans="8:168" ht="12" customHeight="1" x14ac:dyDescent="0.2">
      <c r="H826" s="8"/>
      <c r="I826" s="8"/>
      <c r="J826" s="8"/>
      <c r="K826" s="8"/>
      <c r="L826" s="8"/>
      <c r="M826" s="8"/>
      <c r="N826" s="8"/>
      <c r="O826" s="8"/>
      <c r="P826" s="8"/>
      <c r="Q826" s="8"/>
      <c r="R826" s="8"/>
      <c r="S826" s="8"/>
      <c r="T826" s="8"/>
      <c r="U826" s="8"/>
      <c r="V826" s="8"/>
      <c r="W826" s="8"/>
      <c r="X826" s="8"/>
      <c r="AF826" s="51"/>
      <c r="AG826" s="51"/>
      <c r="AH826" s="51"/>
      <c r="AI826" s="51"/>
      <c r="AJ826" s="51"/>
      <c r="AK826" s="51"/>
      <c r="AL826" s="51"/>
      <c r="AM826" s="51"/>
      <c r="AN826" s="51"/>
      <c r="AO826" s="51"/>
      <c r="AP826" s="51"/>
      <c r="AQ826" s="51"/>
      <c r="AR826" s="51"/>
      <c r="AS826" s="51"/>
      <c r="AT826" s="51"/>
      <c r="AU826" s="51"/>
      <c r="AV826" s="51"/>
      <c r="BD826" s="51"/>
      <c r="BE826" s="51"/>
      <c r="BF826" s="51"/>
      <c r="BG826" s="51"/>
      <c r="BH826" s="51"/>
      <c r="BI826" s="51"/>
      <c r="BJ826" s="51"/>
      <c r="BK826" s="51"/>
      <c r="BL826" s="51"/>
      <c r="BM826" s="51"/>
      <c r="BN826" s="51"/>
      <c r="BO826" s="51"/>
      <c r="BP826" s="51"/>
      <c r="BQ826" s="51"/>
      <c r="BR826" s="51"/>
      <c r="BS826" s="51"/>
      <c r="BT826" s="51"/>
      <c r="CB826" s="51"/>
      <c r="CC826" s="51"/>
      <c r="CD826" s="51"/>
      <c r="CE826" s="51"/>
      <c r="CF826" s="51"/>
      <c r="CG826" s="51"/>
      <c r="CH826" s="51"/>
      <c r="CI826" s="51"/>
      <c r="CJ826" s="51"/>
      <c r="CK826" s="51"/>
      <c r="CL826" s="51"/>
      <c r="CM826" s="51"/>
      <c r="CN826" s="51"/>
      <c r="CO826" s="51"/>
      <c r="CP826" s="51"/>
      <c r="CQ826" s="51"/>
      <c r="CR826" s="51"/>
      <c r="CZ826" s="51"/>
      <c r="DA826" s="51"/>
      <c r="DB826" s="51"/>
      <c r="DC826" s="51"/>
      <c r="DD826" s="51"/>
      <c r="DE826" s="51"/>
      <c r="DF826" s="51"/>
      <c r="DG826" s="51"/>
      <c r="DH826" s="51"/>
      <c r="DI826" s="51"/>
      <c r="DJ826" s="51"/>
      <c r="DK826" s="51"/>
      <c r="DL826" s="51"/>
      <c r="DM826" s="51"/>
      <c r="DN826" s="51"/>
      <c r="DO826" s="51"/>
      <c r="DP826" s="51"/>
      <c r="DX826" s="51"/>
      <c r="DY826" s="51"/>
      <c r="DZ826" s="51"/>
      <c r="EA826" s="51"/>
      <c r="EB826" s="51"/>
      <c r="EC826" s="51"/>
      <c r="ED826" s="51"/>
      <c r="EE826" s="51"/>
      <c r="EF826" s="51"/>
      <c r="EG826" s="51"/>
      <c r="EH826" s="51"/>
      <c r="EI826" s="51"/>
      <c r="EJ826" s="51"/>
      <c r="EK826" s="51"/>
      <c r="EL826" s="51"/>
      <c r="EM826" s="51"/>
      <c r="EN826" s="51"/>
      <c r="EV826" s="51"/>
      <c r="EW826" s="51"/>
      <c r="EX826" s="51"/>
      <c r="EY826" s="51"/>
      <c r="EZ826" s="51"/>
      <c r="FA826" s="51"/>
      <c r="FB826" s="51"/>
      <c r="FC826" s="51"/>
      <c r="FD826" s="51"/>
      <c r="FE826" s="51"/>
      <c r="FF826" s="51"/>
      <c r="FG826" s="51"/>
      <c r="FH826" s="51"/>
      <c r="FI826" s="51"/>
      <c r="FJ826" s="51"/>
      <c r="FK826" s="51"/>
      <c r="FL826" s="51"/>
    </row>
    <row r="827" spans="8:168" ht="12" customHeight="1" x14ac:dyDescent="0.2">
      <c r="H827" s="8"/>
      <c r="I827" s="8"/>
      <c r="J827" s="8"/>
      <c r="K827" s="8"/>
      <c r="L827" s="8"/>
      <c r="M827" s="8"/>
      <c r="N827" s="8"/>
      <c r="O827" s="8"/>
      <c r="P827" s="8"/>
      <c r="Q827" s="8"/>
      <c r="R827" s="8"/>
      <c r="S827" s="8"/>
      <c r="T827" s="8"/>
      <c r="U827" s="8"/>
      <c r="V827" s="8"/>
      <c r="W827" s="8"/>
      <c r="X827" s="8"/>
      <c r="AF827" s="51"/>
      <c r="AG827" s="51"/>
      <c r="AH827" s="51"/>
      <c r="AI827" s="51"/>
      <c r="AJ827" s="51"/>
      <c r="AK827" s="51"/>
      <c r="AL827" s="51"/>
      <c r="AM827" s="51"/>
      <c r="AN827" s="51"/>
      <c r="AO827" s="51"/>
      <c r="AP827" s="51"/>
      <c r="AQ827" s="51"/>
      <c r="AR827" s="51"/>
      <c r="AS827" s="51"/>
      <c r="AT827" s="51"/>
      <c r="AU827" s="51"/>
      <c r="AV827" s="51"/>
      <c r="BD827" s="51"/>
      <c r="BE827" s="51"/>
      <c r="BF827" s="51"/>
      <c r="BG827" s="51"/>
      <c r="BH827" s="51"/>
      <c r="BI827" s="51"/>
      <c r="BJ827" s="51"/>
      <c r="BK827" s="51"/>
      <c r="BL827" s="51"/>
      <c r="BM827" s="51"/>
      <c r="BN827" s="51"/>
      <c r="BO827" s="51"/>
      <c r="BP827" s="51"/>
      <c r="BQ827" s="51"/>
      <c r="BR827" s="51"/>
      <c r="BS827" s="51"/>
      <c r="BT827" s="51"/>
      <c r="CB827" s="51"/>
      <c r="CC827" s="51"/>
      <c r="CD827" s="51"/>
      <c r="CE827" s="51"/>
      <c r="CF827" s="51"/>
      <c r="CG827" s="51"/>
      <c r="CH827" s="51"/>
      <c r="CI827" s="51"/>
      <c r="CJ827" s="51"/>
      <c r="CK827" s="51"/>
      <c r="CL827" s="51"/>
      <c r="CM827" s="51"/>
      <c r="CN827" s="51"/>
      <c r="CO827" s="51"/>
      <c r="CP827" s="51"/>
      <c r="CQ827" s="51"/>
      <c r="CR827" s="51"/>
      <c r="CZ827" s="51"/>
      <c r="DA827" s="51"/>
      <c r="DB827" s="51"/>
      <c r="DC827" s="51"/>
      <c r="DD827" s="51"/>
      <c r="DE827" s="51"/>
      <c r="DF827" s="51"/>
      <c r="DG827" s="51"/>
      <c r="DH827" s="51"/>
      <c r="DI827" s="51"/>
      <c r="DJ827" s="51"/>
      <c r="DK827" s="51"/>
      <c r="DL827" s="51"/>
      <c r="DM827" s="51"/>
      <c r="DN827" s="51"/>
      <c r="DO827" s="51"/>
      <c r="DP827" s="51"/>
      <c r="DX827" s="51"/>
      <c r="DY827" s="51"/>
      <c r="DZ827" s="51"/>
      <c r="EA827" s="51"/>
      <c r="EB827" s="51"/>
      <c r="EC827" s="51"/>
      <c r="ED827" s="51"/>
      <c r="EE827" s="51"/>
      <c r="EF827" s="51"/>
      <c r="EG827" s="51"/>
      <c r="EH827" s="51"/>
      <c r="EI827" s="51"/>
      <c r="EJ827" s="51"/>
      <c r="EK827" s="51"/>
      <c r="EL827" s="51"/>
      <c r="EM827" s="51"/>
      <c r="EN827" s="51"/>
      <c r="EV827" s="51"/>
      <c r="EW827" s="51"/>
      <c r="EX827" s="51"/>
      <c r="EY827" s="51"/>
      <c r="EZ827" s="51"/>
      <c r="FA827" s="51"/>
      <c r="FB827" s="51"/>
      <c r="FC827" s="51"/>
      <c r="FD827" s="51"/>
      <c r="FE827" s="51"/>
      <c r="FF827" s="51"/>
      <c r="FG827" s="51"/>
      <c r="FH827" s="51"/>
      <c r="FI827" s="51"/>
      <c r="FJ827" s="51"/>
      <c r="FK827" s="51"/>
      <c r="FL827" s="51"/>
    </row>
    <row r="828" spans="8:168" ht="12" customHeight="1" x14ac:dyDescent="0.2">
      <c r="H828" s="8"/>
      <c r="I828" s="8"/>
      <c r="J828" s="8"/>
      <c r="K828" s="8"/>
      <c r="L828" s="8"/>
      <c r="M828" s="8"/>
      <c r="N828" s="8"/>
      <c r="O828" s="8"/>
      <c r="P828" s="8"/>
      <c r="Q828" s="8"/>
      <c r="R828" s="8"/>
      <c r="S828" s="8"/>
      <c r="T828" s="8"/>
      <c r="U828" s="8"/>
      <c r="V828" s="8"/>
      <c r="W828" s="8"/>
      <c r="X828" s="8"/>
      <c r="AF828" s="51"/>
      <c r="AG828" s="51"/>
      <c r="AH828" s="51"/>
      <c r="AI828" s="51"/>
      <c r="AJ828" s="51"/>
      <c r="AK828" s="51"/>
      <c r="AL828" s="51"/>
      <c r="AM828" s="51"/>
      <c r="AN828" s="51"/>
      <c r="AO828" s="51"/>
      <c r="AP828" s="51"/>
      <c r="AQ828" s="51"/>
      <c r="AR828" s="51"/>
      <c r="AS828" s="51"/>
      <c r="AT828" s="51"/>
      <c r="AU828" s="51"/>
      <c r="AV828" s="51"/>
      <c r="BD828" s="51"/>
      <c r="BE828" s="51"/>
      <c r="BF828" s="51"/>
      <c r="BG828" s="51"/>
      <c r="BH828" s="51"/>
      <c r="BI828" s="51"/>
      <c r="BJ828" s="51"/>
      <c r="BK828" s="51"/>
      <c r="BL828" s="51"/>
      <c r="BM828" s="51"/>
      <c r="BN828" s="51"/>
      <c r="BO828" s="51"/>
      <c r="BP828" s="51"/>
      <c r="BQ828" s="51"/>
      <c r="BR828" s="51"/>
      <c r="BS828" s="51"/>
      <c r="BT828" s="51"/>
      <c r="CB828" s="51"/>
      <c r="CC828" s="51"/>
      <c r="CD828" s="51"/>
      <c r="CE828" s="51"/>
      <c r="CF828" s="51"/>
      <c r="CG828" s="51"/>
      <c r="CH828" s="51"/>
      <c r="CI828" s="51"/>
      <c r="CJ828" s="51"/>
      <c r="CK828" s="51"/>
      <c r="CL828" s="51"/>
      <c r="CM828" s="51"/>
      <c r="CN828" s="51"/>
      <c r="CO828" s="51"/>
      <c r="CP828" s="51"/>
      <c r="CQ828" s="51"/>
      <c r="CR828" s="51"/>
      <c r="CZ828" s="51"/>
      <c r="DA828" s="51"/>
      <c r="DB828" s="51"/>
      <c r="DC828" s="51"/>
      <c r="DD828" s="51"/>
      <c r="DE828" s="51"/>
      <c r="DF828" s="51"/>
      <c r="DG828" s="51"/>
      <c r="DH828" s="51"/>
      <c r="DI828" s="51"/>
      <c r="DJ828" s="51"/>
      <c r="DK828" s="51"/>
      <c r="DL828" s="51"/>
      <c r="DM828" s="51"/>
      <c r="DN828" s="51"/>
      <c r="DO828" s="51"/>
      <c r="DP828" s="51"/>
      <c r="DX828" s="51"/>
      <c r="DY828" s="51"/>
      <c r="DZ828" s="51"/>
      <c r="EA828" s="51"/>
      <c r="EB828" s="51"/>
      <c r="EC828" s="51"/>
      <c r="ED828" s="51"/>
      <c r="EE828" s="51"/>
      <c r="EF828" s="51"/>
      <c r="EG828" s="51"/>
      <c r="EH828" s="51"/>
      <c r="EI828" s="51"/>
      <c r="EJ828" s="51"/>
      <c r="EK828" s="51"/>
      <c r="EL828" s="51"/>
      <c r="EM828" s="51"/>
      <c r="EN828" s="51"/>
      <c r="EV828" s="51"/>
      <c r="EW828" s="51"/>
      <c r="EX828" s="51"/>
      <c r="EY828" s="51"/>
      <c r="EZ828" s="51"/>
      <c r="FA828" s="51"/>
      <c r="FB828" s="51"/>
      <c r="FC828" s="51"/>
      <c r="FD828" s="51"/>
      <c r="FE828" s="51"/>
      <c r="FF828" s="51"/>
      <c r="FG828" s="51"/>
      <c r="FH828" s="51"/>
      <c r="FI828" s="51"/>
      <c r="FJ828" s="51"/>
      <c r="FK828" s="51"/>
      <c r="FL828" s="51"/>
    </row>
    <row r="829" spans="8:168" ht="12" customHeight="1" x14ac:dyDescent="0.2">
      <c r="H829" s="8"/>
      <c r="I829" s="8"/>
      <c r="J829" s="8"/>
      <c r="K829" s="8"/>
      <c r="L829" s="8"/>
      <c r="M829" s="8"/>
      <c r="N829" s="8"/>
      <c r="O829" s="8"/>
      <c r="P829" s="8"/>
      <c r="Q829" s="8"/>
      <c r="R829" s="8"/>
      <c r="S829" s="8"/>
      <c r="T829" s="8"/>
      <c r="U829" s="8"/>
      <c r="V829" s="8"/>
      <c r="W829" s="8"/>
      <c r="X829" s="8"/>
      <c r="AF829" s="51"/>
      <c r="AG829" s="51"/>
      <c r="AH829" s="51"/>
      <c r="AI829" s="51"/>
      <c r="AJ829" s="51"/>
      <c r="AK829" s="51"/>
      <c r="AL829" s="51"/>
      <c r="AM829" s="51"/>
      <c r="AN829" s="51"/>
      <c r="AO829" s="51"/>
      <c r="AP829" s="51"/>
      <c r="AQ829" s="51"/>
      <c r="AR829" s="51"/>
      <c r="AS829" s="51"/>
      <c r="AT829" s="51"/>
      <c r="AU829" s="51"/>
      <c r="AV829" s="51"/>
      <c r="BD829" s="51"/>
      <c r="BE829" s="51"/>
      <c r="BF829" s="51"/>
      <c r="BG829" s="51"/>
      <c r="BH829" s="51"/>
      <c r="BI829" s="51"/>
      <c r="BJ829" s="51"/>
      <c r="BK829" s="51"/>
      <c r="BL829" s="51"/>
      <c r="BM829" s="51"/>
      <c r="BN829" s="51"/>
      <c r="BO829" s="51"/>
      <c r="BP829" s="51"/>
      <c r="BQ829" s="51"/>
      <c r="BR829" s="51"/>
      <c r="BS829" s="51"/>
      <c r="BT829" s="51"/>
      <c r="CB829" s="51"/>
      <c r="CC829" s="51"/>
      <c r="CD829" s="51"/>
      <c r="CE829" s="51"/>
      <c r="CF829" s="51"/>
      <c r="CG829" s="51"/>
      <c r="CH829" s="51"/>
      <c r="CI829" s="51"/>
      <c r="CJ829" s="51"/>
      <c r="CK829" s="51"/>
      <c r="CL829" s="51"/>
      <c r="CM829" s="51"/>
      <c r="CN829" s="51"/>
      <c r="CO829" s="51"/>
      <c r="CP829" s="51"/>
      <c r="CQ829" s="51"/>
      <c r="CR829" s="51"/>
      <c r="CZ829" s="51"/>
      <c r="DA829" s="51"/>
      <c r="DB829" s="51"/>
      <c r="DC829" s="51"/>
      <c r="DD829" s="51"/>
      <c r="DE829" s="51"/>
      <c r="DF829" s="51"/>
      <c r="DG829" s="51"/>
      <c r="DH829" s="51"/>
      <c r="DI829" s="51"/>
      <c r="DJ829" s="51"/>
      <c r="DK829" s="51"/>
      <c r="DL829" s="51"/>
      <c r="DM829" s="51"/>
      <c r="DN829" s="51"/>
      <c r="DO829" s="51"/>
      <c r="DP829" s="51"/>
      <c r="DX829" s="51"/>
      <c r="DY829" s="51"/>
      <c r="DZ829" s="51"/>
      <c r="EA829" s="51"/>
      <c r="EB829" s="51"/>
      <c r="EC829" s="51"/>
      <c r="ED829" s="51"/>
      <c r="EE829" s="51"/>
      <c r="EF829" s="51"/>
      <c r="EG829" s="51"/>
      <c r="EH829" s="51"/>
      <c r="EI829" s="51"/>
      <c r="EJ829" s="51"/>
      <c r="EK829" s="51"/>
      <c r="EL829" s="51"/>
      <c r="EM829" s="51"/>
      <c r="EN829" s="51"/>
      <c r="EV829" s="51"/>
      <c r="EW829" s="51"/>
      <c r="EX829" s="51"/>
      <c r="EY829" s="51"/>
      <c r="EZ829" s="51"/>
      <c r="FA829" s="51"/>
      <c r="FB829" s="51"/>
      <c r="FC829" s="51"/>
      <c r="FD829" s="51"/>
      <c r="FE829" s="51"/>
      <c r="FF829" s="51"/>
      <c r="FG829" s="51"/>
      <c r="FH829" s="51"/>
      <c r="FI829" s="51"/>
      <c r="FJ829" s="51"/>
      <c r="FK829" s="51"/>
      <c r="FL829" s="51"/>
    </row>
    <row r="830" spans="8:168" ht="12" customHeight="1" x14ac:dyDescent="0.2">
      <c r="H830" s="8"/>
      <c r="I830" s="8"/>
      <c r="J830" s="8"/>
      <c r="K830" s="8"/>
      <c r="L830" s="8"/>
      <c r="M830" s="8"/>
      <c r="N830" s="8"/>
      <c r="O830" s="8"/>
      <c r="P830" s="8"/>
      <c r="Q830" s="8"/>
      <c r="R830" s="8"/>
      <c r="S830" s="8"/>
      <c r="T830" s="8"/>
      <c r="U830" s="8"/>
      <c r="V830" s="8"/>
      <c r="W830" s="8"/>
      <c r="X830" s="8"/>
      <c r="AF830" s="51"/>
      <c r="AG830" s="51"/>
      <c r="AH830" s="51"/>
      <c r="AI830" s="51"/>
      <c r="AJ830" s="51"/>
      <c r="AK830" s="51"/>
      <c r="AL830" s="51"/>
      <c r="AM830" s="51"/>
      <c r="AN830" s="51"/>
      <c r="AO830" s="51"/>
      <c r="AP830" s="51"/>
      <c r="AQ830" s="51"/>
      <c r="AR830" s="51"/>
      <c r="AS830" s="51"/>
      <c r="AT830" s="51"/>
      <c r="AU830" s="51"/>
      <c r="AV830" s="51"/>
      <c r="BD830" s="51"/>
      <c r="BE830" s="51"/>
      <c r="BF830" s="51"/>
      <c r="BG830" s="51"/>
      <c r="BH830" s="51"/>
      <c r="BI830" s="51"/>
      <c r="BJ830" s="51"/>
      <c r="BK830" s="51"/>
      <c r="BL830" s="51"/>
      <c r="BM830" s="51"/>
      <c r="BN830" s="51"/>
      <c r="BO830" s="51"/>
      <c r="BP830" s="51"/>
      <c r="BQ830" s="51"/>
      <c r="BR830" s="51"/>
      <c r="BS830" s="51"/>
      <c r="BT830" s="51"/>
      <c r="CB830" s="51"/>
      <c r="CC830" s="51"/>
      <c r="CD830" s="51"/>
      <c r="CE830" s="51"/>
      <c r="CF830" s="51"/>
      <c r="CG830" s="51"/>
      <c r="CH830" s="51"/>
      <c r="CI830" s="51"/>
      <c r="CJ830" s="51"/>
      <c r="CK830" s="51"/>
      <c r="CL830" s="51"/>
      <c r="CM830" s="51"/>
      <c r="CN830" s="51"/>
      <c r="CO830" s="51"/>
      <c r="CP830" s="51"/>
      <c r="CQ830" s="51"/>
      <c r="CR830" s="51"/>
      <c r="CZ830" s="51"/>
      <c r="DA830" s="51"/>
      <c r="DB830" s="51"/>
      <c r="DC830" s="51"/>
      <c r="DD830" s="51"/>
      <c r="DE830" s="51"/>
      <c r="DF830" s="51"/>
      <c r="DG830" s="51"/>
      <c r="DH830" s="51"/>
      <c r="DI830" s="51"/>
      <c r="DJ830" s="51"/>
      <c r="DK830" s="51"/>
      <c r="DL830" s="51"/>
      <c r="DM830" s="51"/>
      <c r="DN830" s="51"/>
      <c r="DO830" s="51"/>
      <c r="DP830" s="51"/>
      <c r="DX830" s="51"/>
      <c r="DY830" s="51"/>
      <c r="DZ830" s="51"/>
      <c r="EA830" s="51"/>
      <c r="EB830" s="51"/>
      <c r="EC830" s="51"/>
      <c r="ED830" s="51"/>
      <c r="EE830" s="51"/>
      <c r="EF830" s="51"/>
      <c r="EG830" s="51"/>
      <c r="EH830" s="51"/>
      <c r="EI830" s="51"/>
      <c r="EJ830" s="51"/>
      <c r="EK830" s="51"/>
      <c r="EL830" s="51"/>
      <c r="EM830" s="51"/>
      <c r="EN830" s="51"/>
      <c r="EV830" s="51"/>
      <c r="EW830" s="51"/>
      <c r="EX830" s="51"/>
      <c r="EY830" s="51"/>
      <c r="EZ830" s="51"/>
      <c r="FA830" s="51"/>
      <c r="FB830" s="51"/>
      <c r="FC830" s="51"/>
      <c r="FD830" s="51"/>
      <c r="FE830" s="51"/>
      <c r="FF830" s="51"/>
      <c r="FG830" s="51"/>
      <c r="FH830" s="51"/>
      <c r="FI830" s="51"/>
      <c r="FJ830" s="51"/>
      <c r="FK830" s="51"/>
      <c r="FL830" s="51"/>
    </row>
    <row r="831" spans="8:168" ht="12" customHeight="1" x14ac:dyDescent="0.2">
      <c r="H831" s="8"/>
      <c r="I831" s="8"/>
      <c r="J831" s="8"/>
      <c r="K831" s="8"/>
      <c r="L831" s="8"/>
      <c r="M831" s="8"/>
      <c r="N831" s="8"/>
      <c r="O831" s="8"/>
      <c r="P831" s="8"/>
      <c r="Q831" s="8"/>
      <c r="R831" s="8"/>
      <c r="S831" s="8"/>
      <c r="T831" s="8"/>
      <c r="U831" s="8"/>
      <c r="V831" s="8"/>
      <c r="W831" s="8"/>
      <c r="X831" s="8"/>
      <c r="AF831" s="51"/>
      <c r="AG831" s="51"/>
      <c r="AH831" s="51"/>
      <c r="AI831" s="51"/>
      <c r="AJ831" s="51"/>
      <c r="AK831" s="51"/>
      <c r="AL831" s="51"/>
      <c r="AM831" s="51"/>
      <c r="AN831" s="51"/>
      <c r="AO831" s="51"/>
      <c r="AP831" s="51"/>
      <c r="AQ831" s="51"/>
      <c r="AR831" s="51"/>
      <c r="AS831" s="51"/>
      <c r="AT831" s="51"/>
      <c r="AU831" s="51"/>
      <c r="AV831" s="51"/>
      <c r="BD831" s="51"/>
      <c r="BE831" s="51"/>
      <c r="BF831" s="51"/>
      <c r="BG831" s="51"/>
      <c r="BH831" s="51"/>
      <c r="BI831" s="51"/>
      <c r="BJ831" s="51"/>
      <c r="BK831" s="51"/>
      <c r="BL831" s="51"/>
      <c r="BM831" s="51"/>
      <c r="BN831" s="51"/>
      <c r="BO831" s="51"/>
      <c r="BP831" s="51"/>
      <c r="BQ831" s="51"/>
      <c r="BR831" s="51"/>
      <c r="BS831" s="51"/>
      <c r="BT831" s="51"/>
      <c r="CB831" s="51"/>
      <c r="CC831" s="51"/>
      <c r="CD831" s="51"/>
      <c r="CE831" s="51"/>
      <c r="CF831" s="51"/>
      <c r="CG831" s="51"/>
      <c r="CH831" s="51"/>
      <c r="CI831" s="51"/>
      <c r="CJ831" s="51"/>
      <c r="CK831" s="51"/>
      <c r="CL831" s="51"/>
      <c r="CM831" s="51"/>
      <c r="CN831" s="51"/>
      <c r="CO831" s="51"/>
      <c r="CP831" s="51"/>
      <c r="CQ831" s="51"/>
      <c r="CR831" s="51"/>
      <c r="CZ831" s="51"/>
      <c r="DA831" s="51"/>
      <c r="DB831" s="51"/>
      <c r="DC831" s="51"/>
      <c r="DD831" s="51"/>
      <c r="DE831" s="51"/>
      <c r="DF831" s="51"/>
      <c r="DG831" s="51"/>
      <c r="DH831" s="51"/>
      <c r="DI831" s="51"/>
      <c r="DJ831" s="51"/>
      <c r="DK831" s="51"/>
      <c r="DL831" s="51"/>
      <c r="DM831" s="51"/>
      <c r="DN831" s="51"/>
      <c r="DO831" s="51"/>
      <c r="DP831" s="51"/>
      <c r="DX831" s="51"/>
      <c r="DY831" s="51"/>
      <c r="DZ831" s="51"/>
      <c r="EA831" s="51"/>
      <c r="EB831" s="51"/>
      <c r="EC831" s="51"/>
      <c r="ED831" s="51"/>
      <c r="EE831" s="51"/>
      <c r="EF831" s="51"/>
      <c r="EG831" s="51"/>
      <c r="EH831" s="51"/>
      <c r="EI831" s="51"/>
      <c r="EJ831" s="51"/>
      <c r="EK831" s="51"/>
      <c r="EL831" s="51"/>
      <c r="EM831" s="51"/>
      <c r="EN831" s="51"/>
      <c r="EV831" s="51"/>
      <c r="EW831" s="51"/>
      <c r="EX831" s="51"/>
      <c r="EY831" s="51"/>
      <c r="EZ831" s="51"/>
      <c r="FA831" s="51"/>
      <c r="FB831" s="51"/>
      <c r="FC831" s="51"/>
      <c r="FD831" s="51"/>
      <c r="FE831" s="51"/>
      <c r="FF831" s="51"/>
      <c r="FG831" s="51"/>
      <c r="FH831" s="51"/>
      <c r="FI831" s="51"/>
      <c r="FJ831" s="51"/>
      <c r="FK831" s="51"/>
      <c r="FL831" s="51"/>
    </row>
    <row r="832" spans="8:168" ht="12" customHeight="1" x14ac:dyDescent="0.2">
      <c r="H832" s="8"/>
      <c r="I832" s="8"/>
      <c r="J832" s="8"/>
      <c r="K832" s="8"/>
      <c r="L832" s="8"/>
      <c r="M832" s="8"/>
      <c r="N832" s="8"/>
      <c r="O832" s="8"/>
      <c r="P832" s="8"/>
      <c r="Q832" s="8"/>
      <c r="R832" s="8"/>
      <c r="S832" s="8"/>
      <c r="T832" s="8"/>
      <c r="U832" s="8"/>
      <c r="V832" s="8"/>
      <c r="W832" s="8"/>
      <c r="X832" s="8"/>
      <c r="AF832" s="51"/>
      <c r="AG832" s="51"/>
      <c r="AH832" s="51"/>
      <c r="AI832" s="51"/>
      <c r="AJ832" s="51"/>
      <c r="AK832" s="51"/>
      <c r="AL832" s="51"/>
      <c r="AM832" s="51"/>
      <c r="AN832" s="51"/>
      <c r="AO832" s="51"/>
      <c r="AP832" s="51"/>
      <c r="AQ832" s="51"/>
      <c r="AR832" s="51"/>
      <c r="AS832" s="51"/>
      <c r="AT832" s="51"/>
      <c r="AU832" s="51"/>
      <c r="AV832" s="51"/>
      <c r="BD832" s="51"/>
      <c r="BE832" s="51"/>
      <c r="BF832" s="51"/>
      <c r="BG832" s="51"/>
      <c r="BH832" s="51"/>
      <c r="BI832" s="51"/>
      <c r="BJ832" s="51"/>
      <c r="BK832" s="51"/>
      <c r="BL832" s="51"/>
      <c r="BM832" s="51"/>
      <c r="BN832" s="51"/>
      <c r="BO832" s="51"/>
      <c r="BP832" s="51"/>
      <c r="BQ832" s="51"/>
      <c r="BR832" s="51"/>
      <c r="BS832" s="51"/>
      <c r="BT832" s="51"/>
      <c r="CB832" s="51"/>
      <c r="CC832" s="51"/>
      <c r="CD832" s="51"/>
      <c r="CE832" s="51"/>
      <c r="CF832" s="51"/>
      <c r="CG832" s="51"/>
      <c r="CH832" s="51"/>
      <c r="CI832" s="51"/>
      <c r="CJ832" s="51"/>
      <c r="CK832" s="51"/>
      <c r="CL832" s="51"/>
      <c r="CM832" s="51"/>
      <c r="CN832" s="51"/>
      <c r="CO832" s="51"/>
      <c r="CP832" s="51"/>
      <c r="CQ832" s="51"/>
      <c r="CR832" s="51"/>
      <c r="CZ832" s="51"/>
      <c r="DA832" s="51"/>
      <c r="DB832" s="51"/>
      <c r="DC832" s="51"/>
      <c r="DD832" s="51"/>
      <c r="DE832" s="51"/>
      <c r="DF832" s="51"/>
      <c r="DG832" s="51"/>
      <c r="DH832" s="51"/>
      <c r="DI832" s="51"/>
      <c r="DJ832" s="51"/>
      <c r="DK832" s="51"/>
      <c r="DL832" s="51"/>
      <c r="DM832" s="51"/>
      <c r="DN832" s="51"/>
      <c r="DO832" s="51"/>
      <c r="DP832" s="51"/>
      <c r="DX832" s="51"/>
      <c r="DY832" s="51"/>
      <c r="DZ832" s="51"/>
      <c r="EA832" s="51"/>
      <c r="EB832" s="51"/>
      <c r="EC832" s="51"/>
      <c r="ED832" s="51"/>
      <c r="EE832" s="51"/>
      <c r="EF832" s="51"/>
      <c r="EG832" s="51"/>
      <c r="EH832" s="51"/>
      <c r="EI832" s="51"/>
      <c r="EJ832" s="51"/>
      <c r="EK832" s="51"/>
      <c r="EL832" s="51"/>
      <c r="EM832" s="51"/>
      <c r="EN832" s="51"/>
      <c r="EV832" s="51"/>
      <c r="EW832" s="51"/>
      <c r="EX832" s="51"/>
      <c r="EY832" s="51"/>
      <c r="EZ832" s="51"/>
      <c r="FA832" s="51"/>
      <c r="FB832" s="51"/>
      <c r="FC832" s="51"/>
      <c r="FD832" s="51"/>
      <c r="FE832" s="51"/>
      <c r="FF832" s="51"/>
      <c r="FG832" s="51"/>
      <c r="FH832" s="51"/>
      <c r="FI832" s="51"/>
      <c r="FJ832" s="51"/>
      <c r="FK832" s="51"/>
      <c r="FL832" s="51"/>
    </row>
    <row r="833" spans="8:168" ht="12" customHeight="1" x14ac:dyDescent="0.2">
      <c r="H833" s="8"/>
      <c r="I833" s="8"/>
      <c r="J833" s="8"/>
      <c r="K833" s="8"/>
      <c r="L833" s="8"/>
      <c r="M833" s="8"/>
      <c r="N833" s="8"/>
      <c r="O833" s="8"/>
      <c r="P833" s="8"/>
      <c r="Q833" s="8"/>
      <c r="R833" s="8"/>
      <c r="S833" s="8"/>
      <c r="T833" s="8"/>
      <c r="U833" s="8"/>
      <c r="V833" s="8"/>
      <c r="W833" s="8"/>
      <c r="X833" s="8"/>
      <c r="AF833" s="51"/>
      <c r="AG833" s="51"/>
      <c r="AH833" s="51"/>
      <c r="AI833" s="51"/>
      <c r="AJ833" s="51"/>
      <c r="AK833" s="51"/>
      <c r="AL833" s="51"/>
      <c r="AM833" s="51"/>
      <c r="AN833" s="51"/>
      <c r="AO833" s="51"/>
      <c r="AP833" s="51"/>
      <c r="AQ833" s="51"/>
      <c r="AR833" s="51"/>
      <c r="AS833" s="51"/>
      <c r="AT833" s="51"/>
      <c r="AU833" s="51"/>
      <c r="AV833" s="51"/>
      <c r="BD833" s="51"/>
      <c r="BE833" s="51"/>
      <c r="BF833" s="51"/>
      <c r="BG833" s="51"/>
      <c r="BH833" s="51"/>
      <c r="BI833" s="51"/>
      <c r="BJ833" s="51"/>
      <c r="BK833" s="51"/>
      <c r="BL833" s="51"/>
      <c r="BM833" s="51"/>
      <c r="BN833" s="51"/>
      <c r="BO833" s="51"/>
      <c r="BP833" s="51"/>
      <c r="BQ833" s="51"/>
      <c r="BR833" s="51"/>
      <c r="BS833" s="51"/>
      <c r="BT833" s="51"/>
      <c r="CB833" s="51"/>
      <c r="CC833" s="51"/>
      <c r="CD833" s="51"/>
      <c r="CE833" s="51"/>
      <c r="CF833" s="51"/>
      <c r="CG833" s="51"/>
      <c r="CH833" s="51"/>
      <c r="CI833" s="51"/>
      <c r="CJ833" s="51"/>
      <c r="CK833" s="51"/>
      <c r="CL833" s="51"/>
      <c r="CM833" s="51"/>
      <c r="CN833" s="51"/>
      <c r="CO833" s="51"/>
      <c r="CP833" s="51"/>
      <c r="CQ833" s="51"/>
      <c r="CR833" s="51"/>
      <c r="CZ833" s="51"/>
      <c r="DA833" s="51"/>
      <c r="DB833" s="51"/>
      <c r="DC833" s="51"/>
      <c r="DD833" s="51"/>
      <c r="DE833" s="51"/>
      <c r="DF833" s="51"/>
      <c r="DG833" s="51"/>
      <c r="DH833" s="51"/>
      <c r="DI833" s="51"/>
      <c r="DJ833" s="51"/>
      <c r="DK833" s="51"/>
      <c r="DL833" s="51"/>
      <c r="DM833" s="51"/>
      <c r="DN833" s="51"/>
      <c r="DO833" s="51"/>
      <c r="DP833" s="51"/>
      <c r="DX833" s="51"/>
      <c r="DY833" s="51"/>
      <c r="DZ833" s="51"/>
      <c r="EA833" s="51"/>
      <c r="EB833" s="51"/>
      <c r="EC833" s="51"/>
      <c r="ED833" s="51"/>
      <c r="EE833" s="51"/>
      <c r="EF833" s="51"/>
      <c r="EG833" s="51"/>
      <c r="EH833" s="51"/>
      <c r="EI833" s="51"/>
      <c r="EJ833" s="51"/>
      <c r="EK833" s="51"/>
      <c r="EL833" s="51"/>
      <c r="EM833" s="51"/>
      <c r="EN833" s="51"/>
      <c r="EV833" s="51"/>
      <c r="EW833" s="51"/>
      <c r="EX833" s="51"/>
      <c r="EY833" s="51"/>
      <c r="EZ833" s="51"/>
      <c r="FA833" s="51"/>
      <c r="FB833" s="51"/>
      <c r="FC833" s="51"/>
      <c r="FD833" s="51"/>
      <c r="FE833" s="51"/>
      <c r="FF833" s="51"/>
      <c r="FG833" s="51"/>
      <c r="FH833" s="51"/>
      <c r="FI833" s="51"/>
      <c r="FJ833" s="51"/>
      <c r="FK833" s="51"/>
      <c r="FL833" s="51"/>
    </row>
    <row r="834" spans="8:168" ht="12" customHeight="1" x14ac:dyDescent="0.2">
      <c r="H834" s="8"/>
      <c r="I834" s="8"/>
      <c r="J834" s="8"/>
      <c r="K834" s="8"/>
      <c r="L834" s="8"/>
      <c r="M834" s="8"/>
      <c r="N834" s="8"/>
      <c r="O834" s="8"/>
      <c r="P834" s="8"/>
      <c r="Q834" s="8"/>
      <c r="R834" s="8"/>
      <c r="S834" s="8"/>
      <c r="T834" s="8"/>
      <c r="U834" s="8"/>
      <c r="V834" s="8"/>
      <c r="W834" s="8"/>
      <c r="X834" s="8"/>
      <c r="AF834" s="51"/>
      <c r="AG834" s="51"/>
      <c r="AH834" s="51"/>
      <c r="AI834" s="51"/>
      <c r="AJ834" s="51"/>
      <c r="AK834" s="51"/>
      <c r="AL834" s="51"/>
      <c r="AM834" s="51"/>
      <c r="AN834" s="51"/>
      <c r="AO834" s="51"/>
      <c r="AP834" s="51"/>
      <c r="AQ834" s="51"/>
      <c r="AR834" s="51"/>
      <c r="AS834" s="51"/>
      <c r="AT834" s="51"/>
      <c r="AU834" s="51"/>
      <c r="AV834" s="51"/>
      <c r="BD834" s="51"/>
      <c r="BE834" s="51"/>
      <c r="BF834" s="51"/>
      <c r="BG834" s="51"/>
      <c r="BH834" s="51"/>
      <c r="BI834" s="51"/>
      <c r="BJ834" s="51"/>
      <c r="BK834" s="51"/>
      <c r="BL834" s="51"/>
      <c r="BM834" s="51"/>
      <c r="BN834" s="51"/>
      <c r="BO834" s="51"/>
      <c r="BP834" s="51"/>
      <c r="BQ834" s="51"/>
      <c r="BR834" s="51"/>
      <c r="BS834" s="51"/>
      <c r="BT834" s="51"/>
      <c r="CB834" s="51"/>
      <c r="CC834" s="51"/>
      <c r="CD834" s="51"/>
      <c r="CE834" s="51"/>
      <c r="CF834" s="51"/>
      <c r="CG834" s="51"/>
      <c r="CH834" s="51"/>
      <c r="CI834" s="51"/>
      <c r="CJ834" s="51"/>
      <c r="CK834" s="51"/>
      <c r="CL834" s="51"/>
      <c r="CM834" s="51"/>
      <c r="CN834" s="51"/>
      <c r="CO834" s="51"/>
      <c r="CP834" s="51"/>
      <c r="CQ834" s="51"/>
      <c r="CR834" s="51"/>
      <c r="CZ834" s="51"/>
      <c r="DA834" s="51"/>
      <c r="DB834" s="51"/>
      <c r="DC834" s="51"/>
      <c r="DD834" s="51"/>
      <c r="DE834" s="51"/>
      <c r="DF834" s="51"/>
      <c r="DG834" s="51"/>
      <c r="DH834" s="51"/>
      <c r="DI834" s="51"/>
      <c r="DJ834" s="51"/>
      <c r="DK834" s="51"/>
      <c r="DL834" s="51"/>
      <c r="DM834" s="51"/>
      <c r="DN834" s="51"/>
      <c r="DO834" s="51"/>
      <c r="DP834" s="51"/>
      <c r="DX834" s="51"/>
      <c r="DY834" s="51"/>
      <c r="DZ834" s="51"/>
      <c r="EA834" s="51"/>
      <c r="EB834" s="51"/>
      <c r="EC834" s="51"/>
      <c r="ED834" s="51"/>
      <c r="EE834" s="51"/>
      <c r="EF834" s="51"/>
      <c r="EG834" s="51"/>
      <c r="EH834" s="51"/>
      <c r="EI834" s="51"/>
      <c r="EJ834" s="51"/>
      <c r="EK834" s="51"/>
      <c r="EL834" s="51"/>
      <c r="EM834" s="51"/>
      <c r="EN834" s="51"/>
      <c r="EV834" s="51"/>
      <c r="EW834" s="51"/>
      <c r="EX834" s="51"/>
      <c r="EY834" s="51"/>
      <c r="EZ834" s="51"/>
      <c r="FA834" s="51"/>
      <c r="FB834" s="51"/>
      <c r="FC834" s="51"/>
      <c r="FD834" s="51"/>
      <c r="FE834" s="51"/>
      <c r="FF834" s="51"/>
      <c r="FG834" s="51"/>
      <c r="FH834" s="51"/>
      <c r="FI834" s="51"/>
      <c r="FJ834" s="51"/>
      <c r="FK834" s="51"/>
      <c r="FL834" s="51"/>
    </row>
    <row r="835" spans="8:168" ht="12" customHeight="1" x14ac:dyDescent="0.2">
      <c r="H835" s="8"/>
      <c r="I835" s="8"/>
      <c r="J835" s="8"/>
      <c r="K835" s="8"/>
      <c r="L835" s="8"/>
      <c r="M835" s="8"/>
      <c r="N835" s="8"/>
      <c r="O835" s="8"/>
      <c r="P835" s="8"/>
      <c r="Q835" s="8"/>
      <c r="R835" s="8"/>
      <c r="S835" s="8"/>
      <c r="T835" s="8"/>
      <c r="U835" s="8"/>
      <c r="V835" s="8"/>
      <c r="W835" s="8"/>
      <c r="X835" s="8"/>
      <c r="AF835" s="51"/>
      <c r="AG835" s="51"/>
      <c r="AH835" s="51"/>
      <c r="AI835" s="51"/>
      <c r="AJ835" s="51"/>
      <c r="AK835" s="51"/>
      <c r="AL835" s="51"/>
      <c r="AM835" s="51"/>
      <c r="AN835" s="51"/>
      <c r="AO835" s="51"/>
      <c r="AP835" s="51"/>
      <c r="AQ835" s="51"/>
      <c r="AR835" s="51"/>
      <c r="AS835" s="51"/>
      <c r="AT835" s="51"/>
      <c r="AU835" s="51"/>
      <c r="AV835" s="51"/>
      <c r="BD835" s="51"/>
      <c r="BE835" s="51"/>
      <c r="BF835" s="51"/>
      <c r="BG835" s="51"/>
      <c r="BH835" s="51"/>
      <c r="BI835" s="51"/>
      <c r="BJ835" s="51"/>
      <c r="BK835" s="51"/>
      <c r="BL835" s="51"/>
      <c r="BM835" s="51"/>
      <c r="BN835" s="51"/>
      <c r="BO835" s="51"/>
      <c r="BP835" s="51"/>
      <c r="BQ835" s="51"/>
      <c r="BR835" s="51"/>
      <c r="BS835" s="51"/>
      <c r="BT835" s="51"/>
      <c r="CB835" s="51"/>
      <c r="CC835" s="51"/>
      <c r="CD835" s="51"/>
      <c r="CE835" s="51"/>
      <c r="CF835" s="51"/>
      <c r="CG835" s="51"/>
      <c r="CH835" s="51"/>
      <c r="CI835" s="51"/>
      <c r="CJ835" s="51"/>
      <c r="CK835" s="51"/>
      <c r="CL835" s="51"/>
      <c r="CM835" s="51"/>
      <c r="CN835" s="51"/>
      <c r="CO835" s="51"/>
      <c r="CP835" s="51"/>
      <c r="CQ835" s="51"/>
      <c r="CR835" s="51"/>
      <c r="CZ835" s="51"/>
      <c r="DA835" s="51"/>
      <c r="DB835" s="51"/>
      <c r="DC835" s="51"/>
      <c r="DD835" s="51"/>
      <c r="DE835" s="51"/>
      <c r="DF835" s="51"/>
      <c r="DG835" s="51"/>
      <c r="DH835" s="51"/>
      <c r="DI835" s="51"/>
      <c r="DJ835" s="51"/>
      <c r="DK835" s="51"/>
      <c r="DL835" s="51"/>
      <c r="DM835" s="51"/>
      <c r="DN835" s="51"/>
      <c r="DO835" s="51"/>
      <c r="DP835" s="51"/>
      <c r="DX835" s="51"/>
      <c r="DY835" s="51"/>
      <c r="DZ835" s="51"/>
      <c r="EA835" s="51"/>
      <c r="EB835" s="51"/>
      <c r="EC835" s="51"/>
      <c r="ED835" s="51"/>
      <c r="EE835" s="51"/>
      <c r="EF835" s="51"/>
      <c r="EG835" s="51"/>
      <c r="EH835" s="51"/>
      <c r="EI835" s="51"/>
      <c r="EJ835" s="51"/>
      <c r="EK835" s="51"/>
      <c r="EL835" s="51"/>
      <c r="EM835" s="51"/>
      <c r="EN835" s="51"/>
      <c r="EV835" s="51"/>
      <c r="EW835" s="51"/>
      <c r="EX835" s="51"/>
      <c r="EY835" s="51"/>
      <c r="EZ835" s="51"/>
      <c r="FA835" s="51"/>
      <c r="FB835" s="51"/>
      <c r="FC835" s="51"/>
      <c r="FD835" s="51"/>
      <c r="FE835" s="51"/>
      <c r="FF835" s="51"/>
      <c r="FG835" s="51"/>
      <c r="FH835" s="51"/>
      <c r="FI835" s="51"/>
      <c r="FJ835" s="51"/>
      <c r="FK835" s="51"/>
      <c r="FL835" s="51"/>
    </row>
    <row r="836" spans="8:168" ht="12" customHeight="1" x14ac:dyDescent="0.2">
      <c r="H836" s="8"/>
      <c r="I836" s="8"/>
      <c r="J836" s="8"/>
      <c r="K836" s="8"/>
      <c r="L836" s="8"/>
      <c r="M836" s="8"/>
      <c r="N836" s="8"/>
      <c r="O836" s="8"/>
      <c r="P836" s="8"/>
      <c r="Q836" s="8"/>
      <c r="R836" s="8"/>
      <c r="S836" s="8"/>
      <c r="T836" s="8"/>
      <c r="U836" s="8"/>
      <c r="V836" s="8"/>
      <c r="W836" s="8"/>
      <c r="X836" s="8"/>
      <c r="AF836" s="51"/>
      <c r="AG836" s="51"/>
      <c r="AH836" s="51"/>
      <c r="AI836" s="51"/>
      <c r="AJ836" s="51"/>
      <c r="AK836" s="51"/>
      <c r="AL836" s="51"/>
      <c r="AM836" s="51"/>
      <c r="AN836" s="51"/>
      <c r="AO836" s="51"/>
      <c r="AP836" s="51"/>
      <c r="AQ836" s="51"/>
      <c r="AR836" s="51"/>
      <c r="AS836" s="51"/>
      <c r="AT836" s="51"/>
      <c r="AU836" s="51"/>
      <c r="AV836" s="51"/>
      <c r="BD836" s="51"/>
      <c r="BE836" s="51"/>
      <c r="BF836" s="51"/>
      <c r="BG836" s="51"/>
      <c r="BH836" s="51"/>
      <c r="BI836" s="51"/>
      <c r="BJ836" s="51"/>
      <c r="BK836" s="51"/>
      <c r="BL836" s="51"/>
      <c r="BM836" s="51"/>
      <c r="BN836" s="51"/>
      <c r="BO836" s="51"/>
      <c r="BP836" s="51"/>
      <c r="BQ836" s="51"/>
      <c r="BR836" s="51"/>
      <c r="BS836" s="51"/>
      <c r="BT836" s="51"/>
      <c r="CB836" s="51"/>
      <c r="CC836" s="51"/>
      <c r="CD836" s="51"/>
      <c r="CE836" s="51"/>
      <c r="CF836" s="51"/>
      <c r="CG836" s="51"/>
      <c r="CH836" s="51"/>
      <c r="CI836" s="51"/>
      <c r="CJ836" s="51"/>
      <c r="CK836" s="51"/>
      <c r="CL836" s="51"/>
      <c r="CM836" s="51"/>
      <c r="CN836" s="51"/>
      <c r="CO836" s="51"/>
      <c r="CP836" s="51"/>
      <c r="CQ836" s="51"/>
      <c r="CR836" s="51"/>
      <c r="CZ836" s="51"/>
      <c r="DA836" s="51"/>
      <c r="DB836" s="51"/>
      <c r="DC836" s="51"/>
      <c r="DD836" s="51"/>
      <c r="DE836" s="51"/>
      <c r="DF836" s="51"/>
      <c r="DG836" s="51"/>
      <c r="DH836" s="51"/>
      <c r="DI836" s="51"/>
      <c r="DJ836" s="51"/>
      <c r="DK836" s="51"/>
      <c r="DL836" s="51"/>
      <c r="DM836" s="51"/>
      <c r="DN836" s="51"/>
      <c r="DO836" s="51"/>
      <c r="DP836" s="51"/>
      <c r="DX836" s="51"/>
      <c r="DY836" s="51"/>
      <c r="DZ836" s="51"/>
      <c r="EA836" s="51"/>
      <c r="EB836" s="51"/>
      <c r="EC836" s="51"/>
      <c r="ED836" s="51"/>
      <c r="EE836" s="51"/>
      <c r="EF836" s="51"/>
      <c r="EG836" s="51"/>
      <c r="EH836" s="51"/>
      <c r="EI836" s="51"/>
      <c r="EJ836" s="51"/>
      <c r="EK836" s="51"/>
      <c r="EL836" s="51"/>
      <c r="EM836" s="51"/>
      <c r="EN836" s="51"/>
      <c r="EV836" s="51"/>
      <c r="EW836" s="51"/>
      <c r="EX836" s="51"/>
      <c r="EY836" s="51"/>
      <c r="EZ836" s="51"/>
      <c r="FA836" s="51"/>
      <c r="FB836" s="51"/>
      <c r="FC836" s="51"/>
      <c r="FD836" s="51"/>
      <c r="FE836" s="51"/>
      <c r="FF836" s="51"/>
      <c r="FG836" s="51"/>
      <c r="FH836" s="51"/>
      <c r="FI836" s="51"/>
      <c r="FJ836" s="51"/>
      <c r="FK836" s="51"/>
      <c r="FL836" s="51"/>
    </row>
    <row r="837" spans="8:168" ht="12" customHeight="1" x14ac:dyDescent="0.2">
      <c r="H837" s="8"/>
      <c r="I837" s="8"/>
      <c r="J837" s="8"/>
      <c r="K837" s="8"/>
      <c r="L837" s="8"/>
      <c r="M837" s="8"/>
      <c r="N837" s="8"/>
      <c r="O837" s="8"/>
      <c r="P837" s="8"/>
      <c r="Q837" s="8"/>
      <c r="R837" s="8"/>
      <c r="S837" s="8"/>
      <c r="T837" s="8"/>
      <c r="U837" s="8"/>
      <c r="V837" s="8"/>
      <c r="W837" s="8"/>
      <c r="X837" s="8"/>
      <c r="AF837" s="51"/>
      <c r="AG837" s="51"/>
      <c r="AH837" s="51"/>
      <c r="AI837" s="51"/>
      <c r="AJ837" s="51"/>
      <c r="AK837" s="51"/>
      <c r="AL837" s="51"/>
      <c r="AM837" s="51"/>
      <c r="AN837" s="51"/>
      <c r="AO837" s="51"/>
      <c r="AP837" s="51"/>
      <c r="AQ837" s="51"/>
      <c r="AR837" s="51"/>
      <c r="AS837" s="51"/>
      <c r="AT837" s="51"/>
      <c r="AU837" s="51"/>
      <c r="AV837" s="51"/>
      <c r="BD837" s="51"/>
      <c r="BE837" s="51"/>
      <c r="BF837" s="51"/>
      <c r="BG837" s="51"/>
      <c r="BH837" s="51"/>
      <c r="BI837" s="51"/>
      <c r="BJ837" s="51"/>
      <c r="BK837" s="51"/>
      <c r="BL837" s="51"/>
      <c r="BM837" s="51"/>
      <c r="BN837" s="51"/>
      <c r="BO837" s="51"/>
      <c r="BP837" s="51"/>
      <c r="BQ837" s="51"/>
      <c r="BR837" s="51"/>
      <c r="BS837" s="51"/>
      <c r="BT837" s="51"/>
      <c r="CB837" s="51"/>
      <c r="CC837" s="51"/>
      <c r="CD837" s="51"/>
      <c r="CE837" s="51"/>
      <c r="CF837" s="51"/>
      <c r="CG837" s="51"/>
      <c r="CH837" s="51"/>
      <c r="CI837" s="51"/>
      <c r="CJ837" s="51"/>
      <c r="CK837" s="51"/>
      <c r="CL837" s="51"/>
      <c r="CM837" s="51"/>
      <c r="CN837" s="51"/>
      <c r="CO837" s="51"/>
      <c r="CP837" s="51"/>
      <c r="CQ837" s="51"/>
      <c r="CR837" s="51"/>
      <c r="CZ837" s="51"/>
      <c r="DA837" s="51"/>
      <c r="DB837" s="51"/>
      <c r="DC837" s="51"/>
      <c r="DD837" s="51"/>
      <c r="DE837" s="51"/>
      <c r="DF837" s="51"/>
      <c r="DG837" s="51"/>
      <c r="DH837" s="51"/>
      <c r="DI837" s="51"/>
      <c r="DJ837" s="51"/>
      <c r="DK837" s="51"/>
      <c r="DL837" s="51"/>
      <c r="DM837" s="51"/>
      <c r="DN837" s="51"/>
      <c r="DO837" s="51"/>
      <c r="DP837" s="51"/>
      <c r="DX837" s="51"/>
      <c r="DY837" s="51"/>
      <c r="DZ837" s="51"/>
      <c r="EA837" s="51"/>
      <c r="EB837" s="51"/>
      <c r="EC837" s="51"/>
      <c r="ED837" s="51"/>
      <c r="EE837" s="51"/>
      <c r="EF837" s="51"/>
      <c r="EG837" s="51"/>
      <c r="EH837" s="51"/>
      <c r="EI837" s="51"/>
      <c r="EJ837" s="51"/>
      <c r="EK837" s="51"/>
      <c r="EL837" s="51"/>
      <c r="EM837" s="51"/>
      <c r="EN837" s="51"/>
      <c r="EV837" s="51"/>
      <c r="EW837" s="51"/>
      <c r="EX837" s="51"/>
      <c r="EY837" s="51"/>
      <c r="EZ837" s="51"/>
      <c r="FA837" s="51"/>
      <c r="FB837" s="51"/>
      <c r="FC837" s="51"/>
      <c r="FD837" s="51"/>
      <c r="FE837" s="51"/>
      <c r="FF837" s="51"/>
      <c r="FG837" s="51"/>
      <c r="FH837" s="51"/>
      <c r="FI837" s="51"/>
      <c r="FJ837" s="51"/>
      <c r="FK837" s="51"/>
      <c r="FL837" s="51"/>
    </row>
    <row r="838" spans="8:168" ht="12" customHeight="1" x14ac:dyDescent="0.2">
      <c r="H838" s="8"/>
      <c r="I838" s="8"/>
      <c r="J838" s="8"/>
      <c r="K838" s="8"/>
      <c r="L838" s="8"/>
      <c r="M838" s="8"/>
      <c r="N838" s="8"/>
      <c r="O838" s="8"/>
      <c r="P838" s="8"/>
      <c r="Q838" s="8"/>
      <c r="R838" s="8"/>
      <c r="S838" s="8"/>
      <c r="T838" s="8"/>
      <c r="U838" s="8"/>
      <c r="V838" s="8"/>
      <c r="W838" s="8"/>
      <c r="X838" s="8"/>
      <c r="AF838" s="51"/>
      <c r="AG838" s="51"/>
      <c r="AH838" s="51"/>
      <c r="AI838" s="51"/>
      <c r="AJ838" s="51"/>
      <c r="AK838" s="51"/>
      <c r="AL838" s="51"/>
      <c r="AM838" s="51"/>
      <c r="AN838" s="51"/>
      <c r="AO838" s="51"/>
      <c r="AP838" s="51"/>
      <c r="AQ838" s="51"/>
      <c r="AR838" s="51"/>
      <c r="AS838" s="51"/>
      <c r="AT838" s="51"/>
      <c r="AU838" s="51"/>
      <c r="AV838" s="51"/>
      <c r="BD838" s="51"/>
      <c r="BE838" s="51"/>
      <c r="BF838" s="51"/>
      <c r="BG838" s="51"/>
      <c r="BH838" s="51"/>
      <c r="BI838" s="51"/>
      <c r="BJ838" s="51"/>
      <c r="BK838" s="51"/>
      <c r="BL838" s="51"/>
      <c r="BM838" s="51"/>
      <c r="BN838" s="51"/>
      <c r="BO838" s="51"/>
      <c r="BP838" s="51"/>
      <c r="BQ838" s="51"/>
      <c r="BR838" s="51"/>
      <c r="BS838" s="51"/>
      <c r="BT838" s="51"/>
      <c r="CB838" s="51"/>
      <c r="CC838" s="51"/>
      <c r="CD838" s="51"/>
      <c r="CE838" s="51"/>
      <c r="CF838" s="51"/>
      <c r="CG838" s="51"/>
      <c r="CH838" s="51"/>
      <c r="CI838" s="51"/>
      <c r="CJ838" s="51"/>
      <c r="CK838" s="51"/>
      <c r="CL838" s="51"/>
      <c r="CM838" s="51"/>
      <c r="CN838" s="51"/>
      <c r="CO838" s="51"/>
      <c r="CP838" s="51"/>
      <c r="CQ838" s="51"/>
      <c r="CR838" s="51"/>
      <c r="CZ838" s="51"/>
      <c r="DA838" s="51"/>
      <c r="DB838" s="51"/>
      <c r="DC838" s="51"/>
      <c r="DD838" s="51"/>
      <c r="DE838" s="51"/>
      <c r="DF838" s="51"/>
      <c r="DG838" s="51"/>
      <c r="DH838" s="51"/>
      <c r="DI838" s="51"/>
      <c r="DJ838" s="51"/>
      <c r="DK838" s="51"/>
      <c r="DL838" s="51"/>
      <c r="DM838" s="51"/>
      <c r="DN838" s="51"/>
      <c r="DO838" s="51"/>
      <c r="DP838" s="51"/>
      <c r="DX838" s="51"/>
      <c r="DY838" s="51"/>
      <c r="DZ838" s="51"/>
      <c r="EA838" s="51"/>
      <c r="EB838" s="51"/>
      <c r="EC838" s="51"/>
      <c r="ED838" s="51"/>
      <c r="EE838" s="51"/>
      <c r="EF838" s="51"/>
      <c r="EG838" s="51"/>
      <c r="EH838" s="51"/>
      <c r="EI838" s="51"/>
      <c r="EJ838" s="51"/>
      <c r="EK838" s="51"/>
      <c r="EL838" s="51"/>
      <c r="EM838" s="51"/>
      <c r="EN838" s="51"/>
      <c r="EV838" s="51"/>
      <c r="EW838" s="51"/>
      <c r="EX838" s="51"/>
      <c r="EY838" s="51"/>
      <c r="EZ838" s="51"/>
      <c r="FA838" s="51"/>
      <c r="FB838" s="51"/>
      <c r="FC838" s="51"/>
      <c r="FD838" s="51"/>
      <c r="FE838" s="51"/>
      <c r="FF838" s="51"/>
      <c r="FG838" s="51"/>
      <c r="FH838" s="51"/>
      <c r="FI838" s="51"/>
      <c r="FJ838" s="51"/>
      <c r="FK838" s="51"/>
      <c r="FL838" s="51"/>
    </row>
    <row r="839" spans="8:168" ht="12" customHeight="1" x14ac:dyDescent="0.2">
      <c r="H839" s="8"/>
      <c r="I839" s="8"/>
      <c r="J839" s="8"/>
      <c r="K839" s="8"/>
      <c r="L839" s="8"/>
      <c r="M839" s="8"/>
      <c r="N839" s="8"/>
      <c r="O839" s="8"/>
      <c r="P839" s="8"/>
      <c r="Q839" s="8"/>
      <c r="R839" s="8"/>
      <c r="S839" s="8"/>
      <c r="T839" s="8"/>
      <c r="U839" s="8"/>
      <c r="V839" s="8"/>
      <c r="W839" s="8"/>
      <c r="X839" s="8"/>
      <c r="AF839" s="51"/>
      <c r="AG839" s="51"/>
      <c r="AH839" s="51"/>
      <c r="AI839" s="51"/>
      <c r="AJ839" s="51"/>
      <c r="AK839" s="51"/>
      <c r="AL839" s="51"/>
      <c r="AM839" s="51"/>
      <c r="AN839" s="51"/>
      <c r="AO839" s="51"/>
      <c r="AP839" s="51"/>
      <c r="AQ839" s="51"/>
      <c r="AR839" s="51"/>
      <c r="AS839" s="51"/>
      <c r="AT839" s="51"/>
      <c r="AU839" s="51"/>
      <c r="AV839" s="51"/>
      <c r="BD839" s="51"/>
      <c r="BE839" s="51"/>
      <c r="BF839" s="51"/>
      <c r="BG839" s="51"/>
      <c r="BH839" s="51"/>
      <c r="BI839" s="51"/>
      <c r="BJ839" s="51"/>
      <c r="BK839" s="51"/>
      <c r="BL839" s="51"/>
      <c r="BM839" s="51"/>
      <c r="BN839" s="51"/>
      <c r="BO839" s="51"/>
      <c r="BP839" s="51"/>
      <c r="BQ839" s="51"/>
      <c r="BR839" s="51"/>
      <c r="BS839" s="51"/>
      <c r="BT839" s="51"/>
      <c r="CB839" s="51"/>
      <c r="CC839" s="51"/>
      <c r="CD839" s="51"/>
      <c r="CE839" s="51"/>
      <c r="CF839" s="51"/>
      <c r="CG839" s="51"/>
      <c r="CH839" s="51"/>
      <c r="CI839" s="51"/>
      <c r="CJ839" s="51"/>
      <c r="CK839" s="51"/>
      <c r="CL839" s="51"/>
      <c r="CM839" s="51"/>
      <c r="CN839" s="51"/>
      <c r="CO839" s="51"/>
      <c r="CP839" s="51"/>
      <c r="CQ839" s="51"/>
      <c r="CR839" s="51"/>
      <c r="CZ839" s="51"/>
      <c r="DA839" s="51"/>
      <c r="DB839" s="51"/>
      <c r="DC839" s="51"/>
      <c r="DD839" s="51"/>
      <c r="DE839" s="51"/>
      <c r="DF839" s="51"/>
      <c r="DG839" s="51"/>
      <c r="DH839" s="51"/>
      <c r="DI839" s="51"/>
      <c r="DJ839" s="51"/>
      <c r="DK839" s="51"/>
      <c r="DL839" s="51"/>
      <c r="DM839" s="51"/>
      <c r="DN839" s="51"/>
      <c r="DO839" s="51"/>
      <c r="DP839" s="51"/>
      <c r="DX839" s="51"/>
      <c r="DY839" s="51"/>
      <c r="DZ839" s="51"/>
      <c r="EA839" s="51"/>
      <c r="EB839" s="51"/>
      <c r="EC839" s="51"/>
      <c r="ED839" s="51"/>
      <c r="EE839" s="51"/>
      <c r="EF839" s="51"/>
      <c r="EG839" s="51"/>
      <c r="EH839" s="51"/>
      <c r="EI839" s="51"/>
      <c r="EJ839" s="51"/>
      <c r="EK839" s="51"/>
      <c r="EL839" s="51"/>
      <c r="EM839" s="51"/>
      <c r="EN839" s="51"/>
      <c r="EV839" s="51"/>
      <c r="EW839" s="51"/>
      <c r="EX839" s="51"/>
      <c r="EY839" s="51"/>
      <c r="EZ839" s="51"/>
      <c r="FA839" s="51"/>
      <c r="FB839" s="51"/>
      <c r="FC839" s="51"/>
      <c r="FD839" s="51"/>
      <c r="FE839" s="51"/>
      <c r="FF839" s="51"/>
      <c r="FG839" s="51"/>
      <c r="FH839" s="51"/>
      <c r="FI839" s="51"/>
      <c r="FJ839" s="51"/>
      <c r="FK839" s="51"/>
      <c r="FL839" s="51"/>
    </row>
    <row r="840" spans="8:168" ht="12" customHeight="1" x14ac:dyDescent="0.2">
      <c r="H840" s="8"/>
      <c r="I840" s="8"/>
      <c r="J840" s="8"/>
      <c r="K840" s="8"/>
      <c r="L840" s="8"/>
      <c r="M840" s="8"/>
      <c r="N840" s="8"/>
      <c r="O840" s="8"/>
      <c r="P840" s="8"/>
      <c r="Q840" s="8"/>
      <c r="R840" s="8"/>
      <c r="S840" s="8"/>
      <c r="T840" s="8"/>
      <c r="U840" s="8"/>
      <c r="V840" s="8"/>
      <c r="W840" s="8"/>
      <c r="X840" s="8"/>
      <c r="AF840" s="51"/>
      <c r="AG840" s="51"/>
      <c r="AH840" s="51"/>
      <c r="AI840" s="51"/>
      <c r="AJ840" s="51"/>
      <c r="AK840" s="51"/>
      <c r="AL840" s="51"/>
      <c r="AM840" s="51"/>
      <c r="AN840" s="51"/>
      <c r="AO840" s="51"/>
      <c r="AP840" s="51"/>
      <c r="AQ840" s="51"/>
      <c r="AR840" s="51"/>
      <c r="AS840" s="51"/>
      <c r="AT840" s="51"/>
      <c r="AU840" s="51"/>
      <c r="AV840" s="51"/>
      <c r="BD840" s="51"/>
      <c r="BE840" s="51"/>
      <c r="BF840" s="51"/>
      <c r="BG840" s="51"/>
      <c r="BH840" s="51"/>
      <c r="BI840" s="51"/>
      <c r="BJ840" s="51"/>
      <c r="BK840" s="51"/>
      <c r="BL840" s="51"/>
      <c r="BM840" s="51"/>
      <c r="BN840" s="51"/>
      <c r="BO840" s="51"/>
      <c r="BP840" s="51"/>
      <c r="BQ840" s="51"/>
      <c r="BR840" s="51"/>
      <c r="BS840" s="51"/>
      <c r="BT840" s="51"/>
      <c r="CB840" s="51"/>
      <c r="CC840" s="51"/>
      <c r="CD840" s="51"/>
      <c r="CE840" s="51"/>
      <c r="CF840" s="51"/>
      <c r="CG840" s="51"/>
      <c r="CH840" s="51"/>
      <c r="CI840" s="51"/>
      <c r="CJ840" s="51"/>
      <c r="CK840" s="51"/>
      <c r="CL840" s="51"/>
      <c r="CM840" s="51"/>
      <c r="CN840" s="51"/>
      <c r="CO840" s="51"/>
      <c r="CP840" s="51"/>
      <c r="CQ840" s="51"/>
      <c r="CR840" s="51"/>
      <c r="CZ840" s="51"/>
      <c r="DA840" s="51"/>
      <c r="DB840" s="51"/>
      <c r="DC840" s="51"/>
      <c r="DD840" s="51"/>
      <c r="DE840" s="51"/>
      <c r="DF840" s="51"/>
      <c r="DG840" s="51"/>
      <c r="DH840" s="51"/>
      <c r="DI840" s="51"/>
      <c r="DJ840" s="51"/>
      <c r="DK840" s="51"/>
      <c r="DL840" s="51"/>
      <c r="DM840" s="51"/>
      <c r="DN840" s="51"/>
      <c r="DO840" s="51"/>
      <c r="DP840" s="51"/>
      <c r="DX840" s="51"/>
      <c r="DY840" s="51"/>
      <c r="DZ840" s="51"/>
      <c r="EA840" s="51"/>
      <c r="EB840" s="51"/>
      <c r="EC840" s="51"/>
      <c r="ED840" s="51"/>
      <c r="EE840" s="51"/>
      <c r="EF840" s="51"/>
      <c r="EG840" s="51"/>
      <c r="EH840" s="51"/>
      <c r="EI840" s="51"/>
      <c r="EJ840" s="51"/>
      <c r="EK840" s="51"/>
      <c r="EL840" s="51"/>
      <c r="EM840" s="51"/>
      <c r="EN840" s="51"/>
      <c r="EV840" s="51"/>
      <c r="EW840" s="51"/>
      <c r="EX840" s="51"/>
      <c r="EY840" s="51"/>
      <c r="EZ840" s="51"/>
      <c r="FA840" s="51"/>
      <c r="FB840" s="51"/>
      <c r="FC840" s="51"/>
      <c r="FD840" s="51"/>
      <c r="FE840" s="51"/>
      <c r="FF840" s="51"/>
      <c r="FG840" s="51"/>
      <c r="FH840" s="51"/>
      <c r="FI840" s="51"/>
      <c r="FJ840" s="51"/>
      <c r="FK840" s="51"/>
      <c r="FL840" s="51"/>
    </row>
    <row r="841" spans="8:168" ht="12" customHeight="1" x14ac:dyDescent="0.2">
      <c r="H841" s="8"/>
      <c r="I841" s="8"/>
      <c r="J841" s="8"/>
      <c r="K841" s="8"/>
      <c r="L841" s="8"/>
      <c r="M841" s="8"/>
      <c r="N841" s="8"/>
      <c r="O841" s="8"/>
      <c r="P841" s="8"/>
      <c r="Q841" s="8"/>
      <c r="R841" s="8"/>
      <c r="S841" s="8"/>
      <c r="T841" s="8"/>
      <c r="U841" s="8"/>
      <c r="V841" s="8"/>
      <c r="W841" s="8"/>
      <c r="X841" s="8"/>
      <c r="AF841" s="51"/>
      <c r="AG841" s="51"/>
      <c r="AH841" s="51"/>
      <c r="AI841" s="51"/>
      <c r="AJ841" s="51"/>
      <c r="AK841" s="51"/>
      <c r="AL841" s="51"/>
      <c r="AM841" s="51"/>
      <c r="AN841" s="51"/>
      <c r="AO841" s="51"/>
      <c r="AP841" s="51"/>
      <c r="AQ841" s="51"/>
      <c r="AR841" s="51"/>
      <c r="AS841" s="51"/>
      <c r="AT841" s="51"/>
      <c r="AU841" s="51"/>
      <c r="AV841" s="51"/>
      <c r="BD841" s="51"/>
      <c r="BE841" s="51"/>
      <c r="BF841" s="51"/>
      <c r="BG841" s="51"/>
      <c r="BH841" s="51"/>
      <c r="BI841" s="51"/>
      <c r="BJ841" s="51"/>
      <c r="BK841" s="51"/>
      <c r="BL841" s="51"/>
      <c r="BM841" s="51"/>
      <c r="BN841" s="51"/>
      <c r="BO841" s="51"/>
      <c r="BP841" s="51"/>
      <c r="BQ841" s="51"/>
      <c r="BR841" s="51"/>
      <c r="BS841" s="51"/>
      <c r="BT841" s="51"/>
      <c r="CB841" s="51"/>
      <c r="CC841" s="51"/>
      <c r="CD841" s="51"/>
      <c r="CE841" s="51"/>
      <c r="CF841" s="51"/>
      <c r="CG841" s="51"/>
      <c r="CH841" s="51"/>
      <c r="CI841" s="51"/>
      <c r="CJ841" s="51"/>
      <c r="CK841" s="51"/>
      <c r="CL841" s="51"/>
      <c r="CM841" s="51"/>
      <c r="CN841" s="51"/>
      <c r="CO841" s="51"/>
      <c r="CP841" s="51"/>
      <c r="CQ841" s="51"/>
      <c r="CR841" s="51"/>
      <c r="CZ841" s="51"/>
      <c r="DA841" s="51"/>
      <c r="DB841" s="51"/>
      <c r="DC841" s="51"/>
      <c r="DD841" s="51"/>
      <c r="DE841" s="51"/>
      <c r="DF841" s="51"/>
      <c r="DG841" s="51"/>
      <c r="DH841" s="51"/>
      <c r="DI841" s="51"/>
      <c r="DJ841" s="51"/>
      <c r="DK841" s="51"/>
      <c r="DL841" s="51"/>
      <c r="DM841" s="51"/>
      <c r="DN841" s="51"/>
      <c r="DO841" s="51"/>
      <c r="DP841" s="51"/>
      <c r="DX841" s="51"/>
      <c r="DY841" s="51"/>
      <c r="DZ841" s="51"/>
      <c r="EA841" s="51"/>
      <c r="EB841" s="51"/>
      <c r="EC841" s="51"/>
      <c r="ED841" s="51"/>
      <c r="EE841" s="51"/>
      <c r="EF841" s="51"/>
      <c r="EG841" s="51"/>
      <c r="EH841" s="51"/>
      <c r="EI841" s="51"/>
      <c r="EJ841" s="51"/>
      <c r="EK841" s="51"/>
      <c r="EL841" s="51"/>
      <c r="EM841" s="51"/>
      <c r="EN841" s="51"/>
      <c r="EV841" s="51"/>
      <c r="EW841" s="51"/>
      <c r="EX841" s="51"/>
      <c r="EY841" s="51"/>
      <c r="EZ841" s="51"/>
      <c r="FA841" s="51"/>
      <c r="FB841" s="51"/>
      <c r="FC841" s="51"/>
      <c r="FD841" s="51"/>
      <c r="FE841" s="51"/>
      <c r="FF841" s="51"/>
      <c r="FG841" s="51"/>
      <c r="FH841" s="51"/>
      <c r="FI841" s="51"/>
      <c r="FJ841" s="51"/>
      <c r="FK841" s="51"/>
      <c r="FL841" s="51"/>
    </row>
    <row r="842" spans="8:168" ht="12" customHeight="1" x14ac:dyDescent="0.2">
      <c r="H842" s="8"/>
      <c r="I842" s="8"/>
      <c r="J842" s="8"/>
      <c r="K842" s="8"/>
      <c r="L842" s="8"/>
      <c r="M842" s="8"/>
      <c r="N842" s="8"/>
      <c r="O842" s="8"/>
      <c r="P842" s="8"/>
      <c r="Q842" s="8"/>
      <c r="R842" s="8"/>
      <c r="S842" s="8"/>
      <c r="T842" s="8"/>
      <c r="U842" s="8"/>
      <c r="V842" s="8"/>
      <c r="W842" s="8"/>
      <c r="X842" s="8"/>
      <c r="AF842" s="51"/>
      <c r="AG842" s="51"/>
      <c r="AH842" s="51"/>
      <c r="AI842" s="51"/>
      <c r="AJ842" s="51"/>
      <c r="AK842" s="51"/>
      <c r="AL842" s="51"/>
      <c r="AM842" s="51"/>
      <c r="AN842" s="51"/>
      <c r="AO842" s="51"/>
      <c r="AP842" s="51"/>
      <c r="AQ842" s="51"/>
      <c r="AR842" s="51"/>
      <c r="AS842" s="51"/>
      <c r="AT842" s="51"/>
      <c r="AU842" s="51"/>
      <c r="AV842" s="51"/>
      <c r="BD842" s="51"/>
      <c r="BE842" s="51"/>
      <c r="BF842" s="51"/>
      <c r="BG842" s="51"/>
      <c r="BH842" s="51"/>
      <c r="BI842" s="51"/>
      <c r="BJ842" s="51"/>
      <c r="BK842" s="51"/>
      <c r="BL842" s="51"/>
      <c r="BM842" s="51"/>
      <c r="BN842" s="51"/>
      <c r="BO842" s="51"/>
      <c r="BP842" s="51"/>
      <c r="BQ842" s="51"/>
      <c r="BR842" s="51"/>
      <c r="BS842" s="51"/>
      <c r="BT842" s="51"/>
      <c r="CB842" s="51"/>
      <c r="CC842" s="51"/>
      <c r="CD842" s="51"/>
      <c r="CE842" s="51"/>
      <c r="CF842" s="51"/>
      <c r="CG842" s="51"/>
      <c r="CH842" s="51"/>
      <c r="CI842" s="51"/>
      <c r="CJ842" s="51"/>
      <c r="CK842" s="51"/>
      <c r="CL842" s="51"/>
      <c r="CM842" s="51"/>
      <c r="CN842" s="51"/>
      <c r="CO842" s="51"/>
      <c r="CP842" s="51"/>
      <c r="CQ842" s="51"/>
      <c r="CR842" s="51"/>
      <c r="CZ842" s="51"/>
      <c r="DA842" s="51"/>
      <c r="DB842" s="51"/>
      <c r="DC842" s="51"/>
      <c r="DD842" s="51"/>
      <c r="DE842" s="51"/>
      <c r="DF842" s="51"/>
      <c r="DG842" s="51"/>
      <c r="DH842" s="51"/>
      <c r="DI842" s="51"/>
      <c r="DJ842" s="51"/>
      <c r="DK842" s="51"/>
      <c r="DL842" s="51"/>
      <c r="DM842" s="51"/>
      <c r="DN842" s="51"/>
      <c r="DO842" s="51"/>
      <c r="DP842" s="51"/>
      <c r="DX842" s="51"/>
      <c r="DY842" s="51"/>
      <c r="DZ842" s="51"/>
      <c r="EA842" s="51"/>
      <c r="EB842" s="51"/>
      <c r="EC842" s="51"/>
      <c r="ED842" s="51"/>
      <c r="EE842" s="51"/>
      <c r="EF842" s="51"/>
      <c r="EG842" s="51"/>
      <c r="EH842" s="51"/>
      <c r="EI842" s="51"/>
      <c r="EJ842" s="51"/>
      <c r="EK842" s="51"/>
      <c r="EL842" s="51"/>
      <c r="EM842" s="51"/>
      <c r="EN842" s="51"/>
      <c r="EV842" s="51"/>
      <c r="EW842" s="51"/>
      <c r="EX842" s="51"/>
      <c r="EY842" s="51"/>
      <c r="EZ842" s="51"/>
      <c r="FA842" s="51"/>
      <c r="FB842" s="51"/>
      <c r="FC842" s="51"/>
      <c r="FD842" s="51"/>
      <c r="FE842" s="51"/>
      <c r="FF842" s="51"/>
      <c r="FG842" s="51"/>
      <c r="FH842" s="51"/>
      <c r="FI842" s="51"/>
      <c r="FJ842" s="51"/>
      <c r="FK842" s="51"/>
      <c r="FL842" s="51"/>
    </row>
  </sheetData>
  <sheetProtection algorithmName="SHA-512" hashValue="QLHJLUQGTPKoBfJkPFt9h+6X96XuzMYShvnPgsigi+7OeP7cCUjCL07B//HSyckEfeDCGwnFVdmVERcWGD29kA==" saltValue="NirSLmLdYb45dW4DuB+XMw==" spinCount="100000" sheet="1" objects="1" scenarios="1"/>
  <dataValidations count="1">
    <dataValidation type="list" allowBlank="1" showInputMessage="1" showErrorMessage="1" sqref="EK12:EK41 DM12:DM41 EK47:EK76 CO12:CO41 BQ12:BQ41 CO47:CO76 CO82:CO111 AS12:AS41 DM47:DM76 EK82:EK111 FI12:FI41 FI47:FI76 AS47:AS76 FI82:FI111 DM82:DM111 BQ47:BQ76 AS82:AS111 BQ82:BQ111 R47:R76 R82:R111 R12:R41 V12:V41 V47:V76 V82:V111 V133:V162 V168:V197 R203:R232 R133:R162 R168:R197 V203:V232 V254:V283 V289:V318 R324:R353 R254:R283 R289:R318 V324:V353 V375:V404 V410:V439 R445:R474 R375:R404 R410:R439 V445:V474 V496:V525 V531:V560 R566:R595 R496:R525 R531:R560 V566:V595 V617:V646 V652:V681 R687:R716 R617:R646 R652:R681 V687:V716">
      <formula1>"ja,nee"</formula1>
    </dataValidation>
  </dataValidations>
  <pageMargins left="0.7" right="0.7" top="0.75" bottom="0.75" header="0.3" footer="0.3"/>
  <pageSetup paperSize="9" scale="46" orientation="portrait" r:id="rId1"/>
  <headerFooter>
    <oddHeader>&amp;L&amp;"Arial,Vet"&amp;F&amp;R&amp;"Arial,Vet"&amp;A</oddHeader>
    <oddFooter>&amp;L&amp;"Arial,Vet"keizer / goedhart&amp;C&amp;"Arial,Vet"pagina &amp;P&amp;R&amp;"Arial,Vet"&amp;D</oddFooter>
  </headerFooter>
  <rowBreaks count="11" manualBreakCount="11">
    <brk id="1" min="98" max="120" man="1"/>
    <brk id="1" min="50" max="72" man="1"/>
    <brk id="1" min="26" max="48" man="1"/>
    <brk id="1" min="74" max="96" man="1"/>
    <brk id="1" min="122" max="144" man="1"/>
    <brk id="1" min="146" max="168" man="1"/>
    <brk id="122" min="1" max="25" man="1"/>
    <brk id="243" min="1" max="25" man="1"/>
    <brk id="364" min="1" max="25" man="1"/>
    <brk id="485" min="1" max="25" man="1"/>
    <brk id="606" min="1" max="25" man="1"/>
  </rowBreaks>
  <colBreaks count="6" manualBreakCount="6">
    <brk id="27" min="1" max="123" man="1"/>
    <brk id="50" min="1" max="123" man="1"/>
    <brk id="74" min="1" max="123" man="1"/>
    <brk id="98" min="1" max="123" man="1"/>
    <brk id="122" min="1" max="123" man="1"/>
    <brk id="146" min="1" max="123"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96"/>
  <sheetViews>
    <sheetView zoomScale="85" zoomScaleNormal="85" zoomScaleSheetLayoutView="85" workbookViewId="0">
      <selection activeCell="B2" sqref="B2"/>
    </sheetView>
  </sheetViews>
  <sheetFormatPr defaultColWidth="9.140625" defaultRowHeight="13.15" customHeight="1" x14ac:dyDescent="0.2"/>
  <cols>
    <col min="1" max="1" width="3.7109375" style="706" customWidth="1"/>
    <col min="2" max="2" width="2.85546875" style="706" customWidth="1"/>
    <col min="3" max="3" width="2.7109375" style="706" customWidth="1"/>
    <col min="4" max="4" width="37" style="706" customWidth="1"/>
    <col min="5" max="5" width="2" style="706" customWidth="1"/>
    <col min="6" max="6" width="9.140625" style="712" customWidth="1"/>
    <col min="7" max="7" width="2.42578125" style="706" customWidth="1"/>
    <col min="8" max="8" width="11.42578125" style="706" customWidth="1"/>
    <col min="9" max="15" width="13.28515625" style="706" bestFit="1" customWidth="1"/>
    <col min="16" max="16" width="3" style="706" customWidth="1"/>
    <col min="17" max="17" width="3.42578125" style="706" customWidth="1"/>
    <col min="18" max="18" width="2.5703125" style="706" customWidth="1"/>
    <col min="19" max="16384" width="9.140625" style="706"/>
  </cols>
  <sheetData>
    <row r="2" spans="1:17" ht="13.15" customHeight="1" x14ac:dyDescent="0.2">
      <c r="B2" s="838"/>
      <c r="C2" s="839"/>
      <c r="D2" s="839"/>
      <c r="E2" s="839"/>
      <c r="F2" s="840"/>
      <c r="G2" s="839"/>
      <c r="H2" s="839"/>
      <c r="I2" s="839"/>
      <c r="J2" s="839"/>
      <c r="K2" s="839"/>
      <c r="L2" s="839"/>
      <c r="M2" s="839"/>
      <c r="N2" s="839"/>
      <c r="O2" s="839"/>
      <c r="P2" s="839"/>
      <c r="Q2" s="841"/>
    </row>
    <row r="3" spans="1:17" ht="13.15" customHeight="1" x14ac:dyDescent="0.2">
      <c r="B3" s="842"/>
      <c r="C3" s="707"/>
      <c r="D3" s="707"/>
      <c r="E3" s="707"/>
      <c r="F3" s="708"/>
      <c r="G3" s="707"/>
      <c r="H3" s="707"/>
      <c r="I3" s="707"/>
      <c r="J3" s="707"/>
      <c r="K3" s="707"/>
      <c r="L3" s="707"/>
      <c r="M3" s="707"/>
      <c r="N3" s="707"/>
      <c r="O3" s="707"/>
      <c r="P3" s="707"/>
      <c r="Q3" s="843"/>
    </row>
    <row r="4" spans="1:17" ht="18" customHeight="1" x14ac:dyDescent="0.3">
      <c r="B4" s="842"/>
      <c r="C4" s="677" t="s">
        <v>496</v>
      </c>
      <c r="D4" s="707"/>
      <c r="E4" s="707"/>
      <c r="F4" s="708"/>
      <c r="G4" s="707"/>
      <c r="H4" s="707"/>
      <c r="I4" s="707"/>
      <c r="J4" s="707"/>
      <c r="K4" s="707"/>
      <c r="L4" s="707"/>
      <c r="M4" s="707"/>
      <c r="N4" s="707"/>
      <c r="O4" s="707"/>
      <c r="P4" s="707"/>
      <c r="Q4" s="843"/>
    </row>
    <row r="5" spans="1:17" ht="13.15" customHeight="1" x14ac:dyDescent="0.25">
      <c r="B5" s="842"/>
      <c r="C5" s="837" t="str">
        <f>+geg!G9</f>
        <v>De speciale school</v>
      </c>
      <c r="D5" s="707"/>
      <c r="E5" s="707"/>
      <c r="F5" s="708"/>
      <c r="G5" s="707"/>
      <c r="H5" s="707"/>
      <c r="I5" s="707"/>
      <c r="J5" s="707"/>
      <c r="K5" s="707"/>
      <c r="L5" s="707"/>
      <c r="M5" s="707"/>
      <c r="N5" s="707"/>
      <c r="O5" s="707"/>
      <c r="P5" s="707"/>
      <c r="Q5" s="843"/>
    </row>
    <row r="6" spans="1:17" ht="13.15" customHeight="1" x14ac:dyDescent="0.25">
      <c r="B6" s="842"/>
      <c r="C6" s="837"/>
      <c r="D6" s="707"/>
      <c r="E6" s="707"/>
      <c r="F6" s="708"/>
      <c r="G6" s="707"/>
      <c r="H6" s="707"/>
      <c r="I6" s="707"/>
      <c r="J6" s="707"/>
      <c r="K6" s="707"/>
      <c r="L6" s="707"/>
      <c r="M6" s="707"/>
      <c r="N6" s="707"/>
      <c r="O6" s="707"/>
      <c r="P6" s="707"/>
      <c r="Q6" s="843"/>
    </row>
    <row r="7" spans="1:17" ht="13.15" customHeight="1" x14ac:dyDescent="0.25">
      <c r="B7" s="842"/>
      <c r="C7" s="837"/>
      <c r="D7" s="707"/>
      <c r="E7" s="707"/>
      <c r="F7" s="708"/>
      <c r="G7" s="707"/>
      <c r="H7" s="707"/>
      <c r="I7" s="832"/>
      <c r="J7" s="832"/>
      <c r="K7" s="832"/>
      <c r="L7" s="832"/>
      <c r="M7" s="832"/>
      <c r="N7" s="832"/>
      <c r="O7" s="832"/>
      <c r="P7" s="707"/>
      <c r="Q7" s="843"/>
    </row>
    <row r="8" spans="1:17" ht="13.15" customHeight="1" x14ac:dyDescent="0.2">
      <c r="B8" s="842"/>
      <c r="C8" s="865"/>
      <c r="D8" s="865"/>
      <c r="E8" s="832"/>
      <c r="F8" s="866"/>
      <c r="G8" s="707"/>
      <c r="H8" s="707"/>
      <c r="I8" s="1034" t="str">
        <f>+tab!C2</f>
        <v>2014/15</v>
      </c>
      <c r="J8" s="1034" t="str">
        <f>+tab!D2</f>
        <v>2015/16</v>
      </c>
      <c r="K8" s="1034" t="str">
        <f>+tab!E2</f>
        <v>2016/17</v>
      </c>
      <c r="L8" s="1034" t="str">
        <f>+tab!F2</f>
        <v>2017/18</v>
      </c>
      <c r="M8" s="1034" t="str">
        <f>+tab!G2</f>
        <v>2018/19</v>
      </c>
      <c r="N8" s="1034" t="str">
        <f>+tab!H2</f>
        <v>2019/20</v>
      </c>
      <c r="O8" s="1034" t="str">
        <f>+tab!I2</f>
        <v>2020/21</v>
      </c>
      <c r="P8" s="707"/>
      <c r="Q8" s="843"/>
    </row>
    <row r="9" spans="1:17" ht="13.15" customHeight="1" x14ac:dyDescent="0.2">
      <c r="A9" s="534"/>
      <c r="B9" s="844"/>
      <c r="C9" s="583"/>
      <c r="D9" s="583"/>
      <c r="E9" s="583"/>
      <c r="F9" s="592"/>
      <c r="G9" s="584"/>
      <c r="H9" s="583"/>
      <c r="I9" s="1035"/>
      <c r="J9" s="1035"/>
      <c r="K9" s="1035"/>
      <c r="L9" s="1035"/>
      <c r="M9" s="1035"/>
      <c r="N9" s="975"/>
      <c r="O9" s="975"/>
      <c r="P9" s="707"/>
      <c r="Q9" s="843"/>
    </row>
    <row r="10" spans="1:17" ht="13.15" customHeight="1" x14ac:dyDescent="0.2">
      <c r="A10" s="534"/>
      <c r="B10" s="844"/>
      <c r="C10" s="536"/>
      <c r="D10" s="545"/>
      <c r="E10" s="545"/>
      <c r="F10" s="646"/>
      <c r="G10" s="546"/>
      <c r="H10" s="647"/>
      <c r="I10" s="647"/>
      <c r="J10" s="647"/>
      <c r="K10" s="648"/>
      <c r="L10" s="648"/>
      <c r="M10" s="648"/>
      <c r="N10" s="536"/>
      <c r="O10" s="709"/>
      <c r="P10" s="709"/>
      <c r="Q10" s="843"/>
    </row>
    <row r="11" spans="1:17" ht="13.15" customHeight="1" x14ac:dyDescent="0.2">
      <c r="A11" s="534"/>
      <c r="B11" s="844"/>
      <c r="C11" s="585"/>
      <c r="D11" s="1042" t="s">
        <v>258</v>
      </c>
      <c r="E11" s="586"/>
      <c r="F11" s="645" t="s">
        <v>492</v>
      </c>
      <c r="G11" s="587"/>
      <c r="H11" s="588"/>
      <c r="I11" s="588"/>
      <c r="J11" s="588"/>
      <c r="K11" s="589"/>
      <c r="L11" s="589"/>
      <c r="M11" s="589"/>
      <c r="N11" s="585"/>
      <c r="O11" s="709"/>
      <c r="P11" s="709"/>
      <c r="Q11" s="843"/>
    </row>
    <row r="12" spans="1:17" ht="13.15" customHeight="1" x14ac:dyDescent="0.2">
      <c r="A12" s="534"/>
      <c r="B12" s="844"/>
      <c r="C12" s="537"/>
      <c r="D12" s="542" t="s">
        <v>336</v>
      </c>
      <c r="E12" s="542"/>
      <c r="F12" s="713"/>
      <c r="G12" s="540"/>
      <c r="H12" s="537"/>
      <c r="I12" s="1029">
        <f>dir!U31</f>
        <v>53246.16</v>
      </c>
      <c r="J12" s="1029">
        <f>dir!U58</f>
        <v>57289.680000000008</v>
      </c>
      <c r="K12" s="1029">
        <f>dir!U85</f>
        <v>61333.200000000004</v>
      </c>
      <c r="L12" s="1029">
        <f>dir!U112</f>
        <v>63354.960000000014</v>
      </c>
      <c r="M12" s="1029">
        <f>dir!U139</f>
        <v>65376.72</v>
      </c>
      <c r="N12" s="1029">
        <f>dir!U166</f>
        <v>67359.600000000006</v>
      </c>
      <c r="O12" s="1029">
        <f>dir!U193</f>
        <v>69381.359999999986</v>
      </c>
      <c r="P12" s="709"/>
      <c r="Q12" s="843"/>
    </row>
    <row r="13" spans="1:17" ht="13.15" customHeight="1" x14ac:dyDescent="0.2">
      <c r="A13" s="534"/>
      <c r="B13" s="844"/>
      <c r="C13" s="537"/>
      <c r="D13" s="542" t="s">
        <v>424</v>
      </c>
      <c r="E13" s="542"/>
      <c r="F13" s="713"/>
      <c r="G13" s="540"/>
      <c r="H13" s="537"/>
      <c r="I13" s="1029">
        <f>+op!U116</f>
        <v>55656.72</v>
      </c>
      <c r="J13" s="1029">
        <f>+op!U228</f>
        <v>57328.56</v>
      </c>
      <c r="K13" s="1029">
        <f>+op!U340</f>
        <v>59078.16</v>
      </c>
      <c r="L13" s="1029">
        <f>+op!U452</f>
        <v>60963.840000000004</v>
      </c>
      <c r="M13" s="1029">
        <f>+op!U564</f>
        <v>62907.839999999997</v>
      </c>
      <c r="N13" s="1029">
        <f>+op!U676</f>
        <v>64404.72</v>
      </c>
      <c r="O13" s="1029">
        <f>+op!U788</f>
        <v>64404.72</v>
      </c>
      <c r="P13" s="709"/>
      <c r="Q13" s="843"/>
    </row>
    <row r="14" spans="1:17" ht="13.15" customHeight="1" x14ac:dyDescent="0.2">
      <c r="A14" s="534"/>
      <c r="B14" s="844"/>
      <c r="C14" s="537"/>
      <c r="D14" s="542" t="s">
        <v>338</v>
      </c>
      <c r="E14" s="542"/>
      <c r="F14" s="713"/>
      <c r="G14" s="540"/>
      <c r="H14" s="537"/>
      <c r="I14" s="1029">
        <f>obp!$U$66</f>
        <v>0</v>
      </c>
      <c r="J14" s="1029">
        <f>obp!$U$128</f>
        <v>0</v>
      </c>
      <c r="K14" s="1029">
        <f>obp!$U$190</f>
        <v>0</v>
      </c>
      <c r="L14" s="1029">
        <f>obp!$U$252</f>
        <v>0</v>
      </c>
      <c r="M14" s="1029">
        <f>obp!$U$314</f>
        <v>0</v>
      </c>
      <c r="N14" s="1029">
        <f>obp!$U$376</f>
        <v>0</v>
      </c>
      <c r="O14" s="1029">
        <f>obp!$U$438</f>
        <v>0</v>
      </c>
      <c r="P14" s="709"/>
      <c r="Q14" s="843"/>
    </row>
    <row r="15" spans="1:17" ht="13.15" customHeight="1" x14ac:dyDescent="0.2">
      <c r="A15" s="534"/>
      <c r="B15" s="844"/>
      <c r="C15" s="537"/>
      <c r="D15" s="543"/>
      <c r="E15" s="543"/>
      <c r="F15" s="594"/>
      <c r="G15" s="540"/>
      <c r="H15" s="544"/>
      <c r="I15" s="1032">
        <f t="shared" ref="I15:O15" si="0">SUM(I12:I14)</f>
        <v>108902.88</v>
      </c>
      <c r="J15" s="1032">
        <f t="shared" si="0"/>
        <v>114618.24000000001</v>
      </c>
      <c r="K15" s="1032">
        <f t="shared" si="0"/>
        <v>120411.36000000002</v>
      </c>
      <c r="L15" s="1032">
        <f t="shared" si="0"/>
        <v>124318.80000000002</v>
      </c>
      <c r="M15" s="1032">
        <f t="shared" si="0"/>
        <v>128284.56</v>
      </c>
      <c r="N15" s="1032">
        <f t="shared" si="0"/>
        <v>131764.32</v>
      </c>
      <c r="O15" s="1032">
        <f t="shared" si="0"/>
        <v>133786.07999999999</v>
      </c>
      <c r="P15" s="709"/>
      <c r="Q15" s="843"/>
    </row>
    <row r="16" spans="1:17" ht="13.15" customHeight="1" x14ac:dyDescent="0.2">
      <c r="A16" s="534"/>
      <c r="B16" s="844"/>
      <c r="C16" s="654"/>
      <c r="D16" s="867"/>
      <c r="E16" s="867"/>
      <c r="F16" s="868"/>
      <c r="G16" s="657"/>
      <c r="H16" s="869"/>
      <c r="I16" s="870"/>
      <c r="J16" s="870"/>
      <c r="K16" s="870"/>
      <c r="L16" s="870"/>
      <c r="M16" s="870"/>
      <c r="N16" s="870"/>
      <c r="O16" s="870"/>
      <c r="P16" s="709"/>
      <c r="Q16" s="843"/>
    </row>
    <row r="17" spans="1:17" ht="13.15" customHeight="1" x14ac:dyDescent="0.2">
      <c r="A17" s="534"/>
      <c r="B17" s="844"/>
      <c r="C17" s="583"/>
      <c r="D17" s="875"/>
      <c r="E17" s="875"/>
      <c r="F17" s="876"/>
      <c r="G17" s="652"/>
      <c r="H17" s="649"/>
      <c r="I17" s="877"/>
      <c r="J17" s="877"/>
      <c r="K17" s="877"/>
      <c r="L17" s="877"/>
      <c r="M17" s="877"/>
      <c r="N17" s="877"/>
      <c r="O17" s="877"/>
      <c r="P17" s="707"/>
      <c r="Q17" s="843"/>
    </row>
    <row r="18" spans="1:17" ht="13.15" customHeight="1" x14ac:dyDescent="0.2">
      <c r="A18" s="534"/>
      <c r="B18" s="844"/>
      <c r="C18" s="585"/>
      <c r="D18" s="871"/>
      <c r="E18" s="871"/>
      <c r="F18" s="872"/>
      <c r="G18" s="587"/>
      <c r="H18" s="873"/>
      <c r="I18" s="874"/>
      <c r="J18" s="874"/>
      <c r="K18" s="874"/>
      <c r="L18" s="874"/>
      <c r="M18" s="874"/>
      <c r="N18" s="874"/>
      <c r="O18" s="874"/>
      <c r="P18" s="709"/>
      <c r="Q18" s="843"/>
    </row>
    <row r="19" spans="1:17" ht="13.15" customHeight="1" x14ac:dyDescent="0.2">
      <c r="A19" s="534"/>
      <c r="B19" s="844"/>
      <c r="C19" s="537"/>
      <c r="D19" s="990" t="s">
        <v>259</v>
      </c>
      <c r="E19" s="541"/>
      <c r="F19" s="593" t="s">
        <v>492</v>
      </c>
      <c r="G19" s="540"/>
      <c r="H19" s="537"/>
      <c r="I19" s="540"/>
      <c r="J19" s="540"/>
      <c r="K19" s="540"/>
      <c r="L19" s="540"/>
      <c r="M19" s="540"/>
      <c r="N19" s="540"/>
      <c r="O19" s="540"/>
      <c r="P19" s="709"/>
      <c r="Q19" s="843"/>
    </row>
    <row r="20" spans="1:17" ht="13.15" customHeight="1" x14ac:dyDescent="0.2">
      <c r="A20" s="534"/>
      <c r="B20" s="844"/>
      <c r="C20" s="537"/>
      <c r="D20" s="690" t="s">
        <v>470</v>
      </c>
      <c r="E20" s="710"/>
      <c r="F20" s="715"/>
      <c r="G20" s="670"/>
      <c r="H20" s="537"/>
      <c r="I20" s="717">
        <v>0</v>
      </c>
      <c r="J20" s="718">
        <f t="shared" ref="J20:M39" si="1">I20</f>
        <v>0</v>
      </c>
      <c r="K20" s="718">
        <f t="shared" si="1"/>
        <v>0</v>
      </c>
      <c r="L20" s="718">
        <f t="shared" si="1"/>
        <v>0</v>
      </c>
      <c r="M20" s="718">
        <f t="shared" si="1"/>
        <v>0</v>
      </c>
      <c r="N20" s="718">
        <f t="shared" ref="N20:N39" si="2">M20</f>
        <v>0</v>
      </c>
      <c r="O20" s="718">
        <f t="shared" ref="O20:O39" si="3">N20</f>
        <v>0</v>
      </c>
      <c r="P20" s="709"/>
      <c r="Q20" s="843"/>
    </row>
    <row r="21" spans="1:17" ht="13.15" customHeight="1" x14ac:dyDescent="0.2">
      <c r="A21" s="534"/>
      <c r="B21" s="844"/>
      <c r="C21" s="537"/>
      <c r="D21" s="714" t="s">
        <v>471</v>
      </c>
      <c r="E21" s="710"/>
      <c r="F21" s="716"/>
      <c r="G21" s="670"/>
      <c r="H21" s="537"/>
      <c r="I21" s="717">
        <v>0</v>
      </c>
      <c r="J21" s="718">
        <f t="shared" si="1"/>
        <v>0</v>
      </c>
      <c r="K21" s="718">
        <f t="shared" si="1"/>
        <v>0</v>
      </c>
      <c r="L21" s="718">
        <f t="shared" si="1"/>
        <v>0</v>
      </c>
      <c r="M21" s="718">
        <f t="shared" si="1"/>
        <v>0</v>
      </c>
      <c r="N21" s="718">
        <f t="shared" si="2"/>
        <v>0</v>
      </c>
      <c r="O21" s="718">
        <f t="shared" si="3"/>
        <v>0</v>
      </c>
      <c r="P21" s="709"/>
      <c r="Q21" s="843"/>
    </row>
    <row r="22" spans="1:17" ht="13.15" customHeight="1" x14ac:dyDescent="0.2">
      <c r="A22" s="534"/>
      <c r="B22" s="844"/>
      <c r="C22" s="537"/>
      <c r="D22" s="714" t="s">
        <v>472</v>
      </c>
      <c r="E22" s="710"/>
      <c r="F22" s="716"/>
      <c r="G22" s="670"/>
      <c r="H22" s="537"/>
      <c r="I22" s="717">
        <v>0</v>
      </c>
      <c r="J22" s="718">
        <f t="shared" si="1"/>
        <v>0</v>
      </c>
      <c r="K22" s="718">
        <f t="shared" si="1"/>
        <v>0</v>
      </c>
      <c r="L22" s="718">
        <f t="shared" si="1"/>
        <v>0</v>
      </c>
      <c r="M22" s="718">
        <f t="shared" si="1"/>
        <v>0</v>
      </c>
      <c r="N22" s="718">
        <f t="shared" si="2"/>
        <v>0</v>
      </c>
      <c r="O22" s="718">
        <f t="shared" si="3"/>
        <v>0</v>
      </c>
      <c r="P22" s="709"/>
      <c r="Q22" s="843"/>
    </row>
    <row r="23" spans="1:17" ht="13.15" customHeight="1" x14ac:dyDescent="0.2">
      <c r="A23" s="534"/>
      <c r="B23" s="844"/>
      <c r="C23" s="537"/>
      <c r="D23" s="714" t="s">
        <v>473</v>
      </c>
      <c r="E23" s="710"/>
      <c r="F23" s="716"/>
      <c r="G23" s="670"/>
      <c r="H23" s="537"/>
      <c r="I23" s="719">
        <v>0</v>
      </c>
      <c r="J23" s="718">
        <f t="shared" si="1"/>
        <v>0</v>
      </c>
      <c r="K23" s="718">
        <f t="shared" si="1"/>
        <v>0</v>
      </c>
      <c r="L23" s="718">
        <f t="shared" si="1"/>
        <v>0</v>
      </c>
      <c r="M23" s="718">
        <f t="shared" si="1"/>
        <v>0</v>
      </c>
      <c r="N23" s="718">
        <f t="shared" si="2"/>
        <v>0</v>
      </c>
      <c r="O23" s="718">
        <f t="shared" si="3"/>
        <v>0</v>
      </c>
      <c r="P23" s="709"/>
      <c r="Q23" s="843"/>
    </row>
    <row r="24" spans="1:17" ht="13.15" customHeight="1" x14ac:dyDescent="0.2">
      <c r="A24" s="534"/>
      <c r="B24" s="844"/>
      <c r="C24" s="537"/>
      <c r="D24" s="714" t="s">
        <v>474</v>
      </c>
      <c r="E24" s="710"/>
      <c r="F24" s="716"/>
      <c r="G24" s="670"/>
      <c r="H24" s="537"/>
      <c r="I24" s="719">
        <v>0</v>
      </c>
      <c r="J24" s="718">
        <f t="shared" si="1"/>
        <v>0</v>
      </c>
      <c r="K24" s="718">
        <f t="shared" si="1"/>
        <v>0</v>
      </c>
      <c r="L24" s="718">
        <f t="shared" si="1"/>
        <v>0</v>
      </c>
      <c r="M24" s="718">
        <f t="shared" si="1"/>
        <v>0</v>
      </c>
      <c r="N24" s="718">
        <f t="shared" si="2"/>
        <v>0</v>
      </c>
      <c r="O24" s="718">
        <f t="shared" si="3"/>
        <v>0</v>
      </c>
      <c r="P24" s="709"/>
      <c r="Q24" s="843"/>
    </row>
    <row r="25" spans="1:17" ht="13.15" customHeight="1" x14ac:dyDescent="0.2">
      <c r="A25" s="534"/>
      <c r="B25" s="844"/>
      <c r="C25" s="537"/>
      <c r="D25" s="714" t="s">
        <v>475</v>
      </c>
      <c r="E25" s="710"/>
      <c r="F25" s="716"/>
      <c r="G25" s="670"/>
      <c r="H25" s="537"/>
      <c r="I25" s="719">
        <v>0</v>
      </c>
      <c r="J25" s="718">
        <f t="shared" si="1"/>
        <v>0</v>
      </c>
      <c r="K25" s="718">
        <f t="shared" si="1"/>
        <v>0</v>
      </c>
      <c r="L25" s="718">
        <f t="shared" si="1"/>
        <v>0</v>
      </c>
      <c r="M25" s="718">
        <f t="shared" si="1"/>
        <v>0</v>
      </c>
      <c r="N25" s="718">
        <f t="shared" si="2"/>
        <v>0</v>
      </c>
      <c r="O25" s="718">
        <f t="shared" si="3"/>
        <v>0</v>
      </c>
      <c r="P25" s="709"/>
      <c r="Q25" s="843"/>
    </row>
    <row r="26" spans="1:17" ht="13.15" customHeight="1" x14ac:dyDescent="0.2">
      <c r="A26" s="534"/>
      <c r="B26" s="844"/>
      <c r="C26" s="537"/>
      <c r="D26" s="714" t="s">
        <v>476</v>
      </c>
      <c r="E26" s="710"/>
      <c r="F26" s="716"/>
      <c r="G26" s="670"/>
      <c r="H26" s="537"/>
      <c r="I26" s="719">
        <v>0</v>
      </c>
      <c r="J26" s="718">
        <f t="shared" si="1"/>
        <v>0</v>
      </c>
      <c r="K26" s="718">
        <f t="shared" si="1"/>
        <v>0</v>
      </c>
      <c r="L26" s="718">
        <f t="shared" si="1"/>
        <v>0</v>
      </c>
      <c r="M26" s="718">
        <f t="shared" si="1"/>
        <v>0</v>
      </c>
      <c r="N26" s="718">
        <f t="shared" si="2"/>
        <v>0</v>
      </c>
      <c r="O26" s="718">
        <f t="shared" si="3"/>
        <v>0</v>
      </c>
      <c r="P26" s="709"/>
      <c r="Q26" s="843"/>
    </row>
    <row r="27" spans="1:17" ht="13.15" customHeight="1" x14ac:dyDescent="0.2">
      <c r="A27" s="534"/>
      <c r="B27" s="844"/>
      <c r="C27" s="537"/>
      <c r="D27" s="714" t="s">
        <v>477</v>
      </c>
      <c r="E27" s="710"/>
      <c r="F27" s="716"/>
      <c r="G27" s="670"/>
      <c r="H27" s="537"/>
      <c r="I27" s="719">
        <v>0</v>
      </c>
      <c r="J27" s="718">
        <f t="shared" si="1"/>
        <v>0</v>
      </c>
      <c r="K27" s="718">
        <f t="shared" si="1"/>
        <v>0</v>
      </c>
      <c r="L27" s="718">
        <f t="shared" si="1"/>
        <v>0</v>
      </c>
      <c r="M27" s="718">
        <f t="shared" si="1"/>
        <v>0</v>
      </c>
      <c r="N27" s="718">
        <f t="shared" si="2"/>
        <v>0</v>
      </c>
      <c r="O27" s="718">
        <f t="shared" si="3"/>
        <v>0</v>
      </c>
      <c r="P27" s="709"/>
      <c r="Q27" s="843"/>
    </row>
    <row r="28" spans="1:17" ht="13.15" customHeight="1" x14ac:dyDescent="0.2">
      <c r="A28" s="534"/>
      <c r="B28" s="844"/>
      <c r="C28" s="537"/>
      <c r="D28" s="714" t="s">
        <v>478</v>
      </c>
      <c r="E28" s="710"/>
      <c r="F28" s="716"/>
      <c r="G28" s="670"/>
      <c r="H28" s="537"/>
      <c r="I28" s="719">
        <v>0</v>
      </c>
      <c r="J28" s="718">
        <f t="shared" si="1"/>
        <v>0</v>
      </c>
      <c r="K28" s="718">
        <f t="shared" si="1"/>
        <v>0</v>
      </c>
      <c r="L28" s="718">
        <f t="shared" si="1"/>
        <v>0</v>
      </c>
      <c r="M28" s="718">
        <f t="shared" si="1"/>
        <v>0</v>
      </c>
      <c r="N28" s="718">
        <f t="shared" si="2"/>
        <v>0</v>
      </c>
      <c r="O28" s="718">
        <f t="shared" si="3"/>
        <v>0</v>
      </c>
      <c r="P28" s="709"/>
      <c r="Q28" s="843"/>
    </row>
    <row r="29" spans="1:17" ht="13.15" customHeight="1" x14ac:dyDescent="0.2">
      <c r="A29" s="534"/>
      <c r="B29" s="844"/>
      <c r="C29" s="537"/>
      <c r="D29" s="714" t="s">
        <v>479</v>
      </c>
      <c r="E29" s="710"/>
      <c r="F29" s="716"/>
      <c r="G29" s="670"/>
      <c r="H29" s="537"/>
      <c r="I29" s="719">
        <v>0</v>
      </c>
      <c r="J29" s="718">
        <f t="shared" si="1"/>
        <v>0</v>
      </c>
      <c r="K29" s="718">
        <f t="shared" si="1"/>
        <v>0</v>
      </c>
      <c r="L29" s="718">
        <f t="shared" si="1"/>
        <v>0</v>
      </c>
      <c r="M29" s="718">
        <f t="shared" si="1"/>
        <v>0</v>
      </c>
      <c r="N29" s="718">
        <f t="shared" si="2"/>
        <v>0</v>
      </c>
      <c r="O29" s="718">
        <f t="shared" si="3"/>
        <v>0</v>
      </c>
      <c r="P29" s="709"/>
      <c r="Q29" s="843"/>
    </row>
    <row r="30" spans="1:17" ht="13.15" customHeight="1" x14ac:dyDescent="0.2">
      <c r="A30" s="534"/>
      <c r="B30" s="844"/>
      <c r="C30" s="537"/>
      <c r="D30" s="714" t="s">
        <v>480</v>
      </c>
      <c r="E30" s="710"/>
      <c r="F30" s="716"/>
      <c r="G30" s="670"/>
      <c r="H30" s="537"/>
      <c r="I30" s="719">
        <v>0</v>
      </c>
      <c r="J30" s="718">
        <f t="shared" si="1"/>
        <v>0</v>
      </c>
      <c r="K30" s="718">
        <f t="shared" si="1"/>
        <v>0</v>
      </c>
      <c r="L30" s="718">
        <f t="shared" si="1"/>
        <v>0</v>
      </c>
      <c r="M30" s="718">
        <f t="shared" si="1"/>
        <v>0</v>
      </c>
      <c r="N30" s="718">
        <f t="shared" si="2"/>
        <v>0</v>
      </c>
      <c r="O30" s="718">
        <f t="shared" si="3"/>
        <v>0</v>
      </c>
      <c r="P30" s="709"/>
      <c r="Q30" s="843"/>
    </row>
    <row r="31" spans="1:17" ht="13.15" customHeight="1" x14ac:dyDescent="0.2">
      <c r="A31" s="534"/>
      <c r="B31" s="844"/>
      <c r="C31" s="537"/>
      <c r="D31" s="714" t="s">
        <v>481</v>
      </c>
      <c r="E31" s="710"/>
      <c r="F31" s="716"/>
      <c r="G31" s="670"/>
      <c r="H31" s="537"/>
      <c r="I31" s="719">
        <v>0</v>
      </c>
      <c r="J31" s="718">
        <f t="shared" si="1"/>
        <v>0</v>
      </c>
      <c r="K31" s="718">
        <f t="shared" si="1"/>
        <v>0</v>
      </c>
      <c r="L31" s="718">
        <f t="shared" si="1"/>
        <v>0</v>
      </c>
      <c r="M31" s="718">
        <f t="shared" si="1"/>
        <v>0</v>
      </c>
      <c r="N31" s="718">
        <f t="shared" si="2"/>
        <v>0</v>
      </c>
      <c r="O31" s="718">
        <f t="shared" si="3"/>
        <v>0</v>
      </c>
      <c r="P31" s="709"/>
      <c r="Q31" s="843"/>
    </row>
    <row r="32" spans="1:17" ht="13.15" customHeight="1" x14ac:dyDescent="0.2">
      <c r="A32" s="534"/>
      <c r="B32" s="844"/>
      <c r="C32" s="537"/>
      <c r="D32" s="714" t="s">
        <v>482</v>
      </c>
      <c r="E32" s="710"/>
      <c r="F32" s="716"/>
      <c r="G32" s="670"/>
      <c r="H32" s="537"/>
      <c r="I32" s="719">
        <v>0</v>
      </c>
      <c r="J32" s="718">
        <f t="shared" si="1"/>
        <v>0</v>
      </c>
      <c r="K32" s="718">
        <f t="shared" si="1"/>
        <v>0</v>
      </c>
      <c r="L32" s="718">
        <f t="shared" si="1"/>
        <v>0</v>
      </c>
      <c r="M32" s="718">
        <f t="shared" si="1"/>
        <v>0</v>
      </c>
      <c r="N32" s="718">
        <f t="shared" si="2"/>
        <v>0</v>
      </c>
      <c r="O32" s="718">
        <f t="shared" si="3"/>
        <v>0</v>
      </c>
      <c r="P32" s="709"/>
      <c r="Q32" s="843"/>
    </row>
    <row r="33" spans="1:17" ht="13.15" customHeight="1" x14ac:dyDescent="0.2">
      <c r="A33" s="534"/>
      <c r="B33" s="844"/>
      <c r="C33" s="537"/>
      <c r="D33" s="714" t="s">
        <v>483</v>
      </c>
      <c r="E33" s="710"/>
      <c r="F33" s="716"/>
      <c r="G33" s="670"/>
      <c r="H33" s="537"/>
      <c r="I33" s="719">
        <v>0</v>
      </c>
      <c r="J33" s="718">
        <f t="shared" si="1"/>
        <v>0</v>
      </c>
      <c r="K33" s="718">
        <f t="shared" si="1"/>
        <v>0</v>
      </c>
      <c r="L33" s="718">
        <f t="shared" si="1"/>
        <v>0</v>
      </c>
      <c r="M33" s="718">
        <f t="shared" si="1"/>
        <v>0</v>
      </c>
      <c r="N33" s="718">
        <f t="shared" si="2"/>
        <v>0</v>
      </c>
      <c r="O33" s="718">
        <f t="shared" si="3"/>
        <v>0</v>
      </c>
      <c r="P33" s="709"/>
      <c r="Q33" s="843"/>
    </row>
    <row r="34" spans="1:17" ht="13.15" customHeight="1" x14ac:dyDescent="0.2">
      <c r="A34" s="534"/>
      <c r="B34" s="844"/>
      <c r="C34" s="537"/>
      <c r="D34" s="714" t="s">
        <v>484</v>
      </c>
      <c r="E34" s="710"/>
      <c r="F34" s="716"/>
      <c r="G34" s="670"/>
      <c r="H34" s="537"/>
      <c r="I34" s="719">
        <v>0</v>
      </c>
      <c r="J34" s="718">
        <f t="shared" si="1"/>
        <v>0</v>
      </c>
      <c r="K34" s="718">
        <f t="shared" si="1"/>
        <v>0</v>
      </c>
      <c r="L34" s="718">
        <f t="shared" si="1"/>
        <v>0</v>
      </c>
      <c r="M34" s="718">
        <f t="shared" si="1"/>
        <v>0</v>
      </c>
      <c r="N34" s="718">
        <f t="shared" si="2"/>
        <v>0</v>
      </c>
      <c r="O34" s="718">
        <f t="shared" si="3"/>
        <v>0</v>
      </c>
      <c r="P34" s="709"/>
      <c r="Q34" s="843"/>
    </row>
    <row r="35" spans="1:17" ht="13.15" customHeight="1" x14ac:dyDescent="0.2">
      <c r="A35" s="534"/>
      <c r="B35" s="844"/>
      <c r="C35" s="537"/>
      <c r="D35" s="714"/>
      <c r="E35" s="710"/>
      <c r="F35" s="716"/>
      <c r="G35" s="670"/>
      <c r="H35" s="537"/>
      <c r="I35" s="719">
        <v>0</v>
      </c>
      <c r="J35" s="718">
        <f t="shared" si="1"/>
        <v>0</v>
      </c>
      <c r="K35" s="718">
        <f t="shared" si="1"/>
        <v>0</v>
      </c>
      <c r="L35" s="718">
        <f t="shared" si="1"/>
        <v>0</v>
      </c>
      <c r="M35" s="718">
        <f t="shared" si="1"/>
        <v>0</v>
      </c>
      <c r="N35" s="718">
        <f t="shared" si="2"/>
        <v>0</v>
      </c>
      <c r="O35" s="718">
        <f t="shared" si="3"/>
        <v>0</v>
      </c>
      <c r="P35" s="709"/>
      <c r="Q35" s="843"/>
    </row>
    <row r="36" spans="1:17" ht="13.15" customHeight="1" x14ac:dyDescent="0.2">
      <c r="A36" s="534"/>
      <c r="B36" s="844"/>
      <c r="C36" s="537"/>
      <c r="D36" s="714"/>
      <c r="E36" s="710"/>
      <c r="F36" s="716"/>
      <c r="G36" s="670"/>
      <c r="H36" s="537"/>
      <c r="I36" s="719">
        <v>0</v>
      </c>
      <c r="J36" s="718">
        <f t="shared" si="1"/>
        <v>0</v>
      </c>
      <c r="K36" s="718">
        <f t="shared" si="1"/>
        <v>0</v>
      </c>
      <c r="L36" s="718">
        <f t="shared" si="1"/>
        <v>0</v>
      </c>
      <c r="M36" s="718">
        <f t="shared" si="1"/>
        <v>0</v>
      </c>
      <c r="N36" s="718">
        <f t="shared" si="2"/>
        <v>0</v>
      </c>
      <c r="O36" s="718">
        <f t="shared" si="3"/>
        <v>0</v>
      </c>
      <c r="P36" s="709"/>
      <c r="Q36" s="843"/>
    </row>
    <row r="37" spans="1:17" ht="13.15" customHeight="1" x14ac:dyDescent="0.2">
      <c r="A37" s="534"/>
      <c r="B37" s="844"/>
      <c r="C37" s="537"/>
      <c r="D37" s="714"/>
      <c r="E37" s="710"/>
      <c r="F37" s="716"/>
      <c r="G37" s="670"/>
      <c r="H37" s="537"/>
      <c r="I37" s="719">
        <v>0</v>
      </c>
      <c r="J37" s="718">
        <f t="shared" si="1"/>
        <v>0</v>
      </c>
      <c r="K37" s="718">
        <f t="shared" si="1"/>
        <v>0</v>
      </c>
      <c r="L37" s="718">
        <f t="shared" si="1"/>
        <v>0</v>
      </c>
      <c r="M37" s="718">
        <f t="shared" si="1"/>
        <v>0</v>
      </c>
      <c r="N37" s="718">
        <f t="shared" si="2"/>
        <v>0</v>
      </c>
      <c r="O37" s="718">
        <f t="shared" si="3"/>
        <v>0</v>
      </c>
      <c r="P37" s="709"/>
      <c r="Q37" s="843"/>
    </row>
    <row r="38" spans="1:17" ht="13.15" customHeight="1" x14ac:dyDescent="0.2">
      <c r="A38" s="534"/>
      <c r="B38" s="844"/>
      <c r="C38" s="537"/>
      <c r="D38" s="714"/>
      <c r="E38" s="710"/>
      <c r="F38" s="716"/>
      <c r="G38" s="670"/>
      <c r="H38" s="537"/>
      <c r="I38" s="717">
        <v>0</v>
      </c>
      <c r="J38" s="718">
        <f t="shared" si="1"/>
        <v>0</v>
      </c>
      <c r="K38" s="718">
        <f t="shared" si="1"/>
        <v>0</v>
      </c>
      <c r="L38" s="718">
        <f t="shared" si="1"/>
        <v>0</v>
      </c>
      <c r="M38" s="718">
        <f t="shared" si="1"/>
        <v>0</v>
      </c>
      <c r="N38" s="718">
        <f t="shared" si="2"/>
        <v>0</v>
      </c>
      <c r="O38" s="718">
        <f t="shared" si="3"/>
        <v>0</v>
      </c>
      <c r="P38" s="709"/>
      <c r="Q38" s="843"/>
    </row>
    <row r="39" spans="1:17" ht="13.15" customHeight="1" x14ac:dyDescent="0.2">
      <c r="A39" s="534"/>
      <c r="B39" s="844"/>
      <c r="C39" s="537"/>
      <c r="D39" s="714"/>
      <c r="E39" s="710"/>
      <c r="F39" s="716"/>
      <c r="G39" s="670"/>
      <c r="H39" s="537"/>
      <c r="I39" s="719">
        <v>0</v>
      </c>
      <c r="J39" s="718">
        <f t="shared" si="1"/>
        <v>0</v>
      </c>
      <c r="K39" s="718">
        <f t="shared" si="1"/>
        <v>0</v>
      </c>
      <c r="L39" s="718">
        <f t="shared" si="1"/>
        <v>0</v>
      </c>
      <c r="M39" s="718">
        <f t="shared" si="1"/>
        <v>0</v>
      </c>
      <c r="N39" s="718">
        <f t="shared" si="2"/>
        <v>0</v>
      </c>
      <c r="O39" s="718">
        <f t="shared" si="3"/>
        <v>0</v>
      </c>
      <c r="P39" s="709"/>
      <c r="Q39" s="843"/>
    </row>
    <row r="40" spans="1:17" ht="13.15" customHeight="1" x14ac:dyDescent="0.2">
      <c r="A40" s="534"/>
      <c r="B40" s="844"/>
      <c r="C40" s="537"/>
      <c r="D40" s="537"/>
      <c r="E40" s="537"/>
      <c r="F40" s="595"/>
      <c r="G40" s="537"/>
      <c r="H40" s="537"/>
      <c r="I40" s="1033">
        <f t="shared" ref="I40:O40" si="4">SUM(I20:I39)</f>
        <v>0</v>
      </c>
      <c r="J40" s="1033">
        <f t="shared" si="4"/>
        <v>0</v>
      </c>
      <c r="K40" s="1033">
        <f t="shared" si="4"/>
        <v>0</v>
      </c>
      <c r="L40" s="1033">
        <f t="shared" si="4"/>
        <v>0</v>
      </c>
      <c r="M40" s="1033">
        <f t="shared" si="4"/>
        <v>0</v>
      </c>
      <c r="N40" s="1033">
        <f t="shared" si="4"/>
        <v>0</v>
      </c>
      <c r="O40" s="1033">
        <f t="shared" si="4"/>
        <v>0</v>
      </c>
      <c r="P40" s="709"/>
      <c r="Q40" s="843"/>
    </row>
    <row r="41" spans="1:17" ht="13.15" customHeight="1" x14ac:dyDescent="0.2">
      <c r="A41" s="534"/>
      <c r="B41" s="844"/>
      <c r="C41" s="654"/>
      <c r="D41" s="655"/>
      <c r="E41" s="655"/>
      <c r="F41" s="656"/>
      <c r="G41" s="657"/>
      <c r="H41" s="654"/>
      <c r="I41" s="657"/>
      <c r="J41" s="657"/>
      <c r="K41" s="657"/>
      <c r="L41" s="657"/>
      <c r="M41" s="657"/>
      <c r="N41" s="657"/>
      <c r="O41" s="657"/>
      <c r="P41" s="709"/>
      <c r="Q41" s="843"/>
    </row>
    <row r="42" spans="1:17" ht="13.15" customHeight="1" x14ac:dyDescent="0.2">
      <c r="A42" s="534"/>
      <c r="B42" s="844"/>
      <c r="C42" s="583"/>
      <c r="D42" s="660"/>
      <c r="E42" s="660"/>
      <c r="F42" s="592"/>
      <c r="G42" s="652"/>
      <c r="H42" s="583"/>
      <c r="I42" s="652"/>
      <c r="J42" s="652"/>
      <c r="K42" s="652"/>
      <c r="L42" s="652"/>
      <c r="M42" s="652"/>
      <c r="N42" s="652"/>
      <c r="O42" s="652"/>
      <c r="P42" s="707"/>
      <c r="Q42" s="843"/>
    </row>
    <row r="43" spans="1:17" ht="13.15" customHeight="1" x14ac:dyDescent="0.2">
      <c r="A43" s="534"/>
      <c r="B43" s="844"/>
      <c r="C43" s="585"/>
      <c r="D43" s="658"/>
      <c r="E43" s="658"/>
      <c r="F43" s="659"/>
      <c r="G43" s="587"/>
      <c r="H43" s="585"/>
      <c r="I43" s="587"/>
      <c r="J43" s="587"/>
      <c r="K43" s="587"/>
      <c r="L43" s="587"/>
      <c r="M43" s="587"/>
      <c r="N43" s="587"/>
      <c r="O43" s="587"/>
      <c r="P43" s="709"/>
      <c r="Q43" s="843"/>
    </row>
    <row r="44" spans="1:17" ht="13.15" customHeight="1" x14ac:dyDescent="0.2">
      <c r="A44" s="534"/>
      <c r="B44" s="844"/>
      <c r="C44" s="537"/>
      <c r="D44" s="539" t="s">
        <v>485</v>
      </c>
      <c r="E44" s="539"/>
      <c r="F44" s="595"/>
      <c r="G44" s="540"/>
      <c r="H44" s="537"/>
      <c r="I44" s="1032">
        <f t="shared" ref="I44:O44" si="5">I15+I40</f>
        <v>108902.88</v>
      </c>
      <c r="J44" s="1032">
        <f t="shared" si="5"/>
        <v>114618.24000000001</v>
      </c>
      <c r="K44" s="1032">
        <f t="shared" si="5"/>
        <v>120411.36000000002</v>
      </c>
      <c r="L44" s="1032">
        <f t="shared" si="5"/>
        <v>124318.80000000002</v>
      </c>
      <c r="M44" s="1032">
        <f t="shared" si="5"/>
        <v>128284.56</v>
      </c>
      <c r="N44" s="1032">
        <f t="shared" si="5"/>
        <v>131764.32</v>
      </c>
      <c r="O44" s="1032">
        <f t="shared" si="5"/>
        <v>133786.07999999999</v>
      </c>
      <c r="P44" s="709"/>
      <c r="Q44" s="843"/>
    </row>
    <row r="45" spans="1:17" ht="13.15" customHeight="1" x14ac:dyDescent="0.2">
      <c r="A45" s="534"/>
      <c r="B45" s="844"/>
      <c r="C45" s="537"/>
      <c r="D45" s="878" t="s">
        <v>486</v>
      </c>
      <c r="E45" s="878"/>
      <c r="F45" s="879"/>
      <c r="G45" s="829"/>
      <c r="H45" s="880"/>
      <c r="I45" s="881">
        <f>baten!G90-I44</f>
        <v>-104318.22</v>
      </c>
      <c r="J45" s="881">
        <f>baten!H90-J44</f>
        <v>204107.03185300005</v>
      </c>
      <c r="K45" s="881">
        <f>baten!I90-K44</f>
        <v>200070.70185299995</v>
      </c>
      <c r="L45" s="881">
        <f>baten!J90-L44</f>
        <v>197920.05185299998</v>
      </c>
      <c r="M45" s="881">
        <f>baten!K90-M44</f>
        <v>195711.08185300004</v>
      </c>
      <c r="N45" s="881">
        <f>baten!L90-N44</f>
        <v>193988.11185299995</v>
      </c>
      <c r="O45" s="881">
        <f>baten!M90-O44</f>
        <v>193723.14185300001</v>
      </c>
      <c r="P45" s="709"/>
      <c r="Q45" s="843"/>
    </row>
    <row r="46" spans="1:17" ht="13.15" customHeight="1" x14ac:dyDescent="0.2">
      <c r="A46" s="534"/>
      <c r="B46" s="844"/>
      <c r="C46" s="654"/>
      <c r="D46" s="655"/>
      <c r="E46" s="655"/>
      <c r="F46" s="656"/>
      <c r="G46" s="657"/>
      <c r="H46" s="654"/>
      <c r="I46" s="657"/>
      <c r="J46" s="657"/>
      <c r="K46" s="657"/>
      <c r="L46" s="657"/>
      <c r="M46" s="657"/>
      <c r="N46" s="657"/>
      <c r="O46" s="657"/>
      <c r="P46" s="709"/>
      <c r="Q46" s="843"/>
    </row>
    <row r="47" spans="1:17" ht="13.15" customHeight="1" x14ac:dyDescent="0.2">
      <c r="A47" s="534"/>
      <c r="B47" s="844"/>
      <c r="C47" s="583"/>
      <c r="D47" s="649"/>
      <c r="E47" s="649"/>
      <c r="F47" s="650"/>
      <c r="G47" s="651"/>
      <c r="H47" s="652"/>
      <c r="I47" s="583"/>
      <c r="J47" s="583"/>
      <c r="K47" s="653"/>
      <c r="L47" s="653"/>
      <c r="M47" s="653"/>
      <c r="N47" s="653"/>
      <c r="O47" s="583"/>
      <c r="P47" s="583"/>
      <c r="Q47" s="843"/>
    </row>
    <row r="48" spans="1:17" ht="13.15" customHeight="1" x14ac:dyDescent="0.2">
      <c r="A48" s="534"/>
      <c r="B48" s="845"/>
      <c r="C48" s="846"/>
      <c r="D48" s="847"/>
      <c r="E48" s="847"/>
      <c r="F48" s="848"/>
      <c r="G48" s="849"/>
      <c r="H48" s="850"/>
      <c r="I48" s="846"/>
      <c r="J48" s="846"/>
      <c r="K48" s="851"/>
      <c r="L48" s="851"/>
      <c r="M48" s="851"/>
      <c r="N48" s="851"/>
      <c r="O48" s="846"/>
      <c r="P48" s="846"/>
      <c r="Q48" s="852"/>
    </row>
    <row r="49" spans="1:17" ht="13.15" customHeight="1" x14ac:dyDescent="0.2">
      <c r="A49" s="534"/>
      <c r="B49" s="856"/>
      <c r="C49" s="857"/>
      <c r="D49" s="858"/>
      <c r="E49" s="858"/>
      <c r="F49" s="859"/>
      <c r="G49" s="860"/>
      <c r="H49" s="861"/>
      <c r="I49" s="857"/>
      <c r="J49" s="857"/>
      <c r="K49" s="862"/>
      <c r="L49" s="862"/>
      <c r="M49" s="862"/>
      <c r="N49" s="862"/>
      <c r="O49" s="857"/>
      <c r="P49" s="857"/>
      <c r="Q49" s="841"/>
    </row>
    <row r="50" spans="1:17" ht="13.15" customHeight="1" x14ac:dyDescent="0.2">
      <c r="A50" s="534"/>
      <c r="B50" s="844"/>
      <c r="C50" s="583"/>
      <c r="D50" s="649"/>
      <c r="E50" s="649"/>
      <c r="F50" s="650"/>
      <c r="G50" s="651"/>
      <c r="H50" s="652"/>
      <c r="I50" s="583"/>
      <c r="J50" s="583"/>
      <c r="K50" s="653"/>
      <c r="L50" s="653"/>
      <c r="M50" s="653"/>
      <c r="N50" s="653"/>
      <c r="O50" s="583"/>
      <c r="P50" s="583"/>
      <c r="Q50" s="843"/>
    </row>
    <row r="51" spans="1:17" ht="13.15" customHeight="1" x14ac:dyDescent="0.2">
      <c r="A51" s="534"/>
      <c r="B51" s="844"/>
      <c r="C51" s="865"/>
      <c r="D51" s="997"/>
      <c r="E51" s="1037"/>
      <c r="F51" s="1038"/>
      <c r="G51" s="976"/>
      <c r="H51" s="1039">
        <f>+tab!C4</f>
        <v>2014</v>
      </c>
      <c r="I51" s="1039">
        <f>+tab!D4</f>
        <v>2015</v>
      </c>
      <c r="J51" s="1039">
        <f>+tab!E4</f>
        <v>2016</v>
      </c>
      <c r="K51" s="1039">
        <f>+tab!F4</f>
        <v>2017</v>
      </c>
      <c r="L51" s="1039">
        <f>+tab!G4</f>
        <v>2018</v>
      </c>
      <c r="M51" s="1039">
        <f>+tab!H4</f>
        <v>2019</v>
      </c>
      <c r="N51" s="1039">
        <f>+tab!I4</f>
        <v>2020</v>
      </c>
      <c r="O51" s="1039">
        <f>+tab!J4</f>
        <v>2021</v>
      </c>
      <c r="P51" s="583"/>
      <c r="Q51" s="843"/>
    </row>
    <row r="52" spans="1:17" ht="13.15" customHeight="1" x14ac:dyDescent="0.2">
      <c r="A52" s="534"/>
      <c r="B52" s="844"/>
      <c r="C52" s="583"/>
      <c r="D52" s="1037"/>
      <c r="E52" s="1037"/>
      <c r="F52" s="1038"/>
      <c r="G52" s="976"/>
      <c r="H52" s="1040" t="s">
        <v>519</v>
      </c>
      <c r="I52" s="975"/>
      <c r="J52" s="1041"/>
      <c r="K52" s="1041"/>
      <c r="L52" s="1041"/>
      <c r="M52" s="1041"/>
      <c r="N52" s="975"/>
      <c r="O52" s="975"/>
      <c r="P52" s="583"/>
      <c r="Q52" s="843"/>
    </row>
    <row r="53" spans="1:17" ht="13.15" customHeight="1" x14ac:dyDescent="0.2">
      <c r="A53" s="534"/>
      <c r="B53" s="844"/>
      <c r="C53" s="583"/>
      <c r="D53" s="649"/>
      <c r="E53" s="649"/>
      <c r="F53" s="650"/>
      <c r="G53" s="652"/>
      <c r="H53" s="661"/>
      <c r="I53" s="583"/>
      <c r="J53" s="653"/>
      <c r="K53" s="653"/>
      <c r="L53" s="653"/>
      <c r="M53" s="653"/>
      <c r="N53" s="583"/>
      <c r="O53" s="583"/>
      <c r="P53" s="583"/>
      <c r="Q53" s="843"/>
    </row>
    <row r="54" spans="1:17" ht="13.15" customHeight="1" x14ac:dyDescent="0.2">
      <c r="A54" s="534"/>
      <c r="B54" s="844"/>
      <c r="C54" s="537"/>
      <c r="D54" s="549"/>
      <c r="E54" s="549"/>
      <c r="F54" s="595"/>
      <c r="G54" s="551"/>
      <c r="H54" s="537"/>
      <c r="I54" s="537"/>
      <c r="J54" s="552"/>
      <c r="K54" s="552"/>
      <c r="L54" s="552"/>
      <c r="M54" s="552"/>
      <c r="N54" s="537"/>
      <c r="O54" s="536"/>
      <c r="P54" s="536"/>
      <c r="Q54" s="843"/>
    </row>
    <row r="55" spans="1:17" ht="13.15" customHeight="1" x14ac:dyDescent="0.2">
      <c r="A55" s="534"/>
      <c r="B55" s="844"/>
      <c r="C55" s="537"/>
      <c r="D55" s="1036" t="s">
        <v>245</v>
      </c>
      <c r="E55" s="553"/>
      <c r="F55" s="593" t="s">
        <v>492</v>
      </c>
      <c r="G55" s="554"/>
      <c r="H55" s="537"/>
      <c r="I55" s="537"/>
      <c r="J55" s="552"/>
      <c r="K55" s="552"/>
      <c r="L55" s="552"/>
      <c r="M55" s="552"/>
      <c r="N55" s="537"/>
      <c r="O55" s="536"/>
      <c r="P55" s="536"/>
      <c r="Q55" s="843"/>
    </row>
    <row r="56" spans="1:17" ht="13.15" customHeight="1" x14ac:dyDescent="0.2">
      <c r="A56" s="534"/>
      <c r="B56" s="844"/>
      <c r="C56" s="537"/>
      <c r="D56" s="549"/>
      <c r="E56" s="549"/>
      <c r="F56" s="595"/>
      <c r="G56" s="540"/>
      <c r="H56" s="537"/>
      <c r="I56" s="537"/>
      <c r="J56" s="552"/>
      <c r="K56" s="552"/>
      <c r="L56" s="552"/>
      <c r="M56" s="552"/>
      <c r="N56" s="537"/>
      <c r="O56" s="536"/>
      <c r="P56" s="536"/>
      <c r="Q56" s="843"/>
    </row>
    <row r="57" spans="1:17" ht="13.15" customHeight="1" x14ac:dyDescent="0.2">
      <c r="A57" s="534"/>
      <c r="B57" s="844"/>
      <c r="C57" s="537"/>
      <c r="D57" s="555" t="s">
        <v>238</v>
      </c>
      <c r="E57" s="555"/>
      <c r="F57" s="720"/>
      <c r="G57" s="711"/>
      <c r="H57" s="721">
        <f>+act!F34*5/12</f>
        <v>0</v>
      </c>
      <c r="I57" s="721">
        <f>+act!G34</f>
        <v>0</v>
      </c>
      <c r="J57" s="721">
        <f>+act!H34</f>
        <v>0</v>
      </c>
      <c r="K57" s="721">
        <f>+act!I34</f>
        <v>0</v>
      </c>
      <c r="L57" s="721">
        <f>+act!J34</f>
        <v>0</v>
      </c>
      <c r="M57" s="721">
        <f>+act!K34</f>
        <v>0</v>
      </c>
      <c r="N57" s="721">
        <f>+act!L34</f>
        <v>0</v>
      </c>
      <c r="O57" s="721">
        <f>+act!M34</f>
        <v>0</v>
      </c>
      <c r="P57" s="536"/>
      <c r="Q57" s="843"/>
    </row>
    <row r="58" spans="1:17" ht="13.15" customHeight="1" x14ac:dyDescent="0.2">
      <c r="A58" s="534"/>
      <c r="B58" s="844"/>
      <c r="C58" s="537"/>
      <c r="D58" s="555" t="s">
        <v>239</v>
      </c>
      <c r="E58" s="555"/>
      <c r="F58" s="720"/>
      <c r="G58" s="711"/>
      <c r="H58" s="721">
        <f>+act!F35*5/12</f>
        <v>0</v>
      </c>
      <c r="I58" s="721">
        <f>+act!G35</f>
        <v>0</v>
      </c>
      <c r="J58" s="721">
        <f>+act!H35</f>
        <v>0</v>
      </c>
      <c r="K58" s="721">
        <f>+act!I35</f>
        <v>0</v>
      </c>
      <c r="L58" s="721">
        <f>+act!J35</f>
        <v>0</v>
      </c>
      <c r="M58" s="721">
        <f>+act!K35</f>
        <v>0</v>
      </c>
      <c r="N58" s="721">
        <f>+act!L35</f>
        <v>0</v>
      </c>
      <c r="O58" s="721">
        <f>+act!M35</f>
        <v>0</v>
      </c>
      <c r="P58" s="536"/>
      <c r="Q58" s="843"/>
    </row>
    <row r="59" spans="1:17" ht="13.15" customHeight="1" x14ac:dyDescent="0.2">
      <c r="A59" s="534"/>
      <c r="B59" s="844"/>
      <c r="C59" s="537"/>
      <c r="D59" s="556" t="s">
        <v>240</v>
      </c>
      <c r="E59" s="556"/>
      <c r="F59" s="720"/>
      <c r="G59" s="711"/>
      <c r="H59" s="721">
        <f>+act!F36*5/12</f>
        <v>0</v>
      </c>
      <c r="I59" s="721">
        <f>+act!G36</f>
        <v>0</v>
      </c>
      <c r="J59" s="721">
        <f>+act!H36</f>
        <v>0</v>
      </c>
      <c r="K59" s="721">
        <f>+act!I36</f>
        <v>0</v>
      </c>
      <c r="L59" s="721">
        <f>+act!J36</f>
        <v>0</v>
      </c>
      <c r="M59" s="721">
        <f>+act!K36</f>
        <v>0</v>
      </c>
      <c r="N59" s="721">
        <f>+act!L36</f>
        <v>0</v>
      </c>
      <c r="O59" s="721">
        <f>+act!M36</f>
        <v>0</v>
      </c>
      <c r="P59" s="536"/>
      <c r="Q59" s="843"/>
    </row>
    <row r="60" spans="1:17" ht="13.15" customHeight="1" x14ac:dyDescent="0.2">
      <c r="A60" s="534"/>
      <c r="B60" s="844"/>
      <c r="C60" s="537"/>
      <c r="D60" s="556" t="s">
        <v>241</v>
      </c>
      <c r="E60" s="556"/>
      <c r="F60" s="720"/>
      <c r="G60" s="711"/>
      <c r="H60" s="721">
        <f>+act!F37*5/12</f>
        <v>0</v>
      </c>
      <c r="I60" s="721">
        <f>+act!G37</f>
        <v>0</v>
      </c>
      <c r="J60" s="721">
        <f>+act!H37</f>
        <v>0</v>
      </c>
      <c r="K60" s="721">
        <f>+act!I37</f>
        <v>0</v>
      </c>
      <c r="L60" s="721">
        <f>+act!J37</f>
        <v>0</v>
      </c>
      <c r="M60" s="721">
        <f>+act!K37</f>
        <v>0</v>
      </c>
      <c r="N60" s="721">
        <f>+act!L37</f>
        <v>0</v>
      </c>
      <c r="O60" s="721">
        <f>+act!M37</f>
        <v>0</v>
      </c>
      <c r="P60" s="536"/>
      <c r="Q60" s="843"/>
    </row>
    <row r="61" spans="1:17" ht="13.15" customHeight="1" x14ac:dyDescent="0.2">
      <c r="A61" s="534"/>
      <c r="B61" s="844"/>
      <c r="C61" s="537"/>
      <c r="D61" s="555" t="s">
        <v>242</v>
      </c>
      <c r="E61" s="555"/>
      <c r="F61" s="720"/>
      <c r="G61" s="711"/>
      <c r="H61" s="721">
        <f>+act!F38*5/12</f>
        <v>0</v>
      </c>
      <c r="I61" s="721">
        <f>+act!G38</f>
        <v>0</v>
      </c>
      <c r="J61" s="721">
        <f>+act!H38</f>
        <v>0</v>
      </c>
      <c r="K61" s="721">
        <f>+act!I38</f>
        <v>0</v>
      </c>
      <c r="L61" s="721">
        <f>+act!J38</f>
        <v>0</v>
      </c>
      <c r="M61" s="721">
        <f>+act!K38</f>
        <v>0</v>
      </c>
      <c r="N61" s="721">
        <f>+act!L38</f>
        <v>0</v>
      </c>
      <c r="O61" s="721">
        <f>+act!M38</f>
        <v>0</v>
      </c>
      <c r="P61" s="536"/>
      <c r="Q61" s="843"/>
    </row>
    <row r="62" spans="1:17" ht="13.15" customHeight="1" x14ac:dyDescent="0.2">
      <c r="A62" s="534"/>
      <c r="B62" s="844"/>
      <c r="C62" s="537"/>
      <c r="D62" s="555" t="s">
        <v>243</v>
      </c>
      <c r="E62" s="555"/>
      <c r="F62" s="720"/>
      <c r="G62" s="711"/>
      <c r="H62" s="721">
        <f>+act!F39*5/12</f>
        <v>0</v>
      </c>
      <c r="I62" s="721">
        <f>+act!G39</f>
        <v>0</v>
      </c>
      <c r="J62" s="721">
        <f>+act!H39</f>
        <v>0</v>
      </c>
      <c r="K62" s="721">
        <f>+act!I39</f>
        <v>0</v>
      </c>
      <c r="L62" s="721">
        <f>+act!J39</f>
        <v>0</v>
      </c>
      <c r="M62" s="721">
        <f>+act!K39</f>
        <v>0</v>
      </c>
      <c r="N62" s="721">
        <f>+act!L39</f>
        <v>0</v>
      </c>
      <c r="O62" s="721">
        <f>+act!M39</f>
        <v>0</v>
      </c>
      <c r="P62" s="536"/>
      <c r="Q62" s="843"/>
    </row>
    <row r="63" spans="1:17" ht="13.15" customHeight="1" x14ac:dyDescent="0.2">
      <c r="A63" s="534"/>
      <c r="B63" s="844"/>
      <c r="C63" s="537"/>
      <c r="D63" s="549"/>
      <c r="E63" s="549"/>
      <c r="F63" s="595"/>
      <c r="G63" s="557"/>
      <c r="H63" s="552"/>
      <c r="I63" s="552"/>
      <c r="J63" s="552"/>
      <c r="K63" s="552"/>
      <c r="L63" s="552"/>
      <c r="M63" s="552"/>
      <c r="N63" s="552"/>
      <c r="O63" s="552"/>
      <c r="P63" s="536"/>
      <c r="Q63" s="843"/>
    </row>
    <row r="64" spans="1:17" ht="13.15" customHeight="1" x14ac:dyDescent="0.2">
      <c r="A64" s="534"/>
      <c r="B64" s="844"/>
      <c r="C64" s="537"/>
      <c r="D64" s="544" t="s">
        <v>196</v>
      </c>
      <c r="E64" s="544"/>
      <c r="F64" s="595"/>
      <c r="G64" s="557"/>
      <c r="H64" s="1030">
        <f t="shared" ref="H64:O64" si="6">SUM(H57:H62)</f>
        <v>0</v>
      </c>
      <c r="I64" s="1030">
        <f t="shared" si="6"/>
        <v>0</v>
      </c>
      <c r="J64" s="1030">
        <f t="shared" si="6"/>
        <v>0</v>
      </c>
      <c r="K64" s="1030">
        <f t="shared" si="6"/>
        <v>0</v>
      </c>
      <c r="L64" s="1030">
        <f t="shared" si="6"/>
        <v>0</v>
      </c>
      <c r="M64" s="1030">
        <f t="shared" si="6"/>
        <v>0</v>
      </c>
      <c r="N64" s="1030">
        <f t="shared" si="6"/>
        <v>0</v>
      </c>
      <c r="O64" s="1030">
        <f t="shared" si="6"/>
        <v>0</v>
      </c>
      <c r="P64" s="536"/>
      <c r="Q64" s="843"/>
    </row>
    <row r="65" spans="1:17" ht="13.15" customHeight="1" x14ac:dyDescent="0.2">
      <c r="A65" s="534"/>
      <c r="B65" s="844"/>
      <c r="C65" s="537"/>
      <c r="D65" s="550"/>
      <c r="E65" s="550"/>
      <c r="F65" s="595"/>
      <c r="G65" s="557"/>
      <c r="H65" s="537"/>
      <c r="I65" s="537"/>
      <c r="J65" s="552"/>
      <c r="K65" s="552"/>
      <c r="L65" s="552"/>
      <c r="M65" s="552"/>
      <c r="N65" s="537"/>
      <c r="O65" s="537"/>
      <c r="P65" s="536"/>
      <c r="Q65" s="843"/>
    </row>
    <row r="66" spans="1:17" ht="13.15" customHeight="1" x14ac:dyDescent="0.2">
      <c r="A66" s="534"/>
      <c r="B66" s="844"/>
      <c r="C66" s="583"/>
      <c r="D66" s="662"/>
      <c r="E66" s="662"/>
      <c r="F66" s="592"/>
      <c r="G66" s="663"/>
      <c r="H66" s="583"/>
      <c r="I66" s="583"/>
      <c r="J66" s="664"/>
      <c r="K66" s="664"/>
      <c r="L66" s="664"/>
      <c r="M66" s="664"/>
      <c r="N66" s="583"/>
      <c r="O66" s="583"/>
      <c r="P66" s="583"/>
      <c r="Q66" s="843"/>
    </row>
    <row r="67" spans="1:17" ht="13.15" customHeight="1" x14ac:dyDescent="0.2">
      <c r="A67" s="534"/>
      <c r="B67" s="844"/>
      <c r="C67" s="537"/>
      <c r="D67" s="550"/>
      <c r="E67" s="550"/>
      <c r="F67" s="595"/>
      <c r="G67" s="557"/>
      <c r="H67" s="537"/>
      <c r="I67" s="537"/>
      <c r="J67" s="552"/>
      <c r="K67" s="552"/>
      <c r="L67" s="552"/>
      <c r="M67" s="552"/>
      <c r="N67" s="537"/>
      <c r="O67" s="537"/>
      <c r="P67" s="536"/>
      <c r="Q67" s="843"/>
    </row>
    <row r="68" spans="1:17" ht="13.15" customHeight="1" x14ac:dyDescent="0.2">
      <c r="A68" s="534"/>
      <c r="B68" s="844"/>
      <c r="C68" s="537"/>
      <c r="D68" s="982" t="s">
        <v>437</v>
      </c>
      <c r="E68" s="558"/>
      <c r="F68" s="593" t="s">
        <v>492</v>
      </c>
      <c r="G68" s="554"/>
      <c r="H68" s="559"/>
      <c r="I68" s="559"/>
      <c r="J68" s="560"/>
      <c r="K68" s="560"/>
      <c r="L68" s="560"/>
      <c r="M68" s="560"/>
      <c r="N68" s="537"/>
      <c r="O68" s="537"/>
      <c r="P68" s="536"/>
      <c r="Q68" s="843"/>
    </row>
    <row r="69" spans="1:17" ht="13.15" customHeight="1" x14ac:dyDescent="0.2">
      <c r="A69" s="534"/>
      <c r="B69" s="844"/>
      <c r="C69" s="537"/>
      <c r="D69" s="544"/>
      <c r="E69" s="544"/>
      <c r="F69" s="595"/>
      <c r="G69" s="557"/>
      <c r="H69" s="559"/>
      <c r="I69" s="559"/>
      <c r="J69" s="560"/>
      <c r="K69" s="560"/>
      <c r="L69" s="560"/>
      <c r="M69" s="560"/>
      <c r="N69" s="537"/>
      <c r="O69" s="537"/>
      <c r="P69" s="536"/>
      <c r="Q69" s="843"/>
    </row>
    <row r="70" spans="1:17" ht="13.15" customHeight="1" x14ac:dyDescent="0.2">
      <c r="A70" s="534"/>
      <c r="B70" s="844"/>
      <c r="C70" s="537"/>
      <c r="D70" s="561" t="s">
        <v>498</v>
      </c>
      <c r="E70" s="561"/>
      <c r="F70" s="720"/>
      <c r="G70" s="557"/>
      <c r="H70" s="600">
        <f>+mop!F17*5/12</f>
        <v>0</v>
      </c>
      <c r="I70" s="600">
        <f>+mop!G17</f>
        <v>0</v>
      </c>
      <c r="J70" s="600">
        <f>+mop!H17</f>
        <v>0</v>
      </c>
      <c r="K70" s="600">
        <f>+mop!I17</f>
        <v>0</v>
      </c>
      <c r="L70" s="600">
        <f>+mop!J17</f>
        <v>0</v>
      </c>
      <c r="M70" s="600">
        <f>+mop!K17</f>
        <v>0</v>
      </c>
      <c r="N70" s="600">
        <f>+mop!L17</f>
        <v>0</v>
      </c>
      <c r="O70" s="600">
        <f>+mop!M17</f>
        <v>0</v>
      </c>
      <c r="P70" s="536"/>
      <c r="Q70" s="843"/>
    </row>
    <row r="71" spans="1:17" ht="13.15" customHeight="1" x14ac:dyDescent="0.2">
      <c r="A71" s="534"/>
      <c r="B71" s="844"/>
      <c r="C71" s="537"/>
      <c r="D71" s="714"/>
      <c r="E71" s="690"/>
      <c r="F71" s="722"/>
      <c r="G71" s="711"/>
      <c r="H71" s="721">
        <v>0</v>
      </c>
      <c r="I71" s="721">
        <v>0</v>
      </c>
      <c r="J71" s="721">
        <v>0</v>
      </c>
      <c r="K71" s="721">
        <v>0</v>
      </c>
      <c r="L71" s="721">
        <v>0</v>
      </c>
      <c r="M71" s="721">
        <v>0</v>
      </c>
      <c r="N71" s="721">
        <v>0</v>
      </c>
      <c r="O71" s="721">
        <v>0</v>
      </c>
      <c r="P71" s="536"/>
      <c r="Q71" s="843"/>
    </row>
    <row r="72" spans="1:17" ht="13.15" customHeight="1" x14ac:dyDescent="0.2">
      <c r="A72" s="534"/>
      <c r="B72" s="844"/>
      <c r="C72" s="537"/>
      <c r="D72" s="714"/>
      <c r="E72" s="690"/>
      <c r="F72" s="722"/>
      <c r="G72" s="711"/>
      <c r="H72" s="721">
        <v>0</v>
      </c>
      <c r="I72" s="721">
        <v>0</v>
      </c>
      <c r="J72" s="721">
        <v>0</v>
      </c>
      <c r="K72" s="721">
        <v>0</v>
      </c>
      <c r="L72" s="721">
        <v>0</v>
      </c>
      <c r="M72" s="721">
        <v>0</v>
      </c>
      <c r="N72" s="721">
        <v>0</v>
      </c>
      <c r="O72" s="721">
        <v>0</v>
      </c>
      <c r="P72" s="536"/>
      <c r="Q72" s="843"/>
    </row>
    <row r="73" spans="1:17" ht="13.15" customHeight="1" x14ac:dyDescent="0.2">
      <c r="A73" s="534"/>
      <c r="B73" s="844"/>
      <c r="C73" s="537"/>
      <c r="D73" s="714"/>
      <c r="E73" s="690"/>
      <c r="F73" s="722"/>
      <c r="G73" s="711"/>
      <c r="H73" s="721">
        <v>0</v>
      </c>
      <c r="I73" s="721">
        <v>0</v>
      </c>
      <c r="J73" s="721">
        <v>0</v>
      </c>
      <c r="K73" s="721">
        <v>0</v>
      </c>
      <c r="L73" s="721">
        <v>0</v>
      </c>
      <c r="M73" s="721">
        <v>0</v>
      </c>
      <c r="N73" s="721">
        <v>0</v>
      </c>
      <c r="O73" s="721">
        <v>0</v>
      </c>
      <c r="P73" s="536"/>
      <c r="Q73" s="843"/>
    </row>
    <row r="74" spans="1:17" ht="13.15" customHeight="1" x14ac:dyDescent="0.2">
      <c r="A74" s="534"/>
      <c r="B74" s="844"/>
      <c r="C74" s="537"/>
      <c r="D74" s="714"/>
      <c r="E74" s="690"/>
      <c r="F74" s="722"/>
      <c r="G74" s="711"/>
      <c r="H74" s="721">
        <v>0</v>
      </c>
      <c r="I74" s="721">
        <v>0</v>
      </c>
      <c r="J74" s="721">
        <v>0</v>
      </c>
      <c r="K74" s="721">
        <v>0</v>
      </c>
      <c r="L74" s="721">
        <v>0</v>
      </c>
      <c r="M74" s="721">
        <v>0</v>
      </c>
      <c r="N74" s="721">
        <v>0</v>
      </c>
      <c r="O74" s="721">
        <v>0</v>
      </c>
      <c r="P74" s="536"/>
      <c r="Q74" s="843"/>
    </row>
    <row r="75" spans="1:17" ht="13.15" customHeight="1" x14ac:dyDescent="0.2">
      <c r="A75" s="534"/>
      <c r="B75" s="844"/>
      <c r="C75" s="537"/>
      <c r="D75" s="714"/>
      <c r="E75" s="690"/>
      <c r="F75" s="722"/>
      <c r="G75" s="711"/>
      <c r="H75" s="721">
        <v>0</v>
      </c>
      <c r="I75" s="721">
        <v>0</v>
      </c>
      <c r="J75" s="721">
        <v>0</v>
      </c>
      <c r="K75" s="721">
        <v>0</v>
      </c>
      <c r="L75" s="721">
        <v>0</v>
      </c>
      <c r="M75" s="721">
        <v>0</v>
      </c>
      <c r="N75" s="721">
        <v>0</v>
      </c>
      <c r="O75" s="721">
        <v>0</v>
      </c>
      <c r="P75" s="536"/>
      <c r="Q75" s="843"/>
    </row>
    <row r="76" spans="1:17" ht="13.15" customHeight="1" x14ac:dyDescent="0.2">
      <c r="A76" s="534"/>
      <c r="B76" s="844"/>
      <c r="C76" s="537"/>
      <c r="D76" s="714"/>
      <c r="E76" s="690"/>
      <c r="F76" s="722"/>
      <c r="G76" s="711"/>
      <c r="H76" s="721">
        <v>0</v>
      </c>
      <c r="I76" s="721">
        <v>0</v>
      </c>
      <c r="J76" s="721">
        <v>0</v>
      </c>
      <c r="K76" s="721">
        <v>0</v>
      </c>
      <c r="L76" s="721">
        <v>0</v>
      </c>
      <c r="M76" s="721">
        <v>0</v>
      </c>
      <c r="N76" s="721">
        <v>0</v>
      </c>
      <c r="O76" s="721">
        <v>0</v>
      </c>
      <c r="P76" s="536"/>
      <c r="Q76" s="843"/>
    </row>
    <row r="77" spans="1:17" ht="13.15" customHeight="1" x14ac:dyDescent="0.2">
      <c r="A77" s="534"/>
      <c r="B77" s="844"/>
      <c r="C77" s="537"/>
      <c r="D77" s="714"/>
      <c r="E77" s="690"/>
      <c r="F77" s="722"/>
      <c r="G77" s="711"/>
      <c r="H77" s="721">
        <v>0</v>
      </c>
      <c r="I77" s="721">
        <v>0</v>
      </c>
      <c r="J77" s="721">
        <v>0</v>
      </c>
      <c r="K77" s="721">
        <v>0</v>
      </c>
      <c r="L77" s="721">
        <v>0</v>
      </c>
      <c r="M77" s="721">
        <v>0</v>
      </c>
      <c r="N77" s="721">
        <v>0</v>
      </c>
      <c r="O77" s="721">
        <v>0</v>
      </c>
      <c r="P77" s="536"/>
      <c r="Q77" s="843"/>
    </row>
    <row r="78" spans="1:17" ht="13.15" customHeight="1" x14ac:dyDescent="0.2">
      <c r="A78" s="534"/>
      <c r="B78" s="844"/>
      <c r="C78" s="537"/>
      <c r="D78" s="714"/>
      <c r="E78" s="690"/>
      <c r="F78" s="722"/>
      <c r="G78" s="711"/>
      <c r="H78" s="721">
        <v>0</v>
      </c>
      <c r="I78" s="721">
        <v>0</v>
      </c>
      <c r="J78" s="721">
        <v>0</v>
      </c>
      <c r="K78" s="721">
        <v>0</v>
      </c>
      <c r="L78" s="721">
        <v>0</v>
      </c>
      <c r="M78" s="721">
        <v>0</v>
      </c>
      <c r="N78" s="721">
        <v>0</v>
      </c>
      <c r="O78" s="721">
        <v>0</v>
      </c>
      <c r="P78" s="536"/>
      <c r="Q78" s="843"/>
    </row>
    <row r="79" spans="1:17" ht="13.15" customHeight="1" x14ac:dyDescent="0.2">
      <c r="A79" s="534"/>
      <c r="B79" s="844"/>
      <c r="C79" s="537"/>
      <c r="D79" s="714"/>
      <c r="E79" s="690"/>
      <c r="F79" s="722"/>
      <c r="G79" s="711"/>
      <c r="H79" s="721">
        <v>0</v>
      </c>
      <c r="I79" s="721">
        <v>0</v>
      </c>
      <c r="J79" s="721">
        <v>0</v>
      </c>
      <c r="K79" s="721">
        <v>0</v>
      </c>
      <c r="L79" s="721">
        <v>0</v>
      </c>
      <c r="M79" s="721">
        <v>0</v>
      </c>
      <c r="N79" s="721">
        <v>0</v>
      </c>
      <c r="O79" s="721">
        <v>0</v>
      </c>
      <c r="P79" s="536"/>
      <c r="Q79" s="843"/>
    </row>
    <row r="80" spans="1:17" ht="13.15" customHeight="1" x14ac:dyDescent="0.2">
      <c r="A80" s="534"/>
      <c r="B80" s="844"/>
      <c r="C80" s="537"/>
      <c r="D80" s="549"/>
      <c r="E80" s="549"/>
      <c r="F80" s="595"/>
      <c r="G80" s="557"/>
      <c r="H80" s="552"/>
      <c r="I80" s="552"/>
      <c r="J80" s="552"/>
      <c r="K80" s="552"/>
      <c r="L80" s="552"/>
      <c r="M80" s="552"/>
      <c r="N80" s="552"/>
      <c r="O80" s="552"/>
      <c r="P80" s="536"/>
      <c r="Q80" s="843"/>
    </row>
    <row r="81" spans="1:17" ht="13.15" customHeight="1" x14ac:dyDescent="0.2">
      <c r="A81" s="534"/>
      <c r="B81" s="844"/>
      <c r="C81" s="537"/>
      <c r="D81" s="544" t="s">
        <v>196</v>
      </c>
      <c r="E81" s="544"/>
      <c r="F81" s="595"/>
      <c r="G81" s="557"/>
      <c r="H81" s="1030">
        <f>SUM(H70:H80)</f>
        <v>0</v>
      </c>
      <c r="I81" s="1030">
        <f>SUM(I70:I80)</f>
        <v>0</v>
      </c>
      <c r="J81" s="1030">
        <f t="shared" ref="J81:O81" si="7">SUM(J70:J80)</f>
        <v>0</v>
      </c>
      <c r="K81" s="1030">
        <f t="shared" si="7"/>
        <v>0</v>
      </c>
      <c r="L81" s="1030">
        <f t="shared" si="7"/>
        <v>0</v>
      </c>
      <c r="M81" s="1030">
        <f t="shared" si="7"/>
        <v>0</v>
      </c>
      <c r="N81" s="1030">
        <f t="shared" si="7"/>
        <v>0</v>
      </c>
      <c r="O81" s="1030">
        <f t="shared" si="7"/>
        <v>0</v>
      </c>
      <c r="P81" s="536"/>
      <c r="Q81" s="843"/>
    </row>
    <row r="82" spans="1:17" ht="13.15" customHeight="1" x14ac:dyDescent="0.2">
      <c r="A82" s="534"/>
      <c r="B82" s="844"/>
      <c r="C82" s="537"/>
      <c r="D82" s="549"/>
      <c r="E82" s="549"/>
      <c r="F82" s="595"/>
      <c r="G82" s="557"/>
      <c r="H82" s="537"/>
      <c r="I82" s="537"/>
      <c r="J82" s="552"/>
      <c r="K82" s="552"/>
      <c r="L82" s="552"/>
      <c r="M82" s="552"/>
      <c r="N82" s="537"/>
      <c r="O82" s="537"/>
      <c r="P82" s="536"/>
      <c r="Q82" s="843"/>
    </row>
    <row r="83" spans="1:17" ht="13.15" customHeight="1" x14ac:dyDescent="0.2">
      <c r="A83" s="534"/>
      <c r="B83" s="844"/>
      <c r="C83" s="583"/>
      <c r="D83" s="665"/>
      <c r="E83" s="665"/>
      <c r="F83" s="592"/>
      <c r="G83" s="663"/>
      <c r="H83" s="583"/>
      <c r="I83" s="583"/>
      <c r="J83" s="664"/>
      <c r="K83" s="664"/>
      <c r="L83" s="664"/>
      <c r="M83" s="664"/>
      <c r="N83" s="583"/>
      <c r="O83" s="583"/>
      <c r="P83" s="583"/>
      <c r="Q83" s="843"/>
    </row>
    <row r="84" spans="1:17" ht="13.15" customHeight="1" x14ac:dyDescent="0.2">
      <c r="A84" s="534"/>
      <c r="B84" s="844"/>
      <c r="C84" s="585"/>
      <c r="D84" s="853"/>
      <c r="E84" s="853"/>
      <c r="F84" s="659"/>
      <c r="G84" s="854"/>
      <c r="H84" s="585"/>
      <c r="I84" s="585"/>
      <c r="J84" s="855"/>
      <c r="K84" s="855"/>
      <c r="L84" s="855"/>
      <c r="M84" s="855"/>
      <c r="N84" s="585"/>
      <c r="O84" s="585"/>
      <c r="P84" s="536"/>
      <c r="Q84" s="843"/>
    </row>
    <row r="85" spans="1:17" ht="13.15" customHeight="1" x14ac:dyDescent="0.2">
      <c r="A85" s="534"/>
      <c r="B85" s="844"/>
      <c r="C85" s="544"/>
      <c r="D85" s="1036" t="s">
        <v>493</v>
      </c>
      <c r="E85" s="1036"/>
      <c r="F85" s="1043" t="s">
        <v>492</v>
      </c>
      <c r="G85" s="554"/>
      <c r="H85" s="537"/>
      <c r="I85" s="537"/>
      <c r="J85" s="562"/>
      <c r="K85" s="562"/>
      <c r="L85" s="562"/>
      <c r="M85" s="562"/>
      <c r="N85" s="537"/>
      <c r="O85" s="537"/>
      <c r="P85" s="536"/>
      <c r="Q85" s="843"/>
    </row>
    <row r="86" spans="1:17" ht="13.15" customHeight="1" x14ac:dyDescent="0.2">
      <c r="A86" s="534"/>
      <c r="B86" s="844"/>
      <c r="C86" s="544"/>
      <c r="D86" s="549"/>
      <c r="E86" s="549"/>
      <c r="F86" s="595"/>
      <c r="G86" s="563"/>
      <c r="H86" s="537"/>
      <c r="I86" s="537"/>
      <c r="J86" s="562"/>
      <c r="K86" s="562"/>
      <c r="L86" s="562"/>
      <c r="M86" s="562"/>
      <c r="N86" s="537"/>
      <c r="O86" s="537"/>
      <c r="P86" s="536"/>
      <c r="Q86" s="843"/>
    </row>
    <row r="87" spans="1:17" ht="13.15" customHeight="1" x14ac:dyDescent="0.2">
      <c r="A87" s="534"/>
      <c r="B87" s="844"/>
      <c r="C87" s="537"/>
      <c r="D87" s="714"/>
      <c r="E87" s="690"/>
      <c r="F87" s="722"/>
      <c r="G87" s="711"/>
      <c r="H87" s="721">
        <v>0</v>
      </c>
      <c r="I87" s="721">
        <f t="shared" ref="I87:L107" si="8">H87</f>
        <v>0</v>
      </c>
      <c r="J87" s="721">
        <f t="shared" si="8"/>
        <v>0</v>
      </c>
      <c r="K87" s="721">
        <f t="shared" si="8"/>
        <v>0</v>
      </c>
      <c r="L87" s="721">
        <f t="shared" si="8"/>
        <v>0</v>
      </c>
      <c r="M87" s="721">
        <f t="shared" ref="M87:M121" si="9">L87</f>
        <v>0</v>
      </c>
      <c r="N87" s="723">
        <f t="shared" ref="N87:O121" si="10">M87</f>
        <v>0</v>
      </c>
      <c r="O87" s="723">
        <f t="shared" si="10"/>
        <v>0</v>
      </c>
      <c r="P87" s="709"/>
      <c r="Q87" s="843"/>
    </row>
    <row r="88" spans="1:17" ht="13.15" customHeight="1" x14ac:dyDescent="0.2">
      <c r="A88" s="534"/>
      <c r="B88" s="844"/>
      <c r="C88" s="537"/>
      <c r="D88" s="714"/>
      <c r="E88" s="690"/>
      <c r="F88" s="722"/>
      <c r="G88" s="711"/>
      <c r="H88" s="721">
        <v>0</v>
      </c>
      <c r="I88" s="721">
        <f t="shared" si="8"/>
        <v>0</v>
      </c>
      <c r="J88" s="721">
        <f t="shared" si="8"/>
        <v>0</v>
      </c>
      <c r="K88" s="721">
        <f t="shared" si="8"/>
        <v>0</v>
      </c>
      <c r="L88" s="721">
        <f t="shared" si="8"/>
        <v>0</v>
      </c>
      <c r="M88" s="721">
        <f t="shared" si="9"/>
        <v>0</v>
      </c>
      <c r="N88" s="723">
        <f t="shared" si="10"/>
        <v>0</v>
      </c>
      <c r="O88" s="723">
        <f t="shared" si="10"/>
        <v>0</v>
      </c>
      <c r="P88" s="709"/>
      <c r="Q88" s="843"/>
    </row>
    <row r="89" spans="1:17" ht="13.15" customHeight="1" x14ac:dyDescent="0.2">
      <c r="A89" s="534"/>
      <c r="B89" s="844"/>
      <c r="C89" s="537"/>
      <c r="D89" s="714"/>
      <c r="E89" s="690"/>
      <c r="F89" s="722"/>
      <c r="G89" s="711"/>
      <c r="H89" s="721">
        <v>0</v>
      </c>
      <c r="I89" s="721">
        <f t="shared" si="8"/>
        <v>0</v>
      </c>
      <c r="J89" s="721">
        <f t="shared" si="8"/>
        <v>0</v>
      </c>
      <c r="K89" s="721">
        <f t="shared" si="8"/>
        <v>0</v>
      </c>
      <c r="L89" s="721">
        <f t="shared" si="8"/>
        <v>0</v>
      </c>
      <c r="M89" s="721">
        <f t="shared" si="9"/>
        <v>0</v>
      </c>
      <c r="N89" s="723">
        <f t="shared" si="10"/>
        <v>0</v>
      </c>
      <c r="O89" s="723">
        <f t="shared" si="10"/>
        <v>0</v>
      </c>
      <c r="P89" s="709"/>
      <c r="Q89" s="843"/>
    </row>
    <row r="90" spans="1:17" ht="13.15" customHeight="1" x14ac:dyDescent="0.2">
      <c r="A90" s="534"/>
      <c r="B90" s="844"/>
      <c r="C90" s="537"/>
      <c r="D90" s="714"/>
      <c r="E90" s="690"/>
      <c r="F90" s="722"/>
      <c r="G90" s="711"/>
      <c r="H90" s="721">
        <v>0</v>
      </c>
      <c r="I90" s="721">
        <f t="shared" si="8"/>
        <v>0</v>
      </c>
      <c r="J90" s="721">
        <f t="shared" si="8"/>
        <v>0</v>
      </c>
      <c r="K90" s="721">
        <f t="shared" si="8"/>
        <v>0</v>
      </c>
      <c r="L90" s="721">
        <f t="shared" si="8"/>
        <v>0</v>
      </c>
      <c r="M90" s="721">
        <f t="shared" si="9"/>
        <v>0</v>
      </c>
      <c r="N90" s="723">
        <f t="shared" si="10"/>
        <v>0</v>
      </c>
      <c r="O90" s="723">
        <f t="shared" si="10"/>
        <v>0</v>
      </c>
      <c r="P90" s="709"/>
      <c r="Q90" s="843"/>
    </row>
    <row r="91" spans="1:17" ht="13.15" customHeight="1" x14ac:dyDescent="0.2">
      <c r="A91" s="534"/>
      <c r="B91" s="844"/>
      <c r="C91" s="537"/>
      <c r="D91" s="714"/>
      <c r="E91" s="690"/>
      <c r="F91" s="722"/>
      <c r="G91" s="711"/>
      <c r="H91" s="721">
        <v>0</v>
      </c>
      <c r="I91" s="721">
        <f t="shared" si="8"/>
        <v>0</v>
      </c>
      <c r="J91" s="721">
        <f t="shared" si="8"/>
        <v>0</v>
      </c>
      <c r="K91" s="721">
        <f t="shared" si="8"/>
        <v>0</v>
      </c>
      <c r="L91" s="721">
        <f t="shared" si="8"/>
        <v>0</v>
      </c>
      <c r="M91" s="721">
        <f t="shared" si="9"/>
        <v>0</v>
      </c>
      <c r="N91" s="723">
        <f t="shared" si="10"/>
        <v>0</v>
      </c>
      <c r="O91" s="723">
        <f t="shared" si="10"/>
        <v>0</v>
      </c>
      <c r="P91" s="709"/>
      <c r="Q91" s="843"/>
    </row>
    <row r="92" spans="1:17" ht="13.15" customHeight="1" x14ac:dyDescent="0.2">
      <c r="A92" s="534"/>
      <c r="B92" s="844"/>
      <c r="C92" s="537"/>
      <c r="D92" s="714"/>
      <c r="E92" s="690"/>
      <c r="F92" s="722"/>
      <c r="G92" s="711"/>
      <c r="H92" s="721">
        <v>0</v>
      </c>
      <c r="I92" s="721">
        <f t="shared" si="8"/>
        <v>0</v>
      </c>
      <c r="J92" s="721">
        <f t="shared" si="8"/>
        <v>0</v>
      </c>
      <c r="K92" s="721">
        <f t="shared" si="8"/>
        <v>0</v>
      </c>
      <c r="L92" s="721">
        <f t="shared" si="8"/>
        <v>0</v>
      </c>
      <c r="M92" s="721">
        <f t="shared" si="9"/>
        <v>0</v>
      </c>
      <c r="N92" s="723">
        <f t="shared" si="10"/>
        <v>0</v>
      </c>
      <c r="O92" s="723">
        <f t="shared" si="10"/>
        <v>0</v>
      </c>
      <c r="P92" s="709"/>
      <c r="Q92" s="843"/>
    </row>
    <row r="93" spans="1:17" ht="13.15" customHeight="1" x14ac:dyDescent="0.2">
      <c r="A93" s="534"/>
      <c r="B93" s="844"/>
      <c r="C93" s="537"/>
      <c r="D93" s="714"/>
      <c r="E93" s="690"/>
      <c r="F93" s="722"/>
      <c r="G93" s="711"/>
      <c r="H93" s="721">
        <v>0</v>
      </c>
      <c r="I93" s="721">
        <f t="shared" si="8"/>
        <v>0</v>
      </c>
      <c r="J93" s="721">
        <f t="shared" si="8"/>
        <v>0</v>
      </c>
      <c r="K93" s="721">
        <f t="shared" si="8"/>
        <v>0</v>
      </c>
      <c r="L93" s="721">
        <f t="shared" si="8"/>
        <v>0</v>
      </c>
      <c r="M93" s="721">
        <f t="shared" si="9"/>
        <v>0</v>
      </c>
      <c r="N93" s="723">
        <f t="shared" si="10"/>
        <v>0</v>
      </c>
      <c r="O93" s="723">
        <f t="shared" si="10"/>
        <v>0</v>
      </c>
      <c r="P93" s="709"/>
      <c r="Q93" s="843"/>
    </row>
    <row r="94" spans="1:17" ht="13.15" customHeight="1" x14ac:dyDescent="0.2">
      <c r="A94" s="534"/>
      <c r="B94" s="844"/>
      <c r="C94" s="537"/>
      <c r="D94" s="714"/>
      <c r="E94" s="690"/>
      <c r="F94" s="722"/>
      <c r="G94" s="711"/>
      <c r="H94" s="721">
        <v>0</v>
      </c>
      <c r="I94" s="721">
        <f t="shared" si="8"/>
        <v>0</v>
      </c>
      <c r="J94" s="721">
        <f t="shared" si="8"/>
        <v>0</v>
      </c>
      <c r="K94" s="721">
        <f t="shared" si="8"/>
        <v>0</v>
      </c>
      <c r="L94" s="721">
        <f t="shared" si="8"/>
        <v>0</v>
      </c>
      <c r="M94" s="721">
        <f t="shared" si="9"/>
        <v>0</v>
      </c>
      <c r="N94" s="723">
        <f t="shared" si="10"/>
        <v>0</v>
      </c>
      <c r="O94" s="723">
        <f t="shared" si="10"/>
        <v>0</v>
      </c>
      <c r="P94" s="709"/>
      <c r="Q94" s="843"/>
    </row>
    <row r="95" spans="1:17" ht="13.15" customHeight="1" x14ac:dyDescent="0.2">
      <c r="A95" s="534"/>
      <c r="B95" s="844"/>
      <c r="C95" s="537"/>
      <c r="D95" s="714"/>
      <c r="E95" s="690"/>
      <c r="F95" s="722"/>
      <c r="G95" s="711"/>
      <c r="H95" s="721">
        <v>0</v>
      </c>
      <c r="I95" s="721">
        <f t="shared" si="8"/>
        <v>0</v>
      </c>
      <c r="J95" s="721">
        <f t="shared" si="8"/>
        <v>0</v>
      </c>
      <c r="K95" s="721">
        <f t="shared" si="8"/>
        <v>0</v>
      </c>
      <c r="L95" s="721">
        <f t="shared" si="8"/>
        <v>0</v>
      </c>
      <c r="M95" s="721">
        <f t="shared" si="9"/>
        <v>0</v>
      </c>
      <c r="N95" s="723">
        <f t="shared" si="10"/>
        <v>0</v>
      </c>
      <c r="O95" s="723">
        <f t="shared" si="10"/>
        <v>0</v>
      </c>
      <c r="P95" s="709"/>
      <c r="Q95" s="843"/>
    </row>
    <row r="96" spans="1:17" ht="13.15" customHeight="1" x14ac:dyDescent="0.2">
      <c r="A96" s="534"/>
      <c r="B96" s="844"/>
      <c r="C96" s="537"/>
      <c r="D96" s="714"/>
      <c r="E96" s="690"/>
      <c r="F96" s="722"/>
      <c r="G96" s="711"/>
      <c r="H96" s="721">
        <v>0</v>
      </c>
      <c r="I96" s="721">
        <f t="shared" si="8"/>
        <v>0</v>
      </c>
      <c r="J96" s="721">
        <f t="shared" si="8"/>
        <v>0</v>
      </c>
      <c r="K96" s="721">
        <f t="shared" si="8"/>
        <v>0</v>
      </c>
      <c r="L96" s="721">
        <f t="shared" si="8"/>
        <v>0</v>
      </c>
      <c r="M96" s="721">
        <f t="shared" si="9"/>
        <v>0</v>
      </c>
      <c r="N96" s="723">
        <f t="shared" si="10"/>
        <v>0</v>
      </c>
      <c r="O96" s="723">
        <f t="shared" si="10"/>
        <v>0</v>
      </c>
      <c r="P96" s="709"/>
      <c r="Q96" s="843"/>
    </row>
    <row r="97" spans="1:17" ht="13.15" customHeight="1" x14ac:dyDescent="0.2">
      <c r="A97" s="534"/>
      <c r="B97" s="844"/>
      <c r="C97" s="537"/>
      <c r="D97" s="714"/>
      <c r="E97" s="690"/>
      <c r="F97" s="722"/>
      <c r="G97" s="711"/>
      <c r="H97" s="721">
        <v>0</v>
      </c>
      <c r="I97" s="721">
        <f t="shared" si="8"/>
        <v>0</v>
      </c>
      <c r="J97" s="721">
        <f t="shared" si="8"/>
        <v>0</v>
      </c>
      <c r="K97" s="721">
        <f t="shared" si="8"/>
        <v>0</v>
      </c>
      <c r="L97" s="721">
        <f t="shared" si="8"/>
        <v>0</v>
      </c>
      <c r="M97" s="721">
        <f t="shared" si="9"/>
        <v>0</v>
      </c>
      <c r="N97" s="723">
        <f t="shared" si="10"/>
        <v>0</v>
      </c>
      <c r="O97" s="723">
        <f t="shared" si="10"/>
        <v>0</v>
      </c>
      <c r="P97" s="709"/>
      <c r="Q97" s="843"/>
    </row>
    <row r="98" spans="1:17" ht="13.15" customHeight="1" x14ac:dyDescent="0.2">
      <c r="A98" s="534"/>
      <c r="B98" s="844"/>
      <c r="C98" s="537"/>
      <c r="D98" s="714"/>
      <c r="E98" s="690"/>
      <c r="F98" s="722"/>
      <c r="G98" s="711"/>
      <c r="H98" s="721">
        <v>0</v>
      </c>
      <c r="I98" s="721">
        <f t="shared" si="8"/>
        <v>0</v>
      </c>
      <c r="J98" s="721">
        <f t="shared" si="8"/>
        <v>0</v>
      </c>
      <c r="K98" s="721">
        <f t="shared" si="8"/>
        <v>0</v>
      </c>
      <c r="L98" s="721">
        <f t="shared" si="8"/>
        <v>0</v>
      </c>
      <c r="M98" s="721">
        <f t="shared" si="9"/>
        <v>0</v>
      </c>
      <c r="N98" s="723">
        <f t="shared" si="10"/>
        <v>0</v>
      </c>
      <c r="O98" s="723">
        <f t="shared" si="10"/>
        <v>0</v>
      </c>
      <c r="P98" s="709"/>
      <c r="Q98" s="843"/>
    </row>
    <row r="99" spans="1:17" ht="13.15" customHeight="1" x14ac:dyDescent="0.2">
      <c r="A99" s="534"/>
      <c r="B99" s="844"/>
      <c r="C99" s="537"/>
      <c r="D99" s="714"/>
      <c r="E99" s="690"/>
      <c r="F99" s="722"/>
      <c r="G99" s="711"/>
      <c r="H99" s="721">
        <v>0</v>
      </c>
      <c r="I99" s="721">
        <f t="shared" si="8"/>
        <v>0</v>
      </c>
      <c r="J99" s="721">
        <f t="shared" si="8"/>
        <v>0</v>
      </c>
      <c r="K99" s="721">
        <f t="shared" si="8"/>
        <v>0</v>
      </c>
      <c r="L99" s="721">
        <f t="shared" si="8"/>
        <v>0</v>
      </c>
      <c r="M99" s="721">
        <f t="shared" si="9"/>
        <v>0</v>
      </c>
      <c r="N99" s="723">
        <f t="shared" si="10"/>
        <v>0</v>
      </c>
      <c r="O99" s="723">
        <f t="shared" si="10"/>
        <v>0</v>
      </c>
      <c r="P99" s="709"/>
      <c r="Q99" s="843"/>
    </row>
    <row r="100" spans="1:17" ht="13.15" customHeight="1" x14ac:dyDescent="0.2">
      <c r="A100" s="534"/>
      <c r="B100" s="844"/>
      <c r="C100" s="537"/>
      <c r="D100" s="714"/>
      <c r="E100" s="690"/>
      <c r="F100" s="722"/>
      <c r="G100" s="711"/>
      <c r="H100" s="721">
        <v>0</v>
      </c>
      <c r="I100" s="721">
        <f t="shared" si="8"/>
        <v>0</v>
      </c>
      <c r="J100" s="721">
        <f t="shared" si="8"/>
        <v>0</v>
      </c>
      <c r="K100" s="721">
        <f t="shared" si="8"/>
        <v>0</v>
      </c>
      <c r="L100" s="721">
        <f t="shared" si="8"/>
        <v>0</v>
      </c>
      <c r="M100" s="721">
        <f t="shared" si="9"/>
        <v>0</v>
      </c>
      <c r="N100" s="723">
        <f t="shared" si="10"/>
        <v>0</v>
      </c>
      <c r="O100" s="723">
        <f t="shared" si="10"/>
        <v>0</v>
      </c>
      <c r="P100" s="709"/>
      <c r="Q100" s="843"/>
    </row>
    <row r="101" spans="1:17" ht="13.15" customHeight="1" x14ac:dyDescent="0.2">
      <c r="A101" s="534"/>
      <c r="B101" s="844"/>
      <c r="C101" s="537"/>
      <c r="D101" s="714"/>
      <c r="E101" s="690"/>
      <c r="F101" s="722"/>
      <c r="G101" s="711"/>
      <c r="H101" s="721">
        <v>0</v>
      </c>
      <c r="I101" s="721">
        <f t="shared" si="8"/>
        <v>0</v>
      </c>
      <c r="J101" s="721">
        <f t="shared" si="8"/>
        <v>0</v>
      </c>
      <c r="K101" s="721">
        <f t="shared" si="8"/>
        <v>0</v>
      </c>
      <c r="L101" s="721">
        <f t="shared" si="8"/>
        <v>0</v>
      </c>
      <c r="M101" s="721">
        <f t="shared" si="9"/>
        <v>0</v>
      </c>
      <c r="N101" s="723">
        <f t="shared" si="10"/>
        <v>0</v>
      </c>
      <c r="O101" s="723">
        <f t="shared" si="10"/>
        <v>0</v>
      </c>
      <c r="P101" s="709"/>
      <c r="Q101" s="843"/>
    </row>
    <row r="102" spans="1:17" ht="13.15" customHeight="1" x14ac:dyDescent="0.2">
      <c r="A102" s="534"/>
      <c r="B102" s="844"/>
      <c r="C102" s="537"/>
      <c r="D102" s="714"/>
      <c r="E102" s="690"/>
      <c r="F102" s="722"/>
      <c r="G102" s="711"/>
      <c r="H102" s="721">
        <v>0</v>
      </c>
      <c r="I102" s="721">
        <f t="shared" si="8"/>
        <v>0</v>
      </c>
      <c r="J102" s="721">
        <f t="shared" si="8"/>
        <v>0</v>
      </c>
      <c r="K102" s="721">
        <f t="shared" si="8"/>
        <v>0</v>
      </c>
      <c r="L102" s="721">
        <f t="shared" si="8"/>
        <v>0</v>
      </c>
      <c r="M102" s="721">
        <f t="shared" si="9"/>
        <v>0</v>
      </c>
      <c r="N102" s="723">
        <f t="shared" si="10"/>
        <v>0</v>
      </c>
      <c r="O102" s="723">
        <f t="shared" si="10"/>
        <v>0</v>
      </c>
      <c r="P102" s="709"/>
      <c r="Q102" s="843"/>
    </row>
    <row r="103" spans="1:17" ht="13.15" customHeight="1" x14ac:dyDescent="0.2">
      <c r="A103" s="534"/>
      <c r="B103" s="844"/>
      <c r="C103" s="537"/>
      <c r="D103" s="714"/>
      <c r="E103" s="690"/>
      <c r="F103" s="722"/>
      <c r="G103" s="711"/>
      <c r="H103" s="721">
        <v>0</v>
      </c>
      <c r="I103" s="721">
        <f t="shared" si="8"/>
        <v>0</v>
      </c>
      <c r="J103" s="721">
        <f t="shared" si="8"/>
        <v>0</v>
      </c>
      <c r="K103" s="721">
        <f t="shared" si="8"/>
        <v>0</v>
      </c>
      <c r="L103" s="721">
        <f t="shared" si="8"/>
        <v>0</v>
      </c>
      <c r="M103" s="721">
        <f t="shared" si="9"/>
        <v>0</v>
      </c>
      <c r="N103" s="723">
        <f t="shared" si="10"/>
        <v>0</v>
      </c>
      <c r="O103" s="723">
        <f t="shared" si="10"/>
        <v>0</v>
      </c>
      <c r="P103" s="709"/>
      <c r="Q103" s="843"/>
    </row>
    <row r="104" spans="1:17" ht="13.15" customHeight="1" x14ac:dyDescent="0.2">
      <c r="A104" s="534"/>
      <c r="B104" s="844"/>
      <c r="C104" s="537"/>
      <c r="D104" s="714"/>
      <c r="E104" s="690"/>
      <c r="F104" s="722"/>
      <c r="G104" s="711"/>
      <c r="H104" s="721">
        <v>0</v>
      </c>
      <c r="I104" s="721">
        <f t="shared" si="8"/>
        <v>0</v>
      </c>
      <c r="J104" s="721">
        <f t="shared" si="8"/>
        <v>0</v>
      </c>
      <c r="K104" s="721">
        <f t="shared" si="8"/>
        <v>0</v>
      </c>
      <c r="L104" s="721">
        <f t="shared" si="8"/>
        <v>0</v>
      </c>
      <c r="M104" s="721">
        <f t="shared" si="9"/>
        <v>0</v>
      </c>
      <c r="N104" s="723">
        <f t="shared" si="10"/>
        <v>0</v>
      </c>
      <c r="O104" s="723">
        <f t="shared" si="10"/>
        <v>0</v>
      </c>
      <c r="P104" s="709"/>
      <c r="Q104" s="843"/>
    </row>
    <row r="105" spans="1:17" ht="13.15" customHeight="1" x14ac:dyDescent="0.2">
      <c r="A105" s="534"/>
      <c r="B105" s="844"/>
      <c r="C105" s="537"/>
      <c r="D105" s="714"/>
      <c r="E105" s="690"/>
      <c r="F105" s="722"/>
      <c r="G105" s="711"/>
      <c r="H105" s="721">
        <v>0</v>
      </c>
      <c r="I105" s="721">
        <f t="shared" si="8"/>
        <v>0</v>
      </c>
      <c r="J105" s="721">
        <f t="shared" si="8"/>
        <v>0</v>
      </c>
      <c r="K105" s="721">
        <f t="shared" si="8"/>
        <v>0</v>
      </c>
      <c r="L105" s="721">
        <f t="shared" si="8"/>
        <v>0</v>
      </c>
      <c r="M105" s="721">
        <f t="shared" si="9"/>
        <v>0</v>
      </c>
      <c r="N105" s="723">
        <f t="shared" si="10"/>
        <v>0</v>
      </c>
      <c r="O105" s="723">
        <f t="shared" si="10"/>
        <v>0</v>
      </c>
      <c r="P105" s="709"/>
      <c r="Q105" s="843"/>
    </row>
    <row r="106" spans="1:17" ht="13.15" customHeight="1" x14ac:dyDescent="0.2">
      <c r="A106" s="534"/>
      <c r="B106" s="844"/>
      <c r="C106" s="537"/>
      <c r="D106" s="714"/>
      <c r="E106" s="690"/>
      <c r="F106" s="722"/>
      <c r="G106" s="711"/>
      <c r="H106" s="721">
        <v>0</v>
      </c>
      <c r="I106" s="721">
        <f t="shared" si="8"/>
        <v>0</v>
      </c>
      <c r="J106" s="721">
        <f t="shared" si="8"/>
        <v>0</v>
      </c>
      <c r="K106" s="721">
        <f t="shared" si="8"/>
        <v>0</v>
      </c>
      <c r="L106" s="721">
        <f t="shared" si="8"/>
        <v>0</v>
      </c>
      <c r="M106" s="721">
        <f t="shared" si="9"/>
        <v>0</v>
      </c>
      <c r="N106" s="723">
        <f t="shared" si="10"/>
        <v>0</v>
      </c>
      <c r="O106" s="723">
        <f t="shared" si="10"/>
        <v>0</v>
      </c>
      <c r="P106" s="709"/>
      <c r="Q106" s="843"/>
    </row>
    <row r="107" spans="1:17" ht="13.15" customHeight="1" x14ac:dyDescent="0.2">
      <c r="A107" s="534"/>
      <c r="B107" s="844"/>
      <c r="C107" s="537"/>
      <c r="D107" s="714"/>
      <c r="E107" s="690"/>
      <c r="F107" s="722"/>
      <c r="G107" s="711"/>
      <c r="H107" s="721">
        <v>0</v>
      </c>
      <c r="I107" s="721">
        <f t="shared" si="8"/>
        <v>0</v>
      </c>
      <c r="J107" s="721">
        <f t="shared" si="8"/>
        <v>0</v>
      </c>
      <c r="K107" s="721">
        <f t="shared" si="8"/>
        <v>0</v>
      </c>
      <c r="L107" s="721">
        <f t="shared" si="8"/>
        <v>0</v>
      </c>
      <c r="M107" s="721">
        <f t="shared" si="9"/>
        <v>0</v>
      </c>
      <c r="N107" s="723">
        <f t="shared" si="10"/>
        <v>0</v>
      </c>
      <c r="O107" s="723">
        <f t="shared" si="10"/>
        <v>0</v>
      </c>
      <c r="P107" s="709"/>
      <c r="Q107" s="843"/>
    </row>
    <row r="108" spans="1:17" ht="13.15" customHeight="1" x14ac:dyDescent="0.2">
      <c r="A108" s="534"/>
      <c r="B108" s="844"/>
      <c r="C108" s="537"/>
      <c r="D108" s="714"/>
      <c r="E108" s="690"/>
      <c r="F108" s="722"/>
      <c r="G108" s="711"/>
      <c r="H108" s="721">
        <v>0</v>
      </c>
      <c r="I108" s="721">
        <f t="shared" ref="I108:L121" si="11">H108</f>
        <v>0</v>
      </c>
      <c r="J108" s="721">
        <f t="shared" si="11"/>
        <v>0</v>
      </c>
      <c r="K108" s="721">
        <f t="shared" si="11"/>
        <v>0</v>
      </c>
      <c r="L108" s="721">
        <f t="shared" si="11"/>
        <v>0</v>
      </c>
      <c r="M108" s="721">
        <f t="shared" si="9"/>
        <v>0</v>
      </c>
      <c r="N108" s="723">
        <f t="shared" si="10"/>
        <v>0</v>
      </c>
      <c r="O108" s="723">
        <f t="shared" si="10"/>
        <v>0</v>
      </c>
      <c r="P108" s="709"/>
      <c r="Q108" s="843"/>
    </row>
    <row r="109" spans="1:17" ht="13.15" customHeight="1" x14ac:dyDescent="0.2">
      <c r="A109" s="534"/>
      <c r="B109" s="844"/>
      <c r="C109" s="537"/>
      <c r="D109" s="714"/>
      <c r="E109" s="690"/>
      <c r="F109" s="722"/>
      <c r="G109" s="711"/>
      <c r="H109" s="721">
        <v>0</v>
      </c>
      <c r="I109" s="721">
        <f t="shared" si="11"/>
        <v>0</v>
      </c>
      <c r="J109" s="721">
        <f t="shared" si="11"/>
        <v>0</v>
      </c>
      <c r="K109" s="721">
        <f t="shared" si="11"/>
        <v>0</v>
      </c>
      <c r="L109" s="721">
        <f t="shared" si="11"/>
        <v>0</v>
      </c>
      <c r="M109" s="721">
        <f t="shared" si="9"/>
        <v>0</v>
      </c>
      <c r="N109" s="723">
        <f t="shared" si="10"/>
        <v>0</v>
      </c>
      <c r="O109" s="723">
        <f t="shared" si="10"/>
        <v>0</v>
      </c>
      <c r="P109" s="709"/>
      <c r="Q109" s="843"/>
    </row>
    <row r="110" spans="1:17" ht="13.15" customHeight="1" x14ac:dyDescent="0.2">
      <c r="A110" s="534"/>
      <c r="B110" s="844"/>
      <c r="C110" s="537"/>
      <c r="D110" s="714"/>
      <c r="E110" s="690"/>
      <c r="F110" s="722"/>
      <c r="G110" s="711"/>
      <c r="H110" s="721">
        <v>0</v>
      </c>
      <c r="I110" s="721">
        <f t="shared" si="11"/>
        <v>0</v>
      </c>
      <c r="J110" s="721">
        <f t="shared" si="11"/>
        <v>0</v>
      </c>
      <c r="K110" s="721">
        <f t="shared" si="11"/>
        <v>0</v>
      </c>
      <c r="L110" s="721">
        <f t="shared" si="11"/>
        <v>0</v>
      </c>
      <c r="M110" s="721">
        <f t="shared" si="9"/>
        <v>0</v>
      </c>
      <c r="N110" s="723">
        <f t="shared" si="10"/>
        <v>0</v>
      </c>
      <c r="O110" s="723">
        <f t="shared" si="10"/>
        <v>0</v>
      </c>
      <c r="P110" s="709"/>
      <c r="Q110" s="843"/>
    </row>
    <row r="111" spans="1:17" ht="13.15" customHeight="1" x14ac:dyDescent="0.2">
      <c r="A111" s="534"/>
      <c r="B111" s="844"/>
      <c r="C111" s="537"/>
      <c r="D111" s="714"/>
      <c r="E111" s="690"/>
      <c r="F111" s="722"/>
      <c r="G111" s="711"/>
      <c r="H111" s="721">
        <v>0</v>
      </c>
      <c r="I111" s="721">
        <f t="shared" si="11"/>
        <v>0</v>
      </c>
      <c r="J111" s="721">
        <f t="shared" si="11"/>
        <v>0</v>
      </c>
      <c r="K111" s="721">
        <f t="shared" si="11"/>
        <v>0</v>
      </c>
      <c r="L111" s="721">
        <f t="shared" si="11"/>
        <v>0</v>
      </c>
      <c r="M111" s="721">
        <f t="shared" si="9"/>
        <v>0</v>
      </c>
      <c r="N111" s="723">
        <f t="shared" si="10"/>
        <v>0</v>
      </c>
      <c r="O111" s="723">
        <f t="shared" si="10"/>
        <v>0</v>
      </c>
      <c r="P111" s="709"/>
      <c r="Q111" s="843"/>
    </row>
    <row r="112" spans="1:17" ht="13.15" customHeight="1" x14ac:dyDescent="0.2">
      <c r="A112" s="534"/>
      <c r="B112" s="844"/>
      <c r="C112" s="537"/>
      <c r="D112" s="714"/>
      <c r="E112" s="690"/>
      <c r="F112" s="722"/>
      <c r="G112" s="711"/>
      <c r="H112" s="721">
        <v>0</v>
      </c>
      <c r="I112" s="721">
        <f t="shared" si="11"/>
        <v>0</v>
      </c>
      <c r="J112" s="721">
        <f t="shared" si="11"/>
        <v>0</v>
      </c>
      <c r="K112" s="721">
        <f t="shared" si="11"/>
        <v>0</v>
      </c>
      <c r="L112" s="721">
        <f t="shared" si="11"/>
        <v>0</v>
      </c>
      <c r="M112" s="721">
        <f t="shared" si="9"/>
        <v>0</v>
      </c>
      <c r="N112" s="723">
        <f t="shared" si="10"/>
        <v>0</v>
      </c>
      <c r="O112" s="723">
        <f t="shared" si="10"/>
        <v>0</v>
      </c>
      <c r="P112" s="709"/>
      <c r="Q112" s="843"/>
    </row>
    <row r="113" spans="1:17" ht="13.15" customHeight="1" x14ac:dyDescent="0.2">
      <c r="A113" s="534"/>
      <c r="B113" s="844"/>
      <c r="C113" s="537"/>
      <c r="D113" s="714"/>
      <c r="E113" s="690"/>
      <c r="F113" s="722"/>
      <c r="G113" s="711"/>
      <c r="H113" s="721">
        <v>0</v>
      </c>
      <c r="I113" s="721">
        <f t="shared" si="11"/>
        <v>0</v>
      </c>
      <c r="J113" s="721">
        <f t="shared" si="11"/>
        <v>0</v>
      </c>
      <c r="K113" s="721">
        <f t="shared" si="11"/>
        <v>0</v>
      </c>
      <c r="L113" s="721">
        <f t="shared" si="11"/>
        <v>0</v>
      </c>
      <c r="M113" s="721">
        <f t="shared" si="9"/>
        <v>0</v>
      </c>
      <c r="N113" s="723">
        <f t="shared" si="10"/>
        <v>0</v>
      </c>
      <c r="O113" s="723">
        <f t="shared" si="10"/>
        <v>0</v>
      </c>
      <c r="P113" s="709"/>
      <c r="Q113" s="843"/>
    </row>
    <row r="114" spans="1:17" ht="13.15" customHeight="1" x14ac:dyDescent="0.2">
      <c r="A114" s="534"/>
      <c r="B114" s="844"/>
      <c r="C114" s="537"/>
      <c r="D114" s="714"/>
      <c r="E114" s="690"/>
      <c r="F114" s="722"/>
      <c r="G114" s="711"/>
      <c r="H114" s="721">
        <v>0</v>
      </c>
      <c r="I114" s="721">
        <f t="shared" si="11"/>
        <v>0</v>
      </c>
      <c r="J114" s="721">
        <f t="shared" si="11"/>
        <v>0</v>
      </c>
      <c r="K114" s="721">
        <f t="shared" si="11"/>
        <v>0</v>
      </c>
      <c r="L114" s="721">
        <f t="shared" si="11"/>
        <v>0</v>
      </c>
      <c r="M114" s="721">
        <f t="shared" si="9"/>
        <v>0</v>
      </c>
      <c r="N114" s="723">
        <f t="shared" si="10"/>
        <v>0</v>
      </c>
      <c r="O114" s="723">
        <f t="shared" si="10"/>
        <v>0</v>
      </c>
      <c r="P114" s="709"/>
      <c r="Q114" s="843"/>
    </row>
    <row r="115" spans="1:17" ht="13.15" customHeight="1" x14ac:dyDescent="0.2">
      <c r="A115" s="534"/>
      <c r="B115" s="844"/>
      <c r="C115" s="537"/>
      <c r="D115" s="714"/>
      <c r="E115" s="690"/>
      <c r="F115" s="722"/>
      <c r="G115" s="711"/>
      <c r="H115" s="721">
        <v>0</v>
      </c>
      <c r="I115" s="721">
        <f t="shared" si="11"/>
        <v>0</v>
      </c>
      <c r="J115" s="721">
        <f t="shared" si="11"/>
        <v>0</v>
      </c>
      <c r="K115" s="721">
        <f t="shared" si="11"/>
        <v>0</v>
      </c>
      <c r="L115" s="721">
        <f t="shared" si="11"/>
        <v>0</v>
      </c>
      <c r="M115" s="721">
        <f t="shared" si="9"/>
        <v>0</v>
      </c>
      <c r="N115" s="723">
        <f t="shared" si="10"/>
        <v>0</v>
      </c>
      <c r="O115" s="723">
        <f t="shared" si="10"/>
        <v>0</v>
      </c>
      <c r="P115" s="709"/>
      <c r="Q115" s="843"/>
    </row>
    <row r="116" spans="1:17" ht="13.15" customHeight="1" x14ac:dyDescent="0.2">
      <c r="A116" s="534"/>
      <c r="B116" s="844"/>
      <c r="C116" s="537"/>
      <c r="D116" s="714"/>
      <c r="E116" s="690"/>
      <c r="F116" s="722"/>
      <c r="G116" s="711"/>
      <c r="H116" s="721">
        <v>0</v>
      </c>
      <c r="I116" s="721">
        <f t="shared" si="11"/>
        <v>0</v>
      </c>
      <c r="J116" s="721">
        <f t="shared" si="11"/>
        <v>0</v>
      </c>
      <c r="K116" s="721">
        <f t="shared" si="11"/>
        <v>0</v>
      </c>
      <c r="L116" s="721">
        <f t="shared" si="11"/>
        <v>0</v>
      </c>
      <c r="M116" s="721">
        <f t="shared" si="9"/>
        <v>0</v>
      </c>
      <c r="N116" s="723">
        <f t="shared" si="10"/>
        <v>0</v>
      </c>
      <c r="O116" s="723">
        <f t="shared" si="10"/>
        <v>0</v>
      </c>
      <c r="P116" s="709"/>
      <c r="Q116" s="843"/>
    </row>
    <row r="117" spans="1:17" ht="13.15" customHeight="1" x14ac:dyDescent="0.2">
      <c r="A117" s="534"/>
      <c r="B117" s="844"/>
      <c r="C117" s="537"/>
      <c r="D117" s="714"/>
      <c r="E117" s="690"/>
      <c r="F117" s="722"/>
      <c r="G117" s="711"/>
      <c r="H117" s="721">
        <v>0</v>
      </c>
      <c r="I117" s="721">
        <f t="shared" si="11"/>
        <v>0</v>
      </c>
      <c r="J117" s="721">
        <f t="shared" si="11"/>
        <v>0</v>
      </c>
      <c r="K117" s="721">
        <f t="shared" si="11"/>
        <v>0</v>
      </c>
      <c r="L117" s="721">
        <f t="shared" si="11"/>
        <v>0</v>
      </c>
      <c r="M117" s="721">
        <f t="shared" si="9"/>
        <v>0</v>
      </c>
      <c r="N117" s="723">
        <f t="shared" si="10"/>
        <v>0</v>
      </c>
      <c r="O117" s="723">
        <f t="shared" si="10"/>
        <v>0</v>
      </c>
      <c r="P117" s="709"/>
      <c r="Q117" s="843"/>
    </row>
    <row r="118" spans="1:17" ht="13.15" customHeight="1" x14ac:dyDescent="0.2">
      <c r="A118" s="534"/>
      <c r="B118" s="844"/>
      <c r="C118" s="537"/>
      <c r="D118" s="714"/>
      <c r="E118" s="690"/>
      <c r="F118" s="722"/>
      <c r="G118" s="711"/>
      <c r="H118" s="721">
        <v>0</v>
      </c>
      <c r="I118" s="721">
        <f t="shared" si="11"/>
        <v>0</v>
      </c>
      <c r="J118" s="721">
        <f t="shared" si="11"/>
        <v>0</v>
      </c>
      <c r="K118" s="721">
        <f t="shared" si="11"/>
        <v>0</v>
      </c>
      <c r="L118" s="721">
        <f t="shared" si="11"/>
        <v>0</v>
      </c>
      <c r="M118" s="721">
        <f t="shared" si="9"/>
        <v>0</v>
      </c>
      <c r="N118" s="723">
        <f t="shared" si="10"/>
        <v>0</v>
      </c>
      <c r="O118" s="723">
        <f t="shared" si="10"/>
        <v>0</v>
      </c>
      <c r="P118" s="709"/>
      <c r="Q118" s="843"/>
    </row>
    <row r="119" spans="1:17" ht="13.15" customHeight="1" x14ac:dyDescent="0.2">
      <c r="A119" s="534"/>
      <c r="B119" s="844"/>
      <c r="C119" s="537"/>
      <c r="D119" s="714"/>
      <c r="E119" s="690"/>
      <c r="F119" s="722"/>
      <c r="G119" s="711"/>
      <c r="H119" s="721">
        <v>0</v>
      </c>
      <c r="I119" s="721">
        <f t="shared" si="11"/>
        <v>0</v>
      </c>
      <c r="J119" s="721">
        <f t="shared" si="11"/>
        <v>0</v>
      </c>
      <c r="K119" s="721">
        <f t="shared" si="11"/>
        <v>0</v>
      </c>
      <c r="L119" s="721">
        <f t="shared" si="11"/>
        <v>0</v>
      </c>
      <c r="M119" s="721">
        <f t="shared" si="9"/>
        <v>0</v>
      </c>
      <c r="N119" s="723">
        <f t="shared" si="10"/>
        <v>0</v>
      </c>
      <c r="O119" s="723">
        <f t="shared" si="10"/>
        <v>0</v>
      </c>
      <c r="P119" s="709"/>
      <c r="Q119" s="843"/>
    </row>
    <row r="120" spans="1:17" ht="13.15" customHeight="1" x14ac:dyDescent="0.2">
      <c r="A120" s="534"/>
      <c r="B120" s="844"/>
      <c r="C120" s="537"/>
      <c r="D120" s="714"/>
      <c r="E120" s="690"/>
      <c r="F120" s="722"/>
      <c r="G120" s="711"/>
      <c r="H120" s="721">
        <v>0</v>
      </c>
      <c r="I120" s="721">
        <f t="shared" si="11"/>
        <v>0</v>
      </c>
      <c r="J120" s="721">
        <f t="shared" si="11"/>
        <v>0</v>
      </c>
      <c r="K120" s="721">
        <f t="shared" si="11"/>
        <v>0</v>
      </c>
      <c r="L120" s="721">
        <f t="shared" si="11"/>
        <v>0</v>
      </c>
      <c r="M120" s="721">
        <f t="shared" si="9"/>
        <v>0</v>
      </c>
      <c r="N120" s="723">
        <f t="shared" si="10"/>
        <v>0</v>
      </c>
      <c r="O120" s="723">
        <f t="shared" si="10"/>
        <v>0</v>
      </c>
      <c r="P120" s="709"/>
      <c r="Q120" s="843"/>
    </row>
    <row r="121" spans="1:17" ht="13.15" customHeight="1" x14ac:dyDescent="0.2">
      <c r="A121" s="534"/>
      <c r="B121" s="844"/>
      <c r="C121" s="537"/>
      <c r="D121" s="714"/>
      <c r="E121" s="690"/>
      <c r="F121" s="722"/>
      <c r="G121" s="711"/>
      <c r="H121" s="721">
        <v>0</v>
      </c>
      <c r="I121" s="721">
        <f t="shared" si="11"/>
        <v>0</v>
      </c>
      <c r="J121" s="721">
        <f t="shared" si="11"/>
        <v>0</v>
      </c>
      <c r="K121" s="721">
        <f t="shared" si="11"/>
        <v>0</v>
      </c>
      <c r="L121" s="721">
        <f t="shared" si="11"/>
        <v>0</v>
      </c>
      <c r="M121" s="721">
        <f t="shared" si="9"/>
        <v>0</v>
      </c>
      <c r="N121" s="723">
        <f t="shared" si="10"/>
        <v>0</v>
      </c>
      <c r="O121" s="723">
        <f t="shared" si="10"/>
        <v>0</v>
      </c>
      <c r="P121" s="709"/>
      <c r="Q121" s="843"/>
    </row>
    <row r="122" spans="1:17" ht="13.15" customHeight="1" x14ac:dyDescent="0.2">
      <c r="A122" s="534"/>
      <c r="B122" s="844"/>
      <c r="C122" s="537"/>
      <c r="D122" s="549"/>
      <c r="E122" s="549"/>
      <c r="F122" s="595"/>
      <c r="G122" s="540"/>
      <c r="H122" s="552"/>
      <c r="I122" s="552"/>
      <c r="J122" s="552"/>
      <c r="K122" s="552"/>
      <c r="L122" s="552"/>
      <c r="M122" s="552"/>
      <c r="N122" s="564"/>
      <c r="O122" s="564"/>
      <c r="P122" s="709"/>
      <c r="Q122" s="843"/>
    </row>
    <row r="123" spans="1:17" ht="13.15" customHeight="1" x14ac:dyDescent="0.2">
      <c r="A123" s="534"/>
      <c r="B123" s="844"/>
      <c r="C123" s="537"/>
      <c r="D123" s="544" t="s">
        <v>196</v>
      </c>
      <c r="E123" s="544"/>
      <c r="F123" s="595"/>
      <c r="G123" s="551"/>
      <c r="H123" s="1030">
        <f t="shared" ref="H123:O123" si="12">SUM(H87:H121)</f>
        <v>0</v>
      </c>
      <c r="I123" s="1030">
        <f t="shared" si="12"/>
        <v>0</v>
      </c>
      <c r="J123" s="1030">
        <f t="shared" si="12"/>
        <v>0</v>
      </c>
      <c r="K123" s="1030">
        <f t="shared" si="12"/>
        <v>0</v>
      </c>
      <c r="L123" s="1030">
        <f t="shared" si="12"/>
        <v>0</v>
      </c>
      <c r="M123" s="1030">
        <f t="shared" si="12"/>
        <v>0</v>
      </c>
      <c r="N123" s="1031">
        <f t="shared" si="12"/>
        <v>0</v>
      </c>
      <c r="O123" s="1031">
        <f t="shared" si="12"/>
        <v>0</v>
      </c>
      <c r="P123" s="709"/>
      <c r="Q123" s="843"/>
    </row>
    <row r="124" spans="1:17" ht="13.15" customHeight="1" x14ac:dyDescent="0.2">
      <c r="A124" s="534"/>
      <c r="B124" s="844"/>
      <c r="C124" s="537"/>
      <c r="D124" s="549"/>
      <c r="E124" s="549"/>
      <c r="F124" s="595"/>
      <c r="G124" s="551"/>
      <c r="H124" s="537"/>
      <c r="I124" s="552"/>
      <c r="J124" s="552"/>
      <c r="K124" s="552"/>
      <c r="L124" s="552"/>
      <c r="M124" s="552"/>
      <c r="N124" s="564"/>
      <c r="O124" s="564"/>
      <c r="P124" s="709"/>
      <c r="Q124" s="843"/>
    </row>
    <row r="125" spans="1:17" ht="13.15" customHeight="1" x14ac:dyDescent="0.2">
      <c r="A125" s="534"/>
      <c r="B125" s="844"/>
      <c r="C125" s="583"/>
      <c r="D125" s="665"/>
      <c r="E125" s="665"/>
      <c r="F125" s="592"/>
      <c r="G125" s="666"/>
      <c r="H125" s="583"/>
      <c r="I125" s="664"/>
      <c r="J125" s="664"/>
      <c r="K125" s="664"/>
      <c r="L125" s="664"/>
      <c r="M125" s="664"/>
      <c r="N125" s="664"/>
      <c r="O125" s="664"/>
      <c r="P125" s="707"/>
      <c r="Q125" s="843"/>
    </row>
    <row r="126" spans="1:17" ht="13.15" customHeight="1" x14ac:dyDescent="0.2">
      <c r="A126" s="534"/>
      <c r="B126" s="844"/>
      <c r="C126" s="537"/>
      <c r="D126" s="549"/>
      <c r="E126" s="549"/>
      <c r="F126" s="596"/>
      <c r="G126" s="565"/>
      <c r="H126" s="537"/>
      <c r="I126" s="552"/>
      <c r="J126" s="552"/>
      <c r="K126" s="552"/>
      <c r="L126" s="552"/>
      <c r="M126" s="552"/>
      <c r="N126" s="564"/>
      <c r="O126" s="564"/>
      <c r="P126" s="709"/>
      <c r="Q126" s="843"/>
    </row>
    <row r="127" spans="1:17" ht="13.15" customHeight="1" x14ac:dyDescent="0.2">
      <c r="A127" s="534"/>
      <c r="B127" s="844"/>
      <c r="C127" s="537"/>
      <c r="D127" s="539" t="s">
        <v>494</v>
      </c>
      <c r="E127" s="539"/>
      <c r="F127" s="595"/>
      <c r="G127" s="566"/>
      <c r="H127" s="1030">
        <f>H64+H81+H123</f>
        <v>0</v>
      </c>
      <c r="I127" s="1030">
        <f>I64+I81+I123</f>
        <v>0</v>
      </c>
      <c r="J127" s="1030">
        <f t="shared" ref="J127:O127" si="13">J64+J81+J123</f>
        <v>0</v>
      </c>
      <c r="K127" s="1030">
        <f t="shared" si="13"/>
        <v>0</v>
      </c>
      <c r="L127" s="1030">
        <f t="shared" si="13"/>
        <v>0</v>
      </c>
      <c r="M127" s="1030">
        <f t="shared" si="13"/>
        <v>0</v>
      </c>
      <c r="N127" s="1030">
        <f t="shared" si="13"/>
        <v>0</v>
      </c>
      <c r="O127" s="1030">
        <f t="shared" si="13"/>
        <v>0</v>
      </c>
      <c r="P127" s="709"/>
      <c r="Q127" s="843"/>
    </row>
    <row r="128" spans="1:17" ht="13.15" customHeight="1" x14ac:dyDescent="0.2">
      <c r="A128" s="534"/>
      <c r="B128" s="844"/>
      <c r="C128" s="537"/>
      <c r="D128" s="539"/>
      <c r="E128" s="539"/>
      <c r="F128" s="595"/>
      <c r="G128" s="566"/>
      <c r="H128" s="537"/>
      <c r="I128" s="562"/>
      <c r="J128" s="562"/>
      <c r="K128" s="562"/>
      <c r="L128" s="562"/>
      <c r="M128" s="537"/>
      <c r="N128" s="536"/>
      <c r="O128" s="536"/>
      <c r="P128" s="709"/>
      <c r="Q128" s="843"/>
    </row>
    <row r="129" spans="1:17" ht="13.15" customHeight="1" x14ac:dyDescent="0.2">
      <c r="A129" s="534"/>
      <c r="B129" s="844"/>
      <c r="C129" s="583"/>
      <c r="D129" s="667"/>
      <c r="E129" s="667"/>
      <c r="F129" s="592"/>
      <c r="G129" s="584"/>
      <c r="H129" s="583"/>
      <c r="I129" s="668"/>
      <c r="J129" s="668"/>
      <c r="K129" s="668"/>
      <c r="L129" s="668"/>
      <c r="M129" s="583"/>
      <c r="N129" s="583"/>
      <c r="O129" s="583"/>
      <c r="P129" s="707"/>
      <c r="Q129" s="843"/>
    </row>
    <row r="130" spans="1:17" ht="13.15" customHeight="1" x14ac:dyDescent="0.2">
      <c r="A130" s="534"/>
      <c r="B130" s="844"/>
      <c r="C130" s="537"/>
      <c r="D130" s="539"/>
      <c r="E130" s="539"/>
      <c r="F130" s="595"/>
      <c r="G130" s="566"/>
      <c r="H130" s="537"/>
      <c r="I130" s="562"/>
      <c r="J130" s="562"/>
      <c r="K130" s="562"/>
      <c r="L130" s="562"/>
      <c r="M130" s="537"/>
      <c r="N130" s="536"/>
      <c r="O130" s="536"/>
      <c r="P130" s="709"/>
      <c r="Q130" s="843"/>
    </row>
    <row r="131" spans="1:17" ht="13.15" customHeight="1" x14ac:dyDescent="0.2">
      <c r="A131" s="534"/>
      <c r="B131" s="844"/>
      <c r="C131" s="537"/>
      <c r="D131" s="539" t="s">
        <v>495</v>
      </c>
      <c r="E131" s="538"/>
      <c r="F131" s="595"/>
      <c r="G131" s="566"/>
      <c r="H131" s="1030">
        <f>baten!E174-H127</f>
        <v>0</v>
      </c>
      <c r="I131" s="1030">
        <f>baten!G174-I127</f>
        <v>65488.18</v>
      </c>
      <c r="J131" s="1030">
        <f>baten!H174-J127</f>
        <v>65488.18</v>
      </c>
      <c r="K131" s="1030">
        <f>baten!I174-K127</f>
        <v>65488.18</v>
      </c>
      <c r="L131" s="1030">
        <f>baten!J174-L127</f>
        <v>65488.18</v>
      </c>
      <c r="M131" s="1030">
        <f>baten!K174-M127</f>
        <v>65488.18</v>
      </c>
      <c r="N131" s="1030">
        <f>baten!L174-N127</f>
        <v>65488.18</v>
      </c>
      <c r="O131" s="1030">
        <f>baten!L174-O127</f>
        <v>65488.18</v>
      </c>
      <c r="P131" s="709"/>
      <c r="Q131" s="843"/>
    </row>
    <row r="132" spans="1:17" ht="13.15" customHeight="1" x14ac:dyDescent="0.2">
      <c r="A132" s="534"/>
      <c r="B132" s="844"/>
      <c r="C132" s="537"/>
      <c r="D132" s="539"/>
      <c r="E132" s="539"/>
      <c r="F132" s="595"/>
      <c r="G132" s="566"/>
      <c r="H132" s="537"/>
      <c r="I132" s="562"/>
      <c r="J132" s="562"/>
      <c r="K132" s="562"/>
      <c r="L132" s="562"/>
      <c r="M132" s="537"/>
      <c r="N132" s="536"/>
      <c r="O132" s="536"/>
      <c r="P132" s="709"/>
      <c r="Q132" s="843"/>
    </row>
    <row r="133" spans="1:17" ht="13.15" customHeight="1" x14ac:dyDescent="0.2">
      <c r="A133" s="534"/>
      <c r="B133" s="844"/>
      <c r="C133" s="583"/>
      <c r="D133" s="667"/>
      <c r="E133" s="667"/>
      <c r="F133" s="592"/>
      <c r="G133" s="584"/>
      <c r="H133" s="583"/>
      <c r="I133" s="668"/>
      <c r="J133" s="668"/>
      <c r="K133" s="668"/>
      <c r="L133" s="668"/>
      <c r="M133" s="583"/>
      <c r="N133" s="583"/>
      <c r="O133" s="583"/>
      <c r="P133" s="707"/>
      <c r="Q133" s="843"/>
    </row>
    <row r="134" spans="1:17" ht="13.15" customHeight="1" x14ac:dyDescent="0.25">
      <c r="A134" s="534"/>
      <c r="B134" s="845"/>
      <c r="C134" s="846"/>
      <c r="D134" s="846"/>
      <c r="E134" s="846"/>
      <c r="F134" s="863"/>
      <c r="G134" s="850"/>
      <c r="H134" s="846"/>
      <c r="I134" s="850"/>
      <c r="J134" s="850"/>
      <c r="K134" s="850"/>
      <c r="L134" s="850"/>
      <c r="M134" s="864"/>
      <c r="N134" s="846"/>
      <c r="O134" s="846"/>
      <c r="P134" s="864" t="s">
        <v>213</v>
      </c>
      <c r="Q134" s="852"/>
    </row>
    <row r="135" spans="1:17" ht="13.15" customHeight="1" x14ac:dyDescent="0.2">
      <c r="A135" s="534"/>
      <c r="B135" s="534"/>
      <c r="C135" s="534"/>
      <c r="D135" s="534"/>
      <c r="E135" s="534"/>
      <c r="F135" s="597"/>
      <c r="G135" s="534"/>
      <c r="H135" s="548"/>
      <c r="I135" s="534"/>
      <c r="J135" s="548"/>
      <c r="K135" s="548"/>
      <c r="L135" s="548"/>
      <c r="M135" s="548"/>
      <c r="N135" s="534"/>
      <c r="O135" s="534"/>
    </row>
    <row r="136" spans="1:17" ht="13.15" customHeight="1" x14ac:dyDescent="0.2">
      <c r="A136" s="534"/>
      <c r="B136" s="534"/>
      <c r="C136" s="534"/>
      <c r="D136" s="534"/>
      <c r="E136" s="534"/>
      <c r="F136" s="597"/>
      <c r="G136" s="534"/>
      <c r="H136" s="548"/>
      <c r="I136" s="534"/>
      <c r="J136" s="548"/>
      <c r="K136" s="548"/>
      <c r="L136" s="548"/>
      <c r="M136" s="548"/>
      <c r="N136" s="534"/>
      <c r="O136" s="534"/>
    </row>
    <row r="137" spans="1:17" ht="13.15" customHeight="1" x14ac:dyDescent="0.2">
      <c r="A137" s="534"/>
      <c r="B137" s="534"/>
      <c r="C137" s="534"/>
      <c r="D137" s="534"/>
      <c r="E137" s="534"/>
      <c r="F137" s="597"/>
      <c r="G137" s="534"/>
      <c r="H137" s="548"/>
      <c r="I137" s="534"/>
      <c r="J137" s="548"/>
      <c r="K137" s="548"/>
      <c r="L137" s="548"/>
      <c r="M137" s="548"/>
      <c r="N137" s="534"/>
      <c r="O137" s="534"/>
    </row>
    <row r="138" spans="1:17" ht="13.15" customHeight="1" x14ac:dyDescent="0.2">
      <c r="A138" s="534"/>
      <c r="B138" s="534"/>
      <c r="C138" s="534"/>
      <c r="D138" s="534"/>
      <c r="E138" s="534"/>
      <c r="F138" s="597"/>
      <c r="G138" s="534"/>
      <c r="H138" s="548"/>
      <c r="I138" s="534"/>
      <c r="J138" s="548"/>
      <c r="K138" s="548"/>
      <c r="L138" s="548"/>
      <c r="M138" s="548"/>
      <c r="N138" s="534"/>
      <c r="O138" s="534"/>
    </row>
    <row r="139" spans="1:17" ht="13.15" customHeight="1" x14ac:dyDescent="0.2">
      <c r="A139" s="534"/>
      <c r="B139" s="534"/>
      <c r="C139" s="534"/>
      <c r="D139" s="1221"/>
      <c r="E139" s="1221"/>
      <c r="F139" s="1244"/>
      <c r="G139" s="1221"/>
      <c r="H139" s="1226"/>
      <c r="I139" s="1221"/>
      <c r="J139" s="1226"/>
      <c r="K139" s="1226"/>
      <c r="L139" s="1226"/>
      <c r="M139" s="1226"/>
      <c r="N139" s="1221"/>
      <c r="O139" s="1221"/>
    </row>
    <row r="140" spans="1:17" ht="13.15" customHeight="1" x14ac:dyDescent="0.2">
      <c r="A140" s="534"/>
      <c r="B140" s="534"/>
      <c r="C140" s="534"/>
      <c r="D140" s="1221"/>
      <c r="E140" s="1221"/>
      <c r="F140" s="1244"/>
      <c r="G140" s="1221"/>
      <c r="H140" s="1245" t="str">
        <f>+H52</f>
        <v>vanaf 1 aug. 2014:</v>
      </c>
      <c r="I140" s="1221"/>
      <c r="J140" s="1226"/>
      <c r="K140" s="1226"/>
      <c r="L140" s="1226"/>
      <c r="M140" s="1226"/>
      <c r="N140" s="1221"/>
      <c r="O140" s="1221"/>
    </row>
    <row r="141" spans="1:17" ht="13.15" customHeight="1" x14ac:dyDescent="0.2">
      <c r="A141" s="534"/>
      <c r="B141" s="534"/>
      <c r="D141" s="1246" t="s">
        <v>507</v>
      </c>
      <c r="E141" s="1221"/>
      <c r="F141" s="1244"/>
      <c r="G141" s="1221"/>
      <c r="H141" s="1245">
        <f>+H51</f>
        <v>2014</v>
      </c>
      <c r="I141" s="1245">
        <f t="shared" ref="I141:O141" si="14">+I51</f>
        <v>2015</v>
      </c>
      <c r="J141" s="1245">
        <f t="shared" si="14"/>
        <v>2016</v>
      </c>
      <c r="K141" s="1245">
        <f t="shared" si="14"/>
        <v>2017</v>
      </c>
      <c r="L141" s="1245">
        <f t="shared" si="14"/>
        <v>2018</v>
      </c>
      <c r="M141" s="1245">
        <f t="shared" si="14"/>
        <v>2019</v>
      </c>
      <c r="N141" s="1245">
        <f t="shared" si="14"/>
        <v>2020</v>
      </c>
      <c r="O141" s="1245">
        <f t="shared" si="14"/>
        <v>2021</v>
      </c>
    </row>
    <row r="142" spans="1:17" ht="13.15" customHeight="1" x14ac:dyDescent="0.2">
      <c r="A142" s="536"/>
      <c r="B142" s="536"/>
      <c r="C142" s="536"/>
      <c r="D142" s="1220" t="s">
        <v>258</v>
      </c>
      <c r="E142" s="1220"/>
      <c r="F142" s="1247"/>
      <c r="G142" s="1220"/>
      <c r="H142" s="1248">
        <f>5/12*I15</f>
        <v>45376.200000000004</v>
      </c>
      <c r="I142" s="1248">
        <f>7/12*I15+5/12*J15</f>
        <v>111284.28000000001</v>
      </c>
      <c r="J142" s="1248">
        <f t="shared" ref="J142:O142" si="15">7/12*J15+5/12*K15</f>
        <v>117032.04000000002</v>
      </c>
      <c r="K142" s="1248">
        <f t="shared" si="15"/>
        <v>122039.46000000002</v>
      </c>
      <c r="L142" s="1248">
        <f t="shared" si="15"/>
        <v>125971.20000000001</v>
      </c>
      <c r="M142" s="1248">
        <f t="shared" si="15"/>
        <v>129734.46</v>
      </c>
      <c r="N142" s="1248">
        <f t="shared" si="15"/>
        <v>132606.72</v>
      </c>
      <c r="O142" s="1248">
        <f t="shared" si="15"/>
        <v>78041.88</v>
      </c>
    </row>
    <row r="143" spans="1:17" ht="13.15" customHeight="1" x14ac:dyDescent="0.2">
      <c r="A143" s="536"/>
      <c r="B143" s="536"/>
      <c r="C143" s="536"/>
      <c r="D143" s="1220" t="s">
        <v>518</v>
      </c>
      <c r="E143" s="1220"/>
      <c r="F143" s="1247"/>
      <c r="G143" s="1220"/>
      <c r="H143" s="1249">
        <f>5/12*I40</f>
        <v>0</v>
      </c>
      <c r="I143" s="1249">
        <f>7/12*I40+5/12*J40</f>
        <v>0</v>
      </c>
      <c r="J143" s="1249">
        <f t="shared" ref="J143:N143" si="16">7/12*J40+5/12*K40</f>
        <v>0</v>
      </c>
      <c r="K143" s="1249">
        <f t="shared" si="16"/>
        <v>0</v>
      </c>
      <c r="L143" s="1249">
        <f t="shared" si="16"/>
        <v>0</v>
      </c>
      <c r="M143" s="1249">
        <f t="shared" si="16"/>
        <v>0</v>
      </c>
      <c r="N143" s="1249">
        <f t="shared" si="16"/>
        <v>0</v>
      </c>
      <c r="O143" s="1250">
        <f>+N143</f>
        <v>0</v>
      </c>
    </row>
    <row r="144" spans="1:17" ht="13.15" customHeight="1" x14ac:dyDescent="0.2">
      <c r="A144" s="536"/>
      <c r="B144" s="536"/>
      <c r="C144" s="536"/>
      <c r="D144" s="1220" t="s">
        <v>245</v>
      </c>
      <c r="E144" s="1220"/>
      <c r="F144" s="1247"/>
      <c r="G144" s="1220"/>
      <c r="H144" s="1249">
        <f>+H64</f>
        <v>0</v>
      </c>
      <c r="I144" s="1249">
        <f t="shared" ref="I144:O144" si="17">+I64</f>
        <v>0</v>
      </c>
      <c r="J144" s="1249">
        <f t="shared" si="17"/>
        <v>0</v>
      </c>
      <c r="K144" s="1249">
        <f t="shared" si="17"/>
        <v>0</v>
      </c>
      <c r="L144" s="1249">
        <f t="shared" si="17"/>
        <v>0</v>
      </c>
      <c r="M144" s="1249">
        <f t="shared" si="17"/>
        <v>0</v>
      </c>
      <c r="N144" s="1249">
        <f t="shared" si="17"/>
        <v>0</v>
      </c>
      <c r="O144" s="1249">
        <f t="shared" si="17"/>
        <v>0</v>
      </c>
    </row>
    <row r="145" spans="1:16" ht="13.15" customHeight="1" x14ac:dyDescent="0.2">
      <c r="A145" s="536"/>
      <c r="B145" s="536"/>
      <c r="C145" s="536"/>
      <c r="D145" s="1220" t="s">
        <v>437</v>
      </c>
      <c r="E145" s="1220"/>
      <c r="F145" s="1247"/>
      <c r="G145" s="1220"/>
      <c r="H145" s="1249">
        <f>H81</f>
        <v>0</v>
      </c>
      <c r="I145" s="1249">
        <f t="shared" ref="I145:O145" si="18">I81</f>
        <v>0</v>
      </c>
      <c r="J145" s="1249">
        <f t="shared" si="18"/>
        <v>0</v>
      </c>
      <c r="K145" s="1249">
        <f t="shared" si="18"/>
        <v>0</v>
      </c>
      <c r="L145" s="1249">
        <f t="shared" si="18"/>
        <v>0</v>
      </c>
      <c r="M145" s="1249">
        <f t="shared" si="18"/>
        <v>0</v>
      </c>
      <c r="N145" s="1249">
        <f t="shared" si="18"/>
        <v>0</v>
      </c>
      <c r="O145" s="1249">
        <f t="shared" si="18"/>
        <v>0</v>
      </c>
    </row>
    <row r="146" spans="1:16" ht="13.15" customHeight="1" x14ac:dyDescent="0.2">
      <c r="A146" s="536"/>
      <c r="B146" s="536"/>
      <c r="C146" s="536"/>
      <c r="D146" s="1220" t="s">
        <v>438</v>
      </c>
      <c r="E146" s="1220"/>
      <c r="F146" s="1247"/>
      <c r="G146" s="1220"/>
      <c r="H146" s="1249">
        <f>H123</f>
        <v>0</v>
      </c>
      <c r="I146" s="1249">
        <f t="shared" ref="I146:O146" si="19">I123</f>
        <v>0</v>
      </c>
      <c r="J146" s="1249">
        <f t="shared" si="19"/>
        <v>0</v>
      </c>
      <c r="K146" s="1249">
        <f t="shared" si="19"/>
        <v>0</v>
      </c>
      <c r="L146" s="1249">
        <f t="shared" si="19"/>
        <v>0</v>
      </c>
      <c r="M146" s="1249">
        <f t="shared" si="19"/>
        <v>0</v>
      </c>
      <c r="N146" s="1249">
        <f t="shared" si="19"/>
        <v>0</v>
      </c>
      <c r="O146" s="1249">
        <f t="shared" si="19"/>
        <v>0</v>
      </c>
    </row>
    <row r="147" spans="1:16" ht="13.15" customHeight="1" x14ac:dyDescent="0.2">
      <c r="A147" s="536"/>
      <c r="B147" s="536"/>
      <c r="C147" s="536"/>
      <c r="D147" s="1086" t="s">
        <v>487</v>
      </c>
      <c r="E147" s="1220"/>
      <c r="F147" s="1247"/>
      <c r="G147" s="1220"/>
      <c r="H147" s="1251">
        <f>5/12*I12</f>
        <v>22185.9</v>
      </c>
      <c r="I147" s="1251">
        <f t="shared" ref="I147:N149" si="20">7/12*I12+5/12*J12</f>
        <v>54930.960000000006</v>
      </c>
      <c r="J147" s="1251">
        <f t="shared" si="20"/>
        <v>58974.48000000001</v>
      </c>
      <c r="K147" s="1251">
        <f t="shared" si="20"/>
        <v>62175.600000000006</v>
      </c>
      <c r="L147" s="1251">
        <f t="shared" si="20"/>
        <v>64197.360000000015</v>
      </c>
      <c r="M147" s="1251">
        <f t="shared" si="20"/>
        <v>66202.920000000013</v>
      </c>
      <c r="N147" s="1251">
        <f t="shared" si="20"/>
        <v>68202</v>
      </c>
      <c r="O147" s="1251">
        <f>+N147</f>
        <v>68202</v>
      </c>
    </row>
    <row r="148" spans="1:16" ht="13.15" customHeight="1" x14ac:dyDescent="0.2">
      <c r="A148" s="536"/>
      <c r="B148" s="536"/>
      <c r="C148" s="536"/>
      <c r="D148" s="1086" t="s">
        <v>488</v>
      </c>
      <c r="E148" s="1220"/>
      <c r="F148" s="1247"/>
      <c r="G148" s="1220"/>
      <c r="H148" s="1251">
        <f>5/12*I13</f>
        <v>23190.300000000003</v>
      </c>
      <c r="I148" s="1251">
        <f t="shared" si="20"/>
        <v>56353.320000000007</v>
      </c>
      <c r="J148" s="1251">
        <f t="shared" si="20"/>
        <v>58057.560000000005</v>
      </c>
      <c r="K148" s="1251">
        <f t="shared" si="20"/>
        <v>59863.86</v>
      </c>
      <c r="L148" s="1251">
        <f t="shared" si="20"/>
        <v>61773.840000000004</v>
      </c>
      <c r="M148" s="1251">
        <f t="shared" si="20"/>
        <v>63531.54</v>
      </c>
      <c r="N148" s="1251">
        <f t="shared" si="20"/>
        <v>64404.720000000008</v>
      </c>
      <c r="O148" s="1251">
        <f>+N148</f>
        <v>64404.720000000008</v>
      </c>
    </row>
    <row r="149" spans="1:16" ht="13.15" customHeight="1" x14ac:dyDescent="0.2">
      <c r="A149" s="536"/>
      <c r="B149" s="536"/>
      <c r="C149" s="536"/>
      <c r="D149" s="1086" t="s">
        <v>489</v>
      </c>
      <c r="E149" s="1220"/>
      <c r="F149" s="1247"/>
      <c r="G149" s="1220"/>
      <c r="H149" s="1251">
        <f>5/12*I14</f>
        <v>0</v>
      </c>
      <c r="I149" s="1251">
        <f t="shared" si="20"/>
        <v>0</v>
      </c>
      <c r="J149" s="1251">
        <f t="shared" si="20"/>
        <v>0</v>
      </c>
      <c r="K149" s="1251">
        <f t="shared" si="20"/>
        <v>0</v>
      </c>
      <c r="L149" s="1251">
        <f t="shared" si="20"/>
        <v>0</v>
      </c>
      <c r="M149" s="1251">
        <f t="shared" si="20"/>
        <v>0</v>
      </c>
      <c r="N149" s="1251">
        <f t="shared" si="20"/>
        <v>0</v>
      </c>
      <c r="O149" s="1251">
        <f>+N149</f>
        <v>0</v>
      </c>
    </row>
    <row r="150" spans="1:16" ht="13.15" customHeight="1" x14ac:dyDescent="0.2">
      <c r="A150" s="536"/>
      <c r="B150" s="536"/>
      <c r="C150" s="536"/>
      <c r="D150" s="1086" t="s">
        <v>490</v>
      </c>
      <c r="E150" s="1220"/>
      <c r="F150" s="1247"/>
      <c r="G150" s="1220"/>
      <c r="H150" s="1251">
        <f>SUM(H147:H149)</f>
        <v>45376.200000000004</v>
      </c>
      <c r="I150" s="1251">
        <f t="shared" ref="I150:O150" si="21">SUM(I147:I149)</f>
        <v>111284.28000000001</v>
      </c>
      <c r="J150" s="1251">
        <f t="shared" si="21"/>
        <v>117032.04000000001</v>
      </c>
      <c r="K150" s="1251">
        <f t="shared" si="21"/>
        <v>122039.46</v>
      </c>
      <c r="L150" s="1251">
        <f t="shared" si="21"/>
        <v>125971.20000000001</v>
      </c>
      <c r="M150" s="1251">
        <f t="shared" si="21"/>
        <v>129734.46000000002</v>
      </c>
      <c r="N150" s="1251">
        <f t="shared" si="21"/>
        <v>132606.72</v>
      </c>
      <c r="O150" s="1251">
        <f t="shared" si="21"/>
        <v>132606.72</v>
      </c>
    </row>
    <row r="151" spans="1:16" ht="13.15" customHeight="1" x14ac:dyDescent="0.2">
      <c r="A151" s="536"/>
      <c r="B151" s="536"/>
      <c r="C151" s="536"/>
      <c r="D151" s="1012" t="s">
        <v>693</v>
      </c>
      <c r="E151" s="1220"/>
      <c r="F151" s="1247"/>
      <c r="G151" s="1220"/>
      <c r="H151" s="1251">
        <f>5/12*I167</f>
        <v>1094.0614828209764</v>
      </c>
      <c r="I151" s="1251">
        <f t="shared" ref="I151:N151" si="22">7/12*I167+5/12*J167</f>
        <v>2683.1652802893313</v>
      </c>
      <c r="J151" s="1251">
        <f t="shared" si="22"/>
        <v>2821.7490054249552</v>
      </c>
      <c r="K151" s="1251">
        <f t="shared" si="22"/>
        <v>2942.4824593128396</v>
      </c>
      <c r="L151" s="1251">
        <f t="shared" si="22"/>
        <v>3037.2802893309226</v>
      </c>
      <c r="M151" s="1251">
        <f t="shared" si="22"/>
        <v>3128.0159132007238</v>
      </c>
      <c r="N151" s="1251">
        <f t="shared" si="22"/>
        <v>3197.2687160940327</v>
      </c>
      <c r="O151" s="1251">
        <f>+N151</f>
        <v>3197.2687160940327</v>
      </c>
    </row>
    <row r="152" spans="1:16" ht="13.15" customHeight="1" x14ac:dyDescent="0.2">
      <c r="A152" s="536"/>
      <c r="B152" s="536"/>
      <c r="C152" s="536"/>
      <c r="D152" s="1086" t="s">
        <v>491</v>
      </c>
      <c r="E152" s="1220"/>
      <c r="F152" s="1247"/>
      <c r="G152" s="1220"/>
      <c r="H152" s="1251">
        <f>5/12*I168</f>
        <v>0</v>
      </c>
      <c r="I152" s="1251">
        <f t="shared" ref="I152:O153" si="23">7/12*I168+5/12*J168</f>
        <v>0</v>
      </c>
      <c r="J152" s="1251">
        <f t="shared" si="23"/>
        <v>0</v>
      </c>
      <c r="K152" s="1251">
        <f t="shared" si="23"/>
        <v>0</v>
      </c>
      <c r="L152" s="1251">
        <f t="shared" si="23"/>
        <v>0</v>
      </c>
      <c r="M152" s="1251">
        <f t="shared" si="23"/>
        <v>0</v>
      </c>
      <c r="N152" s="1251">
        <f t="shared" si="23"/>
        <v>0</v>
      </c>
      <c r="O152" s="1251">
        <f>+N152</f>
        <v>0</v>
      </c>
    </row>
    <row r="153" spans="1:16" ht="13.15" customHeight="1" x14ac:dyDescent="0.2">
      <c r="A153" s="536"/>
      <c r="B153" s="536"/>
      <c r="C153" s="536"/>
      <c r="D153" s="1086" t="s">
        <v>452</v>
      </c>
      <c r="E153" s="1220"/>
      <c r="F153" s="1247"/>
      <c r="G153" s="1220"/>
      <c r="H153" s="1251">
        <f>5/12*I169</f>
        <v>0</v>
      </c>
      <c r="I153" s="1251">
        <f t="shared" si="23"/>
        <v>0</v>
      </c>
      <c r="J153" s="1251">
        <f>7/12*J169+5/12*K169</f>
        <v>683.77500000000009</v>
      </c>
      <c r="K153" s="1251">
        <f t="shared" si="23"/>
        <v>2423.8350000000005</v>
      </c>
      <c r="L153" s="1251">
        <f t="shared" si="23"/>
        <v>2053.17</v>
      </c>
      <c r="M153" s="1251">
        <f t="shared" si="23"/>
        <v>0</v>
      </c>
      <c r="N153" s="1251">
        <f t="shared" si="23"/>
        <v>0</v>
      </c>
      <c r="O153" s="1251">
        <f t="shared" si="23"/>
        <v>0</v>
      </c>
    </row>
    <row r="154" spans="1:16" ht="13.15" customHeight="1" x14ac:dyDescent="0.2">
      <c r="A154" s="536"/>
      <c r="B154" s="536"/>
      <c r="C154" s="536"/>
      <c r="D154" s="1220" t="s">
        <v>335</v>
      </c>
      <c r="E154" s="1220"/>
      <c r="F154" s="1247"/>
      <c r="G154" s="1220"/>
      <c r="H154" s="1252">
        <f>SUM(H142:H143)</f>
        <v>45376.200000000004</v>
      </c>
      <c r="I154" s="1252">
        <f t="shared" ref="I154:O154" si="24">SUM(I142:I143)</f>
        <v>111284.28000000001</v>
      </c>
      <c r="J154" s="1252">
        <f t="shared" si="24"/>
        <v>117032.04000000002</v>
      </c>
      <c r="K154" s="1252">
        <f t="shared" si="24"/>
        <v>122039.46000000002</v>
      </c>
      <c r="L154" s="1252">
        <f t="shared" si="24"/>
        <v>125971.20000000001</v>
      </c>
      <c r="M154" s="1252">
        <f t="shared" si="24"/>
        <v>129734.46</v>
      </c>
      <c r="N154" s="1252">
        <f t="shared" si="24"/>
        <v>132606.72</v>
      </c>
      <c r="O154" s="1252">
        <f t="shared" si="24"/>
        <v>78041.88</v>
      </c>
    </row>
    <row r="155" spans="1:16" ht="13.15" customHeight="1" x14ac:dyDescent="0.2">
      <c r="A155" s="536"/>
      <c r="B155" s="536"/>
      <c r="C155" s="536"/>
      <c r="D155" s="1220" t="s">
        <v>535</v>
      </c>
      <c r="E155" s="1220"/>
      <c r="F155" s="1247"/>
      <c r="G155" s="1220"/>
      <c r="H155" s="1249">
        <f>SUM(H144:H146)</f>
        <v>0</v>
      </c>
      <c r="I155" s="1249">
        <f t="shared" ref="I155:O155" si="25">SUM(I144:I146)</f>
        <v>0</v>
      </c>
      <c r="J155" s="1249">
        <f t="shared" si="25"/>
        <v>0</v>
      </c>
      <c r="K155" s="1249">
        <f t="shared" si="25"/>
        <v>0</v>
      </c>
      <c r="L155" s="1249">
        <f t="shared" si="25"/>
        <v>0</v>
      </c>
      <c r="M155" s="1249">
        <f t="shared" si="25"/>
        <v>0</v>
      </c>
      <c r="N155" s="1249">
        <f t="shared" si="25"/>
        <v>0</v>
      </c>
      <c r="O155" s="1249">
        <f t="shared" si="25"/>
        <v>0</v>
      </c>
    </row>
    <row r="156" spans="1:16" ht="13.15" customHeight="1" x14ac:dyDescent="0.2">
      <c r="A156" s="536"/>
      <c r="B156" s="536"/>
      <c r="C156" s="536"/>
      <c r="D156" s="1220"/>
      <c r="E156" s="1220"/>
      <c r="F156" s="1247"/>
      <c r="G156" s="1220"/>
      <c r="H156" s="1220"/>
      <c r="I156" s="1220"/>
      <c r="J156" s="1220"/>
      <c r="K156" s="1220"/>
      <c r="L156" s="1220"/>
      <c r="M156" s="1220"/>
      <c r="N156" s="1220"/>
      <c r="O156" s="1220"/>
    </row>
    <row r="157" spans="1:16" ht="13.15" customHeight="1" x14ac:dyDescent="0.2">
      <c r="A157" s="536"/>
      <c r="B157" s="536"/>
      <c r="C157" s="536"/>
      <c r="D157" s="985" t="s">
        <v>514</v>
      </c>
      <c r="E157" s="1220"/>
      <c r="F157" s="1220"/>
      <c r="G157" s="1247"/>
      <c r="H157" s="1253" t="str">
        <f>+H52</f>
        <v>vanaf 1 aug. 2014:</v>
      </c>
      <c r="I157" s="1254" t="str">
        <f t="shared" ref="I157:O157" si="26">+I8</f>
        <v>2014/15</v>
      </c>
      <c r="J157" s="1254" t="str">
        <f t="shared" si="26"/>
        <v>2015/16</v>
      </c>
      <c r="K157" s="1254" t="str">
        <f t="shared" si="26"/>
        <v>2016/17</v>
      </c>
      <c r="L157" s="1254" t="str">
        <f t="shared" si="26"/>
        <v>2017/18</v>
      </c>
      <c r="M157" s="1254" t="str">
        <f t="shared" si="26"/>
        <v>2018/19</v>
      </c>
      <c r="N157" s="1254" t="str">
        <f t="shared" si="26"/>
        <v>2019/20</v>
      </c>
      <c r="O157" s="1254" t="str">
        <f t="shared" si="26"/>
        <v>2020/21</v>
      </c>
      <c r="P157" s="601"/>
    </row>
    <row r="158" spans="1:16" ht="13.15" customHeight="1" x14ac:dyDescent="0.2">
      <c r="A158" s="536"/>
      <c r="B158" s="536"/>
      <c r="C158" s="536"/>
      <c r="D158" s="1220" t="s">
        <v>258</v>
      </c>
      <c r="E158" s="1220"/>
      <c r="F158" s="1247"/>
      <c r="G158" s="1220"/>
      <c r="H158" s="1220"/>
      <c r="I158" s="1252">
        <f t="shared" ref="I158:O158" si="27">+I15</f>
        <v>108902.88</v>
      </c>
      <c r="J158" s="1252">
        <f t="shared" si="27"/>
        <v>114618.24000000001</v>
      </c>
      <c r="K158" s="1252">
        <f t="shared" si="27"/>
        <v>120411.36000000002</v>
      </c>
      <c r="L158" s="1252">
        <f t="shared" si="27"/>
        <v>124318.80000000002</v>
      </c>
      <c r="M158" s="1252">
        <f t="shared" si="27"/>
        <v>128284.56</v>
      </c>
      <c r="N158" s="1252">
        <f t="shared" si="27"/>
        <v>131764.32</v>
      </c>
      <c r="O158" s="1252">
        <f t="shared" si="27"/>
        <v>133786.07999999999</v>
      </c>
    </row>
    <row r="159" spans="1:16" ht="13.15" customHeight="1" x14ac:dyDescent="0.2">
      <c r="A159" s="536"/>
      <c r="B159" s="536"/>
      <c r="C159" s="536"/>
      <c r="D159" s="1220" t="s">
        <v>518</v>
      </c>
      <c r="E159" s="1220"/>
      <c r="F159" s="1247"/>
      <c r="G159" s="1220"/>
      <c r="H159" s="1220"/>
      <c r="I159" s="1252">
        <f t="shared" ref="I159:O159" si="28">+I40</f>
        <v>0</v>
      </c>
      <c r="J159" s="1252">
        <f t="shared" si="28"/>
        <v>0</v>
      </c>
      <c r="K159" s="1252">
        <f t="shared" si="28"/>
        <v>0</v>
      </c>
      <c r="L159" s="1252">
        <f t="shared" si="28"/>
        <v>0</v>
      </c>
      <c r="M159" s="1252">
        <f t="shared" si="28"/>
        <v>0</v>
      </c>
      <c r="N159" s="1252">
        <f t="shared" si="28"/>
        <v>0</v>
      </c>
      <c r="O159" s="1252">
        <f t="shared" si="28"/>
        <v>0</v>
      </c>
    </row>
    <row r="160" spans="1:16" ht="13.15" customHeight="1" x14ac:dyDescent="0.2">
      <c r="A160" s="536"/>
      <c r="B160" s="536"/>
      <c r="C160" s="536"/>
      <c r="D160" s="1220" t="s">
        <v>245</v>
      </c>
      <c r="E160" s="1220"/>
      <c r="F160" s="1247"/>
      <c r="G160" s="1220"/>
      <c r="H160" s="1220"/>
      <c r="I160" s="1249">
        <f>H64+7/12*I64</f>
        <v>0</v>
      </c>
      <c r="J160" s="1249">
        <f t="shared" ref="J160:O160" si="29">5/12*I64+7/12*J64</f>
        <v>0</v>
      </c>
      <c r="K160" s="1249">
        <f t="shared" si="29"/>
        <v>0</v>
      </c>
      <c r="L160" s="1249">
        <f t="shared" si="29"/>
        <v>0</v>
      </c>
      <c r="M160" s="1249">
        <f t="shared" si="29"/>
        <v>0</v>
      </c>
      <c r="N160" s="1249">
        <f t="shared" si="29"/>
        <v>0</v>
      </c>
      <c r="O160" s="1249">
        <f t="shared" si="29"/>
        <v>0</v>
      </c>
    </row>
    <row r="161" spans="1:15" ht="13.15" customHeight="1" x14ac:dyDescent="0.2">
      <c r="A161" s="536"/>
      <c r="B161" s="536"/>
      <c r="C161" s="536"/>
      <c r="D161" s="1220" t="s">
        <v>437</v>
      </c>
      <c r="E161" s="1220"/>
      <c r="F161" s="1247"/>
      <c r="G161" s="1220"/>
      <c r="H161" s="1220"/>
      <c r="I161" s="1249">
        <f>H81+7/12*I81</f>
        <v>0</v>
      </c>
      <c r="J161" s="1249">
        <f t="shared" ref="J161:O161" si="30">5/12*I81+7/12*J81</f>
        <v>0</v>
      </c>
      <c r="K161" s="1249">
        <f t="shared" si="30"/>
        <v>0</v>
      </c>
      <c r="L161" s="1249">
        <f t="shared" si="30"/>
        <v>0</v>
      </c>
      <c r="M161" s="1249">
        <f t="shared" si="30"/>
        <v>0</v>
      </c>
      <c r="N161" s="1249">
        <f t="shared" si="30"/>
        <v>0</v>
      </c>
      <c r="O161" s="1249">
        <f t="shared" si="30"/>
        <v>0</v>
      </c>
    </row>
    <row r="162" spans="1:15" ht="13.15" customHeight="1" x14ac:dyDescent="0.2">
      <c r="A162" s="536"/>
      <c r="B162" s="536"/>
      <c r="C162" s="536"/>
      <c r="D162" s="1220" t="s">
        <v>438</v>
      </c>
      <c r="E162" s="1220"/>
      <c r="F162" s="1247"/>
      <c r="G162" s="1220"/>
      <c r="H162" s="1220"/>
      <c r="I162" s="1249">
        <f>H123+7/12*I123</f>
        <v>0</v>
      </c>
      <c r="J162" s="1249">
        <f t="shared" ref="J162:O162" si="31">5/12*I123+7/12*J123</f>
        <v>0</v>
      </c>
      <c r="K162" s="1249">
        <f t="shared" si="31"/>
        <v>0</v>
      </c>
      <c r="L162" s="1249">
        <f t="shared" si="31"/>
        <v>0</v>
      </c>
      <c r="M162" s="1249">
        <f t="shared" si="31"/>
        <v>0</v>
      </c>
      <c r="N162" s="1249">
        <f t="shared" si="31"/>
        <v>0</v>
      </c>
      <c r="O162" s="1249">
        <f t="shared" si="31"/>
        <v>0</v>
      </c>
    </row>
    <row r="163" spans="1:15" ht="13.15" customHeight="1" x14ac:dyDescent="0.2">
      <c r="A163" s="536"/>
      <c r="B163" s="536"/>
      <c r="C163" s="536"/>
      <c r="D163" s="1086" t="s">
        <v>487</v>
      </c>
      <c r="E163" s="1220"/>
      <c r="F163" s="1247"/>
      <c r="G163" s="1220"/>
      <c r="H163" s="1220"/>
      <c r="I163" s="1252">
        <f t="shared" ref="I163:O165" si="32">+I12</f>
        <v>53246.16</v>
      </c>
      <c r="J163" s="1252">
        <f t="shared" si="32"/>
        <v>57289.680000000008</v>
      </c>
      <c r="K163" s="1252">
        <f t="shared" si="32"/>
        <v>61333.200000000004</v>
      </c>
      <c r="L163" s="1252">
        <f t="shared" si="32"/>
        <v>63354.960000000014</v>
      </c>
      <c r="M163" s="1252">
        <f t="shared" si="32"/>
        <v>65376.72</v>
      </c>
      <c r="N163" s="1252">
        <f t="shared" si="32"/>
        <v>67359.600000000006</v>
      </c>
      <c r="O163" s="1252">
        <f t="shared" si="32"/>
        <v>69381.359999999986</v>
      </c>
    </row>
    <row r="164" spans="1:15" ht="13.15" customHeight="1" x14ac:dyDescent="0.2">
      <c r="A164" s="536"/>
      <c r="B164" s="536"/>
      <c r="C164" s="536"/>
      <c r="D164" s="1086" t="s">
        <v>488</v>
      </c>
      <c r="E164" s="1220"/>
      <c r="F164" s="1247"/>
      <c r="G164" s="1220"/>
      <c r="H164" s="1220"/>
      <c r="I164" s="1252">
        <f t="shared" si="32"/>
        <v>55656.72</v>
      </c>
      <c r="J164" s="1252">
        <f t="shared" si="32"/>
        <v>57328.56</v>
      </c>
      <c r="K164" s="1252">
        <f t="shared" si="32"/>
        <v>59078.16</v>
      </c>
      <c r="L164" s="1252">
        <f t="shared" si="32"/>
        <v>60963.840000000004</v>
      </c>
      <c r="M164" s="1252">
        <f t="shared" si="32"/>
        <v>62907.839999999997</v>
      </c>
      <c r="N164" s="1252">
        <f t="shared" si="32"/>
        <v>64404.72</v>
      </c>
      <c r="O164" s="1252">
        <f t="shared" si="32"/>
        <v>64404.72</v>
      </c>
    </row>
    <row r="165" spans="1:15" ht="13.15" customHeight="1" x14ac:dyDescent="0.2">
      <c r="A165" s="536"/>
      <c r="B165" s="536"/>
      <c r="C165" s="536"/>
      <c r="D165" s="1086" t="s">
        <v>489</v>
      </c>
      <c r="E165" s="1220"/>
      <c r="F165" s="1247"/>
      <c r="G165" s="1220"/>
      <c r="H165" s="1220"/>
      <c r="I165" s="1252">
        <f t="shared" si="32"/>
        <v>0</v>
      </c>
      <c r="J165" s="1252">
        <f t="shared" si="32"/>
        <v>0</v>
      </c>
      <c r="K165" s="1252">
        <f t="shared" si="32"/>
        <v>0</v>
      </c>
      <c r="L165" s="1252">
        <f t="shared" si="32"/>
        <v>0</v>
      </c>
      <c r="M165" s="1252">
        <f t="shared" si="32"/>
        <v>0</v>
      </c>
      <c r="N165" s="1252">
        <f t="shared" si="32"/>
        <v>0</v>
      </c>
      <c r="O165" s="1252">
        <f t="shared" si="32"/>
        <v>0</v>
      </c>
    </row>
    <row r="166" spans="1:15" ht="13.15" customHeight="1" x14ac:dyDescent="0.2">
      <c r="A166" s="536"/>
      <c r="B166" s="536"/>
      <c r="C166" s="536"/>
      <c r="D166" s="1086" t="s">
        <v>490</v>
      </c>
      <c r="E166" s="1220"/>
      <c r="F166" s="1247"/>
      <c r="G166" s="1220"/>
      <c r="H166" s="1220"/>
      <c r="I166" s="1252">
        <f>SUM(I163:I165)</f>
        <v>108902.88</v>
      </c>
      <c r="J166" s="1252">
        <f t="shared" ref="J166:O166" si="33">SUM(J163:J165)</f>
        <v>114618.24000000001</v>
      </c>
      <c r="K166" s="1252">
        <f t="shared" si="33"/>
        <v>120411.36000000002</v>
      </c>
      <c r="L166" s="1252">
        <f t="shared" si="33"/>
        <v>124318.80000000002</v>
      </c>
      <c r="M166" s="1252">
        <f t="shared" si="33"/>
        <v>128284.56</v>
      </c>
      <c r="N166" s="1252">
        <f t="shared" si="33"/>
        <v>131764.32</v>
      </c>
      <c r="O166" s="1252">
        <f t="shared" si="33"/>
        <v>133786.07999999999</v>
      </c>
    </row>
    <row r="167" spans="1:15" ht="13.15" customHeight="1" x14ac:dyDescent="0.2">
      <c r="A167" s="536"/>
      <c r="B167" s="536"/>
      <c r="C167" s="536"/>
      <c r="D167" s="1012" t="s">
        <v>693</v>
      </c>
      <c r="E167" s="1220"/>
      <c r="F167" s="1247"/>
      <c r="G167" s="1220"/>
      <c r="H167" s="1220"/>
      <c r="I167" s="1251">
        <f>dir!T31+op!T116+obp!T66</f>
        <v>2625.7475587703434</v>
      </c>
      <c r="J167" s="1251">
        <f>dir!T58+op!T228+obp!T128</f>
        <v>2763.5500904159135</v>
      </c>
      <c r="K167" s="1251">
        <f>dir!T85+op!T340+obp!T190</f>
        <v>2903.2274864376132</v>
      </c>
      <c r="L167" s="1251">
        <f>dir!T112+op!T452+obp!T252</f>
        <v>2997.4394213381556</v>
      </c>
      <c r="M167" s="1251">
        <f>dir!T139+op!T564+obp!T314</f>
        <v>3093.0575045207956</v>
      </c>
      <c r="N167" s="1251">
        <f>dir!T166+op!T676+obp!T376</f>
        <v>3176.9576853526223</v>
      </c>
      <c r="O167" s="1251">
        <f>dir!T193+op!T788+obp!T438</f>
        <v>3225.7041591320071</v>
      </c>
    </row>
    <row r="168" spans="1:15" ht="13.15" customHeight="1" x14ac:dyDescent="0.2">
      <c r="A168" s="536"/>
      <c r="B168" s="536"/>
      <c r="C168" s="536"/>
      <c r="D168" s="1086" t="s">
        <v>491</v>
      </c>
      <c r="E168" s="1220"/>
      <c r="F168" s="1247"/>
      <c r="G168" s="1220"/>
      <c r="H168" s="1220"/>
      <c r="I168" s="1251">
        <f>+I20</f>
        <v>0</v>
      </c>
      <c r="J168" s="1251">
        <f t="shared" ref="J168:O168" si="34">+J20</f>
        <v>0</v>
      </c>
      <c r="K168" s="1251">
        <f t="shared" si="34"/>
        <v>0</v>
      </c>
      <c r="L168" s="1251">
        <f t="shared" si="34"/>
        <v>0</v>
      </c>
      <c r="M168" s="1251">
        <f t="shared" si="34"/>
        <v>0</v>
      </c>
      <c r="N168" s="1251">
        <f t="shared" si="34"/>
        <v>0</v>
      </c>
      <c r="O168" s="1251">
        <f t="shared" si="34"/>
        <v>0</v>
      </c>
    </row>
    <row r="169" spans="1:15" ht="13.15" customHeight="1" x14ac:dyDescent="0.2">
      <c r="A169" s="536"/>
      <c r="B169" s="536"/>
      <c r="C169" s="536"/>
      <c r="D169" s="1086" t="s">
        <v>452</v>
      </c>
      <c r="E169" s="1220"/>
      <c r="F169" s="1247"/>
      <c r="G169" s="1220"/>
      <c r="H169" s="1220"/>
      <c r="I169" s="1251">
        <f>dir!AI31+op!AI116+obp!AI66</f>
        <v>0</v>
      </c>
      <c r="J169" s="1251">
        <f>dir!AI58+op!AI228+obp!AI128</f>
        <v>0</v>
      </c>
      <c r="K169" s="1251">
        <f>dir!AI85+op!AI340+obp!AI190</f>
        <v>1641.0600000000002</v>
      </c>
      <c r="L169" s="1251">
        <f>dir!AI112+op!AI452+obp!AI252</f>
        <v>3519.7200000000003</v>
      </c>
      <c r="M169" s="1251">
        <f>dir!AI139+op!AI564+obp!AI314</f>
        <v>0</v>
      </c>
      <c r="N169" s="1251">
        <f>dir!AI166+op!AI676+obp!AI376</f>
        <v>0</v>
      </c>
      <c r="O169" s="1251">
        <f>dir!AI193+op!AI788+obp!AI438</f>
        <v>0</v>
      </c>
    </row>
    <row r="170" spans="1:15" ht="13.15" customHeight="1" x14ac:dyDescent="0.2">
      <c r="A170" s="536"/>
      <c r="B170" s="567"/>
      <c r="C170" s="567"/>
      <c r="D170" s="985"/>
      <c r="E170" s="985"/>
      <c r="F170" s="1247"/>
      <c r="G170" s="1220"/>
      <c r="H170" s="1220"/>
      <c r="I170" s="1249"/>
      <c r="J170" s="1249"/>
      <c r="K170" s="1249"/>
      <c r="L170" s="1249"/>
      <c r="M170" s="1249"/>
      <c r="N170" s="1249"/>
      <c r="O170" s="1249"/>
    </row>
    <row r="171" spans="1:15" ht="13.15" customHeight="1" x14ac:dyDescent="0.2">
      <c r="A171" s="536"/>
      <c r="B171" s="536"/>
      <c r="C171" s="536"/>
      <c r="D171" s="568"/>
      <c r="E171" s="568"/>
      <c r="F171" s="598"/>
      <c r="G171" s="568"/>
      <c r="H171" s="569"/>
      <c r="I171" s="569"/>
      <c r="J171" s="569"/>
      <c r="K171" s="569"/>
      <c r="L171" s="569"/>
      <c r="M171" s="569"/>
      <c r="N171" s="569"/>
      <c r="O171" s="569"/>
    </row>
    <row r="172" spans="1:15" ht="13.15" customHeight="1" x14ac:dyDescent="0.2">
      <c r="A172" s="536"/>
      <c r="B172" s="536"/>
      <c r="C172" s="536"/>
      <c r="D172" s="568"/>
      <c r="E172" s="568"/>
      <c r="F172" s="598"/>
      <c r="G172" s="568"/>
      <c r="H172" s="569"/>
      <c r="I172" s="569"/>
      <c r="J172" s="569"/>
      <c r="K172" s="569"/>
      <c r="L172" s="569"/>
      <c r="M172" s="569"/>
      <c r="N172" s="569"/>
      <c r="O172" s="569"/>
    </row>
    <row r="173" spans="1:15" ht="13.15" customHeight="1" x14ac:dyDescent="0.2">
      <c r="A173" s="536"/>
      <c r="B173" s="536"/>
      <c r="C173" s="536"/>
      <c r="D173" s="568"/>
      <c r="E173" s="568"/>
      <c r="F173" s="598"/>
      <c r="G173" s="568"/>
      <c r="H173" s="569"/>
      <c r="I173" s="569"/>
      <c r="J173" s="569"/>
      <c r="K173" s="569"/>
      <c r="L173" s="569"/>
      <c r="M173" s="569"/>
      <c r="N173" s="569"/>
      <c r="O173" s="569"/>
    </row>
    <row r="174" spans="1:15" ht="13.15" customHeight="1" x14ac:dyDescent="0.2">
      <c r="A174" s="536"/>
      <c r="B174" s="536"/>
      <c r="C174" s="536"/>
      <c r="D174" s="570"/>
      <c r="E174" s="570"/>
      <c r="F174" s="598"/>
      <c r="G174" s="568"/>
      <c r="H174" s="571"/>
      <c r="I174" s="571"/>
      <c r="J174" s="571"/>
      <c r="K174" s="571"/>
      <c r="L174" s="571"/>
      <c r="M174" s="571"/>
      <c r="N174" s="571"/>
      <c r="O174" s="571"/>
    </row>
    <row r="175" spans="1:15" ht="13.15" customHeight="1" x14ac:dyDescent="0.2">
      <c r="A175" s="536"/>
      <c r="B175" s="536"/>
      <c r="C175" s="536"/>
      <c r="D175" s="572"/>
      <c r="E175" s="572"/>
      <c r="F175" s="598"/>
      <c r="G175" s="568"/>
      <c r="H175" s="569"/>
      <c r="I175" s="569"/>
      <c r="J175" s="569"/>
      <c r="K175" s="569"/>
      <c r="L175" s="569"/>
      <c r="M175" s="569"/>
      <c r="N175" s="569"/>
      <c r="O175" s="569"/>
    </row>
    <row r="176" spans="1:15" ht="13.15" customHeight="1" x14ac:dyDescent="0.2">
      <c r="A176" s="534"/>
      <c r="B176" s="534"/>
      <c r="C176" s="534"/>
      <c r="D176" s="574"/>
      <c r="E176" s="574"/>
      <c r="F176" s="599"/>
      <c r="G176" s="576"/>
      <c r="H176" s="575"/>
      <c r="I176" s="576"/>
      <c r="J176" s="576"/>
      <c r="K176" s="576"/>
      <c r="L176" s="576"/>
      <c r="M176" s="534"/>
    </row>
    <row r="177" spans="1:14" ht="13.15" customHeight="1" x14ac:dyDescent="0.2">
      <c r="A177" s="534"/>
      <c r="B177" s="534"/>
      <c r="C177" s="534"/>
      <c r="D177" s="577"/>
      <c r="E177" s="577"/>
      <c r="F177" s="599"/>
      <c r="G177" s="576"/>
      <c r="H177" s="578"/>
      <c r="I177" s="578"/>
      <c r="J177" s="578"/>
      <c r="K177" s="578"/>
      <c r="L177" s="578"/>
      <c r="M177" s="578"/>
      <c r="N177" s="578"/>
    </row>
    <row r="178" spans="1:14" ht="13.15" customHeight="1" x14ac:dyDescent="0.2">
      <c r="A178" s="534"/>
      <c r="B178" s="534"/>
      <c r="C178" s="534"/>
      <c r="D178" s="574"/>
      <c r="E178" s="574"/>
      <c r="F178" s="599"/>
      <c r="G178" s="576"/>
      <c r="H178" s="576"/>
      <c r="I178" s="576"/>
      <c r="J178" s="576"/>
      <c r="K178" s="576"/>
      <c r="L178" s="576"/>
      <c r="M178" s="576"/>
      <c r="N178" s="576"/>
    </row>
    <row r="179" spans="1:14" ht="13.15" customHeight="1" x14ac:dyDescent="0.2">
      <c r="A179" s="534"/>
      <c r="B179" s="534"/>
      <c r="C179" s="534"/>
      <c r="D179" s="568"/>
      <c r="E179" s="568"/>
      <c r="F179" s="599"/>
      <c r="G179" s="568"/>
      <c r="H179" s="579"/>
      <c r="I179" s="579"/>
      <c r="J179" s="579"/>
      <c r="K179" s="579"/>
      <c r="L179" s="579"/>
      <c r="M179" s="579"/>
      <c r="N179" s="579"/>
    </row>
    <row r="180" spans="1:14" ht="13.15" customHeight="1" x14ac:dyDescent="0.2">
      <c r="A180" s="534"/>
      <c r="B180" s="534"/>
      <c r="C180" s="534"/>
      <c r="D180" s="568"/>
      <c r="E180" s="568"/>
      <c r="F180" s="599"/>
      <c r="G180" s="568"/>
      <c r="H180" s="579"/>
      <c r="I180" s="579"/>
      <c r="J180" s="579"/>
      <c r="K180" s="579"/>
      <c r="L180" s="579"/>
      <c r="M180" s="579"/>
      <c r="N180" s="579"/>
    </row>
    <row r="181" spans="1:14" ht="13.15" customHeight="1" x14ac:dyDescent="0.2">
      <c r="A181" s="534"/>
      <c r="B181" s="534"/>
      <c r="C181" s="534"/>
      <c r="D181" s="568"/>
      <c r="E181" s="568"/>
      <c r="F181" s="599"/>
      <c r="G181" s="568"/>
      <c r="H181" s="579"/>
      <c r="I181" s="579"/>
      <c r="J181" s="579"/>
      <c r="K181" s="579"/>
      <c r="L181" s="579"/>
      <c r="M181" s="579"/>
      <c r="N181" s="579"/>
    </row>
    <row r="182" spans="1:14" ht="13.15" customHeight="1" x14ac:dyDescent="0.2">
      <c r="A182" s="534"/>
      <c r="B182" s="534"/>
      <c r="C182" s="534"/>
      <c r="D182" s="568"/>
      <c r="E182" s="568"/>
      <c r="F182" s="599"/>
      <c r="G182" s="568"/>
      <c r="H182" s="579"/>
      <c r="I182" s="579"/>
      <c r="J182" s="579"/>
      <c r="K182" s="579"/>
      <c r="L182" s="579"/>
      <c r="M182" s="579"/>
      <c r="N182" s="579"/>
    </row>
    <row r="183" spans="1:14" ht="13.15" customHeight="1" x14ac:dyDescent="0.2">
      <c r="A183" s="534"/>
      <c r="B183" s="534"/>
      <c r="C183" s="534"/>
      <c r="D183" s="568"/>
      <c r="E183" s="568"/>
      <c r="F183" s="599"/>
      <c r="G183" s="568"/>
      <c r="H183" s="579"/>
      <c r="I183" s="579"/>
      <c r="J183" s="579"/>
      <c r="K183" s="579"/>
      <c r="L183" s="579"/>
      <c r="M183" s="579"/>
      <c r="N183" s="579"/>
    </row>
    <row r="184" spans="1:14" ht="13.15" customHeight="1" x14ac:dyDescent="0.2">
      <c r="A184" s="534"/>
      <c r="B184" s="534"/>
      <c r="C184" s="534"/>
      <c r="D184" s="568"/>
      <c r="E184" s="568"/>
      <c r="F184" s="599"/>
      <c r="G184" s="568"/>
      <c r="H184" s="579"/>
      <c r="I184" s="579"/>
      <c r="J184" s="579"/>
      <c r="K184" s="579"/>
      <c r="L184" s="579"/>
      <c r="M184" s="579"/>
      <c r="N184" s="579"/>
    </row>
    <row r="185" spans="1:14" ht="13.15" customHeight="1" x14ac:dyDescent="0.2">
      <c r="A185" s="534"/>
      <c r="B185" s="534"/>
      <c r="C185" s="534"/>
      <c r="D185" s="568"/>
      <c r="E185" s="568"/>
      <c r="F185" s="599"/>
      <c r="G185" s="568"/>
      <c r="H185" s="579"/>
      <c r="I185" s="579"/>
      <c r="J185" s="579"/>
      <c r="K185" s="579"/>
      <c r="L185" s="579"/>
      <c r="M185" s="579"/>
      <c r="N185" s="579"/>
    </row>
    <row r="186" spans="1:14" ht="13.15" customHeight="1" x14ac:dyDescent="0.2">
      <c r="A186" s="534"/>
      <c r="B186" s="534"/>
      <c r="C186" s="534"/>
      <c r="D186" s="568"/>
      <c r="E186" s="568"/>
      <c r="F186" s="599"/>
      <c r="G186" s="568"/>
      <c r="H186" s="579"/>
      <c r="I186" s="579"/>
      <c r="J186" s="579"/>
      <c r="K186" s="579"/>
      <c r="L186" s="579"/>
      <c r="M186" s="579"/>
      <c r="N186" s="579"/>
    </row>
    <row r="187" spans="1:14" ht="13.15" customHeight="1" x14ac:dyDescent="0.2">
      <c r="A187" s="534"/>
      <c r="B187" s="534"/>
      <c r="C187" s="534"/>
      <c r="D187" s="568"/>
      <c r="E187" s="568"/>
      <c r="F187" s="599"/>
      <c r="G187" s="568"/>
      <c r="H187" s="579"/>
      <c r="I187" s="579"/>
      <c r="J187" s="579"/>
      <c r="K187" s="579"/>
      <c r="L187" s="579"/>
      <c r="M187" s="579"/>
      <c r="N187" s="579"/>
    </row>
    <row r="188" spans="1:14" ht="13.15" customHeight="1" x14ac:dyDescent="0.2">
      <c r="A188" s="534"/>
      <c r="B188" s="534"/>
      <c r="C188" s="534"/>
      <c r="D188" s="568"/>
      <c r="E188" s="568"/>
      <c r="F188" s="599"/>
      <c r="G188" s="568"/>
      <c r="H188" s="579"/>
      <c r="I188" s="579"/>
      <c r="J188" s="579"/>
      <c r="K188" s="579"/>
      <c r="L188" s="579"/>
      <c r="M188" s="579"/>
      <c r="N188" s="579"/>
    </row>
    <row r="189" spans="1:14" ht="13.15" customHeight="1" x14ac:dyDescent="0.2">
      <c r="A189" s="534"/>
      <c r="B189" s="534"/>
      <c r="C189" s="534"/>
      <c r="D189" s="568"/>
      <c r="E189" s="568"/>
      <c r="F189" s="599"/>
      <c r="G189" s="568"/>
      <c r="H189" s="579"/>
      <c r="I189" s="579"/>
      <c r="J189" s="579"/>
      <c r="K189" s="579"/>
      <c r="L189" s="579"/>
      <c r="M189" s="579"/>
      <c r="N189" s="579"/>
    </row>
    <row r="190" spans="1:14" ht="13.15" customHeight="1" x14ac:dyDescent="0.2">
      <c r="A190" s="534"/>
      <c r="B190" s="534"/>
      <c r="C190" s="534"/>
      <c r="D190" s="573"/>
      <c r="E190" s="573"/>
      <c r="F190" s="599"/>
      <c r="G190" s="568"/>
      <c r="H190" s="580"/>
      <c r="I190" s="580"/>
      <c r="J190" s="580"/>
      <c r="K190" s="580"/>
      <c r="L190" s="580"/>
      <c r="M190" s="580"/>
      <c r="N190" s="580"/>
    </row>
    <row r="191" spans="1:14" ht="13.15" customHeight="1" x14ac:dyDescent="0.2">
      <c r="A191" s="534"/>
      <c r="B191" s="534"/>
      <c r="C191" s="534"/>
      <c r="D191" s="581"/>
      <c r="E191" s="581"/>
      <c r="F191" s="599"/>
      <c r="G191" s="568"/>
      <c r="H191" s="582"/>
      <c r="I191" s="582"/>
      <c r="J191" s="582"/>
      <c r="K191" s="582"/>
      <c r="L191" s="582"/>
      <c r="M191" s="582"/>
      <c r="N191" s="582"/>
    </row>
    <row r="192" spans="1:14" ht="13.15" customHeight="1" x14ac:dyDescent="0.2">
      <c r="A192" s="534"/>
      <c r="B192" s="534"/>
      <c r="C192" s="534"/>
      <c r="D192" s="568"/>
      <c r="E192" s="568"/>
      <c r="F192" s="599"/>
      <c r="G192" s="568"/>
      <c r="H192" s="580"/>
      <c r="I192" s="580"/>
      <c r="J192" s="580"/>
      <c r="K192" s="580"/>
      <c r="L192" s="580"/>
      <c r="M192" s="580"/>
      <c r="N192" s="580"/>
    </row>
    <row r="193" spans="1:14" ht="13.15" customHeight="1" x14ac:dyDescent="0.2">
      <c r="A193" s="534"/>
      <c r="B193" s="534"/>
      <c r="C193" s="534"/>
      <c r="D193" s="568"/>
      <c r="E193" s="568"/>
      <c r="F193" s="599"/>
      <c r="G193" s="568"/>
      <c r="H193" s="580"/>
      <c r="I193" s="580"/>
      <c r="J193" s="580"/>
      <c r="K193" s="580"/>
      <c r="L193" s="580"/>
      <c r="M193" s="580"/>
      <c r="N193" s="580"/>
    </row>
    <row r="194" spans="1:14" ht="13.15" customHeight="1" x14ac:dyDescent="0.2">
      <c r="A194" s="534"/>
      <c r="B194" s="534"/>
      <c r="C194" s="534"/>
      <c r="D194" s="568"/>
      <c r="E194" s="568"/>
      <c r="F194" s="599"/>
      <c r="G194" s="568"/>
      <c r="H194" s="580"/>
      <c r="I194" s="580"/>
      <c r="J194" s="580"/>
      <c r="K194" s="580"/>
      <c r="L194" s="580"/>
      <c r="M194" s="580"/>
      <c r="N194" s="580"/>
    </row>
    <row r="195" spans="1:14" ht="13.15" customHeight="1" x14ac:dyDescent="0.2">
      <c r="A195" s="534"/>
      <c r="B195" s="534"/>
      <c r="C195" s="534"/>
      <c r="D195" s="575"/>
      <c r="E195" s="575"/>
      <c r="F195" s="599"/>
      <c r="G195" s="575"/>
      <c r="H195" s="579"/>
      <c r="I195" s="579"/>
      <c r="J195" s="579"/>
      <c r="K195" s="579"/>
      <c r="L195" s="579"/>
      <c r="M195" s="579"/>
      <c r="N195" s="579"/>
    </row>
    <row r="196" spans="1:14" ht="13.15" customHeight="1" x14ac:dyDescent="0.2">
      <c r="A196" s="534"/>
      <c r="B196" s="534"/>
      <c r="C196" s="534"/>
      <c r="D196" s="575"/>
      <c r="E196" s="575"/>
      <c r="F196" s="599"/>
      <c r="G196" s="575"/>
      <c r="H196" s="580"/>
      <c r="I196" s="580"/>
      <c r="J196" s="580"/>
      <c r="K196" s="580"/>
      <c r="L196" s="580"/>
      <c r="M196" s="580"/>
      <c r="N196" s="580"/>
    </row>
  </sheetData>
  <sheetProtection algorithmName="SHA-512" hashValue="B358RiWR7wvwAZqJeSxTwafbTMRKT7uKuzpg13dWme2xof7hAEmHo4TKZWvukcgy1czXvVPtgo/p64syRcNvyg==" saltValue="mqejDQnDVAAxTnH/hIGLuw==" spinCount="100000" sheet="1" objects="1" scenarios="1"/>
  <pageMargins left="0.7" right="0.7" top="0.75" bottom="0.75" header="0.3" footer="0.3"/>
  <pageSetup paperSize="9" scale="53" orientation="portrait" r:id="rId1"/>
  <headerFooter>
    <oddHeader>&amp;L&amp;"Arial,Vet"&amp;F&amp;R&amp;"Arial,Vet"&amp;A</oddHeader>
    <oddFooter>&amp;L&amp;"Arial,Vet"keizer / goedhart&amp;C&amp;"Arial,Vet"pagina &amp;P&amp;R&amp;"Arial,Vet"&amp;D</oddFooter>
  </headerFooter>
  <rowBreaks count="2" manualBreakCount="2">
    <brk id="48" min="1" max="16" man="1"/>
    <brk id="134" min="1" max="16"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281"/>
  <sheetViews>
    <sheetView zoomScale="85" zoomScaleNormal="85" workbookViewId="0">
      <selection activeCell="B2" sqref="B2"/>
    </sheetView>
  </sheetViews>
  <sheetFormatPr defaultColWidth="9.140625" defaultRowHeight="13.7" customHeight="1" x14ac:dyDescent="0.2"/>
  <cols>
    <col min="1" max="1" width="3.7109375" style="51" customWidth="1"/>
    <col min="2" max="3" width="2.7109375" style="51" customWidth="1"/>
    <col min="4" max="4" width="8.7109375" style="105" customWidth="1"/>
    <col min="5" max="6" width="20.7109375" style="105" customWidth="1"/>
    <col min="7" max="7" width="6.7109375" style="9" customWidth="1"/>
    <col min="8" max="8" width="8.5703125" style="1280" customWidth="1"/>
    <col min="9" max="10" width="6.7109375" style="108" customWidth="1"/>
    <col min="11" max="11" width="6.7109375" style="107" customWidth="1"/>
    <col min="12" max="12" width="0.85546875" style="107" customWidth="1"/>
    <col min="13" max="17" width="10.85546875" style="51" customWidth="1"/>
    <col min="18" max="18" width="0.85546875" style="107" customWidth="1"/>
    <col min="19" max="20" width="10.85546875" style="110" customWidth="1"/>
    <col min="21" max="21" width="10.85546875" style="52" customWidth="1"/>
    <col min="22" max="23" width="2.7109375" style="51" customWidth="1"/>
    <col min="24" max="24" width="20.7109375" style="51" customWidth="1"/>
    <col min="25" max="25" width="21.140625" style="51" customWidth="1"/>
    <col min="26" max="27" width="8.7109375" style="51" customWidth="1"/>
    <col min="28" max="28" width="10.42578125" style="9" customWidth="1"/>
    <col min="29" max="29" width="9.85546875" style="115" customWidth="1"/>
    <col min="30" max="31" width="8.7109375" style="51" customWidth="1"/>
    <col min="32" max="32" width="10.140625" style="51" customWidth="1"/>
    <col min="33" max="34" width="8.7109375" style="51" customWidth="1"/>
    <col min="35" max="35" width="8.85546875" style="51" customWidth="1"/>
    <col min="36" max="36" width="12.7109375" style="51" customWidth="1"/>
    <col min="37" max="37" width="12.7109375" style="9" customWidth="1"/>
    <col min="38" max="38" width="12.7109375" style="115" customWidth="1"/>
    <col min="39" max="39" width="12.85546875" style="51" customWidth="1"/>
    <col min="40" max="40" width="8.85546875" style="51" customWidth="1"/>
    <col min="41" max="42" width="10.7109375" style="51" customWidth="1"/>
    <col min="43" max="44" width="2.7109375" style="51" customWidth="1"/>
    <col min="45" max="50" width="9.28515625" style="51" bestFit="1" customWidth="1"/>
    <col min="51" max="16384" width="9.140625" style="51"/>
  </cols>
  <sheetData>
    <row r="1" spans="1:106" ht="13.5" customHeight="1" x14ac:dyDescent="0.2"/>
    <row r="2" spans="1:106" ht="13.5" customHeight="1" x14ac:dyDescent="0.2">
      <c r="B2" s="10"/>
      <c r="C2" s="11"/>
      <c r="D2" s="86"/>
      <c r="E2" s="86"/>
      <c r="F2" s="86"/>
      <c r="G2" s="12"/>
      <c r="H2" s="1281"/>
      <c r="I2" s="118"/>
      <c r="J2" s="118"/>
      <c r="K2" s="117"/>
      <c r="L2" s="117"/>
      <c r="M2" s="11"/>
      <c r="N2" s="11"/>
      <c r="O2" s="11"/>
      <c r="P2" s="11"/>
      <c r="Q2" s="11"/>
      <c r="R2" s="117"/>
      <c r="S2" s="119"/>
      <c r="T2" s="119"/>
      <c r="U2" s="1129"/>
      <c r="V2" s="11"/>
      <c r="W2" s="13"/>
    </row>
    <row r="3" spans="1:106" ht="13.5" customHeight="1" x14ac:dyDescent="0.2">
      <c r="B3" s="21"/>
      <c r="C3" s="23"/>
      <c r="D3" s="88"/>
      <c r="E3" s="88"/>
      <c r="F3" s="88"/>
      <c r="G3" s="24"/>
      <c r="H3" s="1282"/>
      <c r="I3" s="124"/>
      <c r="J3" s="124"/>
      <c r="K3" s="123"/>
      <c r="L3" s="123"/>
      <c r="M3" s="23"/>
      <c r="N3" s="23"/>
      <c r="O3" s="23"/>
      <c r="P3" s="23"/>
      <c r="Q3" s="23"/>
      <c r="R3" s="123"/>
      <c r="S3" s="125"/>
      <c r="T3" s="125"/>
      <c r="U3" s="326"/>
      <c r="V3" s="23"/>
      <c r="W3" s="26"/>
    </row>
    <row r="4" spans="1:106" s="143" customFormat="1" ht="18.75" customHeight="1" x14ac:dyDescent="0.3">
      <c r="A4" s="128"/>
      <c r="B4" s="129"/>
      <c r="C4" s="634" t="s">
        <v>178</v>
      </c>
      <c r="D4" s="130"/>
      <c r="E4" s="130"/>
      <c r="F4" s="130"/>
      <c r="G4" s="1283"/>
      <c r="H4" s="1284"/>
      <c r="I4" s="132"/>
      <c r="J4" s="132"/>
      <c r="K4" s="131"/>
      <c r="L4" s="131"/>
      <c r="M4" s="130"/>
      <c r="N4" s="130"/>
      <c r="O4" s="130"/>
      <c r="P4" s="130"/>
      <c r="Q4" s="130"/>
      <c r="R4" s="131"/>
      <c r="S4" s="133"/>
      <c r="T4" s="133"/>
      <c r="U4" s="1130"/>
      <c r="V4" s="130"/>
      <c r="W4" s="136"/>
      <c r="X4" s="128"/>
      <c r="Y4" s="128"/>
      <c r="Z4" s="128"/>
      <c r="AA4" s="128"/>
      <c r="AB4" s="137"/>
      <c r="AC4" s="138"/>
      <c r="AD4" s="137"/>
      <c r="AE4" s="137"/>
      <c r="AF4" s="137"/>
      <c r="AG4" s="137"/>
      <c r="AH4" s="139"/>
      <c r="AI4" s="140"/>
      <c r="AJ4" s="141"/>
      <c r="AK4" s="142"/>
      <c r="AL4" s="139"/>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row>
    <row r="5" spans="1:106" s="143" customFormat="1" ht="13.5" customHeight="1" x14ac:dyDescent="0.3">
      <c r="A5" s="128"/>
      <c r="B5" s="129"/>
      <c r="C5" s="327" t="str">
        <f>+geg!G9</f>
        <v>De speciale school</v>
      </c>
      <c r="D5" s="130"/>
      <c r="E5" s="130"/>
      <c r="F5" s="130"/>
      <c r="G5" s="1283"/>
      <c r="H5" s="1284"/>
      <c r="I5" s="132"/>
      <c r="J5" s="132"/>
      <c r="K5" s="131"/>
      <c r="L5" s="131"/>
      <c r="M5" s="130"/>
      <c r="N5" s="130"/>
      <c r="O5" s="130"/>
      <c r="P5" s="130"/>
      <c r="Q5" s="130"/>
      <c r="R5" s="131"/>
      <c r="S5" s="133"/>
      <c r="T5" s="133"/>
      <c r="U5" s="1130"/>
      <c r="V5" s="130"/>
      <c r="W5" s="136"/>
      <c r="X5" s="128"/>
      <c r="Y5" s="128"/>
      <c r="Z5" s="128"/>
      <c r="AA5" s="128"/>
      <c r="AB5" s="137"/>
      <c r="AC5" s="138"/>
      <c r="AD5" s="137"/>
      <c r="AE5" s="137"/>
      <c r="AF5" s="137"/>
      <c r="AG5" s="137"/>
      <c r="AH5" s="139"/>
      <c r="AI5" s="140"/>
      <c r="AJ5" s="141"/>
      <c r="AK5" s="142"/>
      <c r="AL5" s="139"/>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row>
    <row r="6" spans="1:106" ht="13.5" customHeight="1" x14ac:dyDescent="0.2">
      <c r="B6" s="21"/>
      <c r="C6" s="23"/>
      <c r="D6" s="23"/>
      <c r="E6" s="23"/>
      <c r="F6" s="88"/>
      <c r="G6" s="24"/>
      <c r="H6" s="1282"/>
      <c r="I6" s="124"/>
      <c r="J6" s="124"/>
      <c r="K6" s="123"/>
      <c r="L6" s="123"/>
      <c r="M6" s="23"/>
      <c r="N6" s="23"/>
      <c r="O6" s="23"/>
      <c r="P6" s="23"/>
      <c r="Q6" s="23"/>
      <c r="R6" s="123"/>
      <c r="S6" s="125"/>
      <c r="T6" s="125"/>
      <c r="U6" s="326"/>
      <c r="V6" s="23"/>
      <c r="W6" s="26"/>
      <c r="AB6" s="106"/>
      <c r="AC6" s="112"/>
      <c r="AD6" s="106"/>
      <c r="AE6" s="106"/>
      <c r="AF6" s="106"/>
      <c r="AG6" s="106"/>
      <c r="AH6" s="107"/>
      <c r="AI6" s="108"/>
      <c r="AJ6" s="109"/>
      <c r="AK6" s="144"/>
      <c r="AL6" s="107"/>
    </row>
    <row r="7" spans="1:106" ht="13.5" customHeight="1" x14ac:dyDescent="0.2">
      <c r="B7" s="21"/>
      <c r="C7" s="23"/>
      <c r="D7" s="23"/>
      <c r="E7" s="23"/>
      <c r="F7" s="88"/>
      <c r="G7" s="24"/>
      <c r="H7" s="1282"/>
      <c r="I7" s="124"/>
      <c r="J7" s="124"/>
      <c r="K7" s="123"/>
      <c r="L7" s="123"/>
      <c r="M7" s="23"/>
      <c r="N7" s="23"/>
      <c r="O7" s="23"/>
      <c r="P7" s="23"/>
      <c r="Q7" s="23"/>
      <c r="R7" s="123"/>
      <c r="S7" s="125"/>
      <c r="T7" s="125"/>
      <c r="U7" s="326"/>
      <c r="V7" s="23"/>
      <c r="W7" s="26"/>
      <c r="AB7" s="106"/>
      <c r="AC7" s="112"/>
      <c r="AD7" s="106"/>
      <c r="AE7" s="106"/>
      <c r="AF7" s="106"/>
      <c r="AG7" s="106"/>
      <c r="AH7" s="107"/>
      <c r="AI7" s="108"/>
      <c r="AJ7" s="109"/>
      <c r="AK7" s="144"/>
      <c r="AL7" s="107"/>
    </row>
    <row r="8" spans="1:106" s="145" customFormat="1" ht="13.5" customHeight="1" x14ac:dyDescent="0.25">
      <c r="B8" s="146"/>
      <c r="C8" s="23" t="s">
        <v>49</v>
      </c>
      <c r="D8" s="88"/>
      <c r="E8" s="147" t="str">
        <f>tab!C2</f>
        <v>2014/15</v>
      </c>
      <c r="F8" s="148"/>
      <c r="G8" s="1285"/>
      <c r="H8" s="1286"/>
      <c r="I8" s="150"/>
      <c r="J8" s="150"/>
      <c r="K8" s="149"/>
      <c r="L8" s="149"/>
      <c r="M8" s="151"/>
      <c r="N8" s="151"/>
      <c r="O8" s="151"/>
      <c r="P8" s="151"/>
      <c r="Q8" s="151"/>
      <c r="R8" s="149"/>
      <c r="S8" s="152"/>
      <c r="T8" s="152"/>
      <c r="U8" s="22"/>
      <c r="V8" s="151"/>
      <c r="W8" s="156"/>
      <c r="AB8" s="157"/>
      <c r="AC8" s="158"/>
      <c r="AD8" s="157"/>
      <c r="AE8" s="157"/>
      <c r="AF8" s="157"/>
      <c r="AG8" s="157"/>
      <c r="AH8" s="159"/>
      <c r="AI8" s="160"/>
      <c r="AJ8" s="161"/>
      <c r="AK8" s="162"/>
      <c r="AL8" s="159"/>
    </row>
    <row r="9" spans="1:106" ht="13.5" customHeight="1" x14ac:dyDescent="0.2">
      <c r="B9" s="21"/>
      <c r="C9" s="88" t="s">
        <v>179</v>
      </c>
      <c r="D9" s="88"/>
      <c r="E9" s="147">
        <f>tab!D3</f>
        <v>41913</v>
      </c>
      <c r="F9" s="163"/>
      <c r="G9" s="309"/>
      <c r="H9" s="1287"/>
      <c r="I9" s="124"/>
      <c r="J9" s="124"/>
      <c r="K9" s="123"/>
      <c r="L9" s="123"/>
      <c r="M9" s="23"/>
      <c r="N9" s="23"/>
      <c r="O9" s="23"/>
      <c r="P9" s="23"/>
      <c r="Q9" s="23"/>
      <c r="R9" s="123"/>
      <c r="S9" s="125"/>
      <c r="T9" s="125"/>
      <c r="U9" s="326"/>
      <c r="V9" s="23"/>
      <c r="W9" s="26"/>
      <c r="AB9" s="106"/>
      <c r="AC9" s="112"/>
      <c r="AD9" s="106"/>
      <c r="AE9" s="106"/>
      <c r="AF9" s="106"/>
      <c r="AG9" s="106"/>
      <c r="AH9" s="107"/>
      <c r="AI9" s="108"/>
      <c r="AJ9" s="109"/>
      <c r="AK9" s="144"/>
      <c r="AL9" s="107"/>
    </row>
    <row r="10" spans="1:106" ht="13.5" customHeight="1" x14ac:dyDescent="0.25">
      <c r="B10" s="21"/>
      <c r="C10" s="23"/>
      <c r="D10" s="164"/>
      <c r="E10" s="165"/>
      <c r="F10" s="163"/>
      <c r="G10" s="309"/>
      <c r="H10" s="1287"/>
      <c r="I10" s="124"/>
      <c r="J10" s="124"/>
      <c r="K10" s="123"/>
      <c r="L10" s="123"/>
      <c r="M10" s="23"/>
      <c r="N10" s="23"/>
      <c r="O10" s="23"/>
      <c r="P10" s="23"/>
      <c r="Q10" s="23"/>
      <c r="R10" s="123"/>
      <c r="S10" s="125"/>
      <c r="T10" s="125"/>
      <c r="U10" s="326"/>
      <c r="V10" s="23"/>
      <c r="W10" s="26"/>
      <c r="AB10" s="106"/>
      <c r="AC10" s="112"/>
      <c r="AD10" s="106"/>
      <c r="AE10" s="106"/>
      <c r="AF10" s="106"/>
      <c r="AG10" s="106"/>
      <c r="AH10" s="107"/>
      <c r="AI10" s="108"/>
      <c r="AJ10" s="109"/>
      <c r="AK10" s="144"/>
      <c r="AL10" s="107"/>
    </row>
    <row r="11" spans="1:106" ht="13.5" customHeight="1" x14ac:dyDescent="0.2">
      <c r="B11" s="21"/>
      <c r="C11" s="27"/>
      <c r="D11" s="166"/>
      <c r="E11" s="167"/>
      <c r="F11" s="89"/>
      <c r="G11" s="29"/>
      <c r="H11" s="168"/>
      <c r="I11" s="169"/>
      <c r="J11" s="169"/>
      <c r="K11" s="170"/>
      <c r="L11" s="170"/>
      <c r="M11" s="28"/>
      <c r="N11" s="28"/>
      <c r="O11" s="28"/>
      <c r="P11" s="28"/>
      <c r="Q11" s="28"/>
      <c r="R11" s="170"/>
      <c r="S11" s="171"/>
      <c r="T11" s="171"/>
      <c r="U11" s="471"/>
      <c r="V11" s="30"/>
      <c r="W11" s="26"/>
      <c r="AB11" s="106"/>
      <c r="AC11" s="112"/>
      <c r="AD11" s="106"/>
      <c r="AE11" s="106"/>
      <c r="AF11" s="106"/>
      <c r="AG11" s="106"/>
      <c r="AH11" s="107"/>
      <c r="AI11" s="108"/>
      <c r="AJ11" s="109"/>
      <c r="AK11" s="144"/>
      <c r="AL11" s="107"/>
    </row>
    <row r="12" spans="1:106" s="173" customFormat="1" ht="13.5" customHeight="1" x14ac:dyDescent="0.2">
      <c r="B12" s="174"/>
      <c r="C12" s="175"/>
      <c r="D12" s="1328" t="s">
        <v>180</v>
      </c>
      <c r="E12" s="1329"/>
      <c r="F12" s="1329"/>
      <c r="G12" s="1329"/>
      <c r="H12" s="1329"/>
      <c r="I12" s="1330"/>
      <c r="J12" s="1330"/>
      <c r="K12" s="1330"/>
      <c r="L12" s="1259"/>
      <c r="M12" s="1257" t="s">
        <v>664</v>
      </c>
      <c r="N12" s="1018"/>
      <c r="O12" s="1018"/>
      <c r="P12" s="1018"/>
      <c r="Q12" s="1018"/>
      <c r="R12" s="1259"/>
      <c r="S12" s="1328" t="s">
        <v>674</v>
      </c>
      <c r="T12" s="1328"/>
      <c r="U12" s="1330"/>
      <c r="V12" s="177"/>
      <c r="W12" s="178"/>
      <c r="X12" s="179"/>
      <c r="Y12" s="180"/>
      <c r="Z12" s="181"/>
      <c r="AA12" s="180"/>
      <c r="AM12" s="179"/>
      <c r="AN12" s="179"/>
    </row>
    <row r="13" spans="1:106" s="173" customFormat="1" ht="13.5" customHeight="1" x14ac:dyDescent="0.2">
      <c r="B13" s="174"/>
      <c r="C13" s="175"/>
      <c r="D13" s="991" t="s">
        <v>707</v>
      </c>
      <c r="E13" s="991" t="s">
        <v>124</v>
      </c>
      <c r="F13" s="991" t="s">
        <v>182</v>
      </c>
      <c r="G13" s="1278" t="s">
        <v>183</v>
      </c>
      <c r="H13" s="1279" t="s">
        <v>184</v>
      </c>
      <c r="I13" s="1278" t="s">
        <v>185</v>
      </c>
      <c r="J13" s="1278" t="s">
        <v>186</v>
      </c>
      <c r="K13" s="1023" t="s">
        <v>187</v>
      </c>
      <c r="L13" s="1020"/>
      <c r="M13" s="1009" t="s">
        <v>665</v>
      </c>
      <c r="N13" s="1009" t="s">
        <v>667</v>
      </c>
      <c r="O13" s="1009" t="s">
        <v>669</v>
      </c>
      <c r="P13" s="1009" t="s">
        <v>671</v>
      </c>
      <c r="Q13" s="1011" t="s">
        <v>673</v>
      </c>
      <c r="R13" s="1020"/>
      <c r="S13" s="1021" t="s">
        <v>675</v>
      </c>
      <c r="T13" s="1021" t="s">
        <v>678</v>
      </c>
      <c r="U13" s="1131" t="s">
        <v>188</v>
      </c>
      <c r="V13" s="183"/>
      <c r="W13" s="184"/>
      <c r="X13" s="185"/>
      <c r="Y13" s="186"/>
      <c r="Z13" s="939" t="s">
        <v>194</v>
      </c>
      <c r="AA13" s="940" t="s">
        <v>680</v>
      </c>
      <c r="AB13" s="941" t="s">
        <v>681</v>
      </c>
      <c r="AC13" s="941" t="s">
        <v>681</v>
      </c>
      <c r="AD13" s="941" t="s">
        <v>684</v>
      </c>
      <c r="AE13" s="941" t="s">
        <v>689</v>
      </c>
      <c r="AF13" s="941" t="s">
        <v>687</v>
      </c>
      <c r="AG13" s="941" t="s">
        <v>690</v>
      </c>
      <c r="AH13" s="941" t="s">
        <v>189</v>
      </c>
      <c r="AI13" s="945" t="s">
        <v>190</v>
      </c>
      <c r="AJ13" s="941" t="s">
        <v>199</v>
      </c>
      <c r="AK13" s="941" t="s">
        <v>200</v>
      </c>
      <c r="AL13" s="941" t="s">
        <v>201</v>
      </c>
      <c r="AM13" s="942" t="s">
        <v>202</v>
      </c>
      <c r="AN13" s="942" t="s">
        <v>1</v>
      </c>
      <c r="AO13" s="941"/>
      <c r="AP13" s="941"/>
      <c r="AQ13" s="941"/>
      <c r="AR13" s="941"/>
      <c r="AS13" s="941"/>
      <c r="AT13" s="941"/>
      <c r="AU13" s="941"/>
      <c r="AV13" s="941"/>
      <c r="AW13" s="941"/>
      <c r="AX13" s="941"/>
      <c r="AY13" s="941"/>
      <c r="AZ13" s="941"/>
      <c r="BA13" s="941"/>
    </row>
    <row r="14" spans="1:106" s="187" customFormat="1" ht="13.5" customHeight="1" x14ac:dyDescent="0.2">
      <c r="B14" s="188"/>
      <c r="C14" s="189"/>
      <c r="D14" s="1258"/>
      <c r="E14" s="991"/>
      <c r="F14" s="1022"/>
      <c r="G14" s="1278" t="s">
        <v>191</v>
      </c>
      <c r="H14" s="1279" t="s">
        <v>192</v>
      </c>
      <c r="I14" s="1278"/>
      <c r="J14" s="1278"/>
      <c r="K14" s="1023" t="s">
        <v>193</v>
      </c>
      <c r="L14" s="1020"/>
      <c r="M14" s="1009" t="s">
        <v>666</v>
      </c>
      <c r="N14" s="1009" t="s">
        <v>668</v>
      </c>
      <c r="O14" s="1009" t="s">
        <v>670</v>
      </c>
      <c r="P14" s="1009" t="s">
        <v>672</v>
      </c>
      <c r="Q14" s="1011" t="s">
        <v>196</v>
      </c>
      <c r="R14" s="1020"/>
      <c r="S14" s="1021" t="s">
        <v>676</v>
      </c>
      <c r="T14" s="1021" t="s">
        <v>677</v>
      </c>
      <c r="U14" s="1131" t="s">
        <v>196</v>
      </c>
      <c r="V14" s="190"/>
      <c r="W14" s="191"/>
      <c r="Z14" s="941" t="s">
        <v>679</v>
      </c>
      <c r="AA14" s="944">
        <f>+tab!$C$156</f>
        <v>0.62</v>
      </c>
      <c r="AB14" s="941" t="s">
        <v>682</v>
      </c>
      <c r="AC14" s="941" t="s">
        <v>683</v>
      </c>
      <c r="AD14" s="941" t="s">
        <v>685</v>
      </c>
      <c r="AE14" s="941" t="s">
        <v>688</v>
      </c>
      <c r="AF14" s="941" t="s">
        <v>688</v>
      </c>
      <c r="AG14" s="941" t="s">
        <v>686</v>
      </c>
      <c r="AH14" s="941"/>
      <c r="AI14" s="941" t="s">
        <v>195</v>
      </c>
      <c r="AJ14" s="941" t="s">
        <v>203</v>
      </c>
      <c r="AK14" s="941" t="s">
        <v>203</v>
      </c>
      <c r="AL14" s="941"/>
      <c r="AM14" s="941" t="s">
        <v>1</v>
      </c>
      <c r="AN14" s="943"/>
      <c r="AO14" s="941"/>
      <c r="AP14" s="941"/>
      <c r="AQ14" s="941"/>
      <c r="AR14" s="941"/>
      <c r="AS14" s="941"/>
      <c r="AT14" s="941"/>
      <c r="AU14" s="941"/>
      <c r="AV14" s="941"/>
      <c r="AW14" s="941"/>
      <c r="AX14" s="941"/>
      <c r="AY14" s="941"/>
      <c r="AZ14" s="941"/>
      <c r="BA14" s="941"/>
    </row>
    <row r="15" spans="1:106" ht="13.5" customHeight="1" x14ac:dyDescent="0.2">
      <c r="B15" s="21"/>
      <c r="C15" s="45"/>
      <c r="D15" s="1258"/>
      <c r="E15" s="1258"/>
      <c r="F15" s="1258"/>
      <c r="G15" s="1024"/>
      <c r="H15" s="1288"/>
      <c r="I15" s="1278"/>
      <c r="J15" s="1278"/>
      <c r="K15" s="1023"/>
      <c r="L15" s="1023"/>
      <c r="M15" s="1024"/>
      <c r="N15" s="1024"/>
      <c r="O15" s="1024"/>
      <c r="P15" s="1024"/>
      <c r="Q15" s="1024"/>
      <c r="R15" s="1023"/>
      <c r="S15" s="1025"/>
      <c r="T15" s="1025"/>
      <c r="U15" s="1132"/>
      <c r="V15" s="6"/>
      <c r="W15" s="26"/>
      <c r="AB15" s="51"/>
      <c r="AC15" s="51"/>
      <c r="AK15" s="51"/>
      <c r="AL15" s="51"/>
      <c r="AN15" s="195"/>
    </row>
    <row r="16" spans="1:106" ht="13.5" customHeight="1" x14ac:dyDescent="0.2">
      <c r="B16" s="21"/>
      <c r="C16" s="45"/>
      <c r="D16" s="196"/>
      <c r="E16" s="196" t="s">
        <v>197</v>
      </c>
      <c r="F16" s="196" t="s">
        <v>701</v>
      </c>
      <c r="G16" s="48">
        <v>37</v>
      </c>
      <c r="H16" s="197">
        <v>28031</v>
      </c>
      <c r="I16" s="198" t="s">
        <v>157</v>
      </c>
      <c r="J16" s="198">
        <v>1</v>
      </c>
      <c r="K16" s="199">
        <v>1</v>
      </c>
      <c r="L16" s="962"/>
      <c r="M16" s="961"/>
      <c r="N16" s="961"/>
      <c r="O16" s="1026">
        <f>IF(K16="","",IF(K16*40&gt;40,40,K16*40))</f>
        <v>40</v>
      </c>
      <c r="P16" s="1026"/>
      <c r="Q16" s="1026">
        <f>IF(K16="","",SUM(M16:P16))</f>
        <v>40</v>
      </c>
      <c r="R16" s="962"/>
      <c r="S16" s="1027">
        <f t="shared" ref="S16:S30" si="0">IF(K16="","",(1659*K16-Q16)*AC16)</f>
        <v>51962.346618444848</v>
      </c>
      <c r="T16" s="1015">
        <f>IF(K16="","",(Q16*AD16)+AB16*(AE16+AF16*(1-AG16)))</f>
        <v>1283.8133815551537</v>
      </c>
      <c r="U16" s="1133">
        <f>IF(K16="","",(S16+T16))</f>
        <v>53246.16</v>
      </c>
      <c r="V16" s="190"/>
      <c r="W16" s="200"/>
      <c r="X16" s="195"/>
      <c r="Y16" s="201"/>
      <c r="Z16" s="946">
        <f t="shared" ref="Z16:Z30" si="1">IF(I16="","",VLOOKUP(I16,Schaal2014,J16+1,FALSE))</f>
        <v>2739</v>
      </c>
      <c r="AA16" s="111">
        <f>+tab!$C$156</f>
        <v>0.62</v>
      </c>
      <c r="AB16" s="947">
        <f>Z16*12/1659</f>
        <v>19.811934900542497</v>
      </c>
      <c r="AC16" s="947">
        <f>Z16*12*(1+AA16)/1659</f>
        <v>32.095334538878845</v>
      </c>
      <c r="AD16" s="947">
        <f>AC16-AB16</f>
        <v>12.283399638336348</v>
      </c>
      <c r="AE16" s="51">
        <f t="shared" ref="AE16:AE30" si="2">O16+P16</f>
        <v>40</v>
      </c>
      <c r="AF16" s="51">
        <f t="shared" ref="AF16:AF30" si="3">M16+N16</f>
        <v>0</v>
      </c>
      <c r="AG16" s="948">
        <f>IF(I16&gt;8,tab!C$157,tab!C$160)</f>
        <v>0.5</v>
      </c>
      <c r="AH16" s="51">
        <f t="shared" ref="AH16:AH30" si="4">IF(G16&lt;25,0,IF(G16=25,25,IF(G16&lt;40,0,IF(G16=40,40,IF(G16&gt;=40,0)))))</f>
        <v>0</v>
      </c>
      <c r="AI16" s="51">
        <f t="shared" ref="AI16:AI30" si="5">IF(AH16=25,(Z16*1.08*(K16)/2),IF(AH16=40,(Z16*1.08*(K16)),IF(AH16=0,0)))</f>
        <v>0</v>
      </c>
      <c r="AK16" s="51"/>
      <c r="AL16" s="51"/>
      <c r="AM16" s="195"/>
      <c r="AN16" s="113"/>
    </row>
    <row r="17" spans="2:40" ht="13.7" customHeight="1" x14ac:dyDescent="0.2">
      <c r="B17" s="21"/>
      <c r="C17" s="45"/>
      <c r="D17" s="196"/>
      <c r="E17" s="196"/>
      <c r="F17" s="196"/>
      <c r="G17" s="48"/>
      <c r="H17" s="197"/>
      <c r="I17" s="198"/>
      <c r="J17" s="198"/>
      <c r="K17" s="199"/>
      <c r="L17" s="962"/>
      <c r="M17" s="961"/>
      <c r="N17" s="961"/>
      <c r="O17" s="1026" t="str">
        <f t="shared" ref="O17:O30" si="6">IF(K17="","",IF(K17*40&gt;40,40,K17*40))</f>
        <v/>
      </c>
      <c r="P17" s="1026"/>
      <c r="Q17" s="1026" t="str">
        <f t="shared" ref="Q17:Q30" si="7">IF(K17="","",SUM(M17:P17))</f>
        <v/>
      </c>
      <c r="R17" s="962"/>
      <c r="S17" s="1027" t="str">
        <f t="shared" si="0"/>
        <v/>
      </c>
      <c r="T17" s="1015" t="str">
        <f t="shared" ref="T17:T30" si="8">IF(K17="","",(Q17*AD17)+AB17*(AE17+AF17*(1-AG17)))</f>
        <v/>
      </c>
      <c r="U17" s="1133" t="str">
        <f t="shared" ref="U17:U30" si="9">IF(K17="","",(S17+T17))</f>
        <v/>
      </c>
      <c r="V17" s="190"/>
      <c r="W17" s="202"/>
      <c r="X17" s="203"/>
      <c r="Y17" s="107"/>
      <c r="Z17" s="946" t="str">
        <f t="shared" si="1"/>
        <v/>
      </c>
      <c r="AA17" s="111">
        <f>+tab!$C$156</f>
        <v>0.62</v>
      </c>
      <c r="AB17" s="947" t="e">
        <f t="shared" ref="AB17:AB30" si="10">Z17*12/1659</f>
        <v>#VALUE!</v>
      </c>
      <c r="AC17" s="947" t="e">
        <f t="shared" ref="AC17:AC30" si="11">Z17*12*(1+AA17)/1659</f>
        <v>#VALUE!</v>
      </c>
      <c r="AD17" s="947" t="e">
        <f t="shared" ref="AD17:AD30" si="12">AC17-AB17</f>
        <v>#VALUE!</v>
      </c>
      <c r="AE17" s="51" t="e">
        <f t="shared" si="2"/>
        <v>#VALUE!</v>
      </c>
      <c r="AF17" s="51">
        <f t="shared" si="3"/>
        <v>0</v>
      </c>
      <c r="AG17" s="948">
        <f>IF(I17&gt;8,tab!C$157,tab!C$160)</f>
        <v>0.4</v>
      </c>
      <c r="AH17" s="51">
        <f t="shared" si="4"/>
        <v>0</v>
      </c>
      <c r="AI17" s="51">
        <f t="shared" si="5"/>
        <v>0</v>
      </c>
      <c r="AK17" s="51"/>
      <c r="AL17" s="51"/>
      <c r="AM17" s="113"/>
      <c r="AN17" s="195"/>
    </row>
    <row r="18" spans="2:40" ht="13.7" customHeight="1" x14ac:dyDescent="0.2">
      <c r="B18" s="21"/>
      <c r="C18" s="45"/>
      <c r="D18" s="196"/>
      <c r="E18" s="196"/>
      <c r="F18" s="196"/>
      <c r="G18" s="48"/>
      <c r="H18" s="197"/>
      <c r="I18" s="198"/>
      <c r="J18" s="198"/>
      <c r="K18" s="199"/>
      <c r="L18" s="962"/>
      <c r="M18" s="961"/>
      <c r="N18" s="961"/>
      <c r="O18" s="1026" t="str">
        <f t="shared" si="6"/>
        <v/>
      </c>
      <c r="P18" s="1026"/>
      <c r="Q18" s="1026" t="str">
        <f t="shared" si="7"/>
        <v/>
      </c>
      <c r="R18" s="962"/>
      <c r="S18" s="1027" t="str">
        <f t="shared" si="0"/>
        <v/>
      </c>
      <c r="T18" s="1015" t="str">
        <f t="shared" si="8"/>
        <v/>
      </c>
      <c r="U18" s="1133" t="str">
        <f t="shared" si="9"/>
        <v/>
      </c>
      <c r="V18" s="190"/>
      <c r="W18" s="202"/>
      <c r="X18" s="203"/>
      <c r="Y18" s="107"/>
      <c r="Z18" s="946" t="str">
        <f t="shared" si="1"/>
        <v/>
      </c>
      <c r="AA18" s="111">
        <f>+tab!$C$156</f>
        <v>0.62</v>
      </c>
      <c r="AB18" s="947" t="e">
        <f t="shared" si="10"/>
        <v>#VALUE!</v>
      </c>
      <c r="AC18" s="947" t="e">
        <f t="shared" si="11"/>
        <v>#VALUE!</v>
      </c>
      <c r="AD18" s="947" t="e">
        <f t="shared" si="12"/>
        <v>#VALUE!</v>
      </c>
      <c r="AE18" s="51" t="e">
        <f t="shared" si="2"/>
        <v>#VALUE!</v>
      </c>
      <c r="AF18" s="51">
        <f t="shared" si="3"/>
        <v>0</v>
      </c>
      <c r="AG18" s="948">
        <f>IF(I18&gt;8,tab!C$157,tab!C$160)</f>
        <v>0.4</v>
      </c>
      <c r="AH18" s="51">
        <f t="shared" si="4"/>
        <v>0</v>
      </c>
      <c r="AI18" s="51">
        <f t="shared" si="5"/>
        <v>0</v>
      </c>
      <c r="AK18" s="51"/>
      <c r="AL18" s="51"/>
      <c r="AM18" s="113"/>
      <c r="AN18" s="195"/>
    </row>
    <row r="19" spans="2:40" ht="13.7" customHeight="1" x14ac:dyDescent="0.2">
      <c r="B19" s="21"/>
      <c r="C19" s="45"/>
      <c r="D19" s="196"/>
      <c r="E19" s="196"/>
      <c r="F19" s="196"/>
      <c r="G19" s="48"/>
      <c r="H19" s="197"/>
      <c r="I19" s="198"/>
      <c r="J19" s="198"/>
      <c r="K19" s="199"/>
      <c r="L19" s="962"/>
      <c r="M19" s="961"/>
      <c r="N19" s="961"/>
      <c r="O19" s="1026" t="str">
        <f t="shared" si="6"/>
        <v/>
      </c>
      <c r="P19" s="1026"/>
      <c r="Q19" s="1026" t="str">
        <f t="shared" si="7"/>
        <v/>
      </c>
      <c r="R19" s="962"/>
      <c r="S19" s="1027" t="str">
        <f t="shared" si="0"/>
        <v/>
      </c>
      <c r="T19" s="1015" t="str">
        <f t="shared" si="8"/>
        <v/>
      </c>
      <c r="U19" s="1133" t="str">
        <f t="shared" si="9"/>
        <v/>
      </c>
      <c r="V19" s="190"/>
      <c r="W19" s="202"/>
      <c r="X19" s="203"/>
      <c r="Y19" s="107"/>
      <c r="Z19" s="946" t="str">
        <f t="shared" si="1"/>
        <v/>
      </c>
      <c r="AA19" s="111">
        <f>+tab!$C$156</f>
        <v>0.62</v>
      </c>
      <c r="AB19" s="947" t="e">
        <f t="shared" si="10"/>
        <v>#VALUE!</v>
      </c>
      <c r="AC19" s="947" t="e">
        <f t="shared" si="11"/>
        <v>#VALUE!</v>
      </c>
      <c r="AD19" s="947" t="e">
        <f t="shared" si="12"/>
        <v>#VALUE!</v>
      </c>
      <c r="AE19" s="51" t="e">
        <f t="shared" si="2"/>
        <v>#VALUE!</v>
      </c>
      <c r="AF19" s="51">
        <f t="shared" si="3"/>
        <v>0</v>
      </c>
      <c r="AG19" s="948">
        <f>IF(I19&gt;8,tab!C$157,tab!C$160)</f>
        <v>0.4</v>
      </c>
      <c r="AH19" s="51">
        <f t="shared" si="4"/>
        <v>0</v>
      </c>
      <c r="AI19" s="51">
        <f t="shared" si="5"/>
        <v>0</v>
      </c>
      <c r="AK19" s="51"/>
      <c r="AL19" s="51"/>
      <c r="AM19" s="113"/>
      <c r="AN19" s="195"/>
    </row>
    <row r="20" spans="2:40" ht="13.7" customHeight="1" x14ac:dyDescent="0.2">
      <c r="B20" s="21"/>
      <c r="C20" s="45"/>
      <c r="D20" s="196"/>
      <c r="E20" s="196"/>
      <c r="F20" s="196"/>
      <c r="G20" s="48"/>
      <c r="H20" s="197"/>
      <c r="I20" s="198"/>
      <c r="J20" s="198"/>
      <c r="K20" s="199"/>
      <c r="L20" s="962"/>
      <c r="M20" s="961"/>
      <c r="N20" s="961"/>
      <c r="O20" s="1026" t="str">
        <f t="shared" si="6"/>
        <v/>
      </c>
      <c r="P20" s="1026"/>
      <c r="Q20" s="1026" t="str">
        <f t="shared" si="7"/>
        <v/>
      </c>
      <c r="R20" s="962"/>
      <c r="S20" s="1027" t="str">
        <f t="shared" si="0"/>
        <v/>
      </c>
      <c r="T20" s="1015" t="str">
        <f t="shared" si="8"/>
        <v/>
      </c>
      <c r="U20" s="1133" t="str">
        <f t="shared" si="9"/>
        <v/>
      </c>
      <c r="V20" s="190"/>
      <c r="W20" s="202"/>
      <c r="X20" s="203"/>
      <c r="Y20" s="107"/>
      <c r="Z20" s="946" t="str">
        <f t="shared" si="1"/>
        <v/>
      </c>
      <c r="AA20" s="111">
        <f>+tab!$C$156</f>
        <v>0.62</v>
      </c>
      <c r="AB20" s="947" t="e">
        <f t="shared" si="10"/>
        <v>#VALUE!</v>
      </c>
      <c r="AC20" s="947" t="e">
        <f t="shared" si="11"/>
        <v>#VALUE!</v>
      </c>
      <c r="AD20" s="947" t="e">
        <f t="shared" si="12"/>
        <v>#VALUE!</v>
      </c>
      <c r="AE20" s="51" t="e">
        <f t="shared" si="2"/>
        <v>#VALUE!</v>
      </c>
      <c r="AF20" s="51">
        <f t="shared" si="3"/>
        <v>0</v>
      </c>
      <c r="AG20" s="948">
        <f>IF(I20&gt;8,tab!C$157,tab!C$160)</f>
        <v>0.4</v>
      </c>
      <c r="AH20" s="51">
        <f t="shared" si="4"/>
        <v>0</v>
      </c>
      <c r="AI20" s="51">
        <f t="shared" si="5"/>
        <v>0</v>
      </c>
      <c r="AK20" s="51"/>
      <c r="AL20" s="51"/>
      <c r="AM20" s="113"/>
      <c r="AN20" s="195"/>
    </row>
    <row r="21" spans="2:40" ht="13.7" customHeight="1" x14ac:dyDescent="0.2">
      <c r="B21" s="21"/>
      <c r="C21" s="45"/>
      <c r="D21" s="196"/>
      <c r="E21" s="196"/>
      <c r="F21" s="196"/>
      <c r="G21" s="48"/>
      <c r="H21" s="197"/>
      <c r="I21" s="198"/>
      <c r="J21" s="198"/>
      <c r="K21" s="199"/>
      <c r="L21" s="962"/>
      <c r="M21" s="961"/>
      <c r="N21" s="961"/>
      <c r="O21" s="1026" t="str">
        <f t="shared" si="6"/>
        <v/>
      </c>
      <c r="P21" s="1026"/>
      <c r="Q21" s="1026" t="str">
        <f t="shared" si="7"/>
        <v/>
      </c>
      <c r="R21" s="962"/>
      <c r="S21" s="1027" t="str">
        <f t="shared" si="0"/>
        <v/>
      </c>
      <c r="T21" s="1015" t="str">
        <f t="shared" si="8"/>
        <v/>
      </c>
      <c r="U21" s="1133" t="str">
        <f t="shared" si="9"/>
        <v/>
      </c>
      <c r="V21" s="190"/>
      <c r="W21" s="202"/>
      <c r="X21" s="203"/>
      <c r="Y21" s="107"/>
      <c r="Z21" s="946" t="str">
        <f t="shared" si="1"/>
        <v/>
      </c>
      <c r="AA21" s="111">
        <f>+tab!$C$156</f>
        <v>0.62</v>
      </c>
      <c r="AB21" s="947" t="e">
        <f t="shared" si="10"/>
        <v>#VALUE!</v>
      </c>
      <c r="AC21" s="947" t="e">
        <f t="shared" si="11"/>
        <v>#VALUE!</v>
      </c>
      <c r="AD21" s="947" t="e">
        <f t="shared" si="12"/>
        <v>#VALUE!</v>
      </c>
      <c r="AE21" s="51" t="e">
        <f t="shared" si="2"/>
        <v>#VALUE!</v>
      </c>
      <c r="AF21" s="51">
        <f t="shared" si="3"/>
        <v>0</v>
      </c>
      <c r="AG21" s="948">
        <f>IF(I21&gt;8,tab!C$157,tab!C$160)</f>
        <v>0.4</v>
      </c>
      <c r="AH21" s="51">
        <f t="shared" si="4"/>
        <v>0</v>
      </c>
      <c r="AI21" s="51">
        <f t="shared" si="5"/>
        <v>0</v>
      </c>
      <c r="AK21" s="51"/>
      <c r="AL21" s="51"/>
      <c r="AM21" s="113"/>
      <c r="AN21" s="195"/>
    </row>
    <row r="22" spans="2:40" ht="13.7" customHeight="1" x14ac:dyDescent="0.2">
      <c r="B22" s="21"/>
      <c r="C22" s="45"/>
      <c r="D22" s="196"/>
      <c r="E22" s="196"/>
      <c r="F22" s="196"/>
      <c r="G22" s="48"/>
      <c r="H22" s="197"/>
      <c r="I22" s="198"/>
      <c r="J22" s="198"/>
      <c r="K22" s="199"/>
      <c r="L22" s="962"/>
      <c r="M22" s="961"/>
      <c r="N22" s="961"/>
      <c r="O22" s="1026" t="str">
        <f t="shared" si="6"/>
        <v/>
      </c>
      <c r="P22" s="1026"/>
      <c r="Q22" s="1026" t="str">
        <f t="shared" si="7"/>
        <v/>
      </c>
      <c r="R22" s="962"/>
      <c r="S22" s="1027" t="str">
        <f t="shared" si="0"/>
        <v/>
      </c>
      <c r="T22" s="1015" t="str">
        <f t="shared" si="8"/>
        <v/>
      </c>
      <c r="U22" s="1133" t="str">
        <f t="shared" si="9"/>
        <v/>
      </c>
      <c r="V22" s="190"/>
      <c r="W22" s="202"/>
      <c r="X22" s="203"/>
      <c r="Y22" s="107"/>
      <c r="Z22" s="946" t="str">
        <f t="shared" si="1"/>
        <v/>
      </c>
      <c r="AA22" s="111">
        <f>+tab!$C$156</f>
        <v>0.62</v>
      </c>
      <c r="AB22" s="947" t="e">
        <f t="shared" si="10"/>
        <v>#VALUE!</v>
      </c>
      <c r="AC22" s="947" t="e">
        <f t="shared" si="11"/>
        <v>#VALUE!</v>
      </c>
      <c r="AD22" s="947" t="e">
        <f t="shared" si="12"/>
        <v>#VALUE!</v>
      </c>
      <c r="AE22" s="51" t="e">
        <f t="shared" si="2"/>
        <v>#VALUE!</v>
      </c>
      <c r="AF22" s="51">
        <f t="shared" si="3"/>
        <v>0</v>
      </c>
      <c r="AG22" s="948">
        <f>IF(I22&gt;8,tab!C$157,tab!C$160)</f>
        <v>0.4</v>
      </c>
      <c r="AH22" s="51">
        <f t="shared" si="4"/>
        <v>0</v>
      </c>
      <c r="AI22" s="51">
        <f t="shared" si="5"/>
        <v>0</v>
      </c>
      <c r="AK22" s="51"/>
      <c r="AL22" s="51"/>
      <c r="AM22" s="113"/>
      <c r="AN22" s="195"/>
    </row>
    <row r="23" spans="2:40" ht="13.7" customHeight="1" x14ac:dyDescent="0.2">
      <c r="B23" s="21"/>
      <c r="C23" s="45"/>
      <c r="D23" s="196"/>
      <c r="E23" s="196"/>
      <c r="F23" s="196"/>
      <c r="G23" s="48"/>
      <c r="H23" s="197"/>
      <c r="I23" s="198"/>
      <c r="J23" s="198"/>
      <c r="K23" s="199"/>
      <c r="L23" s="962"/>
      <c r="M23" s="961"/>
      <c r="N23" s="961"/>
      <c r="O23" s="1026" t="str">
        <f t="shared" si="6"/>
        <v/>
      </c>
      <c r="P23" s="1026"/>
      <c r="Q23" s="1026" t="str">
        <f t="shared" si="7"/>
        <v/>
      </c>
      <c r="R23" s="962"/>
      <c r="S23" s="1027" t="str">
        <f t="shared" si="0"/>
        <v/>
      </c>
      <c r="T23" s="1015" t="str">
        <f t="shared" si="8"/>
        <v/>
      </c>
      <c r="U23" s="1133" t="str">
        <f t="shared" si="9"/>
        <v/>
      </c>
      <c r="V23" s="190"/>
      <c r="W23" s="202"/>
      <c r="X23" s="203"/>
      <c r="Y23" s="107"/>
      <c r="Z23" s="946" t="str">
        <f t="shared" si="1"/>
        <v/>
      </c>
      <c r="AA23" s="111">
        <f>+tab!$C$156</f>
        <v>0.62</v>
      </c>
      <c r="AB23" s="947" t="e">
        <f t="shared" si="10"/>
        <v>#VALUE!</v>
      </c>
      <c r="AC23" s="947" t="e">
        <f t="shared" si="11"/>
        <v>#VALUE!</v>
      </c>
      <c r="AD23" s="947" t="e">
        <f t="shared" si="12"/>
        <v>#VALUE!</v>
      </c>
      <c r="AE23" s="51" t="e">
        <f t="shared" si="2"/>
        <v>#VALUE!</v>
      </c>
      <c r="AF23" s="51">
        <f t="shared" si="3"/>
        <v>0</v>
      </c>
      <c r="AG23" s="948">
        <f>IF(I23&gt;8,tab!C$157,tab!C$160)</f>
        <v>0.4</v>
      </c>
      <c r="AH23" s="51">
        <f t="shared" si="4"/>
        <v>0</v>
      </c>
      <c r="AI23" s="51">
        <f t="shared" si="5"/>
        <v>0</v>
      </c>
      <c r="AK23" s="51"/>
      <c r="AL23" s="51"/>
      <c r="AM23" s="113"/>
      <c r="AN23" s="195"/>
    </row>
    <row r="24" spans="2:40" ht="13.7" customHeight="1" x14ac:dyDescent="0.2">
      <c r="B24" s="21"/>
      <c r="C24" s="45"/>
      <c r="D24" s="196"/>
      <c r="E24" s="196"/>
      <c r="F24" s="196"/>
      <c r="G24" s="48"/>
      <c r="H24" s="197"/>
      <c r="I24" s="198"/>
      <c r="J24" s="198"/>
      <c r="K24" s="199"/>
      <c r="L24" s="962"/>
      <c r="M24" s="961"/>
      <c r="N24" s="961"/>
      <c r="O24" s="1026" t="str">
        <f t="shared" si="6"/>
        <v/>
      </c>
      <c r="P24" s="1026"/>
      <c r="Q24" s="1026" t="str">
        <f t="shared" si="7"/>
        <v/>
      </c>
      <c r="R24" s="962"/>
      <c r="S24" s="1027" t="str">
        <f t="shared" si="0"/>
        <v/>
      </c>
      <c r="T24" s="1015" t="str">
        <f t="shared" si="8"/>
        <v/>
      </c>
      <c r="U24" s="1133" t="str">
        <f t="shared" si="9"/>
        <v/>
      </c>
      <c r="V24" s="190"/>
      <c r="W24" s="202"/>
      <c r="X24" s="203"/>
      <c r="Y24" s="107"/>
      <c r="Z24" s="946" t="str">
        <f t="shared" si="1"/>
        <v/>
      </c>
      <c r="AA24" s="111">
        <f>+tab!$C$156</f>
        <v>0.62</v>
      </c>
      <c r="AB24" s="947" t="e">
        <f t="shared" si="10"/>
        <v>#VALUE!</v>
      </c>
      <c r="AC24" s="947" t="e">
        <f t="shared" si="11"/>
        <v>#VALUE!</v>
      </c>
      <c r="AD24" s="947" t="e">
        <f t="shared" si="12"/>
        <v>#VALUE!</v>
      </c>
      <c r="AE24" s="51" t="e">
        <f t="shared" si="2"/>
        <v>#VALUE!</v>
      </c>
      <c r="AF24" s="51">
        <f t="shared" si="3"/>
        <v>0</v>
      </c>
      <c r="AG24" s="948">
        <f>IF(I24&gt;8,tab!C$157,tab!C$160)</f>
        <v>0.4</v>
      </c>
      <c r="AH24" s="51">
        <f t="shared" si="4"/>
        <v>0</v>
      </c>
      <c r="AI24" s="51">
        <f t="shared" si="5"/>
        <v>0</v>
      </c>
      <c r="AK24" s="51"/>
      <c r="AL24" s="51"/>
      <c r="AM24" s="113"/>
      <c r="AN24" s="195"/>
    </row>
    <row r="25" spans="2:40" ht="13.7" customHeight="1" x14ac:dyDescent="0.2">
      <c r="B25" s="21"/>
      <c r="C25" s="45"/>
      <c r="D25" s="196"/>
      <c r="E25" s="196"/>
      <c r="F25" s="196"/>
      <c r="G25" s="48"/>
      <c r="H25" s="197"/>
      <c r="I25" s="198"/>
      <c r="J25" s="198"/>
      <c r="K25" s="199"/>
      <c r="L25" s="962"/>
      <c r="M25" s="961"/>
      <c r="N25" s="961"/>
      <c r="O25" s="1026" t="str">
        <f t="shared" si="6"/>
        <v/>
      </c>
      <c r="P25" s="1026"/>
      <c r="Q25" s="1026" t="str">
        <f t="shared" si="7"/>
        <v/>
      </c>
      <c r="R25" s="962"/>
      <c r="S25" s="1027" t="str">
        <f t="shared" si="0"/>
        <v/>
      </c>
      <c r="T25" s="1015" t="str">
        <f t="shared" si="8"/>
        <v/>
      </c>
      <c r="U25" s="1133" t="str">
        <f t="shared" si="9"/>
        <v/>
      </c>
      <c r="V25" s="190"/>
      <c r="W25" s="202"/>
      <c r="X25" s="203"/>
      <c r="Y25" s="107"/>
      <c r="Z25" s="946" t="str">
        <f t="shared" si="1"/>
        <v/>
      </c>
      <c r="AA25" s="111">
        <f>+tab!$C$156</f>
        <v>0.62</v>
      </c>
      <c r="AB25" s="947" t="e">
        <f t="shared" si="10"/>
        <v>#VALUE!</v>
      </c>
      <c r="AC25" s="947" t="e">
        <f t="shared" si="11"/>
        <v>#VALUE!</v>
      </c>
      <c r="AD25" s="947" t="e">
        <f t="shared" si="12"/>
        <v>#VALUE!</v>
      </c>
      <c r="AE25" s="51" t="e">
        <f t="shared" si="2"/>
        <v>#VALUE!</v>
      </c>
      <c r="AF25" s="51">
        <f t="shared" si="3"/>
        <v>0</v>
      </c>
      <c r="AG25" s="948">
        <f>IF(I25&gt;8,tab!C$157,tab!C$160)</f>
        <v>0.4</v>
      </c>
      <c r="AH25" s="51">
        <f t="shared" si="4"/>
        <v>0</v>
      </c>
      <c r="AI25" s="51">
        <f t="shared" si="5"/>
        <v>0</v>
      </c>
      <c r="AK25" s="51"/>
      <c r="AL25" s="51"/>
      <c r="AM25" s="113"/>
      <c r="AN25" s="195"/>
    </row>
    <row r="26" spans="2:40" ht="13.7" customHeight="1" x14ac:dyDescent="0.2">
      <c r="B26" s="21"/>
      <c r="C26" s="45"/>
      <c r="D26" s="196"/>
      <c r="E26" s="196"/>
      <c r="F26" s="196"/>
      <c r="G26" s="48"/>
      <c r="H26" s="197"/>
      <c r="I26" s="198"/>
      <c r="J26" s="198"/>
      <c r="K26" s="199"/>
      <c r="L26" s="962"/>
      <c r="M26" s="961"/>
      <c r="N26" s="961"/>
      <c r="O26" s="1026" t="str">
        <f t="shared" si="6"/>
        <v/>
      </c>
      <c r="P26" s="1026"/>
      <c r="Q26" s="1026" t="str">
        <f t="shared" si="7"/>
        <v/>
      </c>
      <c r="R26" s="962"/>
      <c r="S26" s="1027" t="str">
        <f t="shared" si="0"/>
        <v/>
      </c>
      <c r="T26" s="1015" t="str">
        <f t="shared" si="8"/>
        <v/>
      </c>
      <c r="U26" s="1133" t="str">
        <f t="shared" si="9"/>
        <v/>
      </c>
      <c r="V26" s="190"/>
      <c r="W26" s="202"/>
      <c r="X26" s="203"/>
      <c r="Y26" s="107"/>
      <c r="Z26" s="946" t="str">
        <f t="shared" si="1"/>
        <v/>
      </c>
      <c r="AA26" s="111">
        <f>+tab!$C$156</f>
        <v>0.62</v>
      </c>
      <c r="AB26" s="947" t="e">
        <f t="shared" si="10"/>
        <v>#VALUE!</v>
      </c>
      <c r="AC26" s="947" t="e">
        <f t="shared" si="11"/>
        <v>#VALUE!</v>
      </c>
      <c r="AD26" s="947" t="e">
        <f t="shared" si="12"/>
        <v>#VALUE!</v>
      </c>
      <c r="AE26" s="51" t="e">
        <f t="shared" si="2"/>
        <v>#VALUE!</v>
      </c>
      <c r="AF26" s="51">
        <f t="shared" si="3"/>
        <v>0</v>
      </c>
      <c r="AG26" s="948">
        <f>IF(I26&gt;8,tab!C$157,tab!C$160)</f>
        <v>0.4</v>
      </c>
      <c r="AH26" s="51">
        <f t="shared" si="4"/>
        <v>0</v>
      </c>
      <c r="AI26" s="51">
        <f t="shared" si="5"/>
        <v>0</v>
      </c>
      <c r="AK26" s="51"/>
      <c r="AL26" s="51"/>
      <c r="AM26" s="113"/>
      <c r="AN26" s="195"/>
    </row>
    <row r="27" spans="2:40" ht="13.7" customHeight="1" x14ac:dyDescent="0.2">
      <c r="B27" s="21"/>
      <c r="C27" s="45"/>
      <c r="D27" s="196"/>
      <c r="E27" s="196"/>
      <c r="F27" s="196"/>
      <c r="G27" s="48"/>
      <c r="H27" s="197"/>
      <c r="I27" s="198"/>
      <c r="J27" s="198"/>
      <c r="K27" s="199"/>
      <c r="L27" s="962"/>
      <c r="M27" s="961"/>
      <c r="N27" s="961"/>
      <c r="O27" s="1026" t="str">
        <f t="shared" si="6"/>
        <v/>
      </c>
      <c r="P27" s="1026"/>
      <c r="Q27" s="1026" t="str">
        <f t="shared" si="7"/>
        <v/>
      </c>
      <c r="R27" s="962"/>
      <c r="S27" s="1027" t="str">
        <f t="shared" si="0"/>
        <v/>
      </c>
      <c r="T27" s="1015" t="str">
        <f t="shared" si="8"/>
        <v/>
      </c>
      <c r="U27" s="1133" t="str">
        <f t="shared" si="9"/>
        <v/>
      </c>
      <c r="V27" s="190"/>
      <c r="W27" s="202"/>
      <c r="X27" s="203"/>
      <c r="Y27" s="107"/>
      <c r="Z27" s="946" t="str">
        <f t="shared" si="1"/>
        <v/>
      </c>
      <c r="AA27" s="111">
        <f>+tab!$C$156</f>
        <v>0.62</v>
      </c>
      <c r="AB27" s="947" t="e">
        <f t="shared" si="10"/>
        <v>#VALUE!</v>
      </c>
      <c r="AC27" s="947" t="e">
        <f t="shared" si="11"/>
        <v>#VALUE!</v>
      </c>
      <c r="AD27" s="947" t="e">
        <f t="shared" si="12"/>
        <v>#VALUE!</v>
      </c>
      <c r="AE27" s="51" t="e">
        <f t="shared" si="2"/>
        <v>#VALUE!</v>
      </c>
      <c r="AF27" s="51">
        <f t="shared" si="3"/>
        <v>0</v>
      </c>
      <c r="AG27" s="948">
        <f>IF(I27&gt;8,tab!C$157,tab!C$160)</f>
        <v>0.4</v>
      </c>
      <c r="AH27" s="51">
        <f t="shared" si="4"/>
        <v>0</v>
      </c>
      <c r="AI27" s="51">
        <f t="shared" si="5"/>
        <v>0</v>
      </c>
      <c r="AK27" s="51"/>
      <c r="AL27" s="51"/>
      <c r="AM27" s="113"/>
      <c r="AN27" s="195"/>
    </row>
    <row r="28" spans="2:40" ht="13.7" customHeight="1" x14ac:dyDescent="0.2">
      <c r="B28" s="21"/>
      <c r="C28" s="45"/>
      <c r="D28" s="196"/>
      <c r="E28" s="196"/>
      <c r="F28" s="196"/>
      <c r="G28" s="48"/>
      <c r="H28" s="197"/>
      <c r="I28" s="198"/>
      <c r="J28" s="198"/>
      <c r="K28" s="199"/>
      <c r="L28" s="962"/>
      <c r="M28" s="961"/>
      <c r="N28" s="961"/>
      <c r="O28" s="1026" t="str">
        <f t="shared" si="6"/>
        <v/>
      </c>
      <c r="P28" s="1026"/>
      <c r="Q28" s="1026" t="str">
        <f t="shared" si="7"/>
        <v/>
      </c>
      <c r="R28" s="962"/>
      <c r="S28" s="1027" t="str">
        <f t="shared" si="0"/>
        <v/>
      </c>
      <c r="T28" s="1015" t="str">
        <f t="shared" si="8"/>
        <v/>
      </c>
      <c r="U28" s="1133" t="str">
        <f t="shared" si="9"/>
        <v/>
      </c>
      <c r="V28" s="190"/>
      <c r="W28" s="202"/>
      <c r="X28" s="203"/>
      <c r="Y28" s="107"/>
      <c r="Z28" s="946" t="str">
        <f t="shared" si="1"/>
        <v/>
      </c>
      <c r="AA28" s="111">
        <f>+tab!$C$156</f>
        <v>0.62</v>
      </c>
      <c r="AB28" s="947" t="e">
        <f t="shared" si="10"/>
        <v>#VALUE!</v>
      </c>
      <c r="AC28" s="947" t="e">
        <f t="shared" si="11"/>
        <v>#VALUE!</v>
      </c>
      <c r="AD28" s="947" t="e">
        <f t="shared" si="12"/>
        <v>#VALUE!</v>
      </c>
      <c r="AE28" s="51" t="e">
        <f t="shared" si="2"/>
        <v>#VALUE!</v>
      </c>
      <c r="AF28" s="51">
        <f t="shared" si="3"/>
        <v>0</v>
      </c>
      <c r="AG28" s="948">
        <f>IF(I28&gt;8,tab!C$157,tab!C$160)</f>
        <v>0.4</v>
      </c>
      <c r="AH28" s="51">
        <f t="shared" si="4"/>
        <v>0</v>
      </c>
      <c r="AI28" s="51">
        <f t="shared" si="5"/>
        <v>0</v>
      </c>
      <c r="AK28" s="51"/>
      <c r="AL28" s="51"/>
      <c r="AM28" s="113"/>
      <c r="AN28" s="195"/>
    </row>
    <row r="29" spans="2:40" ht="13.7" customHeight="1" x14ac:dyDescent="0.2">
      <c r="B29" s="21"/>
      <c r="C29" s="45"/>
      <c r="D29" s="196"/>
      <c r="E29" s="196"/>
      <c r="F29" s="196"/>
      <c r="G29" s="48"/>
      <c r="H29" s="197"/>
      <c r="I29" s="198"/>
      <c r="J29" s="198"/>
      <c r="K29" s="199"/>
      <c r="L29" s="962"/>
      <c r="M29" s="961"/>
      <c r="N29" s="961"/>
      <c r="O29" s="1026" t="str">
        <f t="shared" si="6"/>
        <v/>
      </c>
      <c r="P29" s="1026"/>
      <c r="Q29" s="1026" t="str">
        <f t="shared" si="7"/>
        <v/>
      </c>
      <c r="R29" s="962"/>
      <c r="S29" s="1027" t="str">
        <f t="shared" si="0"/>
        <v/>
      </c>
      <c r="T29" s="1015" t="str">
        <f t="shared" si="8"/>
        <v/>
      </c>
      <c r="U29" s="1133" t="str">
        <f t="shared" si="9"/>
        <v/>
      </c>
      <c r="V29" s="190"/>
      <c r="W29" s="200"/>
      <c r="X29" s="195"/>
      <c r="Y29" s="201"/>
      <c r="Z29" s="946" t="str">
        <f t="shared" si="1"/>
        <v/>
      </c>
      <c r="AA29" s="111">
        <f>+tab!$C$156</f>
        <v>0.62</v>
      </c>
      <c r="AB29" s="947" t="e">
        <f t="shared" si="10"/>
        <v>#VALUE!</v>
      </c>
      <c r="AC29" s="947" t="e">
        <f t="shared" si="11"/>
        <v>#VALUE!</v>
      </c>
      <c r="AD29" s="947" t="e">
        <f t="shared" si="12"/>
        <v>#VALUE!</v>
      </c>
      <c r="AE29" s="51" t="e">
        <f t="shared" si="2"/>
        <v>#VALUE!</v>
      </c>
      <c r="AF29" s="51">
        <f t="shared" si="3"/>
        <v>0</v>
      </c>
      <c r="AG29" s="948">
        <f>IF(I29&gt;8,tab!C$157,tab!C$160)</f>
        <v>0.4</v>
      </c>
      <c r="AH29" s="51">
        <f t="shared" si="4"/>
        <v>0</v>
      </c>
      <c r="AI29" s="51">
        <f t="shared" si="5"/>
        <v>0</v>
      </c>
      <c r="AK29" s="51"/>
      <c r="AL29" s="51"/>
      <c r="AM29" s="195"/>
      <c r="AN29" s="113"/>
    </row>
    <row r="30" spans="2:40" ht="13.7" customHeight="1" x14ac:dyDescent="0.2">
      <c r="B30" s="21"/>
      <c r="C30" s="45"/>
      <c r="D30" s="196"/>
      <c r="E30" s="196"/>
      <c r="F30" s="196"/>
      <c r="G30" s="48"/>
      <c r="H30" s="197"/>
      <c r="I30" s="198"/>
      <c r="J30" s="198"/>
      <c r="K30" s="199"/>
      <c r="L30" s="962"/>
      <c r="M30" s="961"/>
      <c r="N30" s="961"/>
      <c r="O30" s="1026" t="str">
        <f t="shared" si="6"/>
        <v/>
      </c>
      <c r="P30" s="1026"/>
      <c r="Q30" s="1026" t="str">
        <f t="shared" si="7"/>
        <v/>
      </c>
      <c r="R30" s="962"/>
      <c r="S30" s="1027" t="str">
        <f t="shared" si="0"/>
        <v/>
      </c>
      <c r="T30" s="1015" t="str">
        <f t="shared" si="8"/>
        <v/>
      </c>
      <c r="U30" s="1133" t="str">
        <f t="shared" si="9"/>
        <v/>
      </c>
      <c r="V30" s="190"/>
      <c r="W30" s="200"/>
      <c r="X30" s="195"/>
      <c r="Y30" s="201"/>
      <c r="Z30" s="946" t="str">
        <f t="shared" si="1"/>
        <v/>
      </c>
      <c r="AA30" s="111">
        <f>+tab!$C$156</f>
        <v>0.62</v>
      </c>
      <c r="AB30" s="947" t="e">
        <f t="shared" si="10"/>
        <v>#VALUE!</v>
      </c>
      <c r="AC30" s="947" t="e">
        <f t="shared" si="11"/>
        <v>#VALUE!</v>
      </c>
      <c r="AD30" s="947" t="e">
        <f t="shared" si="12"/>
        <v>#VALUE!</v>
      </c>
      <c r="AE30" s="51" t="e">
        <f t="shared" si="2"/>
        <v>#VALUE!</v>
      </c>
      <c r="AF30" s="51">
        <f t="shared" si="3"/>
        <v>0</v>
      </c>
      <c r="AG30" s="948">
        <f>IF(I30&gt;8,tab!C$157,tab!C$160)</f>
        <v>0.4</v>
      </c>
      <c r="AH30" s="51">
        <f t="shared" si="4"/>
        <v>0</v>
      </c>
      <c r="AI30" s="51">
        <f t="shared" si="5"/>
        <v>0</v>
      </c>
      <c r="AK30" s="51"/>
      <c r="AL30" s="51"/>
      <c r="AM30" s="195"/>
      <c r="AN30" s="113"/>
    </row>
    <row r="31" spans="2:40" ht="13.7" customHeight="1" x14ac:dyDescent="0.2">
      <c r="B31" s="21"/>
      <c r="C31" s="45"/>
      <c r="D31" s="38"/>
      <c r="E31" s="38"/>
      <c r="F31" s="38"/>
      <c r="G31" s="205"/>
      <c r="H31" s="1289"/>
      <c r="I31" s="46"/>
      <c r="J31" s="46"/>
      <c r="K31" s="1044">
        <f>SUM(K16:K30)</f>
        <v>1</v>
      </c>
      <c r="L31" s="949"/>
      <c r="M31" s="1045">
        <f t="shared" ref="M31:Q31" si="13">SUM(M16:M30)</f>
        <v>0</v>
      </c>
      <c r="N31" s="1045">
        <f t="shared" si="13"/>
        <v>0</v>
      </c>
      <c r="O31" s="1045">
        <f t="shared" si="13"/>
        <v>40</v>
      </c>
      <c r="P31" s="1045">
        <f t="shared" si="13"/>
        <v>0</v>
      </c>
      <c r="Q31" s="1045">
        <f t="shared" si="13"/>
        <v>40</v>
      </c>
      <c r="R31" s="949"/>
      <c r="S31" s="1046">
        <f t="shared" ref="S31:T31" si="14">SUM(S16:S30)</f>
        <v>51962.346618444848</v>
      </c>
      <c r="T31" s="1046">
        <f t="shared" si="14"/>
        <v>1283.8133815551537</v>
      </c>
      <c r="U31" s="1047">
        <f>SUM(U16:U30)</f>
        <v>53246.16</v>
      </c>
      <c r="V31" s="206"/>
      <c r="W31" s="207"/>
      <c r="X31" s="203"/>
      <c r="Y31" s="107"/>
      <c r="Z31" s="108"/>
      <c r="AA31" s="204"/>
      <c r="AB31" s="51"/>
      <c r="AC31" s="51"/>
      <c r="AI31" s="51">
        <f>SUM(AI16:AI30)</f>
        <v>0</v>
      </c>
      <c r="AK31" s="51"/>
      <c r="AL31" s="51"/>
      <c r="AM31" s="113"/>
      <c r="AN31" s="195"/>
    </row>
    <row r="32" spans="2:40" ht="13.7" customHeight="1" x14ac:dyDescent="0.2">
      <c r="B32" s="21"/>
      <c r="C32" s="53"/>
      <c r="D32" s="208"/>
      <c r="E32" s="208"/>
      <c r="F32" s="208"/>
      <c r="G32" s="209"/>
      <c r="H32" s="1290"/>
      <c r="I32" s="209"/>
      <c r="J32" s="210"/>
      <c r="K32" s="211"/>
      <c r="L32" s="211"/>
      <c r="M32" s="208"/>
      <c r="N32" s="208"/>
      <c r="O32" s="208"/>
      <c r="P32" s="208"/>
      <c r="Q32" s="208"/>
      <c r="R32" s="211"/>
      <c r="S32" s="210"/>
      <c r="T32" s="210"/>
      <c r="U32" s="212"/>
      <c r="V32" s="215"/>
      <c r="W32" s="207"/>
      <c r="X32" s="203"/>
      <c r="Y32" s="107"/>
      <c r="Z32" s="108"/>
      <c r="AA32" s="204"/>
      <c r="AB32" s="51"/>
      <c r="AC32" s="51"/>
      <c r="AK32" s="51"/>
      <c r="AL32" s="51"/>
      <c r="AM32" s="113"/>
      <c r="AN32" s="195"/>
    </row>
    <row r="33" spans="2:40" ht="13.7" customHeight="1" x14ac:dyDescent="0.2">
      <c r="B33" s="21"/>
      <c r="C33" s="23"/>
      <c r="D33" s="88"/>
      <c r="E33" s="88"/>
      <c r="F33" s="88"/>
      <c r="G33" s="24"/>
      <c r="H33" s="1282"/>
      <c r="I33" s="24"/>
      <c r="J33" s="124"/>
      <c r="K33" s="123"/>
      <c r="L33" s="123"/>
      <c r="M33" s="88"/>
      <c r="N33" s="88"/>
      <c r="O33" s="88"/>
      <c r="P33" s="88"/>
      <c r="Q33" s="88"/>
      <c r="R33" s="123"/>
      <c r="S33" s="124"/>
      <c r="T33" s="124"/>
      <c r="U33" s="216"/>
      <c r="V33" s="122"/>
      <c r="W33" s="207"/>
      <c r="X33" s="203"/>
      <c r="Y33" s="107"/>
      <c r="Z33" s="108"/>
      <c r="AA33" s="204"/>
      <c r="AB33" s="51"/>
      <c r="AC33" s="51"/>
      <c r="AK33" s="51"/>
      <c r="AL33" s="51"/>
      <c r="AM33" s="113"/>
      <c r="AN33" s="195"/>
    </row>
    <row r="34" spans="2:40" ht="13.7" customHeight="1" x14ac:dyDescent="0.2">
      <c r="B34" s="21"/>
      <c r="C34" s="23"/>
      <c r="D34" s="88"/>
      <c r="E34" s="88"/>
      <c r="F34" s="88"/>
      <c r="G34" s="24"/>
      <c r="H34" s="1282"/>
      <c r="I34" s="24"/>
      <c r="J34" s="124"/>
      <c r="K34" s="123"/>
      <c r="L34" s="123"/>
      <c r="M34" s="88"/>
      <c r="N34" s="88"/>
      <c r="O34" s="88"/>
      <c r="P34" s="88"/>
      <c r="Q34" s="88"/>
      <c r="R34" s="123"/>
      <c r="S34" s="124"/>
      <c r="T34" s="124"/>
      <c r="U34" s="216"/>
      <c r="V34" s="122"/>
      <c r="W34" s="207"/>
      <c r="X34" s="203"/>
      <c r="Y34" s="107"/>
      <c r="Z34" s="108"/>
      <c r="AA34" s="204"/>
      <c r="AB34" s="51"/>
      <c r="AC34" s="51"/>
      <c r="AK34" s="51"/>
      <c r="AL34" s="51"/>
      <c r="AM34" s="113"/>
      <c r="AN34" s="195"/>
    </row>
    <row r="35" spans="2:40" ht="13.7" customHeight="1" x14ac:dyDescent="0.2">
      <c r="B35" s="21"/>
      <c r="C35" s="23" t="s">
        <v>49</v>
      </c>
      <c r="D35" s="88"/>
      <c r="E35" s="147" t="str">
        <f>tab!D2</f>
        <v>2015/16</v>
      </c>
      <c r="F35" s="88"/>
      <c r="G35" s="24"/>
      <c r="H35" s="1282"/>
      <c r="I35" s="24"/>
      <c r="J35" s="124"/>
      <c r="K35" s="123"/>
      <c r="L35" s="123"/>
      <c r="M35" s="88"/>
      <c r="N35" s="88"/>
      <c r="O35" s="88"/>
      <c r="P35" s="88"/>
      <c r="Q35" s="88"/>
      <c r="R35" s="123"/>
      <c r="S35" s="124"/>
      <c r="T35" s="124"/>
      <c r="U35" s="216"/>
      <c r="V35" s="122"/>
      <c r="W35" s="207"/>
      <c r="X35" s="203"/>
      <c r="Y35" s="107"/>
      <c r="Z35" s="108"/>
      <c r="AA35" s="204"/>
      <c r="AB35" s="51"/>
      <c r="AC35" s="51"/>
      <c r="AK35" s="51"/>
      <c r="AL35" s="51"/>
      <c r="AM35" s="113"/>
      <c r="AN35" s="195"/>
    </row>
    <row r="36" spans="2:40" ht="13.7" customHeight="1" x14ac:dyDescent="0.2">
      <c r="B36" s="21"/>
      <c r="C36" s="88" t="s">
        <v>179</v>
      </c>
      <c r="D36" s="88"/>
      <c r="E36" s="147">
        <f>tab!E3</f>
        <v>42278</v>
      </c>
      <c r="F36" s="88"/>
      <c r="G36" s="24"/>
      <c r="H36" s="1282"/>
      <c r="I36" s="24"/>
      <c r="J36" s="124"/>
      <c r="K36" s="123"/>
      <c r="L36" s="123"/>
      <c r="M36" s="88"/>
      <c r="N36" s="88"/>
      <c r="O36" s="88"/>
      <c r="P36" s="88"/>
      <c r="Q36" s="88"/>
      <c r="R36" s="123"/>
      <c r="S36" s="124"/>
      <c r="T36" s="124"/>
      <c r="U36" s="216"/>
      <c r="V36" s="122"/>
      <c r="W36" s="207"/>
      <c r="X36" s="203"/>
      <c r="Y36" s="107"/>
      <c r="Z36" s="108"/>
      <c r="AA36" s="204"/>
      <c r="AB36" s="51"/>
      <c r="AC36" s="51"/>
      <c r="AK36" s="51"/>
      <c r="AL36" s="51"/>
      <c r="AM36" s="113"/>
      <c r="AN36" s="195"/>
    </row>
    <row r="37" spans="2:40" ht="13.7" customHeight="1" x14ac:dyDescent="0.2">
      <c r="B37" s="21"/>
      <c r="C37" s="23"/>
      <c r="D37" s="88"/>
      <c r="E37" s="88"/>
      <c r="F37" s="88"/>
      <c r="G37" s="24"/>
      <c r="H37" s="1282"/>
      <c r="I37" s="24"/>
      <c r="J37" s="124"/>
      <c r="K37" s="123"/>
      <c r="L37" s="123"/>
      <c r="M37" s="88"/>
      <c r="N37" s="88"/>
      <c r="O37" s="88"/>
      <c r="P37" s="88"/>
      <c r="Q37" s="88"/>
      <c r="R37" s="123"/>
      <c r="S37" s="124"/>
      <c r="T37" s="124"/>
      <c r="U37" s="216"/>
      <c r="V37" s="122"/>
      <c r="W37" s="207"/>
      <c r="X37" s="203"/>
      <c r="Y37" s="107"/>
      <c r="Z37" s="108"/>
      <c r="AA37" s="204"/>
      <c r="AB37" s="51"/>
      <c r="AC37" s="51"/>
      <c r="AK37" s="51"/>
      <c r="AL37" s="51"/>
      <c r="AM37" s="113"/>
      <c r="AN37" s="195"/>
    </row>
    <row r="38" spans="2:40" ht="13.7" customHeight="1" x14ac:dyDescent="0.2">
      <c r="B38" s="21"/>
      <c r="C38" s="27"/>
      <c r="D38" s="166"/>
      <c r="E38" s="167"/>
      <c r="F38" s="89"/>
      <c r="G38" s="29"/>
      <c r="H38" s="168"/>
      <c r="I38" s="169"/>
      <c r="J38" s="169"/>
      <c r="K38" s="170"/>
      <c r="L38" s="170"/>
      <c r="M38" s="28"/>
      <c r="N38" s="28"/>
      <c r="O38" s="28"/>
      <c r="P38" s="28"/>
      <c r="Q38" s="28"/>
      <c r="R38" s="170"/>
      <c r="S38" s="171"/>
      <c r="T38" s="171"/>
      <c r="U38" s="471"/>
      <c r="V38" s="30"/>
      <c r="W38" s="26"/>
      <c r="AB38" s="106"/>
      <c r="AC38" s="112"/>
      <c r="AD38" s="106"/>
      <c r="AE38" s="106"/>
      <c r="AF38" s="106"/>
      <c r="AG38" s="106"/>
      <c r="AH38" s="107"/>
      <c r="AI38" s="108"/>
      <c r="AJ38" s="109"/>
      <c r="AK38" s="144"/>
      <c r="AL38" s="107"/>
    </row>
    <row r="39" spans="2:40" s="173" customFormat="1" ht="13.7" customHeight="1" x14ac:dyDescent="0.2">
      <c r="B39" s="174"/>
      <c r="C39" s="175"/>
      <c r="D39" s="1328" t="s">
        <v>180</v>
      </c>
      <c r="E39" s="1329"/>
      <c r="F39" s="1329"/>
      <c r="G39" s="1329"/>
      <c r="H39" s="1329"/>
      <c r="I39" s="1330"/>
      <c r="J39" s="1330"/>
      <c r="K39" s="1330"/>
      <c r="L39" s="1259"/>
      <c r="M39" s="1257" t="s">
        <v>664</v>
      </c>
      <c r="N39" s="1018"/>
      <c r="O39" s="1018"/>
      <c r="P39" s="1018"/>
      <c r="Q39" s="1018"/>
      <c r="R39" s="1259"/>
      <c r="S39" s="1328" t="s">
        <v>674</v>
      </c>
      <c r="T39" s="1328"/>
      <c r="U39" s="1330"/>
      <c r="V39" s="177"/>
      <c r="W39" s="178"/>
      <c r="X39" s="179"/>
      <c r="Y39" s="180"/>
      <c r="Z39" s="181"/>
      <c r="AA39" s="180"/>
      <c r="AM39" s="179"/>
      <c r="AN39" s="179"/>
    </row>
    <row r="40" spans="2:40" s="173" customFormat="1" ht="13.7" customHeight="1" x14ac:dyDescent="0.2">
      <c r="B40" s="174"/>
      <c r="C40" s="175"/>
      <c r="D40" s="991" t="s">
        <v>707</v>
      </c>
      <c r="E40" s="991" t="s">
        <v>124</v>
      </c>
      <c r="F40" s="991" t="s">
        <v>182</v>
      </c>
      <c r="G40" s="1278" t="s">
        <v>183</v>
      </c>
      <c r="H40" s="1279" t="s">
        <v>184</v>
      </c>
      <c r="I40" s="1278" t="s">
        <v>185</v>
      </c>
      <c r="J40" s="1278" t="s">
        <v>186</v>
      </c>
      <c r="K40" s="1023" t="s">
        <v>187</v>
      </c>
      <c r="L40" s="1020"/>
      <c r="M40" s="1009" t="s">
        <v>665</v>
      </c>
      <c r="N40" s="1009" t="s">
        <v>667</v>
      </c>
      <c r="O40" s="1009" t="s">
        <v>669</v>
      </c>
      <c r="P40" s="1009" t="s">
        <v>671</v>
      </c>
      <c r="Q40" s="1011" t="s">
        <v>673</v>
      </c>
      <c r="R40" s="1020"/>
      <c r="S40" s="1021" t="s">
        <v>675</v>
      </c>
      <c r="T40" s="1021" t="s">
        <v>678</v>
      </c>
      <c r="U40" s="1131" t="s">
        <v>188</v>
      </c>
      <c r="V40" s="183"/>
      <c r="W40" s="184"/>
      <c r="X40" s="185"/>
      <c r="Y40" s="186"/>
      <c r="Z40" s="939" t="s">
        <v>194</v>
      </c>
      <c r="AA40" s="940" t="s">
        <v>680</v>
      </c>
      <c r="AB40" s="941" t="s">
        <v>681</v>
      </c>
      <c r="AC40" s="941" t="s">
        <v>681</v>
      </c>
      <c r="AD40" s="941" t="s">
        <v>684</v>
      </c>
      <c r="AE40" s="941" t="s">
        <v>689</v>
      </c>
      <c r="AF40" s="941" t="s">
        <v>687</v>
      </c>
      <c r="AG40" s="941" t="s">
        <v>690</v>
      </c>
      <c r="AH40" s="941" t="s">
        <v>189</v>
      </c>
      <c r="AI40" s="945" t="s">
        <v>190</v>
      </c>
      <c r="AJ40" s="941" t="s">
        <v>199</v>
      </c>
      <c r="AK40" s="941" t="s">
        <v>200</v>
      </c>
      <c r="AL40" s="941" t="s">
        <v>201</v>
      </c>
      <c r="AM40" s="942" t="s">
        <v>202</v>
      </c>
      <c r="AN40" s="942" t="s">
        <v>1</v>
      </c>
    </row>
    <row r="41" spans="2:40" s="217" customFormat="1" ht="13.7" customHeight="1" x14ac:dyDescent="0.2">
      <c r="B41" s="15"/>
      <c r="C41" s="189"/>
      <c r="D41" s="1258"/>
      <c r="E41" s="991"/>
      <c r="F41" s="1022"/>
      <c r="G41" s="1278" t="s">
        <v>191</v>
      </c>
      <c r="H41" s="1279" t="s">
        <v>192</v>
      </c>
      <c r="I41" s="1278"/>
      <c r="J41" s="1278"/>
      <c r="K41" s="1023" t="s">
        <v>193</v>
      </c>
      <c r="L41" s="1020"/>
      <c r="M41" s="1009" t="s">
        <v>666</v>
      </c>
      <c r="N41" s="1009" t="s">
        <v>668</v>
      </c>
      <c r="O41" s="1009" t="s">
        <v>670</v>
      </c>
      <c r="P41" s="1009" t="s">
        <v>672</v>
      </c>
      <c r="Q41" s="1011" t="s">
        <v>196</v>
      </c>
      <c r="R41" s="1020"/>
      <c r="S41" s="1021" t="s">
        <v>676</v>
      </c>
      <c r="T41" s="1021" t="s">
        <v>677</v>
      </c>
      <c r="U41" s="1131" t="s">
        <v>196</v>
      </c>
      <c r="V41" s="190"/>
      <c r="W41" s="18"/>
      <c r="Z41" s="941" t="s">
        <v>679</v>
      </c>
      <c r="AA41" s="944">
        <v>0.62</v>
      </c>
      <c r="AB41" s="941" t="s">
        <v>682</v>
      </c>
      <c r="AC41" s="941" t="s">
        <v>683</v>
      </c>
      <c r="AD41" s="941" t="s">
        <v>685</v>
      </c>
      <c r="AE41" s="941" t="s">
        <v>688</v>
      </c>
      <c r="AF41" s="941" t="s">
        <v>688</v>
      </c>
      <c r="AG41" s="941" t="s">
        <v>686</v>
      </c>
      <c r="AH41" s="941"/>
      <c r="AI41" s="941" t="s">
        <v>195</v>
      </c>
      <c r="AJ41" s="941" t="s">
        <v>203</v>
      </c>
      <c r="AK41" s="941" t="s">
        <v>203</v>
      </c>
      <c r="AL41" s="941"/>
      <c r="AM41" s="941" t="s">
        <v>1</v>
      </c>
      <c r="AN41" s="943"/>
    </row>
    <row r="42" spans="2:40" ht="13.7" customHeight="1" x14ac:dyDescent="0.2">
      <c r="B42" s="21"/>
      <c r="C42" s="45"/>
      <c r="D42" s="1258"/>
      <c r="E42" s="1258"/>
      <c r="F42" s="1258"/>
      <c r="G42" s="1024"/>
      <c r="H42" s="1288"/>
      <c r="I42" s="1278"/>
      <c r="J42" s="1278"/>
      <c r="K42" s="1023"/>
      <c r="L42" s="1023"/>
      <c r="M42" s="1024"/>
      <c r="N42" s="1024"/>
      <c r="O42" s="1024"/>
      <c r="P42" s="1024"/>
      <c r="Q42" s="1024"/>
      <c r="R42" s="1023"/>
      <c r="S42" s="1025"/>
      <c r="T42" s="1025"/>
      <c r="U42" s="1132"/>
      <c r="V42" s="6"/>
      <c r="W42" s="26"/>
      <c r="AB42" s="51"/>
      <c r="AC42" s="51"/>
      <c r="AK42" s="51"/>
      <c r="AL42" s="51"/>
      <c r="AN42" s="195"/>
    </row>
    <row r="43" spans="2:40" ht="13.7" customHeight="1" x14ac:dyDescent="0.2">
      <c r="B43" s="21"/>
      <c r="C43" s="45"/>
      <c r="D43" s="196" t="str">
        <f>IF(dir!D16=0,"",dir!D16)</f>
        <v/>
      </c>
      <c r="E43" s="196" t="str">
        <f>IF(dir!E16=0,"",dir!E16)</f>
        <v>piet</v>
      </c>
      <c r="F43" s="196" t="str">
        <f>IF(dir!F16=0,"",dir!F16)</f>
        <v>directeur</v>
      </c>
      <c r="G43" s="48">
        <f>IF(G16="","",G16+1)</f>
        <v>38</v>
      </c>
      <c r="H43" s="197">
        <f>IF(dir!H16=0,"",dir!H16)</f>
        <v>28031</v>
      </c>
      <c r="I43" s="198" t="str">
        <f>IF(I16=0,"",I16)</f>
        <v>DB</v>
      </c>
      <c r="J43" s="198">
        <f>IF(E43="","",IF(dir!J16+1&gt;VLOOKUP(I43,Schaal2014,22,FALSE),dir!J16,dir!J16+1))</f>
        <v>2</v>
      </c>
      <c r="K43" s="199">
        <f>IF(dir!K16="","",dir!K16)</f>
        <v>1</v>
      </c>
      <c r="L43" s="962"/>
      <c r="M43" s="961">
        <f>IF(M16="",0,M16)</f>
        <v>0</v>
      </c>
      <c r="N43" s="961">
        <f>IF(N16="",0,N16)</f>
        <v>0</v>
      </c>
      <c r="O43" s="1026">
        <f>IF(K43="","",IF(K43*40&gt;40,40,K43*40))</f>
        <v>40</v>
      </c>
      <c r="P43" s="1026"/>
      <c r="Q43" s="1026">
        <f>IF(K43="","",SUM(M43:P43))</f>
        <v>40</v>
      </c>
      <c r="R43" s="962"/>
      <c r="S43" s="1027">
        <f t="shared" ref="S43:S57" si="15">IF(K43="","",(1659*K43-Q43)*AC43)</f>
        <v>55908.373670886082</v>
      </c>
      <c r="T43" s="1015">
        <f>IF(K43="","",(Q43*AD43)+AB43*(AE43+AF43*(1-AG43)))</f>
        <v>1381.306329113924</v>
      </c>
      <c r="U43" s="1133">
        <f>IF(K43="","",(S43+T43))</f>
        <v>57289.680000000008</v>
      </c>
      <c r="V43" s="190"/>
      <c r="W43" s="26"/>
      <c r="Z43" s="946">
        <f t="shared" ref="Z43:Z57" si="16">IF(I43="","",VLOOKUP(I43,Schaal2014,J43+1,FALSE))</f>
        <v>2947</v>
      </c>
      <c r="AA43" s="111">
        <f>+tab!$C$156</f>
        <v>0.62</v>
      </c>
      <c r="AB43" s="947">
        <f>Z43*12/1659</f>
        <v>21.316455696202532</v>
      </c>
      <c r="AC43" s="947">
        <f>Z43*12*(1+AA43)/1659</f>
        <v>34.532658227848103</v>
      </c>
      <c r="AD43" s="947">
        <f>AC43-AB43</f>
        <v>13.216202531645571</v>
      </c>
      <c r="AE43" s="51">
        <f t="shared" ref="AE43:AE57" si="17">O43+P43</f>
        <v>40</v>
      </c>
      <c r="AF43" s="51">
        <f t="shared" ref="AF43:AF57" si="18">M43+N43</f>
        <v>0</v>
      </c>
      <c r="AG43" s="948">
        <f>IF(I43&gt;8,tab!C$157,tab!C$160)</f>
        <v>0.5</v>
      </c>
      <c r="AH43" s="51">
        <f t="shared" ref="AH43:AH57" si="19">IF(G43&lt;25,0,IF(G43=25,25,IF(G43&lt;40,0,IF(G43=40,40,IF(G43&gt;=40,0)))))</f>
        <v>0</v>
      </c>
      <c r="AI43" s="51">
        <f t="shared" ref="AI43:AI57" si="20">IF(AH43=25,(Z43*1.08*(K43)/2),IF(AH43=40,(Z43*1.08*(K43)),IF(AH43=0,0)))</f>
        <v>0</v>
      </c>
      <c r="AK43" s="51"/>
      <c r="AL43" s="51"/>
      <c r="AM43" s="195"/>
      <c r="AN43" s="113"/>
    </row>
    <row r="44" spans="2:40" ht="13.7" customHeight="1" x14ac:dyDescent="0.2">
      <c r="B44" s="21"/>
      <c r="C44" s="45"/>
      <c r="D44" s="196" t="str">
        <f>IF(dir!D17=0,"",dir!D17)</f>
        <v/>
      </c>
      <c r="E44" s="196" t="str">
        <f>IF(dir!E17=0,"",dir!E17)</f>
        <v/>
      </c>
      <c r="F44" s="196" t="str">
        <f>IF(dir!F17=0,"",dir!F17)</f>
        <v/>
      </c>
      <c r="G44" s="48" t="str">
        <f t="shared" ref="G44:G57" si="21">IF(G17="","",G17+1)</f>
        <v/>
      </c>
      <c r="H44" s="197" t="str">
        <f>IF(dir!H17=0,"",dir!H17)</f>
        <v/>
      </c>
      <c r="I44" s="198" t="str">
        <f t="shared" ref="I44:I57" si="22">IF(I17=0,"",I17)</f>
        <v/>
      </c>
      <c r="J44" s="198" t="str">
        <f>IF(E44="","",IF(dir!J17+1&gt;VLOOKUP(I44,Schaal2014,22,FALSE),dir!J17,dir!J17+1))</f>
        <v/>
      </c>
      <c r="K44" s="199" t="str">
        <f>IF(dir!K17="","",dir!K17)</f>
        <v/>
      </c>
      <c r="L44" s="962"/>
      <c r="M44" s="961">
        <f t="shared" ref="M44:N44" si="23">IF(M17="",0,M17)</f>
        <v>0</v>
      </c>
      <c r="N44" s="961">
        <f t="shared" si="23"/>
        <v>0</v>
      </c>
      <c r="O44" s="1026" t="str">
        <f t="shared" ref="O44:O57" si="24">IF(K44="","",IF(K44*40&gt;40,40,K44*40))</f>
        <v/>
      </c>
      <c r="P44" s="1026"/>
      <c r="Q44" s="1026" t="str">
        <f t="shared" ref="Q44:Q57" si="25">IF(K44="","",SUM(M44:P44))</f>
        <v/>
      </c>
      <c r="R44" s="962"/>
      <c r="S44" s="1027" t="str">
        <f t="shared" si="15"/>
        <v/>
      </c>
      <c r="T44" s="1015" t="str">
        <f t="shared" ref="T44:T57" si="26">IF(K44="","",(Q44*AD44)+AB44*(AE44+AF44*(1-AG44)))</f>
        <v/>
      </c>
      <c r="U44" s="1133" t="str">
        <f t="shared" ref="U44:U57" si="27">IF(K44="","",(S44+T44))</f>
        <v/>
      </c>
      <c r="V44" s="190"/>
      <c r="W44" s="26"/>
      <c r="Z44" s="946" t="str">
        <f t="shared" si="16"/>
        <v/>
      </c>
      <c r="AA44" s="111">
        <f>+tab!$C$156</f>
        <v>0.62</v>
      </c>
      <c r="AB44" s="947" t="e">
        <f t="shared" ref="AB44:AB57" si="28">Z44*12/1659</f>
        <v>#VALUE!</v>
      </c>
      <c r="AC44" s="947" t="e">
        <f t="shared" ref="AC44:AC57" si="29">Z44*12*(1+AA44)/1659</f>
        <v>#VALUE!</v>
      </c>
      <c r="AD44" s="947" t="e">
        <f t="shared" ref="AD44:AD57" si="30">AC44-AB44</f>
        <v>#VALUE!</v>
      </c>
      <c r="AE44" s="51" t="e">
        <f t="shared" si="17"/>
        <v>#VALUE!</v>
      </c>
      <c r="AF44" s="51">
        <f t="shared" si="18"/>
        <v>0</v>
      </c>
      <c r="AG44" s="948">
        <f>IF(I44&gt;8,tab!C$157,tab!C$160)</f>
        <v>0.5</v>
      </c>
      <c r="AH44" s="51">
        <f t="shared" si="19"/>
        <v>0</v>
      </c>
      <c r="AI44" s="51">
        <f t="shared" si="20"/>
        <v>0</v>
      </c>
      <c r="AK44" s="51"/>
      <c r="AL44" s="51"/>
      <c r="AM44" s="113"/>
      <c r="AN44" s="195"/>
    </row>
    <row r="45" spans="2:40" ht="13.7" customHeight="1" x14ac:dyDescent="0.2">
      <c r="B45" s="21"/>
      <c r="C45" s="45"/>
      <c r="D45" s="196" t="str">
        <f>IF(dir!D18=0,"",dir!D18)</f>
        <v/>
      </c>
      <c r="E45" s="196" t="str">
        <f>IF(dir!E18=0,"",dir!E18)</f>
        <v/>
      </c>
      <c r="F45" s="196" t="str">
        <f>IF(dir!F18=0,"",dir!F18)</f>
        <v/>
      </c>
      <c r="G45" s="48" t="str">
        <f t="shared" si="21"/>
        <v/>
      </c>
      <c r="H45" s="197" t="str">
        <f>IF(dir!H18=0,"",dir!H18)</f>
        <v/>
      </c>
      <c r="I45" s="198" t="str">
        <f t="shared" si="22"/>
        <v/>
      </c>
      <c r="J45" s="198" t="str">
        <f>IF(E45="","",IF(dir!J18+1&gt;VLOOKUP(I45,Schaal2014,22,FALSE),dir!J18,dir!J18+1))</f>
        <v/>
      </c>
      <c r="K45" s="199" t="str">
        <f>IF(dir!K18="","",dir!K18)</f>
        <v/>
      </c>
      <c r="L45" s="962"/>
      <c r="M45" s="961">
        <f t="shared" ref="M45:N45" si="31">IF(M18="",0,M18)</f>
        <v>0</v>
      </c>
      <c r="N45" s="961">
        <f t="shared" si="31"/>
        <v>0</v>
      </c>
      <c r="O45" s="1026" t="str">
        <f t="shared" si="24"/>
        <v/>
      </c>
      <c r="P45" s="1026"/>
      <c r="Q45" s="1026" t="str">
        <f t="shared" si="25"/>
        <v/>
      </c>
      <c r="R45" s="962"/>
      <c r="S45" s="1027" t="str">
        <f t="shared" si="15"/>
        <v/>
      </c>
      <c r="T45" s="1015" t="str">
        <f t="shared" si="26"/>
        <v/>
      </c>
      <c r="U45" s="1133" t="str">
        <f t="shared" si="27"/>
        <v/>
      </c>
      <c r="V45" s="190"/>
      <c r="W45" s="26"/>
      <c r="Z45" s="946" t="str">
        <f t="shared" si="16"/>
        <v/>
      </c>
      <c r="AA45" s="111">
        <f>+tab!$C$156</f>
        <v>0.62</v>
      </c>
      <c r="AB45" s="947" t="e">
        <f t="shared" si="28"/>
        <v>#VALUE!</v>
      </c>
      <c r="AC45" s="947" t="e">
        <f t="shared" si="29"/>
        <v>#VALUE!</v>
      </c>
      <c r="AD45" s="947" t="e">
        <f t="shared" si="30"/>
        <v>#VALUE!</v>
      </c>
      <c r="AE45" s="51" t="e">
        <f t="shared" si="17"/>
        <v>#VALUE!</v>
      </c>
      <c r="AF45" s="51">
        <f t="shared" si="18"/>
        <v>0</v>
      </c>
      <c r="AG45" s="948">
        <f>IF(I45&gt;8,tab!C$157,tab!C$160)</f>
        <v>0.5</v>
      </c>
      <c r="AH45" s="51">
        <f t="shared" si="19"/>
        <v>0</v>
      </c>
      <c r="AI45" s="51">
        <f t="shared" si="20"/>
        <v>0</v>
      </c>
      <c r="AK45" s="51"/>
      <c r="AL45" s="51"/>
      <c r="AM45" s="113"/>
      <c r="AN45" s="195"/>
    </row>
    <row r="46" spans="2:40" ht="13.7" customHeight="1" x14ac:dyDescent="0.2">
      <c r="B46" s="21"/>
      <c r="C46" s="45"/>
      <c r="D46" s="196" t="str">
        <f>IF(dir!D19=0,"",dir!D19)</f>
        <v/>
      </c>
      <c r="E46" s="196" t="str">
        <f>IF(dir!E19=0,"",dir!E19)</f>
        <v/>
      </c>
      <c r="F46" s="196" t="str">
        <f>IF(dir!F19=0,"",dir!F19)</f>
        <v/>
      </c>
      <c r="G46" s="48" t="str">
        <f t="shared" si="21"/>
        <v/>
      </c>
      <c r="H46" s="197" t="str">
        <f>IF(dir!H19=0,"",dir!H19)</f>
        <v/>
      </c>
      <c r="I46" s="198" t="str">
        <f t="shared" si="22"/>
        <v/>
      </c>
      <c r="J46" s="198" t="str">
        <f>IF(E46="","",IF(dir!J19+1&gt;VLOOKUP(I46,Schaal2014,22,FALSE),dir!J19,dir!J19+1))</f>
        <v/>
      </c>
      <c r="K46" s="199" t="str">
        <f>IF(dir!K19="","",dir!K19)</f>
        <v/>
      </c>
      <c r="L46" s="962"/>
      <c r="M46" s="961">
        <f t="shared" ref="M46:N46" si="32">IF(M19="",0,M19)</f>
        <v>0</v>
      </c>
      <c r="N46" s="961">
        <f t="shared" si="32"/>
        <v>0</v>
      </c>
      <c r="O46" s="1026" t="str">
        <f t="shared" si="24"/>
        <v/>
      </c>
      <c r="P46" s="1026"/>
      <c r="Q46" s="1026" t="str">
        <f t="shared" si="25"/>
        <v/>
      </c>
      <c r="R46" s="962"/>
      <c r="S46" s="1027" t="str">
        <f t="shared" si="15"/>
        <v/>
      </c>
      <c r="T46" s="1015" t="str">
        <f t="shared" si="26"/>
        <v/>
      </c>
      <c r="U46" s="1133" t="str">
        <f t="shared" si="27"/>
        <v/>
      </c>
      <c r="V46" s="190"/>
      <c r="W46" s="26"/>
      <c r="Z46" s="946" t="str">
        <f t="shared" si="16"/>
        <v/>
      </c>
      <c r="AA46" s="111">
        <f>+tab!$C$156</f>
        <v>0.62</v>
      </c>
      <c r="AB46" s="947" t="e">
        <f t="shared" si="28"/>
        <v>#VALUE!</v>
      </c>
      <c r="AC46" s="947" t="e">
        <f t="shared" si="29"/>
        <v>#VALUE!</v>
      </c>
      <c r="AD46" s="947" t="e">
        <f t="shared" si="30"/>
        <v>#VALUE!</v>
      </c>
      <c r="AE46" s="51" t="e">
        <f t="shared" si="17"/>
        <v>#VALUE!</v>
      </c>
      <c r="AF46" s="51">
        <f t="shared" si="18"/>
        <v>0</v>
      </c>
      <c r="AG46" s="948">
        <f>IF(I46&gt;8,tab!C$157,tab!C$160)</f>
        <v>0.5</v>
      </c>
      <c r="AH46" s="51">
        <f t="shared" si="19"/>
        <v>0</v>
      </c>
      <c r="AI46" s="51">
        <f t="shared" si="20"/>
        <v>0</v>
      </c>
      <c r="AK46" s="51"/>
      <c r="AL46" s="51"/>
      <c r="AM46" s="113"/>
      <c r="AN46" s="195"/>
    </row>
    <row r="47" spans="2:40" ht="13.7" customHeight="1" x14ac:dyDescent="0.2">
      <c r="B47" s="21"/>
      <c r="C47" s="45"/>
      <c r="D47" s="196" t="str">
        <f>IF(dir!D20=0,"",dir!D20)</f>
        <v/>
      </c>
      <c r="E47" s="196" t="str">
        <f>IF(dir!E20=0,"",dir!E20)</f>
        <v/>
      </c>
      <c r="F47" s="196" t="str">
        <f>IF(dir!F20=0,"",dir!F20)</f>
        <v/>
      </c>
      <c r="G47" s="48" t="str">
        <f t="shared" si="21"/>
        <v/>
      </c>
      <c r="H47" s="197" t="str">
        <f>IF(dir!H20=0,"",dir!H20)</f>
        <v/>
      </c>
      <c r="I47" s="198" t="str">
        <f t="shared" si="22"/>
        <v/>
      </c>
      <c r="J47" s="198" t="str">
        <f>IF(E47="","",IF(dir!J20+1&gt;VLOOKUP(I47,Schaal2014,22,FALSE),dir!J20,dir!J20+1))</f>
        <v/>
      </c>
      <c r="K47" s="199" t="str">
        <f>IF(dir!K20="","",dir!K20)</f>
        <v/>
      </c>
      <c r="L47" s="962"/>
      <c r="M47" s="961">
        <f t="shared" ref="M47:N47" si="33">IF(M20="",0,M20)</f>
        <v>0</v>
      </c>
      <c r="N47" s="961">
        <f t="shared" si="33"/>
        <v>0</v>
      </c>
      <c r="O47" s="1026" t="str">
        <f t="shared" si="24"/>
        <v/>
      </c>
      <c r="P47" s="1026"/>
      <c r="Q47" s="1026" t="str">
        <f t="shared" si="25"/>
        <v/>
      </c>
      <c r="R47" s="962"/>
      <c r="S47" s="1027" t="str">
        <f t="shared" si="15"/>
        <v/>
      </c>
      <c r="T47" s="1015" t="str">
        <f t="shared" si="26"/>
        <v/>
      </c>
      <c r="U47" s="1133" t="str">
        <f t="shared" si="27"/>
        <v/>
      </c>
      <c r="V47" s="190"/>
      <c r="W47" s="26"/>
      <c r="Z47" s="946" t="str">
        <f t="shared" si="16"/>
        <v/>
      </c>
      <c r="AA47" s="111">
        <f>+tab!$C$156</f>
        <v>0.62</v>
      </c>
      <c r="AB47" s="947" t="e">
        <f t="shared" si="28"/>
        <v>#VALUE!</v>
      </c>
      <c r="AC47" s="947" t="e">
        <f t="shared" si="29"/>
        <v>#VALUE!</v>
      </c>
      <c r="AD47" s="947" t="e">
        <f t="shared" si="30"/>
        <v>#VALUE!</v>
      </c>
      <c r="AE47" s="51" t="e">
        <f t="shared" si="17"/>
        <v>#VALUE!</v>
      </c>
      <c r="AF47" s="51">
        <f t="shared" si="18"/>
        <v>0</v>
      </c>
      <c r="AG47" s="948">
        <f>IF(I47&gt;8,tab!C$157,tab!C$160)</f>
        <v>0.5</v>
      </c>
      <c r="AH47" s="51">
        <f t="shared" si="19"/>
        <v>0</v>
      </c>
      <c r="AI47" s="51">
        <f t="shared" si="20"/>
        <v>0</v>
      </c>
      <c r="AK47" s="51"/>
      <c r="AL47" s="51"/>
      <c r="AM47" s="113"/>
      <c r="AN47" s="195"/>
    </row>
    <row r="48" spans="2:40" ht="13.7" customHeight="1" x14ac:dyDescent="0.2">
      <c r="B48" s="21"/>
      <c r="C48" s="45"/>
      <c r="D48" s="196" t="str">
        <f>IF(dir!D21=0,"",dir!D21)</f>
        <v/>
      </c>
      <c r="E48" s="196" t="str">
        <f>IF(dir!E21=0,"",dir!E21)</f>
        <v/>
      </c>
      <c r="F48" s="196" t="str">
        <f>IF(dir!F21=0,"",dir!F21)</f>
        <v/>
      </c>
      <c r="G48" s="48" t="str">
        <f t="shared" si="21"/>
        <v/>
      </c>
      <c r="H48" s="197" t="str">
        <f>IF(dir!H21=0,"",dir!H21)</f>
        <v/>
      </c>
      <c r="I48" s="198" t="str">
        <f t="shared" si="22"/>
        <v/>
      </c>
      <c r="J48" s="198" t="str">
        <f>IF(E48="","",IF(dir!J21+1&gt;VLOOKUP(I48,Schaal2014,22,FALSE),dir!J21,dir!J21+1))</f>
        <v/>
      </c>
      <c r="K48" s="199" t="str">
        <f>IF(dir!K21="","",dir!K21)</f>
        <v/>
      </c>
      <c r="L48" s="962"/>
      <c r="M48" s="961">
        <f t="shared" ref="M48:N48" si="34">IF(M21="",0,M21)</f>
        <v>0</v>
      </c>
      <c r="N48" s="961">
        <f t="shared" si="34"/>
        <v>0</v>
      </c>
      <c r="O48" s="1026" t="str">
        <f t="shared" si="24"/>
        <v/>
      </c>
      <c r="P48" s="1026"/>
      <c r="Q48" s="1026" t="str">
        <f t="shared" si="25"/>
        <v/>
      </c>
      <c r="R48" s="962"/>
      <c r="S48" s="1027" t="str">
        <f t="shared" si="15"/>
        <v/>
      </c>
      <c r="T48" s="1015" t="str">
        <f t="shared" si="26"/>
        <v/>
      </c>
      <c r="U48" s="1133" t="str">
        <f t="shared" si="27"/>
        <v/>
      </c>
      <c r="V48" s="190"/>
      <c r="W48" s="26"/>
      <c r="Z48" s="946" t="str">
        <f t="shared" si="16"/>
        <v/>
      </c>
      <c r="AA48" s="111">
        <f>+tab!$C$156</f>
        <v>0.62</v>
      </c>
      <c r="AB48" s="947" t="e">
        <f t="shared" si="28"/>
        <v>#VALUE!</v>
      </c>
      <c r="AC48" s="947" t="e">
        <f t="shared" si="29"/>
        <v>#VALUE!</v>
      </c>
      <c r="AD48" s="947" t="e">
        <f t="shared" si="30"/>
        <v>#VALUE!</v>
      </c>
      <c r="AE48" s="51" t="e">
        <f t="shared" si="17"/>
        <v>#VALUE!</v>
      </c>
      <c r="AF48" s="51">
        <f t="shared" si="18"/>
        <v>0</v>
      </c>
      <c r="AG48" s="948">
        <f>IF(I48&gt;8,tab!C$157,tab!C$160)</f>
        <v>0.5</v>
      </c>
      <c r="AH48" s="51">
        <f t="shared" si="19"/>
        <v>0</v>
      </c>
      <c r="AI48" s="51">
        <f t="shared" si="20"/>
        <v>0</v>
      </c>
      <c r="AK48" s="51"/>
      <c r="AL48" s="51"/>
      <c r="AM48" s="113"/>
      <c r="AN48" s="195"/>
    </row>
    <row r="49" spans="2:40" ht="13.7" customHeight="1" x14ac:dyDescent="0.2">
      <c r="B49" s="21"/>
      <c r="C49" s="45"/>
      <c r="D49" s="196" t="str">
        <f>IF(dir!D22=0,"",dir!D22)</f>
        <v/>
      </c>
      <c r="E49" s="196" t="str">
        <f>IF(dir!E22=0,"",dir!E22)</f>
        <v/>
      </c>
      <c r="F49" s="196" t="str">
        <f>IF(dir!F22=0,"",dir!F22)</f>
        <v/>
      </c>
      <c r="G49" s="48" t="str">
        <f t="shared" si="21"/>
        <v/>
      </c>
      <c r="H49" s="197" t="str">
        <f>IF(dir!H22=0,"",dir!H22)</f>
        <v/>
      </c>
      <c r="I49" s="198" t="str">
        <f t="shared" si="22"/>
        <v/>
      </c>
      <c r="J49" s="198" t="str">
        <f>IF(E49="","",IF(dir!J22+1&gt;VLOOKUP(I49,Schaal2014,22,FALSE),dir!J22,dir!J22+1))</f>
        <v/>
      </c>
      <c r="K49" s="199" t="str">
        <f>IF(dir!K22="","",dir!K22)</f>
        <v/>
      </c>
      <c r="L49" s="962"/>
      <c r="M49" s="961">
        <f t="shared" ref="M49:N49" si="35">IF(M22="",0,M22)</f>
        <v>0</v>
      </c>
      <c r="N49" s="961">
        <f t="shared" si="35"/>
        <v>0</v>
      </c>
      <c r="O49" s="1026" t="str">
        <f t="shared" si="24"/>
        <v/>
      </c>
      <c r="P49" s="1026"/>
      <c r="Q49" s="1026" t="str">
        <f t="shared" si="25"/>
        <v/>
      </c>
      <c r="R49" s="962"/>
      <c r="S49" s="1027" t="str">
        <f t="shared" si="15"/>
        <v/>
      </c>
      <c r="T49" s="1015" t="str">
        <f t="shared" si="26"/>
        <v/>
      </c>
      <c r="U49" s="1133" t="str">
        <f t="shared" si="27"/>
        <v/>
      </c>
      <c r="V49" s="190"/>
      <c r="W49" s="26"/>
      <c r="Z49" s="946" t="str">
        <f t="shared" si="16"/>
        <v/>
      </c>
      <c r="AA49" s="111">
        <f>+tab!$C$156</f>
        <v>0.62</v>
      </c>
      <c r="AB49" s="947" t="e">
        <f t="shared" si="28"/>
        <v>#VALUE!</v>
      </c>
      <c r="AC49" s="947" t="e">
        <f t="shared" si="29"/>
        <v>#VALUE!</v>
      </c>
      <c r="AD49" s="947" t="e">
        <f t="shared" si="30"/>
        <v>#VALUE!</v>
      </c>
      <c r="AE49" s="51" t="e">
        <f t="shared" si="17"/>
        <v>#VALUE!</v>
      </c>
      <c r="AF49" s="51">
        <f t="shared" si="18"/>
        <v>0</v>
      </c>
      <c r="AG49" s="948">
        <f>IF(I49&gt;8,tab!C$157,tab!C$160)</f>
        <v>0.5</v>
      </c>
      <c r="AH49" s="51">
        <f t="shared" si="19"/>
        <v>0</v>
      </c>
      <c r="AI49" s="51">
        <f t="shared" si="20"/>
        <v>0</v>
      </c>
      <c r="AK49" s="51"/>
      <c r="AL49" s="51"/>
      <c r="AM49" s="113"/>
      <c r="AN49" s="195"/>
    </row>
    <row r="50" spans="2:40" ht="13.7" customHeight="1" x14ac:dyDescent="0.2">
      <c r="B50" s="21"/>
      <c r="C50" s="45"/>
      <c r="D50" s="196" t="str">
        <f>IF(dir!D23=0,"",dir!D23)</f>
        <v/>
      </c>
      <c r="E50" s="196" t="str">
        <f>IF(dir!E23=0,"",dir!E23)</f>
        <v/>
      </c>
      <c r="F50" s="196" t="str">
        <f>IF(dir!F23=0,"",dir!F23)</f>
        <v/>
      </c>
      <c r="G50" s="48" t="str">
        <f t="shared" si="21"/>
        <v/>
      </c>
      <c r="H50" s="197" t="str">
        <f>IF(dir!H23=0,"",dir!H23)</f>
        <v/>
      </c>
      <c r="I50" s="198" t="str">
        <f t="shared" si="22"/>
        <v/>
      </c>
      <c r="J50" s="198" t="str">
        <f>IF(E50="","",IF(dir!J23+1&gt;VLOOKUP(I50,Schaal2014,22,FALSE),dir!J23,dir!J23+1))</f>
        <v/>
      </c>
      <c r="K50" s="199" t="str">
        <f>IF(dir!K23="","",dir!K23)</f>
        <v/>
      </c>
      <c r="L50" s="962"/>
      <c r="M50" s="961">
        <f t="shared" ref="M50:N50" si="36">IF(M23="",0,M23)</f>
        <v>0</v>
      </c>
      <c r="N50" s="961">
        <f t="shared" si="36"/>
        <v>0</v>
      </c>
      <c r="O50" s="1026" t="str">
        <f t="shared" si="24"/>
        <v/>
      </c>
      <c r="P50" s="1026"/>
      <c r="Q50" s="1026" t="str">
        <f t="shared" si="25"/>
        <v/>
      </c>
      <c r="R50" s="962"/>
      <c r="S50" s="1027" t="str">
        <f t="shared" si="15"/>
        <v/>
      </c>
      <c r="T50" s="1015" t="str">
        <f t="shared" si="26"/>
        <v/>
      </c>
      <c r="U50" s="1133" t="str">
        <f t="shared" si="27"/>
        <v/>
      </c>
      <c r="V50" s="190"/>
      <c r="W50" s="26"/>
      <c r="Z50" s="946" t="str">
        <f t="shared" si="16"/>
        <v/>
      </c>
      <c r="AA50" s="111">
        <f>+tab!$C$156</f>
        <v>0.62</v>
      </c>
      <c r="AB50" s="947" t="e">
        <f t="shared" si="28"/>
        <v>#VALUE!</v>
      </c>
      <c r="AC50" s="947" t="e">
        <f t="shared" si="29"/>
        <v>#VALUE!</v>
      </c>
      <c r="AD50" s="947" t="e">
        <f t="shared" si="30"/>
        <v>#VALUE!</v>
      </c>
      <c r="AE50" s="51" t="e">
        <f t="shared" si="17"/>
        <v>#VALUE!</v>
      </c>
      <c r="AF50" s="51">
        <f t="shared" si="18"/>
        <v>0</v>
      </c>
      <c r="AG50" s="948">
        <f>IF(I50&gt;8,tab!C$157,tab!C$160)</f>
        <v>0.5</v>
      </c>
      <c r="AH50" s="51">
        <f t="shared" si="19"/>
        <v>0</v>
      </c>
      <c r="AI50" s="51">
        <f t="shared" si="20"/>
        <v>0</v>
      </c>
      <c r="AK50" s="51"/>
      <c r="AL50" s="51"/>
      <c r="AM50" s="113"/>
      <c r="AN50" s="195"/>
    </row>
    <row r="51" spans="2:40" ht="13.7" customHeight="1" x14ac:dyDescent="0.2">
      <c r="B51" s="21"/>
      <c r="C51" s="45"/>
      <c r="D51" s="196" t="str">
        <f>IF(dir!D24=0,"",dir!D24)</f>
        <v/>
      </c>
      <c r="E51" s="196" t="str">
        <f>IF(dir!E24=0,"",dir!E24)</f>
        <v/>
      </c>
      <c r="F51" s="196" t="str">
        <f>IF(dir!F24=0,"",dir!F24)</f>
        <v/>
      </c>
      <c r="G51" s="48" t="str">
        <f t="shared" si="21"/>
        <v/>
      </c>
      <c r="H51" s="197" t="str">
        <f>IF(dir!H24=0,"",dir!H24)</f>
        <v/>
      </c>
      <c r="I51" s="198" t="str">
        <f t="shared" si="22"/>
        <v/>
      </c>
      <c r="J51" s="198" t="str">
        <f>IF(E51="","",IF(dir!J24+1&gt;VLOOKUP(I51,Schaal2014,22,FALSE),dir!J24,dir!J24+1))</f>
        <v/>
      </c>
      <c r="K51" s="199" t="str">
        <f>IF(dir!K24="","",dir!K24)</f>
        <v/>
      </c>
      <c r="L51" s="962"/>
      <c r="M51" s="961">
        <f t="shared" ref="M51:N51" si="37">IF(M24="",0,M24)</f>
        <v>0</v>
      </c>
      <c r="N51" s="961">
        <f t="shared" si="37"/>
        <v>0</v>
      </c>
      <c r="O51" s="1026" t="str">
        <f t="shared" si="24"/>
        <v/>
      </c>
      <c r="P51" s="1026"/>
      <c r="Q51" s="1026" t="str">
        <f t="shared" si="25"/>
        <v/>
      </c>
      <c r="R51" s="962"/>
      <c r="S51" s="1027" t="str">
        <f t="shared" si="15"/>
        <v/>
      </c>
      <c r="T51" s="1015" t="str">
        <f t="shared" si="26"/>
        <v/>
      </c>
      <c r="U51" s="1133" t="str">
        <f t="shared" si="27"/>
        <v/>
      </c>
      <c r="V51" s="190"/>
      <c r="W51" s="26"/>
      <c r="Z51" s="946" t="str">
        <f t="shared" si="16"/>
        <v/>
      </c>
      <c r="AA51" s="111">
        <f>+tab!$C$156</f>
        <v>0.62</v>
      </c>
      <c r="AB51" s="947" t="e">
        <f t="shared" si="28"/>
        <v>#VALUE!</v>
      </c>
      <c r="AC51" s="947" t="e">
        <f t="shared" si="29"/>
        <v>#VALUE!</v>
      </c>
      <c r="AD51" s="947" t="e">
        <f t="shared" si="30"/>
        <v>#VALUE!</v>
      </c>
      <c r="AE51" s="51" t="e">
        <f t="shared" si="17"/>
        <v>#VALUE!</v>
      </c>
      <c r="AF51" s="51">
        <f t="shared" si="18"/>
        <v>0</v>
      </c>
      <c r="AG51" s="948">
        <f>IF(I51&gt;8,tab!C$157,tab!C$160)</f>
        <v>0.5</v>
      </c>
      <c r="AH51" s="51">
        <f t="shared" si="19"/>
        <v>0</v>
      </c>
      <c r="AI51" s="51">
        <f t="shared" si="20"/>
        <v>0</v>
      </c>
      <c r="AK51" s="51"/>
      <c r="AL51" s="51"/>
      <c r="AM51" s="113"/>
      <c r="AN51" s="195"/>
    </row>
    <row r="52" spans="2:40" ht="13.7" customHeight="1" x14ac:dyDescent="0.2">
      <c r="B52" s="21"/>
      <c r="C52" s="45"/>
      <c r="D52" s="196" t="str">
        <f>IF(dir!D25=0,"",dir!D25)</f>
        <v/>
      </c>
      <c r="E52" s="196" t="str">
        <f>IF(dir!E25=0,"",dir!E25)</f>
        <v/>
      </c>
      <c r="F52" s="196" t="str">
        <f>IF(dir!F25=0,"",dir!F25)</f>
        <v/>
      </c>
      <c r="G52" s="48" t="str">
        <f t="shared" si="21"/>
        <v/>
      </c>
      <c r="H52" s="197" t="str">
        <f>IF(dir!H25=0,"",dir!H25)</f>
        <v/>
      </c>
      <c r="I52" s="198" t="str">
        <f t="shared" si="22"/>
        <v/>
      </c>
      <c r="J52" s="198" t="str">
        <f>IF(E52="","",IF(dir!J25+1&gt;VLOOKUP(I52,Schaal2014,22,FALSE),dir!J25,dir!J25+1))</f>
        <v/>
      </c>
      <c r="K52" s="199" t="str">
        <f>IF(dir!K25="","",dir!K25)</f>
        <v/>
      </c>
      <c r="L52" s="962"/>
      <c r="M52" s="961">
        <f t="shared" ref="M52:N52" si="38">IF(M25="",0,M25)</f>
        <v>0</v>
      </c>
      <c r="N52" s="961">
        <f t="shared" si="38"/>
        <v>0</v>
      </c>
      <c r="O52" s="1026" t="str">
        <f t="shared" si="24"/>
        <v/>
      </c>
      <c r="P52" s="1026"/>
      <c r="Q52" s="1026" t="str">
        <f t="shared" si="25"/>
        <v/>
      </c>
      <c r="R52" s="962"/>
      <c r="S52" s="1027" t="str">
        <f t="shared" si="15"/>
        <v/>
      </c>
      <c r="T52" s="1015" t="str">
        <f t="shared" si="26"/>
        <v/>
      </c>
      <c r="U52" s="1133" t="str">
        <f t="shared" si="27"/>
        <v/>
      </c>
      <c r="V52" s="190"/>
      <c r="W52" s="26"/>
      <c r="Z52" s="946" t="str">
        <f t="shared" si="16"/>
        <v/>
      </c>
      <c r="AA52" s="111">
        <f>+tab!$C$156</f>
        <v>0.62</v>
      </c>
      <c r="AB52" s="947" t="e">
        <f t="shared" si="28"/>
        <v>#VALUE!</v>
      </c>
      <c r="AC52" s="947" t="e">
        <f t="shared" si="29"/>
        <v>#VALUE!</v>
      </c>
      <c r="AD52" s="947" t="e">
        <f t="shared" si="30"/>
        <v>#VALUE!</v>
      </c>
      <c r="AE52" s="51" t="e">
        <f t="shared" si="17"/>
        <v>#VALUE!</v>
      </c>
      <c r="AF52" s="51">
        <f t="shared" si="18"/>
        <v>0</v>
      </c>
      <c r="AG52" s="948">
        <f>IF(I52&gt;8,tab!C$157,tab!C$160)</f>
        <v>0.5</v>
      </c>
      <c r="AH52" s="51">
        <f t="shared" si="19"/>
        <v>0</v>
      </c>
      <c r="AI52" s="51">
        <f t="shared" si="20"/>
        <v>0</v>
      </c>
      <c r="AK52" s="51"/>
      <c r="AL52" s="51"/>
      <c r="AM52" s="113"/>
      <c r="AN52" s="195"/>
    </row>
    <row r="53" spans="2:40" ht="13.7" customHeight="1" x14ac:dyDescent="0.2">
      <c r="B53" s="21"/>
      <c r="C53" s="45"/>
      <c r="D53" s="196" t="str">
        <f>IF(dir!D26=0,"",dir!D26)</f>
        <v/>
      </c>
      <c r="E53" s="196" t="str">
        <f>IF(dir!E26=0,"",dir!E26)</f>
        <v/>
      </c>
      <c r="F53" s="196" t="str">
        <f>IF(dir!F26=0,"",dir!F26)</f>
        <v/>
      </c>
      <c r="G53" s="48" t="str">
        <f t="shared" si="21"/>
        <v/>
      </c>
      <c r="H53" s="197" t="str">
        <f>IF(dir!H26=0,"",dir!H26)</f>
        <v/>
      </c>
      <c r="I53" s="198" t="str">
        <f t="shared" si="22"/>
        <v/>
      </c>
      <c r="J53" s="198" t="str">
        <f>IF(E53="","",IF(dir!J26+1&gt;VLOOKUP(I53,Schaal2014,22,FALSE),dir!J26,dir!J26+1))</f>
        <v/>
      </c>
      <c r="K53" s="199" t="str">
        <f>IF(dir!K26="","",dir!K26)</f>
        <v/>
      </c>
      <c r="L53" s="962"/>
      <c r="M53" s="961">
        <f t="shared" ref="M53:N53" si="39">IF(M26="",0,M26)</f>
        <v>0</v>
      </c>
      <c r="N53" s="961">
        <f t="shared" si="39"/>
        <v>0</v>
      </c>
      <c r="O53" s="1026" t="str">
        <f t="shared" si="24"/>
        <v/>
      </c>
      <c r="P53" s="1026"/>
      <c r="Q53" s="1026" t="str">
        <f t="shared" si="25"/>
        <v/>
      </c>
      <c r="R53" s="962"/>
      <c r="S53" s="1027" t="str">
        <f t="shared" si="15"/>
        <v/>
      </c>
      <c r="T53" s="1015" t="str">
        <f t="shared" si="26"/>
        <v/>
      </c>
      <c r="U53" s="1133" t="str">
        <f t="shared" si="27"/>
        <v/>
      </c>
      <c r="V53" s="190"/>
      <c r="W53" s="26"/>
      <c r="Z53" s="946" t="str">
        <f t="shared" si="16"/>
        <v/>
      </c>
      <c r="AA53" s="111">
        <f>+tab!$C$156</f>
        <v>0.62</v>
      </c>
      <c r="AB53" s="947" t="e">
        <f t="shared" si="28"/>
        <v>#VALUE!</v>
      </c>
      <c r="AC53" s="947" t="e">
        <f t="shared" si="29"/>
        <v>#VALUE!</v>
      </c>
      <c r="AD53" s="947" t="e">
        <f t="shared" si="30"/>
        <v>#VALUE!</v>
      </c>
      <c r="AE53" s="51" t="e">
        <f t="shared" si="17"/>
        <v>#VALUE!</v>
      </c>
      <c r="AF53" s="51">
        <f t="shared" si="18"/>
        <v>0</v>
      </c>
      <c r="AG53" s="948">
        <f>IF(I53&gt;8,tab!C$157,tab!C$160)</f>
        <v>0.5</v>
      </c>
      <c r="AH53" s="51">
        <f t="shared" si="19"/>
        <v>0</v>
      </c>
      <c r="AI53" s="51">
        <f t="shared" si="20"/>
        <v>0</v>
      </c>
      <c r="AK53" s="51"/>
      <c r="AL53" s="51"/>
      <c r="AM53" s="113"/>
      <c r="AN53" s="195"/>
    </row>
    <row r="54" spans="2:40" ht="13.7" customHeight="1" x14ac:dyDescent="0.2">
      <c r="B54" s="21"/>
      <c r="C54" s="45"/>
      <c r="D54" s="196" t="str">
        <f>IF(dir!D27=0,"",dir!D27)</f>
        <v/>
      </c>
      <c r="E54" s="196" t="str">
        <f>IF(dir!E27=0,"",dir!E27)</f>
        <v/>
      </c>
      <c r="F54" s="196" t="str">
        <f>IF(dir!F27=0,"",dir!F27)</f>
        <v/>
      </c>
      <c r="G54" s="48" t="str">
        <f t="shared" si="21"/>
        <v/>
      </c>
      <c r="H54" s="197" t="str">
        <f>IF(dir!H27=0,"",dir!H27)</f>
        <v/>
      </c>
      <c r="I54" s="198" t="str">
        <f t="shared" si="22"/>
        <v/>
      </c>
      <c r="J54" s="198" t="str">
        <f>IF(E54="","",IF(dir!J27+1&gt;VLOOKUP(I54,Schaal2014,22,FALSE),dir!J27,dir!J27+1))</f>
        <v/>
      </c>
      <c r="K54" s="199" t="str">
        <f>IF(dir!K27="","",dir!K27)</f>
        <v/>
      </c>
      <c r="L54" s="962"/>
      <c r="M54" s="961">
        <f t="shared" ref="M54:N54" si="40">IF(M27="",0,M27)</f>
        <v>0</v>
      </c>
      <c r="N54" s="961">
        <f t="shared" si="40"/>
        <v>0</v>
      </c>
      <c r="O54" s="1026" t="str">
        <f t="shared" si="24"/>
        <v/>
      </c>
      <c r="P54" s="1026"/>
      <c r="Q54" s="1026" t="str">
        <f t="shared" si="25"/>
        <v/>
      </c>
      <c r="R54" s="962"/>
      <c r="S54" s="1027" t="str">
        <f t="shared" si="15"/>
        <v/>
      </c>
      <c r="T54" s="1015" t="str">
        <f t="shared" si="26"/>
        <v/>
      </c>
      <c r="U54" s="1133" t="str">
        <f t="shared" si="27"/>
        <v/>
      </c>
      <c r="V54" s="190"/>
      <c r="W54" s="26"/>
      <c r="Z54" s="946" t="str">
        <f t="shared" si="16"/>
        <v/>
      </c>
      <c r="AA54" s="111">
        <f>+tab!$C$156</f>
        <v>0.62</v>
      </c>
      <c r="AB54" s="947" t="e">
        <f t="shared" si="28"/>
        <v>#VALUE!</v>
      </c>
      <c r="AC54" s="947" t="e">
        <f t="shared" si="29"/>
        <v>#VALUE!</v>
      </c>
      <c r="AD54" s="947" t="e">
        <f t="shared" si="30"/>
        <v>#VALUE!</v>
      </c>
      <c r="AE54" s="51" t="e">
        <f t="shared" si="17"/>
        <v>#VALUE!</v>
      </c>
      <c r="AF54" s="51">
        <f t="shared" si="18"/>
        <v>0</v>
      </c>
      <c r="AG54" s="948">
        <f>IF(I54&gt;8,tab!C$157,tab!C$160)</f>
        <v>0.5</v>
      </c>
      <c r="AH54" s="51">
        <f t="shared" si="19"/>
        <v>0</v>
      </c>
      <c r="AI54" s="51">
        <f t="shared" si="20"/>
        <v>0</v>
      </c>
      <c r="AK54" s="51"/>
      <c r="AL54" s="51"/>
      <c r="AM54" s="113"/>
      <c r="AN54" s="195"/>
    </row>
    <row r="55" spans="2:40" ht="13.7" customHeight="1" x14ac:dyDescent="0.2">
      <c r="B55" s="21"/>
      <c r="C55" s="45"/>
      <c r="D55" s="196" t="str">
        <f>IF(dir!D28=0,"",dir!D28)</f>
        <v/>
      </c>
      <c r="E55" s="196" t="str">
        <f>IF(dir!E28=0,"",dir!E28)</f>
        <v/>
      </c>
      <c r="F55" s="196" t="str">
        <f>IF(dir!F28=0,"",dir!F28)</f>
        <v/>
      </c>
      <c r="G55" s="48" t="str">
        <f t="shared" si="21"/>
        <v/>
      </c>
      <c r="H55" s="197" t="str">
        <f>IF(dir!H28=0,"",dir!H28)</f>
        <v/>
      </c>
      <c r="I55" s="198" t="str">
        <f t="shared" si="22"/>
        <v/>
      </c>
      <c r="J55" s="198" t="str">
        <f>IF(E55="","",IF(dir!J28+1&gt;VLOOKUP(I55,Schaal2014,22,FALSE),dir!J28,dir!J28+1))</f>
        <v/>
      </c>
      <c r="K55" s="199" t="str">
        <f>IF(dir!K28="","",dir!K28)</f>
        <v/>
      </c>
      <c r="L55" s="962"/>
      <c r="M55" s="961">
        <f t="shared" ref="M55:N55" si="41">IF(M28="",0,M28)</f>
        <v>0</v>
      </c>
      <c r="N55" s="961">
        <f t="shared" si="41"/>
        <v>0</v>
      </c>
      <c r="O55" s="1026" t="str">
        <f t="shared" si="24"/>
        <v/>
      </c>
      <c r="P55" s="1026"/>
      <c r="Q55" s="1026" t="str">
        <f t="shared" si="25"/>
        <v/>
      </c>
      <c r="R55" s="962"/>
      <c r="S55" s="1027" t="str">
        <f t="shared" si="15"/>
        <v/>
      </c>
      <c r="T55" s="1015" t="str">
        <f t="shared" si="26"/>
        <v/>
      </c>
      <c r="U55" s="1133" t="str">
        <f t="shared" si="27"/>
        <v/>
      </c>
      <c r="V55" s="190"/>
      <c r="W55" s="26"/>
      <c r="Z55" s="946" t="str">
        <f t="shared" si="16"/>
        <v/>
      </c>
      <c r="AA55" s="111">
        <f>+tab!$C$156</f>
        <v>0.62</v>
      </c>
      <c r="AB55" s="947" t="e">
        <f t="shared" si="28"/>
        <v>#VALUE!</v>
      </c>
      <c r="AC55" s="947" t="e">
        <f t="shared" si="29"/>
        <v>#VALUE!</v>
      </c>
      <c r="AD55" s="947" t="e">
        <f t="shared" si="30"/>
        <v>#VALUE!</v>
      </c>
      <c r="AE55" s="51" t="e">
        <f t="shared" si="17"/>
        <v>#VALUE!</v>
      </c>
      <c r="AF55" s="51">
        <f t="shared" si="18"/>
        <v>0</v>
      </c>
      <c r="AG55" s="948">
        <f>IF(I55&gt;8,tab!C$157,tab!C$160)</f>
        <v>0.5</v>
      </c>
      <c r="AH55" s="51">
        <f t="shared" si="19"/>
        <v>0</v>
      </c>
      <c r="AI55" s="51">
        <f t="shared" si="20"/>
        <v>0</v>
      </c>
      <c r="AK55" s="51"/>
      <c r="AL55" s="51"/>
      <c r="AM55" s="113"/>
      <c r="AN55" s="195"/>
    </row>
    <row r="56" spans="2:40" ht="13.7" customHeight="1" x14ac:dyDescent="0.2">
      <c r="B56" s="21"/>
      <c r="C56" s="45"/>
      <c r="D56" s="196" t="str">
        <f>IF(dir!D29=0,"",dir!D29)</f>
        <v/>
      </c>
      <c r="E56" s="196" t="str">
        <f>IF(dir!E29=0,"",dir!E29)</f>
        <v/>
      </c>
      <c r="F56" s="196" t="str">
        <f>IF(dir!F29=0,"",dir!F29)</f>
        <v/>
      </c>
      <c r="G56" s="48" t="str">
        <f t="shared" si="21"/>
        <v/>
      </c>
      <c r="H56" s="197" t="str">
        <f>IF(dir!H29=0,"",dir!H29)</f>
        <v/>
      </c>
      <c r="I56" s="198" t="str">
        <f t="shared" si="22"/>
        <v/>
      </c>
      <c r="J56" s="198" t="str">
        <f>IF(E56="","",IF(dir!J29+1&gt;VLOOKUP(I56,Schaal2014,22,FALSE),dir!J29,dir!J29+1))</f>
        <v/>
      </c>
      <c r="K56" s="199" t="str">
        <f>IF(dir!K29="","",dir!K29)</f>
        <v/>
      </c>
      <c r="L56" s="962"/>
      <c r="M56" s="961">
        <f t="shared" ref="M56:N56" si="42">IF(M29="",0,M29)</f>
        <v>0</v>
      </c>
      <c r="N56" s="961">
        <f t="shared" si="42"/>
        <v>0</v>
      </c>
      <c r="O56" s="1026" t="str">
        <f t="shared" si="24"/>
        <v/>
      </c>
      <c r="P56" s="1026"/>
      <c r="Q56" s="1026" t="str">
        <f t="shared" si="25"/>
        <v/>
      </c>
      <c r="R56" s="962"/>
      <c r="S56" s="1027" t="str">
        <f t="shared" si="15"/>
        <v/>
      </c>
      <c r="T56" s="1015" t="str">
        <f t="shared" si="26"/>
        <v/>
      </c>
      <c r="U56" s="1133" t="str">
        <f t="shared" si="27"/>
        <v/>
      </c>
      <c r="V56" s="190"/>
      <c r="W56" s="26"/>
      <c r="Z56" s="946" t="str">
        <f t="shared" si="16"/>
        <v/>
      </c>
      <c r="AA56" s="111">
        <f>+tab!$C$156</f>
        <v>0.62</v>
      </c>
      <c r="AB56" s="947" t="e">
        <f t="shared" si="28"/>
        <v>#VALUE!</v>
      </c>
      <c r="AC56" s="947" t="e">
        <f t="shared" si="29"/>
        <v>#VALUE!</v>
      </c>
      <c r="AD56" s="947" t="e">
        <f t="shared" si="30"/>
        <v>#VALUE!</v>
      </c>
      <c r="AE56" s="51" t="e">
        <f t="shared" si="17"/>
        <v>#VALUE!</v>
      </c>
      <c r="AF56" s="51">
        <f t="shared" si="18"/>
        <v>0</v>
      </c>
      <c r="AG56" s="948">
        <f>IF(I56&gt;8,tab!C$157,tab!C$160)</f>
        <v>0.5</v>
      </c>
      <c r="AH56" s="51">
        <f t="shared" si="19"/>
        <v>0</v>
      </c>
      <c r="AI56" s="51">
        <f t="shared" si="20"/>
        <v>0</v>
      </c>
      <c r="AK56" s="51"/>
      <c r="AL56" s="51"/>
      <c r="AM56" s="195"/>
      <c r="AN56" s="113"/>
    </row>
    <row r="57" spans="2:40" ht="13.7" customHeight="1" x14ac:dyDescent="0.2">
      <c r="B57" s="21"/>
      <c r="C57" s="45"/>
      <c r="D57" s="196" t="str">
        <f>IF(dir!D30=0,"",dir!D30)</f>
        <v/>
      </c>
      <c r="E57" s="196" t="str">
        <f>IF(dir!E30=0,"",dir!E30)</f>
        <v/>
      </c>
      <c r="F57" s="196" t="str">
        <f>IF(dir!F30=0,"",dir!F30)</f>
        <v/>
      </c>
      <c r="G57" s="48" t="str">
        <f t="shared" si="21"/>
        <v/>
      </c>
      <c r="H57" s="197" t="str">
        <f>IF(dir!H30=0,"",dir!H30)</f>
        <v/>
      </c>
      <c r="I57" s="198" t="str">
        <f t="shared" si="22"/>
        <v/>
      </c>
      <c r="J57" s="198" t="str">
        <f>IF(E57="","",IF(dir!J30+1&gt;VLOOKUP(I57,Schaal2014,22,FALSE),dir!J30,dir!J30+1))</f>
        <v/>
      </c>
      <c r="K57" s="199" t="str">
        <f>IF(dir!K30="","",dir!K30)</f>
        <v/>
      </c>
      <c r="L57" s="962"/>
      <c r="M57" s="961">
        <f t="shared" ref="M57:N57" si="43">IF(M30="",0,M30)</f>
        <v>0</v>
      </c>
      <c r="N57" s="961">
        <f t="shared" si="43"/>
        <v>0</v>
      </c>
      <c r="O57" s="1026" t="str">
        <f t="shared" si="24"/>
        <v/>
      </c>
      <c r="P57" s="1026"/>
      <c r="Q57" s="1026" t="str">
        <f t="shared" si="25"/>
        <v/>
      </c>
      <c r="R57" s="962"/>
      <c r="S57" s="1027" t="str">
        <f t="shared" si="15"/>
        <v/>
      </c>
      <c r="T57" s="1015" t="str">
        <f t="shared" si="26"/>
        <v/>
      </c>
      <c r="U57" s="1133" t="str">
        <f t="shared" si="27"/>
        <v/>
      </c>
      <c r="V57" s="190"/>
      <c r="W57" s="26"/>
      <c r="Z57" s="946" t="str">
        <f t="shared" si="16"/>
        <v/>
      </c>
      <c r="AA57" s="111">
        <f>+tab!$C$156</f>
        <v>0.62</v>
      </c>
      <c r="AB57" s="947" t="e">
        <f t="shared" si="28"/>
        <v>#VALUE!</v>
      </c>
      <c r="AC57" s="947" t="e">
        <f t="shared" si="29"/>
        <v>#VALUE!</v>
      </c>
      <c r="AD57" s="947" t="e">
        <f t="shared" si="30"/>
        <v>#VALUE!</v>
      </c>
      <c r="AE57" s="51" t="e">
        <f t="shared" si="17"/>
        <v>#VALUE!</v>
      </c>
      <c r="AF57" s="51">
        <f t="shared" si="18"/>
        <v>0</v>
      </c>
      <c r="AG57" s="948">
        <f>IF(I57&gt;8,tab!C$157,tab!C$160)</f>
        <v>0.5</v>
      </c>
      <c r="AH57" s="51">
        <f t="shared" si="19"/>
        <v>0</v>
      </c>
      <c r="AI57" s="51">
        <f t="shared" si="20"/>
        <v>0</v>
      </c>
      <c r="AK57" s="51"/>
      <c r="AL57" s="51"/>
      <c r="AM57" s="195"/>
      <c r="AN57" s="113"/>
    </row>
    <row r="58" spans="2:40" ht="13.7" customHeight="1" x14ac:dyDescent="0.2">
      <c r="B58" s="21"/>
      <c r="C58" s="45"/>
      <c r="D58" s="38"/>
      <c r="E58" s="38"/>
      <c r="F58" s="38"/>
      <c r="G58" s="205"/>
      <c r="H58" s="1289"/>
      <c r="I58" s="46"/>
      <c r="J58" s="46"/>
      <c r="K58" s="1044">
        <f>SUM(K43:K57)</f>
        <v>1</v>
      </c>
      <c r="L58" s="949"/>
      <c r="M58" s="1045">
        <f t="shared" ref="M58:Q58" si="44">SUM(M43:M57)</f>
        <v>0</v>
      </c>
      <c r="N58" s="1045">
        <f t="shared" si="44"/>
        <v>0</v>
      </c>
      <c r="O58" s="1045">
        <f t="shared" si="44"/>
        <v>40</v>
      </c>
      <c r="P58" s="1045">
        <f t="shared" si="44"/>
        <v>0</v>
      </c>
      <c r="Q58" s="1045">
        <f t="shared" si="44"/>
        <v>40</v>
      </c>
      <c r="R58" s="949"/>
      <c r="S58" s="1046">
        <f t="shared" ref="S58:U58" si="45">SUM(S43:S57)</f>
        <v>55908.373670886082</v>
      </c>
      <c r="T58" s="1046">
        <f t="shared" si="45"/>
        <v>1381.306329113924</v>
      </c>
      <c r="U58" s="1047">
        <f t="shared" si="45"/>
        <v>57289.680000000008</v>
      </c>
      <c r="V58" s="206"/>
      <c r="W58" s="26"/>
      <c r="Z58" s="219"/>
      <c r="AI58" s="219">
        <f>SUM(AI43:AI57)</f>
        <v>0</v>
      </c>
      <c r="AK58" s="51"/>
      <c r="AL58" s="51"/>
    </row>
    <row r="59" spans="2:40" ht="13.7" customHeight="1" x14ac:dyDescent="0.2">
      <c r="B59" s="21"/>
      <c r="C59" s="53"/>
      <c r="D59" s="208"/>
      <c r="E59" s="208"/>
      <c r="F59" s="208"/>
      <c r="G59" s="209"/>
      <c r="H59" s="1290"/>
      <c r="I59" s="209"/>
      <c r="J59" s="210"/>
      <c r="K59" s="211"/>
      <c r="L59" s="211"/>
      <c r="M59" s="208"/>
      <c r="N59" s="208"/>
      <c r="O59" s="208"/>
      <c r="P59" s="208"/>
      <c r="Q59" s="208"/>
      <c r="R59" s="211"/>
      <c r="S59" s="210"/>
      <c r="T59" s="210"/>
      <c r="U59" s="212"/>
      <c r="V59" s="215"/>
      <c r="W59" s="26"/>
      <c r="Z59" s="219"/>
      <c r="AI59" s="219"/>
      <c r="AK59" s="51"/>
      <c r="AL59" s="51"/>
    </row>
    <row r="60" spans="2:40" ht="13.7" customHeight="1" x14ac:dyDescent="0.2">
      <c r="B60" s="60"/>
      <c r="C60" s="61"/>
      <c r="D60" s="92"/>
      <c r="E60" s="92"/>
      <c r="F60" s="92"/>
      <c r="G60" s="62"/>
      <c r="H60" s="1291"/>
      <c r="I60" s="62"/>
      <c r="J60" s="220"/>
      <c r="K60" s="221"/>
      <c r="L60" s="221"/>
      <c r="M60" s="61"/>
      <c r="N60" s="61"/>
      <c r="O60" s="61"/>
      <c r="P60" s="61"/>
      <c r="Q60" s="61"/>
      <c r="R60" s="221"/>
      <c r="S60" s="223"/>
      <c r="T60" s="223"/>
      <c r="U60" s="1134"/>
      <c r="V60" s="61"/>
      <c r="W60" s="64"/>
      <c r="AK60" s="51"/>
      <c r="AL60" s="51"/>
    </row>
    <row r="61" spans="2:40" ht="13.7" customHeight="1" x14ac:dyDescent="0.2">
      <c r="I61" s="9"/>
      <c r="K61" s="201"/>
      <c r="L61" s="201"/>
      <c r="R61" s="201"/>
      <c r="S61" s="228"/>
      <c r="T61" s="228"/>
      <c r="U61" s="1135"/>
      <c r="AK61" s="51"/>
      <c r="AL61" s="51"/>
    </row>
    <row r="62" spans="2:40" ht="13.7" customHeight="1" x14ac:dyDescent="0.2">
      <c r="C62" s="51" t="s">
        <v>49</v>
      </c>
      <c r="E62" s="232" t="str">
        <f>tab!E2</f>
        <v>2016/17</v>
      </c>
      <c r="I62" s="9"/>
      <c r="K62" s="201"/>
      <c r="L62" s="201"/>
      <c r="R62" s="201"/>
      <c r="S62" s="228"/>
      <c r="T62" s="228"/>
      <c r="U62" s="1135"/>
      <c r="AK62" s="51"/>
      <c r="AL62" s="51"/>
    </row>
    <row r="63" spans="2:40" ht="13.7" customHeight="1" x14ac:dyDescent="0.2">
      <c r="C63" s="105" t="s">
        <v>179</v>
      </c>
      <c r="E63" s="232">
        <f>tab!F3</f>
        <v>42644</v>
      </c>
      <c r="I63" s="9"/>
      <c r="K63" s="201"/>
      <c r="L63" s="201"/>
      <c r="R63" s="201"/>
      <c r="S63" s="228"/>
      <c r="T63" s="228"/>
      <c r="U63" s="1135"/>
      <c r="AK63" s="51"/>
      <c r="AL63" s="51"/>
    </row>
    <row r="64" spans="2:40" ht="13.7" customHeight="1" x14ac:dyDescent="0.2">
      <c r="I64" s="9"/>
      <c r="K64" s="201"/>
      <c r="L64" s="201"/>
      <c r="R64" s="201"/>
      <c r="S64" s="228"/>
      <c r="T64" s="228"/>
      <c r="U64" s="1135"/>
    </row>
    <row r="65" spans="3:40" ht="13.7" customHeight="1" x14ac:dyDescent="0.2">
      <c r="C65" s="27"/>
      <c r="D65" s="166"/>
      <c r="E65" s="167"/>
      <c r="F65" s="89"/>
      <c r="G65" s="29"/>
      <c r="H65" s="168"/>
      <c r="I65" s="169"/>
      <c r="J65" s="169"/>
      <c r="K65" s="170"/>
      <c r="L65" s="170"/>
      <c r="M65" s="28"/>
      <c r="N65" s="28"/>
      <c r="O65" s="28"/>
      <c r="P65" s="28"/>
      <c r="Q65" s="28"/>
      <c r="R65" s="170"/>
      <c r="S65" s="171"/>
      <c r="T65" s="171"/>
      <c r="U65" s="471"/>
      <c r="V65" s="30"/>
      <c r="AB65" s="106"/>
      <c r="AC65" s="112"/>
      <c r="AD65" s="106"/>
      <c r="AE65" s="106"/>
      <c r="AF65" s="106"/>
      <c r="AG65" s="106"/>
      <c r="AH65" s="107"/>
      <c r="AI65" s="108"/>
      <c r="AJ65" s="109"/>
      <c r="AK65" s="144"/>
      <c r="AL65" s="107"/>
    </row>
    <row r="66" spans="3:40" s="173" customFormat="1" ht="13.7" customHeight="1" x14ac:dyDescent="0.2">
      <c r="C66" s="175"/>
      <c r="D66" s="1328" t="s">
        <v>180</v>
      </c>
      <c r="E66" s="1329"/>
      <c r="F66" s="1329"/>
      <c r="G66" s="1329"/>
      <c r="H66" s="1329"/>
      <c r="I66" s="1330"/>
      <c r="J66" s="1330"/>
      <c r="K66" s="1330"/>
      <c r="L66" s="1259"/>
      <c r="M66" s="1257" t="s">
        <v>664</v>
      </c>
      <c r="N66" s="1018"/>
      <c r="O66" s="1018"/>
      <c r="P66" s="1018"/>
      <c r="Q66" s="1018"/>
      <c r="R66" s="1259"/>
      <c r="S66" s="1328" t="s">
        <v>674</v>
      </c>
      <c r="T66" s="1328"/>
      <c r="U66" s="1330"/>
      <c r="V66" s="177"/>
      <c r="W66" s="179"/>
      <c r="X66" s="179"/>
      <c r="Y66" s="180"/>
      <c r="Z66" s="181"/>
      <c r="AA66" s="180"/>
      <c r="AM66" s="179"/>
      <c r="AN66" s="179"/>
    </row>
    <row r="67" spans="3:40" s="173" customFormat="1" ht="13.7" customHeight="1" x14ac:dyDescent="0.2">
      <c r="C67" s="175"/>
      <c r="D67" s="991" t="s">
        <v>707</v>
      </c>
      <c r="E67" s="991" t="s">
        <v>124</v>
      </c>
      <c r="F67" s="991" t="s">
        <v>182</v>
      </c>
      <c r="G67" s="1278" t="s">
        <v>183</v>
      </c>
      <c r="H67" s="1279" t="s">
        <v>184</v>
      </c>
      <c r="I67" s="1278" t="s">
        <v>185</v>
      </c>
      <c r="J67" s="1278" t="s">
        <v>186</v>
      </c>
      <c r="K67" s="1023" t="s">
        <v>187</v>
      </c>
      <c r="L67" s="1020"/>
      <c r="M67" s="1009" t="s">
        <v>665</v>
      </c>
      <c r="N67" s="1009" t="s">
        <v>667</v>
      </c>
      <c r="O67" s="1009" t="s">
        <v>669</v>
      </c>
      <c r="P67" s="1009" t="s">
        <v>671</v>
      </c>
      <c r="Q67" s="1011" t="s">
        <v>673</v>
      </c>
      <c r="R67" s="1020"/>
      <c r="S67" s="1021" t="s">
        <v>675</v>
      </c>
      <c r="T67" s="1021" t="s">
        <v>678</v>
      </c>
      <c r="U67" s="1131" t="s">
        <v>188</v>
      </c>
      <c r="V67" s="183"/>
      <c r="W67" s="185"/>
      <c r="X67" s="185"/>
      <c r="Y67" s="186"/>
      <c r="Z67" s="939" t="s">
        <v>194</v>
      </c>
      <c r="AA67" s="940" t="s">
        <v>680</v>
      </c>
      <c r="AB67" s="941" t="s">
        <v>681</v>
      </c>
      <c r="AC67" s="941" t="s">
        <v>681</v>
      </c>
      <c r="AD67" s="941" t="s">
        <v>684</v>
      </c>
      <c r="AE67" s="941" t="s">
        <v>689</v>
      </c>
      <c r="AF67" s="941" t="s">
        <v>687</v>
      </c>
      <c r="AG67" s="941" t="s">
        <v>690</v>
      </c>
      <c r="AH67" s="941" t="s">
        <v>189</v>
      </c>
      <c r="AI67" s="945" t="s">
        <v>190</v>
      </c>
      <c r="AJ67" s="941" t="s">
        <v>199</v>
      </c>
      <c r="AK67" s="941" t="s">
        <v>200</v>
      </c>
      <c r="AL67" s="941" t="s">
        <v>201</v>
      </c>
      <c r="AM67" s="942" t="s">
        <v>202</v>
      </c>
      <c r="AN67" s="942" t="s">
        <v>1</v>
      </c>
    </row>
    <row r="68" spans="3:40" s="217" customFormat="1" ht="13.7" customHeight="1" x14ac:dyDescent="0.2">
      <c r="C68" s="189"/>
      <c r="D68" s="1258"/>
      <c r="E68" s="991"/>
      <c r="F68" s="1022"/>
      <c r="G68" s="1278" t="s">
        <v>191</v>
      </c>
      <c r="H68" s="1279" t="s">
        <v>192</v>
      </c>
      <c r="I68" s="1278"/>
      <c r="J68" s="1278"/>
      <c r="K68" s="1023" t="s">
        <v>193</v>
      </c>
      <c r="L68" s="1020"/>
      <c r="M68" s="1009" t="s">
        <v>666</v>
      </c>
      <c r="N68" s="1009" t="s">
        <v>668</v>
      </c>
      <c r="O68" s="1009" t="s">
        <v>670</v>
      </c>
      <c r="P68" s="1009" t="s">
        <v>672</v>
      </c>
      <c r="Q68" s="1011" t="s">
        <v>196</v>
      </c>
      <c r="R68" s="1020"/>
      <c r="S68" s="1021" t="s">
        <v>676</v>
      </c>
      <c r="T68" s="1021" t="s">
        <v>677</v>
      </c>
      <c r="U68" s="1131" t="s">
        <v>196</v>
      </c>
      <c r="V68" s="190"/>
      <c r="Z68" s="941" t="s">
        <v>679</v>
      </c>
      <c r="AA68" s="944">
        <v>0.62</v>
      </c>
      <c r="AB68" s="941" t="s">
        <v>682</v>
      </c>
      <c r="AC68" s="941" t="s">
        <v>683</v>
      </c>
      <c r="AD68" s="941" t="s">
        <v>685</v>
      </c>
      <c r="AE68" s="941" t="s">
        <v>688</v>
      </c>
      <c r="AF68" s="941" t="s">
        <v>688</v>
      </c>
      <c r="AG68" s="941" t="s">
        <v>686</v>
      </c>
      <c r="AH68" s="941"/>
      <c r="AI68" s="941" t="s">
        <v>195</v>
      </c>
      <c r="AJ68" s="941" t="s">
        <v>203</v>
      </c>
      <c r="AK68" s="941" t="s">
        <v>203</v>
      </c>
      <c r="AL68" s="941"/>
      <c r="AM68" s="941" t="s">
        <v>1</v>
      </c>
      <c r="AN68" s="943"/>
    </row>
    <row r="69" spans="3:40" ht="13.7" customHeight="1" x14ac:dyDescent="0.2">
      <c r="C69" s="45"/>
      <c r="D69" s="1258"/>
      <c r="E69" s="1258"/>
      <c r="F69" s="1258"/>
      <c r="G69" s="1024"/>
      <c r="H69" s="1288"/>
      <c r="I69" s="1278"/>
      <c r="J69" s="1278"/>
      <c r="K69" s="1023"/>
      <c r="L69" s="1023"/>
      <c r="M69" s="1024"/>
      <c r="N69" s="1024"/>
      <c r="O69" s="1024"/>
      <c r="P69" s="1024"/>
      <c r="Q69" s="1024"/>
      <c r="R69" s="1023"/>
      <c r="S69" s="1025"/>
      <c r="T69" s="1025"/>
      <c r="U69" s="1132"/>
      <c r="V69" s="6"/>
      <c r="AB69" s="51"/>
      <c r="AC69" s="51"/>
      <c r="AK69" s="51"/>
      <c r="AL69" s="51"/>
      <c r="AN69" s="195"/>
    </row>
    <row r="70" spans="3:40" ht="13.7" customHeight="1" x14ac:dyDescent="0.2">
      <c r="C70" s="45"/>
      <c r="D70" s="196" t="str">
        <f>IF(dir!D43=0,"",dir!D43)</f>
        <v/>
      </c>
      <c r="E70" s="196" t="str">
        <f>IF(dir!E43=0,"",dir!E43)</f>
        <v>piet</v>
      </c>
      <c r="F70" s="196" t="str">
        <f>IF(dir!F43=0,"",dir!F43)</f>
        <v>directeur</v>
      </c>
      <c r="G70" s="48">
        <f>IF(G43="","",G43+1)</f>
        <v>39</v>
      </c>
      <c r="H70" s="197">
        <f>IF(dir!H43=0,"",dir!H43)</f>
        <v>28031</v>
      </c>
      <c r="I70" s="198" t="str">
        <f>IF(I43=0,"",I43)</f>
        <v>DB</v>
      </c>
      <c r="J70" s="198">
        <f>IF(E70="","",IF(dir!J43+1&gt;VLOOKUP(I70,Schaal2014,22,FALSE),dir!J43,dir!J43+1))</f>
        <v>3</v>
      </c>
      <c r="K70" s="199">
        <f>IF(dir!K43="","",dir!K43)</f>
        <v>1</v>
      </c>
      <c r="L70" s="962"/>
      <c r="M70" s="961">
        <f>IF(M43="",0,M43)</f>
        <v>0</v>
      </c>
      <c r="N70" s="961">
        <f>IF(N43="",0,N43)</f>
        <v>0</v>
      </c>
      <c r="O70" s="1026">
        <f>IF(K70="","",IF(K70*40&gt;40,40,K70*40))</f>
        <v>40</v>
      </c>
      <c r="P70" s="1026"/>
      <c r="Q70" s="1026">
        <f>IF(K70="","",SUM(M70:P70))</f>
        <v>40</v>
      </c>
      <c r="R70" s="962"/>
      <c r="S70" s="1027">
        <f t="shared" ref="S70:S84" si="46">IF(K70="","",(1659*K70-Q70)*AC70)</f>
        <v>59854.400723327308</v>
      </c>
      <c r="T70" s="1015">
        <f>IF(K70="","",(Q70*AD70)+AB70*(AE70+AF70*(1-AG70)))</f>
        <v>1478.7992766726943</v>
      </c>
      <c r="U70" s="1133">
        <f>IF(K70="","",(S70+T70))</f>
        <v>61333.200000000004</v>
      </c>
      <c r="V70" s="190"/>
      <c r="Z70" s="946">
        <f t="shared" ref="Z70:Z84" si="47">IF(I70="","",VLOOKUP(I70,Schaal2014,J70+1,FALSE))</f>
        <v>3155</v>
      </c>
      <c r="AA70" s="111">
        <f>+tab!$C$156</f>
        <v>0.62</v>
      </c>
      <c r="AB70" s="947">
        <f>Z70*12/1659</f>
        <v>22.820976491862567</v>
      </c>
      <c r="AC70" s="947">
        <f>Z70*12*(1+AA70)/1659</f>
        <v>36.96998191681736</v>
      </c>
      <c r="AD70" s="947">
        <f>AC70-AB70</f>
        <v>14.149005424954794</v>
      </c>
      <c r="AE70" s="51">
        <f t="shared" ref="AE70:AE84" si="48">O70+P70</f>
        <v>40</v>
      </c>
      <c r="AF70" s="51">
        <f t="shared" ref="AF70:AF84" si="49">M70+N70</f>
        <v>0</v>
      </c>
      <c r="AG70" s="948">
        <f>IF(I70&gt;8,tab!C$157,tab!C$160)</f>
        <v>0.5</v>
      </c>
      <c r="AH70" s="51">
        <f t="shared" ref="AH70:AH84" si="50">IF(G70&lt;25,0,IF(G70=25,25,IF(G70&lt;40,0,IF(G70=40,40,IF(G70&gt;=40,0)))))</f>
        <v>0</v>
      </c>
      <c r="AI70" s="51">
        <f t="shared" ref="AI70:AI84" si="51">IF(AH70=25,(Z70*1.08*(K70)/2),IF(AH70=40,(Z70*1.08*(K70)),IF(AH70=0,0)))</f>
        <v>0</v>
      </c>
      <c r="AK70" s="51"/>
      <c r="AL70" s="51"/>
      <c r="AM70" s="195"/>
      <c r="AN70" s="113"/>
    </row>
    <row r="71" spans="3:40" ht="13.7" customHeight="1" x14ac:dyDescent="0.2">
      <c r="C71" s="45"/>
      <c r="D71" s="196" t="str">
        <f>IF(dir!D44=0,"",dir!D44)</f>
        <v/>
      </c>
      <c r="E71" s="196" t="str">
        <f>IF(dir!E44=0,"",dir!E44)</f>
        <v/>
      </c>
      <c r="F71" s="196" t="str">
        <f>IF(dir!F44=0,"",dir!F44)</f>
        <v/>
      </c>
      <c r="G71" s="48" t="str">
        <f t="shared" ref="G71:G84" si="52">IF(G44="","",G44+1)</f>
        <v/>
      </c>
      <c r="H71" s="197" t="str">
        <f>IF(dir!H44=0,"",dir!H44)</f>
        <v/>
      </c>
      <c r="I71" s="198" t="str">
        <f t="shared" ref="I71:I84" si="53">IF(I44=0,"",I44)</f>
        <v/>
      </c>
      <c r="J71" s="198" t="str">
        <f>IF(E71="","",IF(dir!J44+1&gt;VLOOKUP(I71,Schaal2014,22,FALSE),dir!J44,dir!J44+1))</f>
        <v/>
      </c>
      <c r="K71" s="199" t="str">
        <f>IF(dir!K44="","",dir!K44)</f>
        <v/>
      </c>
      <c r="L71" s="962"/>
      <c r="M71" s="961">
        <f t="shared" ref="M71:N71" si="54">IF(M44="",0,M44)</f>
        <v>0</v>
      </c>
      <c r="N71" s="961">
        <f t="shared" si="54"/>
        <v>0</v>
      </c>
      <c r="O71" s="1026" t="str">
        <f t="shared" ref="O71:O84" si="55">IF(K71="","",IF(K71*40&gt;40,40,K71*40))</f>
        <v/>
      </c>
      <c r="P71" s="1026"/>
      <c r="Q71" s="1026" t="str">
        <f t="shared" ref="Q71:Q84" si="56">IF(K71="","",SUM(M71:P71))</f>
        <v/>
      </c>
      <c r="R71" s="962"/>
      <c r="S71" s="1027" t="str">
        <f t="shared" si="46"/>
        <v/>
      </c>
      <c r="T71" s="1015" t="str">
        <f t="shared" ref="T71:T84" si="57">IF(K71="","",(Q71*AD71)+AB71*(AE71+AF71*(1-AG71)))</f>
        <v/>
      </c>
      <c r="U71" s="1133" t="str">
        <f t="shared" ref="U71:U84" si="58">IF(K71="","",(S71+T71))</f>
        <v/>
      </c>
      <c r="V71" s="190"/>
      <c r="Z71" s="946" t="str">
        <f t="shared" si="47"/>
        <v/>
      </c>
      <c r="AA71" s="111">
        <f>+tab!$C$156</f>
        <v>0.62</v>
      </c>
      <c r="AB71" s="947" t="e">
        <f t="shared" ref="AB71:AB84" si="59">Z71*12/1659</f>
        <v>#VALUE!</v>
      </c>
      <c r="AC71" s="947" t="e">
        <f t="shared" ref="AC71:AC84" si="60">Z71*12*(1+AA71)/1659</f>
        <v>#VALUE!</v>
      </c>
      <c r="AD71" s="947" t="e">
        <f t="shared" ref="AD71:AD84" si="61">AC71-AB71</f>
        <v>#VALUE!</v>
      </c>
      <c r="AE71" s="51" t="e">
        <f t="shared" si="48"/>
        <v>#VALUE!</v>
      </c>
      <c r="AF71" s="51">
        <f t="shared" si="49"/>
        <v>0</v>
      </c>
      <c r="AG71" s="948">
        <f>IF(I71&gt;8,tab!C$157,tab!C$160)</f>
        <v>0.5</v>
      </c>
      <c r="AH71" s="51">
        <f t="shared" si="50"/>
        <v>0</v>
      </c>
      <c r="AI71" s="51">
        <f t="shared" si="51"/>
        <v>0</v>
      </c>
      <c r="AK71" s="51"/>
      <c r="AL71" s="51"/>
      <c r="AM71" s="113"/>
      <c r="AN71" s="195"/>
    </row>
    <row r="72" spans="3:40" ht="13.7" customHeight="1" x14ac:dyDescent="0.2">
      <c r="C72" s="45"/>
      <c r="D72" s="196" t="str">
        <f>IF(dir!D45=0,"",dir!D45)</f>
        <v/>
      </c>
      <c r="E72" s="196" t="str">
        <f>IF(dir!E45=0,"",dir!E45)</f>
        <v/>
      </c>
      <c r="F72" s="196" t="str">
        <f>IF(dir!F45=0,"",dir!F45)</f>
        <v/>
      </c>
      <c r="G72" s="48" t="str">
        <f t="shared" si="52"/>
        <v/>
      </c>
      <c r="H72" s="197" t="str">
        <f>IF(dir!H45=0,"",dir!H45)</f>
        <v/>
      </c>
      <c r="I72" s="198" t="str">
        <f t="shared" si="53"/>
        <v/>
      </c>
      <c r="J72" s="198" t="str">
        <f>IF(E72="","",IF(dir!J45+1&gt;VLOOKUP(I72,Schaal2014,22,FALSE),dir!J45,dir!J45+1))</f>
        <v/>
      </c>
      <c r="K72" s="199" t="str">
        <f>IF(dir!K45="","",dir!K45)</f>
        <v/>
      </c>
      <c r="L72" s="962"/>
      <c r="M72" s="961">
        <f t="shared" ref="M72:N72" si="62">IF(M45="",0,M45)</f>
        <v>0</v>
      </c>
      <c r="N72" s="961">
        <f t="shared" si="62"/>
        <v>0</v>
      </c>
      <c r="O72" s="1026" t="str">
        <f t="shared" si="55"/>
        <v/>
      </c>
      <c r="P72" s="1026"/>
      <c r="Q72" s="1026" t="str">
        <f t="shared" si="56"/>
        <v/>
      </c>
      <c r="R72" s="962"/>
      <c r="S72" s="1027" t="str">
        <f t="shared" si="46"/>
        <v/>
      </c>
      <c r="T72" s="1015" t="str">
        <f t="shared" si="57"/>
        <v/>
      </c>
      <c r="U72" s="1133" t="str">
        <f t="shared" si="58"/>
        <v/>
      </c>
      <c r="V72" s="190"/>
      <c r="Z72" s="946" t="str">
        <f t="shared" si="47"/>
        <v/>
      </c>
      <c r="AA72" s="111">
        <f>+tab!$C$156</f>
        <v>0.62</v>
      </c>
      <c r="AB72" s="947" t="e">
        <f t="shared" si="59"/>
        <v>#VALUE!</v>
      </c>
      <c r="AC72" s="947" t="e">
        <f t="shared" si="60"/>
        <v>#VALUE!</v>
      </c>
      <c r="AD72" s="947" t="e">
        <f t="shared" si="61"/>
        <v>#VALUE!</v>
      </c>
      <c r="AE72" s="51" t="e">
        <f t="shared" si="48"/>
        <v>#VALUE!</v>
      </c>
      <c r="AF72" s="51">
        <f t="shared" si="49"/>
        <v>0</v>
      </c>
      <c r="AG72" s="948">
        <f>IF(I72&gt;8,tab!C$157,tab!C$160)</f>
        <v>0.5</v>
      </c>
      <c r="AH72" s="51">
        <f t="shared" si="50"/>
        <v>0</v>
      </c>
      <c r="AI72" s="51">
        <f t="shared" si="51"/>
        <v>0</v>
      </c>
      <c r="AK72" s="51"/>
      <c r="AL72" s="51"/>
      <c r="AM72" s="113"/>
      <c r="AN72" s="195"/>
    </row>
    <row r="73" spans="3:40" ht="13.7" customHeight="1" x14ac:dyDescent="0.2">
      <c r="C73" s="45"/>
      <c r="D73" s="196" t="str">
        <f>IF(dir!D46=0,"",dir!D46)</f>
        <v/>
      </c>
      <c r="E73" s="196" t="str">
        <f>IF(dir!E46=0,"",dir!E46)</f>
        <v/>
      </c>
      <c r="F73" s="196" t="str">
        <f>IF(dir!F46=0,"",dir!F46)</f>
        <v/>
      </c>
      <c r="G73" s="48" t="str">
        <f t="shared" si="52"/>
        <v/>
      </c>
      <c r="H73" s="197" t="str">
        <f>IF(dir!H46=0,"",dir!H46)</f>
        <v/>
      </c>
      <c r="I73" s="198" t="str">
        <f t="shared" si="53"/>
        <v/>
      </c>
      <c r="J73" s="198" t="str">
        <f>IF(E73="","",IF(dir!J46+1&gt;VLOOKUP(I73,Schaal2014,22,FALSE),dir!J46,dir!J46+1))</f>
        <v/>
      </c>
      <c r="K73" s="199" t="str">
        <f>IF(dir!K46="","",dir!K46)</f>
        <v/>
      </c>
      <c r="L73" s="962"/>
      <c r="M73" s="961">
        <f t="shared" ref="M73:N73" si="63">IF(M46="",0,M46)</f>
        <v>0</v>
      </c>
      <c r="N73" s="961">
        <f t="shared" si="63"/>
        <v>0</v>
      </c>
      <c r="O73" s="1026" t="str">
        <f t="shared" si="55"/>
        <v/>
      </c>
      <c r="P73" s="1026"/>
      <c r="Q73" s="1026" t="str">
        <f t="shared" si="56"/>
        <v/>
      </c>
      <c r="R73" s="962"/>
      <c r="S73" s="1027" t="str">
        <f t="shared" si="46"/>
        <v/>
      </c>
      <c r="T73" s="1015" t="str">
        <f t="shared" si="57"/>
        <v/>
      </c>
      <c r="U73" s="1133" t="str">
        <f t="shared" si="58"/>
        <v/>
      </c>
      <c r="V73" s="190"/>
      <c r="Z73" s="946" t="str">
        <f t="shared" si="47"/>
        <v/>
      </c>
      <c r="AA73" s="111">
        <f>+tab!$C$156</f>
        <v>0.62</v>
      </c>
      <c r="AB73" s="947" t="e">
        <f t="shared" si="59"/>
        <v>#VALUE!</v>
      </c>
      <c r="AC73" s="947" t="e">
        <f t="shared" si="60"/>
        <v>#VALUE!</v>
      </c>
      <c r="AD73" s="947" t="e">
        <f t="shared" si="61"/>
        <v>#VALUE!</v>
      </c>
      <c r="AE73" s="51" t="e">
        <f t="shared" si="48"/>
        <v>#VALUE!</v>
      </c>
      <c r="AF73" s="51">
        <f t="shared" si="49"/>
        <v>0</v>
      </c>
      <c r="AG73" s="948">
        <f>IF(I73&gt;8,tab!C$157,tab!C$160)</f>
        <v>0.5</v>
      </c>
      <c r="AH73" s="51">
        <f t="shared" si="50"/>
        <v>0</v>
      </c>
      <c r="AI73" s="51">
        <f t="shared" si="51"/>
        <v>0</v>
      </c>
      <c r="AK73" s="51"/>
      <c r="AL73" s="51"/>
      <c r="AM73" s="113"/>
      <c r="AN73" s="195"/>
    </row>
    <row r="74" spans="3:40" ht="13.7" customHeight="1" x14ac:dyDescent="0.2">
      <c r="C74" s="45"/>
      <c r="D74" s="196" t="str">
        <f>IF(dir!D47=0,"",dir!D47)</f>
        <v/>
      </c>
      <c r="E74" s="196" t="str">
        <f>IF(dir!E47=0,"",dir!E47)</f>
        <v/>
      </c>
      <c r="F74" s="196" t="str">
        <f>IF(dir!F47=0,"",dir!F47)</f>
        <v/>
      </c>
      <c r="G74" s="48" t="str">
        <f t="shared" si="52"/>
        <v/>
      </c>
      <c r="H74" s="197" t="str">
        <f>IF(dir!H47=0,"",dir!H47)</f>
        <v/>
      </c>
      <c r="I74" s="198" t="str">
        <f t="shared" si="53"/>
        <v/>
      </c>
      <c r="J74" s="198" t="str">
        <f>IF(E74="","",IF(dir!J47+1&gt;VLOOKUP(I74,Schaal2014,22,FALSE),dir!J47,dir!J47+1))</f>
        <v/>
      </c>
      <c r="K74" s="199" t="str">
        <f>IF(dir!K47="","",dir!K47)</f>
        <v/>
      </c>
      <c r="L74" s="962"/>
      <c r="M74" s="961">
        <f t="shared" ref="M74:N74" si="64">IF(M47="",0,M47)</f>
        <v>0</v>
      </c>
      <c r="N74" s="961">
        <f t="shared" si="64"/>
        <v>0</v>
      </c>
      <c r="O74" s="1026" t="str">
        <f t="shared" si="55"/>
        <v/>
      </c>
      <c r="P74" s="1026"/>
      <c r="Q74" s="1026" t="str">
        <f t="shared" si="56"/>
        <v/>
      </c>
      <c r="R74" s="962"/>
      <c r="S74" s="1027" t="str">
        <f t="shared" si="46"/>
        <v/>
      </c>
      <c r="T74" s="1015" t="str">
        <f t="shared" si="57"/>
        <v/>
      </c>
      <c r="U74" s="1133" t="str">
        <f t="shared" si="58"/>
        <v/>
      </c>
      <c r="V74" s="190"/>
      <c r="Z74" s="946" t="str">
        <f t="shared" si="47"/>
        <v/>
      </c>
      <c r="AA74" s="111">
        <f>+tab!$C$156</f>
        <v>0.62</v>
      </c>
      <c r="AB74" s="947" t="e">
        <f t="shared" si="59"/>
        <v>#VALUE!</v>
      </c>
      <c r="AC74" s="947" t="e">
        <f t="shared" si="60"/>
        <v>#VALUE!</v>
      </c>
      <c r="AD74" s="947" t="e">
        <f t="shared" si="61"/>
        <v>#VALUE!</v>
      </c>
      <c r="AE74" s="51" t="e">
        <f t="shared" si="48"/>
        <v>#VALUE!</v>
      </c>
      <c r="AF74" s="51">
        <f t="shared" si="49"/>
        <v>0</v>
      </c>
      <c r="AG74" s="948">
        <f>IF(I74&gt;8,tab!C$157,tab!C$160)</f>
        <v>0.5</v>
      </c>
      <c r="AH74" s="51">
        <f t="shared" si="50"/>
        <v>0</v>
      </c>
      <c r="AI74" s="51">
        <f t="shared" si="51"/>
        <v>0</v>
      </c>
      <c r="AK74" s="51"/>
      <c r="AL74" s="51"/>
      <c r="AM74" s="113"/>
      <c r="AN74" s="195"/>
    </row>
    <row r="75" spans="3:40" ht="13.7" customHeight="1" x14ac:dyDescent="0.2">
      <c r="C75" s="45"/>
      <c r="D75" s="196" t="str">
        <f>IF(dir!D48=0,"",dir!D48)</f>
        <v/>
      </c>
      <c r="E75" s="196" t="str">
        <f>IF(dir!E48=0,"",dir!E48)</f>
        <v/>
      </c>
      <c r="F75" s="196" t="str">
        <f>IF(dir!F48=0,"",dir!F48)</f>
        <v/>
      </c>
      <c r="G75" s="48" t="str">
        <f t="shared" si="52"/>
        <v/>
      </c>
      <c r="H75" s="197" t="str">
        <f>IF(dir!H48=0,"",dir!H48)</f>
        <v/>
      </c>
      <c r="I75" s="198" t="str">
        <f t="shared" si="53"/>
        <v/>
      </c>
      <c r="J75" s="198" t="str">
        <f>IF(E75="","",IF(dir!J48+1&gt;VLOOKUP(I75,Schaal2014,22,FALSE),dir!J48,dir!J48+1))</f>
        <v/>
      </c>
      <c r="K75" s="199" t="str">
        <f>IF(dir!K48="","",dir!K48)</f>
        <v/>
      </c>
      <c r="L75" s="962"/>
      <c r="M75" s="961">
        <f t="shared" ref="M75:N75" si="65">IF(M48="",0,M48)</f>
        <v>0</v>
      </c>
      <c r="N75" s="961">
        <f t="shared" si="65"/>
        <v>0</v>
      </c>
      <c r="O75" s="1026" t="str">
        <f t="shared" si="55"/>
        <v/>
      </c>
      <c r="P75" s="1026"/>
      <c r="Q75" s="1026" t="str">
        <f t="shared" si="56"/>
        <v/>
      </c>
      <c r="R75" s="962"/>
      <c r="S75" s="1027" t="str">
        <f t="shared" si="46"/>
        <v/>
      </c>
      <c r="T75" s="1015" t="str">
        <f t="shared" si="57"/>
        <v/>
      </c>
      <c r="U75" s="1133" t="str">
        <f t="shared" si="58"/>
        <v/>
      </c>
      <c r="V75" s="190"/>
      <c r="Z75" s="946" t="str">
        <f t="shared" si="47"/>
        <v/>
      </c>
      <c r="AA75" s="111">
        <f>+tab!$C$156</f>
        <v>0.62</v>
      </c>
      <c r="AB75" s="947" t="e">
        <f t="shared" si="59"/>
        <v>#VALUE!</v>
      </c>
      <c r="AC75" s="947" t="e">
        <f t="shared" si="60"/>
        <v>#VALUE!</v>
      </c>
      <c r="AD75" s="947" t="e">
        <f t="shared" si="61"/>
        <v>#VALUE!</v>
      </c>
      <c r="AE75" s="51" t="e">
        <f t="shared" si="48"/>
        <v>#VALUE!</v>
      </c>
      <c r="AF75" s="51">
        <f t="shared" si="49"/>
        <v>0</v>
      </c>
      <c r="AG75" s="948">
        <f>IF(I75&gt;8,tab!C$157,tab!C$160)</f>
        <v>0.5</v>
      </c>
      <c r="AH75" s="51">
        <f t="shared" si="50"/>
        <v>0</v>
      </c>
      <c r="AI75" s="51">
        <f t="shared" si="51"/>
        <v>0</v>
      </c>
      <c r="AK75" s="51"/>
      <c r="AL75" s="51"/>
      <c r="AM75" s="113"/>
      <c r="AN75" s="195"/>
    </row>
    <row r="76" spans="3:40" ht="13.7" customHeight="1" x14ac:dyDescent="0.2">
      <c r="C76" s="45"/>
      <c r="D76" s="196" t="str">
        <f>IF(dir!D49=0,"",dir!D49)</f>
        <v/>
      </c>
      <c r="E76" s="196" t="str">
        <f>IF(dir!E49=0,"",dir!E49)</f>
        <v/>
      </c>
      <c r="F76" s="196" t="str">
        <f>IF(dir!F49=0,"",dir!F49)</f>
        <v/>
      </c>
      <c r="G76" s="48" t="str">
        <f t="shared" si="52"/>
        <v/>
      </c>
      <c r="H76" s="197" t="str">
        <f>IF(dir!H49=0,"",dir!H49)</f>
        <v/>
      </c>
      <c r="I76" s="198" t="str">
        <f t="shared" si="53"/>
        <v/>
      </c>
      <c r="J76" s="198" t="str">
        <f>IF(E76="","",IF(dir!J49+1&gt;VLOOKUP(I76,Schaal2014,22,FALSE),dir!J49,dir!J49+1))</f>
        <v/>
      </c>
      <c r="K76" s="199" t="str">
        <f>IF(dir!K49="","",dir!K49)</f>
        <v/>
      </c>
      <c r="L76" s="962"/>
      <c r="M76" s="961">
        <f t="shared" ref="M76:N76" si="66">IF(M49="",0,M49)</f>
        <v>0</v>
      </c>
      <c r="N76" s="961">
        <f t="shared" si="66"/>
        <v>0</v>
      </c>
      <c r="O76" s="1026" t="str">
        <f t="shared" si="55"/>
        <v/>
      </c>
      <c r="P76" s="1026"/>
      <c r="Q76" s="1026" t="str">
        <f t="shared" si="56"/>
        <v/>
      </c>
      <c r="R76" s="962"/>
      <c r="S76" s="1027" t="str">
        <f t="shared" si="46"/>
        <v/>
      </c>
      <c r="T76" s="1015" t="str">
        <f t="shared" si="57"/>
        <v/>
      </c>
      <c r="U76" s="1133" t="str">
        <f t="shared" si="58"/>
        <v/>
      </c>
      <c r="V76" s="190"/>
      <c r="Z76" s="946" t="str">
        <f t="shared" si="47"/>
        <v/>
      </c>
      <c r="AA76" s="111">
        <f>+tab!$C$156</f>
        <v>0.62</v>
      </c>
      <c r="AB76" s="947" t="e">
        <f t="shared" si="59"/>
        <v>#VALUE!</v>
      </c>
      <c r="AC76" s="947" t="e">
        <f t="shared" si="60"/>
        <v>#VALUE!</v>
      </c>
      <c r="AD76" s="947" t="e">
        <f t="shared" si="61"/>
        <v>#VALUE!</v>
      </c>
      <c r="AE76" s="51" t="e">
        <f t="shared" si="48"/>
        <v>#VALUE!</v>
      </c>
      <c r="AF76" s="51">
        <f t="shared" si="49"/>
        <v>0</v>
      </c>
      <c r="AG76" s="948">
        <f>IF(I76&gt;8,tab!C$157,tab!C$160)</f>
        <v>0.5</v>
      </c>
      <c r="AH76" s="51">
        <f t="shared" si="50"/>
        <v>0</v>
      </c>
      <c r="AI76" s="51">
        <f t="shared" si="51"/>
        <v>0</v>
      </c>
      <c r="AK76" s="51"/>
      <c r="AL76" s="51"/>
      <c r="AM76" s="113"/>
      <c r="AN76" s="195"/>
    </row>
    <row r="77" spans="3:40" ht="13.7" customHeight="1" x14ac:dyDescent="0.2">
      <c r="C77" s="45"/>
      <c r="D77" s="196" t="str">
        <f>IF(dir!D50=0,"",dir!D50)</f>
        <v/>
      </c>
      <c r="E77" s="196" t="str">
        <f>IF(dir!E50=0,"",dir!E50)</f>
        <v/>
      </c>
      <c r="F77" s="196" t="str">
        <f>IF(dir!F50=0,"",dir!F50)</f>
        <v/>
      </c>
      <c r="G77" s="48" t="str">
        <f t="shared" si="52"/>
        <v/>
      </c>
      <c r="H77" s="197" t="str">
        <f>IF(dir!H50=0,"",dir!H50)</f>
        <v/>
      </c>
      <c r="I77" s="198" t="str">
        <f t="shared" si="53"/>
        <v/>
      </c>
      <c r="J77" s="198" t="str">
        <f>IF(E77="","",IF(dir!J50+1&gt;VLOOKUP(I77,Schaal2014,22,FALSE),dir!J50,dir!J50+1))</f>
        <v/>
      </c>
      <c r="K77" s="199" t="str">
        <f>IF(dir!K50="","",dir!K50)</f>
        <v/>
      </c>
      <c r="L77" s="962"/>
      <c r="M77" s="961">
        <f t="shared" ref="M77:N77" si="67">IF(M50="",0,M50)</f>
        <v>0</v>
      </c>
      <c r="N77" s="961">
        <f t="shared" si="67"/>
        <v>0</v>
      </c>
      <c r="O77" s="1026" t="str">
        <f t="shared" si="55"/>
        <v/>
      </c>
      <c r="P77" s="1026"/>
      <c r="Q77" s="1026" t="str">
        <f t="shared" si="56"/>
        <v/>
      </c>
      <c r="R77" s="962"/>
      <c r="S77" s="1027" t="str">
        <f t="shared" si="46"/>
        <v/>
      </c>
      <c r="T77" s="1015" t="str">
        <f t="shared" si="57"/>
        <v/>
      </c>
      <c r="U77" s="1133" t="str">
        <f t="shared" si="58"/>
        <v/>
      </c>
      <c r="V77" s="190"/>
      <c r="Z77" s="946" t="str">
        <f t="shared" si="47"/>
        <v/>
      </c>
      <c r="AA77" s="111">
        <f>+tab!$C$156</f>
        <v>0.62</v>
      </c>
      <c r="AB77" s="947" t="e">
        <f t="shared" si="59"/>
        <v>#VALUE!</v>
      </c>
      <c r="AC77" s="947" t="e">
        <f t="shared" si="60"/>
        <v>#VALUE!</v>
      </c>
      <c r="AD77" s="947" t="e">
        <f t="shared" si="61"/>
        <v>#VALUE!</v>
      </c>
      <c r="AE77" s="51" t="e">
        <f t="shared" si="48"/>
        <v>#VALUE!</v>
      </c>
      <c r="AF77" s="51">
        <f t="shared" si="49"/>
        <v>0</v>
      </c>
      <c r="AG77" s="948">
        <f>IF(I77&gt;8,tab!C$157,tab!C$160)</f>
        <v>0.5</v>
      </c>
      <c r="AH77" s="51">
        <f t="shared" si="50"/>
        <v>0</v>
      </c>
      <c r="AI77" s="51">
        <f t="shared" si="51"/>
        <v>0</v>
      </c>
      <c r="AK77" s="51"/>
      <c r="AL77" s="51"/>
      <c r="AM77" s="113"/>
      <c r="AN77" s="195"/>
    </row>
    <row r="78" spans="3:40" ht="13.7" customHeight="1" x14ac:dyDescent="0.2">
      <c r="C78" s="45"/>
      <c r="D78" s="196" t="str">
        <f>IF(dir!D51=0,"",dir!D51)</f>
        <v/>
      </c>
      <c r="E78" s="196" t="str">
        <f>IF(dir!E51=0,"",dir!E51)</f>
        <v/>
      </c>
      <c r="F78" s="196" t="str">
        <f>IF(dir!F51=0,"",dir!F51)</f>
        <v/>
      </c>
      <c r="G78" s="48" t="str">
        <f t="shared" si="52"/>
        <v/>
      </c>
      <c r="H78" s="197" t="str">
        <f>IF(dir!H51=0,"",dir!H51)</f>
        <v/>
      </c>
      <c r="I78" s="198" t="str">
        <f t="shared" si="53"/>
        <v/>
      </c>
      <c r="J78" s="198" t="str">
        <f>IF(E78="","",IF(dir!J51+1&gt;VLOOKUP(I78,Schaal2014,22,FALSE),dir!J51,dir!J51+1))</f>
        <v/>
      </c>
      <c r="K78" s="199" t="str">
        <f>IF(dir!K51="","",dir!K51)</f>
        <v/>
      </c>
      <c r="L78" s="962"/>
      <c r="M78" s="961">
        <f t="shared" ref="M78:N78" si="68">IF(M51="",0,M51)</f>
        <v>0</v>
      </c>
      <c r="N78" s="961">
        <f t="shared" si="68"/>
        <v>0</v>
      </c>
      <c r="O78" s="1026" t="str">
        <f t="shared" si="55"/>
        <v/>
      </c>
      <c r="P78" s="1026"/>
      <c r="Q78" s="1026" t="str">
        <f t="shared" si="56"/>
        <v/>
      </c>
      <c r="R78" s="962"/>
      <c r="S78" s="1027" t="str">
        <f t="shared" si="46"/>
        <v/>
      </c>
      <c r="T78" s="1015" t="str">
        <f t="shared" si="57"/>
        <v/>
      </c>
      <c r="U78" s="1133" t="str">
        <f t="shared" si="58"/>
        <v/>
      </c>
      <c r="V78" s="190"/>
      <c r="Z78" s="946" t="str">
        <f t="shared" si="47"/>
        <v/>
      </c>
      <c r="AA78" s="111">
        <f>+tab!$C$156</f>
        <v>0.62</v>
      </c>
      <c r="AB78" s="947" t="e">
        <f t="shared" si="59"/>
        <v>#VALUE!</v>
      </c>
      <c r="AC78" s="947" t="e">
        <f t="shared" si="60"/>
        <v>#VALUE!</v>
      </c>
      <c r="AD78" s="947" t="e">
        <f t="shared" si="61"/>
        <v>#VALUE!</v>
      </c>
      <c r="AE78" s="51" t="e">
        <f t="shared" si="48"/>
        <v>#VALUE!</v>
      </c>
      <c r="AF78" s="51">
        <f t="shared" si="49"/>
        <v>0</v>
      </c>
      <c r="AG78" s="948">
        <f>IF(I78&gt;8,tab!C$157,tab!C$160)</f>
        <v>0.5</v>
      </c>
      <c r="AH78" s="51">
        <f t="shared" si="50"/>
        <v>0</v>
      </c>
      <c r="AI78" s="51">
        <f t="shared" si="51"/>
        <v>0</v>
      </c>
      <c r="AK78" s="51"/>
      <c r="AL78" s="51"/>
      <c r="AM78" s="113"/>
      <c r="AN78" s="195"/>
    </row>
    <row r="79" spans="3:40" ht="13.7" customHeight="1" x14ac:dyDescent="0.2">
      <c r="C79" s="45"/>
      <c r="D79" s="196" t="str">
        <f>IF(dir!D52=0,"",dir!D52)</f>
        <v/>
      </c>
      <c r="E79" s="196" t="str">
        <f>IF(dir!E52=0,"",dir!E52)</f>
        <v/>
      </c>
      <c r="F79" s="196" t="str">
        <f>IF(dir!F52=0,"",dir!F52)</f>
        <v/>
      </c>
      <c r="G79" s="48" t="str">
        <f t="shared" si="52"/>
        <v/>
      </c>
      <c r="H79" s="197" t="str">
        <f>IF(dir!H52=0,"",dir!H52)</f>
        <v/>
      </c>
      <c r="I79" s="198" t="str">
        <f t="shared" si="53"/>
        <v/>
      </c>
      <c r="J79" s="198" t="str">
        <f>IF(E79="","",IF(dir!J52+1&gt;VLOOKUP(I79,Schaal2014,22,FALSE),dir!J52,dir!J52+1))</f>
        <v/>
      </c>
      <c r="K79" s="199" t="str">
        <f>IF(dir!K52="","",dir!K52)</f>
        <v/>
      </c>
      <c r="L79" s="962"/>
      <c r="M79" s="961">
        <f t="shared" ref="M79:N79" si="69">IF(M52="",0,M52)</f>
        <v>0</v>
      </c>
      <c r="N79" s="961">
        <f t="shared" si="69"/>
        <v>0</v>
      </c>
      <c r="O79" s="1026" t="str">
        <f t="shared" si="55"/>
        <v/>
      </c>
      <c r="P79" s="1026"/>
      <c r="Q79" s="1026" t="str">
        <f t="shared" si="56"/>
        <v/>
      </c>
      <c r="R79" s="962"/>
      <c r="S79" s="1027" t="str">
        <f t="shared" si="46"/>
        <v/>
      </c>
      <c r="T79" s="1015" t="str">
        <f t="shared" si="57"/>
        <v/>
      </c>
      <c r="U79" s="1133" t="str">
        <f t="shared" si="58"/>
        <v/>
      </c>
      <c r="V79" s="190"/>
      <c r="Z79" s="946" t="str">
        <f t="shared" si="47"/>
        <v/>
      </c>
      <c r="AA79" s="111">
        <f>+tab!$C$156</f>
        <v>0.62</v>
      </c>
      <c r="AB79" s="947" t="e">
        <f t="shared" si="59"/>
        <v>#VALUE!</v>
      </c>
      <c r="AC79" s="947" t="e">
        <f t="shared" si="60"/>
        <v>#VALUE!</v>
      </c>
      <c r="AD79" s="947" t="e">
        <f t="shared" si="61"/>
        <v>#VALUE!</v>
      </c>
      <c r="AE79" s="51" t="e">
        <f t="shared" si="48"/>
        <v>#VALUE!</v>
      </c>
      <c r="AF79" s="51">
        <f t="shared" si="49"/>
        <v>0</v>
      </c>
      <c r="AG79" s="948">
        <f>IF(I79&gt;8,tab!C$157,tab!C$160)</f>
        <v>0.5</v>
      </c>
      <c r="AH79" s="51">
        <f t="shared" si="50"/>
        <v>0</v>
      </c>
      <c r="AI79" s="51">
        <f t="shared" si="51"/>
        <v>0</v>
      </c>
      <c r="AK79" s="51"/>
      <c r="AL79" s="51"/>
      <c r="AM79" s="113"/>
      <c r="AN79" s="195"/>
    </row>
    <row r="80" spans="3:40" ht="13.7" customHeight="1" x14ac:dyDescent="0.2">
      <c r="C80" s="45"/>
      <c r="D80" s="196" t="str">
        <f>IF(dir!D53=0,"",dir!D53)</f>
        <v/>
      </c>
      <c r="E80" s="196" t="str">
        <f>IF(dir!E53=0,"",dir!E53)</f>
        <v/>
      </c>
      <c r="F80" s="196" t="str">
        <f>IF(dir!F53=0,"",dir!F53)</f>
        <v/>
      </c>
      <c r="G80" s="48" t="str">
        <f t="shared" si="52"/>
        <v/>
      </c>
      <c r="H80" s="197" t="str">
        <f>IF(dir!H53=0,"",dir!H53)</f>
        <v/>
      </c>
      <c r="I80" s="198" t="str">
        <f t="shared" si="53"/>
        <v/>
      </c>
      <c r="J80" s="198" t="str">
        <f>IF(E80="","",IF(dir!J53+1&gt;VLOOKUP(I80,Schaal2014,22,FALSE),dir!J53,dir!J53+1))</f>
        <v/>
      </c>
      <c r="K80" s="199" t="str">
        <f>IF(dir!K53="","",dir!K53)</f>
        <v/>
      </c>
      <c r="L80" s="962"/>
      <c r="M80" s="961">
        <f t="shared" ref="M80:N80" si="70">IF(M53="",0,M53)</f>
        <v>0</v>
      </c>
      <c r="N80" s="961">
        <f t="shared" si="70"/>
        <v>0</v>
      </c>
      <c r="O80" s="1026" t="str">
        <f t="shared" si="55"/>
        <v/>
      </c>
      <c r="P80" s="1026"/>
      <c r="Q80" s="1026" t="str">
        <f t="shared" si="56"/>
        <v/>
      </c>
      <c r="R80" s="962"/>
      <c r="S80" s="1027" t="str">
        <f t="shared" si="46"/>
        <v/>
      </c>
      <c r="T80" s="1015" t="str">
        <f t="shared" si="57"/>
        <v/>
      </c>
      <c r="U80" s="1133" t="str">
        <f t="shared" si="58"/>
        <v/>
      </c>
      <c r="V80" s="190"/>
      <c r="Z80" s="946" t="str">
        <f t="shared" si="47"/>
        <v/>
      </c>
      <c r="AA80" s="111">
        <f>+tab!$C$156</f>
        <v>0.62</v>
      </c>
      <c r="AB80" s="947" t="e">
        <f t="shared" si="59"/>
        <v>#VALUE!</v>
      </c>
      <c r="AC80" s="947" t="e">
        <f t="shared" si="60"/>
        <v>#VALUE!</v>
      </c>
      <c r="AD80" s="947" t="e">
        <f t="shared" si="61"/>
        <v>#VALUE!</v>
      </c>
      <c r="AE80" s="51" t="e">
        <f t="shared" si="48"/>
        <v>#VALUE!</v>
      </c>
      <c r="AF80" s="51">
        <f t="shared" si="49"/>
        <v>0</v>
      </c>
      <c r="AG80" s="948">
        <f>IF(I80&gt;8,tab!C$157,tab!C$160)</f>
        <v>0.5</v>
      </c>
      <c r="AH80" s="51">
        <f t="shared" si="50"/>
        <v>0</v>
      </c>
      <c r="AI80" s="51">
        <f t="shared" si="51"/>
        <v>0</v>
      </c>
      <c r="AK80" s="51"/>
      <c r="AL80" s="51"/>
      <c r="AM80" s="113"/>
      <c r="AN80" s="195"/>
    </row>
    <row r="81" spans="3:40" ht="13.7" customHeight="1" x14ac:dyDescent="0.2">
      <c r="C81" s="45"/>
      <c r="D81" s="196" t="str">
        <f>IF(dir!D54=0,"",dir!D54)</f>
        <v/>
      </c>
      <c r="E81" s="196" t="str">
        <f>IF(dir!E54=0,"",dir!E54)</f>
        <v/>
      </c>
      <c r="F81" s="196" t="str">
        <f>IF(dir!F54=0,"",dir!F54)</f>
        <v/>
      </c>
      <c r="G81" s="48" t="str">
        <f t="shared" si="52"/>
        <v/>
      </c>
      <c r="H81" s="197" t="str">
        <f>IF(dir!H54=0,"",dir!H54)</f>
        <v/>
      </c>
      <c r="I81" s="198" t="str">
        <f t="shared" si="53"/>
        <v/>
      </c>
      <c r="J81" s="198" t="str">
        <f>IF(E81="","",IF(dir!J54+1&gt;VLOOKUP(I81,Schaal2014,22,FALSE),dir!J54,dir!J54+1))</f>
        <v/>
      </c>
      <c r="K81" s="199" t="str">
        <f>IF(dir!K54="","",dir!K54)</f>
        <v/>
      </c>
      <c r="L81" s="962"/>
      <c r="M81" s="961">
        <f t="shared" ref="M81:N81" si="71">IF(M54="",0,M54)</f>
        <v>0</v>
      </c>
      <c r="N81" s="961">
        <f t="shared" si="71"/>
        <v>0</v>
      </c>
      <c r="O81" s="1026" t="str">
        <f t="shared" si="55"/>
        <v/>
      </c>
      <c r="P81" s="1026"/>
      <c r="Q81" s="1026" t="str">
        <f t="shared" si="56"/>
        <v/>
      </c>
      <c r="R81" s="962"/>
      <c r="S81" s="1027" t="str">
        <f t="shared" si="46"/>
        <v/>
      </c>
      <c r="T81" s="1015" t="str">
        <f t="shared" si="57"/>
        <v/>
      </c>
      <c r="U81" s="1133" t="str">
        <f t="shared" si="58"/>
        <v/>
      </c>
      <c r="V81" s="190"/>
      <c r="Z81" s="946" t="str">
        <f t="shared" si="47"/>
        <v/>
      </c>
      <c r="AA81" s="111">
        <f>+tab!$C$156</f>
        <v>0.62</v>
      </c>
      <c r="AB81" s="947" t="e">
        <f t="shared" si="59"/>
        <v>#VALUE!</v>
      </c>
      <c r="AC81" s="947" t="e">
        <f t="shared" si="60"/>
        <v>#VALUE!</v>
      </c>
      <c r="AD81" s="947" t="e">
        <f t="shared" si="61"/>
        <v>#VALUE!</v>
      </c>
      <c r="AE81" s="51" t="e">
        <f t="shared" si="48"/>
        <v>#VALUE!</v>
      </c>
      <c r="AF81" s="51">
        <f t="shared" si="49"/>
        <v>0</v>
      </c>
      <c r="AG81" s="948">
        <f>IF(I81&gt;8,tab!C$157,tab!C$160)</f>
        <v>0.5</v>
      </c>
      <c r="AH81" s="51">
        <f t="shared" si="50"/>
        <v>0</v>
      </c>
      <c r="AI81" s="51">
        <f t="shared" si="51"/>
        <v>0</v>
      </c>
      <c r="AK81" s="51"/>
      <c r="AL81" s="51"/>
      <c r="AM81" s="113"/>
      <c r="AN81" s="195"/>
    </row>
    <row r="82" spans="3:40" ht="13.7" customHeight="1" x14ac:dyDescent="0.2">
      <c r="C82" s="45"/>
      <c r="D82" s="196" t="str">
        <f>IF(dir!D55=0,"",dir!D55)</f>
        <v/>
      </c>
      <c r="E82" s="196" t="str">
        <f>IF(dir!E55=0,"",dir!E55)</f>
        <v/>
      </c>
      <c r="F82" s="196" t="str">
        <f>IF(dir!F55=0,"",dir!F55)</f>
        <v/>
      </c>
      <c r="G82" s="48" t="str">
        <f t="shared" si="52"/>
        <v/>
      </c>
      <c r="H82" s="197" t="str">
        <f>IF(dir!H55=0,"",dir!H55)</f>
        <v/>
      </c>
      <c r="I82" s="198" t="str">
        <f t="shared" si="53"/>
        <v/>
      </c>
      <c r="J82" s="198" t="str">
        <f>IF(E82="","",IF(dir!J55+1&gt;VLOOKUP(I82,Schaal2014,22,FALSE),dir!J55,dir!J55+1))</f>
        <v/>
      </c>
      <c r="K82" s="199" t="str">
        <f>IF(dir!K55="","",dir!K55)</f>
        <v/>
      </c>
      <c r="L82" s="962"/>
      <c r="M82" s="961">
        <f t="shared" ref="M82:N82" si="72">IF(M55="",0,M55)</f>
        <v>0</v>
      </c>
      <c r="N82" s="961">
        <f t="shared" si="72"/>
        <v>0</v>
      </c>
      <c r="O82" s="1026" t="str">
        <f t="shared" si="55"/>
        <v/>
      </c>
      <c r="P82" s="1026"/>
      <c r="Q82" s="1026" t="str">
        <f t="shared" si="56"/>
        <v/>
      </c>
      <c r="R82" s="962"/>
      <c r="S82" s="1027" t="str">
        <f t="shared" si="46"/>
        <v/>
      </c>
      <c r="T82" s="1015" t="str">
        <f t="shared" si="57"/>
        <v/>
      </c>
      <c r="U82" s="1133" t="str">
        <f t="shared" si="58"/>
        <v/>
      </c>
      <c r="V82" s="190"/>
      <c r="Z82" s="946" t="str">
        <f t="shared" si="47"/>
        <v/>
      </c>
      <c r="AA82" s="111">
        <f>+tab!$C$156</f>
        <v>0.62</v>
      </c>
      <c r="AB82" s="947" t="e">
        <f t="shared" si="59"/>
        <v>#VALUE!</v>
      </c>
      <c r="AC82" s="947" t="e">
        <f t="shared" si="60"/>
        <v>#VALUE!</v>
      </c>
      <c r="AD82" s="947" t="e">
        <f t="shared" si="61"/>
        <v>#VALUE!</v>
      </c>
      <c r="AE82" s="51" t="e">
        <f t="shared" si="48"/>
        <v>#VALUE!</v>
      </c>
      <c r="AF82" s="51">
        <f t="shared" si="49"/>
        <v>0</v>
      </c>
      <c r="AG82" s="948">
        <f>IF(I82&gt;8,tab!C$157,tab!C$160)</f>
        <v>0.5</v>
      </c>
      <c r="AH82" s="51">
        <f t="shared" si="50"/>
        <v>0</v>
      </c>
      <c r="AI82" s="51">
        <f t="shared" si="51"/>
        <v>0</v>
      </c>
      <c r="AK82" s="51"/>
      <c r="AL82" s="51"/>
      <c r="AM82" s="113"/>
      <c r="AN82" s="195"/>
    </row>
    <row r="83" spans="3:40" ht="13.7" customHeight="1" x14ac:dyDescent="0.2">
      <c r="C83" s="45"/>
      <c r="D83" s="196" t="str">
        <f>IF(dir!D56=0,"",dir!D56)</f>
        <v/>
      </c>
      <c r="E83" s="196" t="str">
        <f>IF(dir!E56=0,"",dir!E56)</f>
        <v/>
      </c>
      <c r="F83" s="196" t="str">
        <f>IF(dir!F56=0,"",dir!F56)</f>
        <v/>
      </c>
      <c r="G83" s="48" t="str">
        <f t="shared" si="52"/>
        <v/>
      </c>
      <c r="H83" s="197" t="str">
        <f>IF(dir!H56=0,"",dir!H56)</f>
        <v/>
      </c>
      <c r="I83" s="198" t="str">
        <f t="shared" si="53"/>
        <v/>
      </c>
      <c r="J83" s="198" t="str">
        <f>IF(E83="","",IF(dir!J56+1&gt;VLOOKUP(I83,Schaal2014,22,FALSE),dir!J56,dir!J56+1))</f>
        <v/>
      </c>
      <c r="K83" s="199" t="str">
        <f>IF(dir!K56="","",dir!K56)</f>
        <v/>
      </c>
      <c r="L83" s="962"/>
      <c r="M83" s="961">
        <f t="shared" ref="M83:N83" si="73">IF(M56="",0,M56)</f>
        <v>0</v>
      </c>
      <c r="N83" s="961">
        <f t="shared" si="73"/>
        <v>0</v>
      </c>
      <c r="O83" s="1026" t="str">
        <f t="shared" si="55"/>
        <v/>
      </c>
      <c r="P83" s="1026"/>
      <c r="Q83" s="1026" t="str">
        <f t="shared" si="56"/>
        <v/>
      </c>
      <c r="R83" s="962"/>
      <c r="S83" s="1027" t="str">
        <f t="shared" si="46"/>
        <v/>
      </c>
      <c r="T83" s="1015" t="str">
        <f t="shared" si="57"/>
        <v/>
      </c>
      <c r="U83" s="1133" t="str">
        <f t="shared" si="58"/>
        <v/>
      </c>
      <c r="V83" s="190"/>
      <c r="Z83" s="946" t="str">
        <f t="shared" si="47"/>
        <v/>
      </c>
      <c r="AA83" s="111">
        <f>+tab!$C$156</f>
        <v>0.62</v>
      </c>
      <c r="AB83" s="947" t="e">
        <f t="shared" si="59"/>
        <v>#VALUE!</v>
      </c>
      <c r="AC83" s="947" t="e">
        <f t="shared" si="60"/>
        <v>#VALUE!</v>
      </c>
      <c r="AD83" s="947" t="e">
        <f t="shared" si="61"/>
        <v>#VALUE!</v>
      </c>
      <c r="AE83" s="51" t="e">
        <f t="shared" si="48"/>
        <v>#VALUE!</v>
      </c>
      <c r="AF83" s="51">
        <f t="shared" si="49"/>
        <v>0</v>
      </c>
      <c r="AG83" s="948">
        <f>IF(I83&gt;8,tab!C$157,tab!C$160)</f>
        <v>0.5</v>
      </c>
      <c r="AH83" s="51">
        <f t="shared" si="50"/>
        <v>0</v>
      </c>
      <c r="AI83" s="51">
        <f t="shared" si="51"/>
        <v>0</v>
      </c>
      <c r="AK83" s="51"/>
      <c r="AL83" s="51"/>
      <c r="AM83" s="195"/>
      <c r="AN83" s="113"/>
    </row>
    <row r="84" spans="3:40" ht="13.7" customHeight="1" x14ac:dyDescent="0.2">
      <c r="C84" s="45"/>
      <c r="D84" s="196" t="str">
        <f>IF(dir!D57=0,"",dir!D57)</f>
        <v/>
      </c>
      <c r="E84" s="196" t="str">
        <f>IF(dir!E57=0,"",dir!E57)</f>
        <v/>
      </c>
      <c r="F84" s="196" t="str">
        <f>IF(dir!F57=0,"",dir!F57)</f>
        <v/>
      </c>
      <c r="G84" s="48" t="str">
        <f t="shared" si="52"/>
        <v/>
      </c>
      <c r="H84" s="197" t="str">
        <f>IF(dir!H57=0,"",dir!H57)</f>
        <v/>
      </c>
      <c r="I84" s="198" t="str">
        <f t="shared" si="53"/>
        <v/>
      </c>
      <c r="J84" s="198" t="str">
        <f>IF(E84="","",IF(dir!J57+1&gt;VLOOKUP(I84,Schaal2014,22,FALSE),dir!J57,dir!J57+1))</f>
        <v/>
      </c>
      <c r="K84" s="199" t="str">
        <f>IF(dir!K57="","",dir!K57)</f>
        <v/>
      </c>
      <c r="L84" s="962"/>
      <c r="M84" s="961">
        <f t="shared" ref="M84:N84" si="74">IF(M57="",0,M57)</f>
        <v>0</v>
      </c>
      <c r="N84" s="961">
        <f t="shared" si="74"/>
        <v>0</v>
      </c>
      <c r="O84" s="1026" t="str">
        <f t="shared" si="55"/>
        <v/>
      </c>
      <c r="P84" s="1026"/>
      <c r="Q84" s="1026" t="str">
        <f t="shared" si="56"/>
        <v/>
      </c>
      <c r="R84" s="962"/>
      <c r="S84" s="1027" t="str">
        <f t="shared" si="46"/>
        <v/>
      </c>
      <c r="T84" s="1015" t="str">
        <f t="shared" si="57"/>
        <v/>
      </c>
      <c r="U84" s="1133" t="str">
        <f t="shared" si="58"/>
        <v/>
      </c>
      <c r="V84" s="190"/>
      <c r="Z84" s="946" t="str">
        <f t="shared" si="47"/>
        <v/>
      </c>
      <c r="AA84" s="111">
        <f>+tab!$C$156</f>
        <v>0.62</v>
      </c>
      <c r="AB84" s="947" t="e">
        <f t="shared" si="59"/>
        <v>#VALUE!</v>
      </c>
      <c r="AC84" s="947" t="e">
        <f t="shared" si="60"/>
        <v>#VALUE!</v>
      </c>
      <c r="AD84" s="947" t="e">
        <f t="shared" si="61"/>
        <v>#VALUE!</v>
      </c>
      <c r="AE84" s="51" t="e">
        <f t="shared" si="48"/>
        <v>#VALUE!</v>
      </c>
      <c r="AF84" s="51">
        <f t="shared" si="49"/>
        <v>0</v>
      </c>
      <c r="AG84" s="948">
        <f>IF(I84&gt;8,tab!C$157,tab!C$160)</f>
        <v>0.5</v>
      </c>
      <c r="AH84" s="51">
        <f t="shared" si="50"/>
        <v>0</v>
      </c>
      <c r="AI84" s="51">
        <f t="shared" si="51"/>
        <v>0</v>
      </c>
      <c r="AK84" s="51"/>
      <c r="AL84" s="51"/>
      <c r="AM84" s="195"/>
      <c r="AN84" s="113"/>
    </row>
    <row r="85" spans="3:40" ht="13.7" customHeight="1" x14ac:dyDescent="0.2">
      <c r="C85" s="45"/>
      <c r="D85" s="38"/>
      <c r="E85" s="38"/>
      <c r="F85" s="38"/>
      <c r="G85" s="205"/>
      <c r="H85" s="1289"/>
      <c r="I85" s="46"/>
      <c r="J85" s="46"/>
      <c r="K85" s="1044">
        <f>SUM(K70:K84)</f>
        <v>1</v>
      </c>
      <c r="L85" s="949"/>
      <c r="M85" s="1045">
        <f t="shared" ref="M85:Q85" si="75">SUM(M70:M84)</f>
        <v>0</v>
      </c>
      <c r="N85" s="1045">
        <f t="shared" si="75"/>
        <v>0</v>
      </c>
      <c r="O85" s="1045">
        <f t="shared" si="75"/>
        <v>40</v>
      </c>
      <c r="P85" s="1045">
        <f t="shared" si="75"/>
        <v>0</v>
      </c>
      <c r="Q85" s="1045">
        <f t="shared" si="75"/>
        <v>40</v>
      </c>
      <c r="R85" s="949"/>
      <c r="S85" s="1046">
        <f t="shared" ref="S85:U85" si="76">SUM(S70:S84)</f>
        <v>59854.400723327308</v>
      </c>
      <c r="T85" s="1046">
        <f t="shared" si="76"/>
        <v>1478.7992766726943</v>
      </c>
      <c r="U85" s="1047">
        <f t="shared" si="76"/>
        <v>61333.200000000004</v>
      </c>
      <c r="V85" s="206"/>
      <c r="Z85" s="219"/>
      <c r="AI85" s="219">
        <f>SUM(AI70:AI84)</f>
        <v>0</v>
      </c>
    </row>
    <row r="86" spans="3:40" ht="13.7" customHeight="1" x14ac:dyDescent="0.2">
      <c r="C86" s="53"/>
      <c r="D86" s="208"/>
      <c r="E86" s="208"/>
      <c r="F86" s="208"/>
      <c r="G86" s="209"/>
      <c r="H86" s="1290"/>
      <c r="I86" s="209"/>
      <c r="J86" s="210"/>
      <c r="K86" s="211"/>
      <c r="L86" s="211"/>
      <c r="M86" s="208"/>
      <c r="N86" s="208"/>
      <c r="O86" s="208"/>
      <c r="P86" s="208"/>
      <c r="Q86" s="208"/>
      <c r="R86" s="211"/>
      <c r="S86" s="210"/>
      <c r="T86" s="210"/>
      <c r="U86" s="212"/>
      <c r="V86" s="215"/>
      <c r="Z86" s="219"/>
      <c r="AI86" s="219"/>
    </row>
    <row r="87" spans="3:40" ht="13.7" customHeight="1" x14ac:dyDescent="0.2">
      <c r="I87" s="9"/>
      <c r="K87" s="201"/>
      <c r="L87" s="201"/>
      <c r="R87" s="201"/>
      <c r="S87" s="228"/>
      <c r="T87" s="228"/>
      <c r="U87" s="1135"/>
    </row>
    <row r="88" spans="3:40" ht="13.7" customHeight="1" x14ac:dyDescent="0.2">
      <c r="I88" s="9"/>
      <c r="K88" s="201"/>
      <c r="L88" s="201"/>
      <c r="R88" s="201"/>
      <c r="S88" s="228"/>
      <c r="T88" s="228"/>
      <c r="U88" s="1135"/>
    </row>
    <row r="89" spans="3:40" ht="13.7" customHeight="1" x14ac:dyDescent="0.2">
      <c r="C89" s="51" t="s">
        <v>49</v>
      </c>
      <c r="E89" s="232" t="str">
        <f>tab!F2</f>
        <v>2017/18</v>
      </c>
      <c r="I89" s="9"/>
      <c r="K89" s="201"/>
      <c r="L89" s="201"/>
      <c r="R89" s="201"/>
      <c r="S89" s="228"/>
      <c r="T89" s="228"/>
      <c r="U89" s="1135"/>
    </row>
    <row r="90" spans="3:40" ht="13.7" customHeight="1" x14ac:dyDescent="0.2">
      <c r="C90" s="105" t="s">
        <v>179</v>
      </c>
      <c r="E90" s="232">
        <f>tab!G3</f>
        <v>43009</v>
      </c>
      <c r="I90" s="9"/>
      <c r="K90" s="201"/>
      <c r="L90" s="201"/>
      <c r="R90" s="201"/>
      <c r="S90" s="228"/>
      <c r="T90" s="228"/>
      <c r="U90" s="1135"/>
    </row>
    <row r="91" spans="3:40" ht="13.7" customHeight="1" x14ac:dyDescent="0.2">
      <c r="I91" s="9"/>
      <c r="K91" s="201"/>
      <c r="L91" s="201"/>
      <c r="R91" s="201"/>
      <c r="S91" s="228"/>
      <c r="T91" s="228"/>
      <c r="U91" s="1135"/>
    </row>
    <row r="92" spans="3:40" ht="13.7" customHeight="1" x14ac:dyDescent="0.2">
      <c r="C92" s="27"/>
      <c r="D92" s="166"/>
      <c r="E92" s="167"/>
      <c r="F92" s="89"/>
      <c r="G92" s="29"/>
      <c r="H92" s="168"/>
      <c r="I92" s="169"/>
      <c r="J92" s="169"/>
      <c r="K92" s="170"/>
      <c r="L92" s="170"/>
      <c r="M92" s="28"/>
      <c r="N92" s="28"/>
      <c r="O92" s="28"/>
      <c r="P92" s="28"/>
      <c r="Q92" s="28"/>
      <c r="R92" s="170"/>
      <c r="S92" s="171"/>
      <c r="T92" s="171"/>
      <c r="U92" s="471"/>
      <c r="V92" s="30"/>
      <c r="AB92" s="106"/>
      <c r="AC92" s="112"/>
      <c r="AD92" s="106"/>
      <c r="AE92" s="106"/>
      <c r="AF92" s="106"/>
      <c r="AG92" s="106"/>
      <c r="AH92" s="107"/>
      <c r="AI92" s="108"/>
      <c r="AJ92" s="109"/>
      <c r="AK92" s="144"/>
      <c r="AL92" s="107"/>
    </row>
    <row r="93" spans="3:40" s="233" customFormat="1" ht="13.7" customHeight="1" x14ac:dyDescent="0.2">
      <c r="C93" s="175"/>
      <c r="D93" s="1328" t="s">
        <v>180</v>
      </c>
      <c r="E93" s="1329"/>
      <c r="F93" s="1329"/>
      <c r="G93" s="1329"/>
      <c r="H93" s="1329"/>
      <c r="I93" s="1330"/>
      <c r="J93" s="1330"/>
      <c r="K93" s="1330"/>
      <c r="L93" s="1259"/>
      <c r="M93" s="1257" t="s">
        <v>664</v>
      </c>
      <c r="N93" s="1018"/>
      <c r="O93" s="1018"/>
      <c r="P93" s="1018"/>
      <c r="Q93" s="1018"/>
      <c r="R93" s="1259"/>
      <c r="S93" s="1328" t="s">
        <v>674</v>
      </c>
      <c r="T93" s="1328"/>
      <c r="U93" s="1330"/>
      <c r="V93" s="177"/>
      <c r="W93" s="234"/>
      <c r="X93" s="234"/>
      <c r="Y93" s="235"/>
      <c r="Z93" s="236"/>
      <c r="AA93" s="235"/>
      <c r="AM93" s="234"/>
      <c r="AN93" s="234"/>
    </row>
    <row r="94" spans="3:40" s="233" customFormat="1" ht="13.7" customHeight="1" x14ac:dyDescent="0.2">
      <c r="C94" s="175"/>
      <c r="D94" s="991" t="s">
        <v>707</v>
      </c>
      <c r="E94" s="991" t="s">
        <v>124</v>
      </c>
      <c r="F94" s="991" t="s">
        <v>182</v>
      </c>
      <c r="G94" s="1278" t="s">
        <v>183</v>
      </c>
      <c r="H94" s="1279" t="s">
        <v>184</v>
      </c>
      <c r="I94" s="1278" t="s">
        <v>185</v>
      </c>
      <c r="J94" s="1278" t="s">
        <v>186</v>
      </c>
      <c r="K94" s="1023" t="s">
        <v>187</v>
      </c>
      <c r="L94" s="1020"/>
      <c r="M94" s="1009" t="s">
        <v>665</v>
      </c>
      <c r="N94" s="1009" t="s">
        <v>667</v>
      </c>
      <c r="O94" s="1009" t="s">
        <v>669</v>
      </c>
      <c r="P94" s="1009" t="s">
        <v>671</v>
      </c>
      <c r="Q94" s="1011" t="s">
        <v>673</v>
      </c>
      <c r="R94" s="1020"/>
      <c r="S94" s="1021" t="s">
        <v>675</v>
      </c>
      <c r="T94" s="1021" t="s">
        <v>678</v>
      </c>
      <c r="U94" s="1131" t="s">
        <v>188</v>
      </c>
      <c r="V94" s="183"/>
      <c r="W94" s="237"/>
      <c r="X94" s="237"/>
      <c r="Y94" s="238"/>
      <c r="Z94" s="939" t="s">
        <v>194</v>
      </c>
      <c r="AA94" s="940" t="s">
        <v>680</v>
      </c>
      <c r="AB94" s="941" t="s">
        <v>681</v>
      </c>
      <c r="AC94" s="941" t="s">
        <v>681</v>
      </c>
      <c r="AD94" s="941" t="s">
        <v>684</v>
      </c>
      <c r="AE94" s="941" t="s">
        <v>689</v>
      </c>
      <c r="AF94" s="941" t="s">
        <v>687</v>
      </c>
      <c r="AG94" s="941" t="s">
        <v>690</v>
      </c>
      <c r="AH94" s="941" t="s">
        <v>189</v>
      </c>
      <c r="AI94" s="945" t="s">
        <v>190</v>
      </c>
      <c r="AJ94" s="941" t="s">
        <v>199</v>
      </c>
      <c r="AK94" s="941" t="s">
        <v>200</v>
      </c>
      <c r="AL94" s="941" t="s">
        <v>201</v>
      </c>
      <c r="AM94" s="942" t="s">
        <v>202</v>
      </c>
      <c r="AN94" s="942" t="s">
        <v>1</v>
      </c>
    </row>
    <row r="95" spans="3:40" s="233" customFormat="1" ht="13.7" customHeight="1" x14ac:dyDescent="0.2">
      <c r="C95" s="189"/>
      <c r="D95" s="1258"/>
      <c r="E95" s="991"/>
      <c r="F95" s="1022"/>
      <c r="G95" s="1278" t="s">
        <v>191</v>
      </c>
      <c r="H95" s="1279" t="s">
        <v>192</v>
      </c>
      <c r="I95" s="1278"/>
      <c r="J95" s="1278"/>
      <c r="K95" s="1023" t="s">
        <v>193</v>
      </c>
      <c r="L95" s="1020"/>
      <c r="M95" s="1009" t="s">
        <v>666</v>
      </c>
      <c r="N95" s="1009" t="s">
        <v>668</v>
      </c>
      <c r="O95" s="1009" t="s">
        <v>670</v>
      </c>
      <c r="P95" s="1009" t="s">
        <v>672</v>
      </c>
      <c r="Q95" s="1011" t="s">
        <v>196</v>
      </c>
      <c r="R95" s="1020"/>
      <c r="S95" s="1021" t="s">
        <v>676</v>
      </c>
      <c r="T95" s="1021" t="s">
        <v>677</v>
      </c>
      <c r="U95" s="1131" t="s">
        <v>196</v>
      </c>
      <c r="V95" s="190"/>
      <c r="Z95" s="941" t="s">
        <v>679</v>
      </c>
      <c r="AA95" s="944">
        <v>0.62</v>
      </c>
      <c r="AB95" s="941" t="s">
        <v>682</v>
      </c>
      <c r="AC95" s="941" t="s">
        <v>683</v>
      </c>
      <c r="AD95" s="941" t="s">
        <v>685</v>
      </c>
      <c r="AE95" s="941" t="s">
        <v>688</v>
      </c>
      <c r="AF95" s="941" t="s">
        <v>688</v>
      </c>
      <c r="AG95" s="941" t="s">
        <v>686</v>
      </c>
      <c r="AH95" s="941"/>
      <c r="AI95" s="941" t="s">
        <v>195</v>
      </c>
      <c r="AJ95" s="941" t="s">
        <v>203</v>
      </c>
      <c r="AK95" s="941" t="s">
        <v>203</v>
      </c>
      <c r="AL95" s="941"/>
      <c r="AM95" s="941" t="s">
        <v>1</v>
      </c>
      <c r="AN95" s="943"/>
    </row>
    <row r="96" spans="3:40" s="239" customFormat="1" ht="13.7" customHeight="1" x14ac:dyDescent="0.2">
      <c r="C96" s="45"/>
      <c r="D96" s="1258"/>
      <c r="E96" s="1258"/>
      <c r="F96" s="1258"/>
      <c r="G96" s="1024"/>
      <c r="H96" s="1288"/>
      <c r="I96" s="1278"/>
      <c r="J96" s="1278"/>
      <c r="K96" s="1023"/>
      <c r="L96" s="1023"/>
      <c r="M96" s="1024"/>
      <c r="N96" s="1024"/>
      <c r="O96" s="1024"/>
      <c r="P96" s="1024"/>
      <c r="Q96" s="1024"/>
      <c r="R96" s="1023"/>
      <c r="S96" s="1025"/>
      <c r="T96" s="1025"/>
      <c r="U96" s="1132"/>
      <c r="V96" s="6"/>
      <c r="Z96" s="51"/>
      <c r="AA96" s="51"/>
      <c r="AB96" s="51"/>
      <c r="AC96" s="51"/>
      <c r="AD96" s="51"/>
      <c r="AE96" s="51"/>
      <c r="AF96" s="51"/>
      <c r="AG96" s="51"/>
      <c r="AH96" s="51"/>
      <c r="AI96" s="51"/>
      <c r="AJ96" s="51"/>
      <c r="AK96" s="51"/>
      <c r="AL96" s="51"/>
      <c r="AM96" s="51"/>
      <c r="AN96" s="195"/>
    </row>
    <row r="97" spans="3:40" ht="13.7" customHeight="1" x14ac:dyDescent="0.2">
      <c r="C97" s="45"/>
      <c r="D97" s="196" t="str">
        <f>IF(dir!D70=0,"",dir!D70)</f>
        <v/>
      </c>
      <c r="E97" s="196" t="str">
        <f>IF(dir!E70=0,"",dir!E70)</f>
        <v>piet</v>
      </c>
      <c r="F97" s="196" t="str">
        <f>IF(dir!F70=0,"",dir!F70)</f>
        <v>directeur</v>
      </c>
      <c r="G97" s="48">
        <f>IF(G70="","",G70+1)</f>
        <v>40</v>
      </c>
      <c r="H97" s="197">
        <f>IF(dir!H70=0,"",dir!H70)</f>
        <v>28031</v>
      </c>
      <c r="I97" s="198" t="str">
        <f>IF(I70=0,"",I70)</f>
        <v>DB</v>
      </c>
      <c r="J97" s="198">
        <f>IF(E97="","",IF(dir!J70+1&gt;VLOOKUP(I97,Schaal2014,22,FALSE),dir!J70,dir!J70+1))</f>
        <v>4</v>
      </c>
      <c r="K97" s="199">
        <f>IF(dir!K70="","",dir!K70)</f>
        <v>1</v>
      </c>
      <c r="L97" s="962"/>
      <c r="M97" s="961">
        <f>IF(M70="",0,M70)</f>
        <v>0</v>
      </c>
      <c r="N97" s="961">
        <f>IF(N70="",0,N70)</f>
        <v>0</v>
      </c>
      <c r="O97" s="1026">
        <f>IF(K97="","",IF(K97*40&gt;40,40,K97*40))</f>
        <v>40</v>
      </c>
      <c r="P97" s="1026"/>
      <c r="Q97" s="1026">
        <f>IF(K97="","",SUM(M97:P97))</f>
        <v>40</v>
      </c>
      <c r="R97" s="962"/>
      <c r="S97" s="1027">
        <f t="shared" ref="S97:S111" si="77">IF(K97="","",(1659*K97-Q97)*AC97)</f>
        <v>61827.414249547932</v>
      </c>
      <c r="T97" s="1015">
        <f>IF(K97="","",(Q97*AD97)+AB97*(AE97+AF97*(1-AG97)))</f>
        <v>1527.5457504520798</v>
      </c>
      <c r="U97" s="1133">
        <f>IF(K97="","",(S97+T97))</f>
        <v>63354.960000000014</v>
      </c>
      <c r="V97" s="190"/>
      <c r="Z97" s="946">
        <f t="shared" ref="Z97:Z111" si="78">IF(I97="","",VLOOKUP(I97,Schaal2014,J97+1,FALSE))</f>
        <v>3259</v>
      </c>
      <c r="AA97" s="111">
        <f>+tab!$C$156</f>
        <v>0.62</v>
      </c>
      <c r="AB97" s="947">
        <f>Z97*12/1659</f>
        <v>23.573236889692584</v>
      </c>
      <c r="AC97" s="947">
        <f>Z97*12*(1+AA97)/1659</f>
        <v>38.188643761301996</v>
      </c>
      <c r="AD97" s="947">
        <f>AC97-AB97</f>
        <v>14.615406871609412</v>
      </c>
      <c r="AE97" s="51">
        <f t="shared" ref="AE97:AE111" si="79">O97+P97</f>
        <v>40</v>
      </c>
      <c r="AF97" s="51">
        <f t="shared" ref="AF97:AF111" si="80">M97+N97</f>
        <v>0</v>
      </c>
      <c r="AG97" s="948">
        <f>IF(I97&gt;8,tab!C$157,tab!C$160)</f>
        <v>0.5</v>
      </c>
      <c r="AH97" s="51">
        <f t="shared" ref="AH97:AH111" si="81">IF(G97&lt;25,0,IF(G97=25,25,IF(G97&lt;40,0,IF(G97=40,40,IF(G97&gt;=40,0)))))</f>
        <v>40</v>
      </c>
      <c r="AI97" s="51">
        <f t="shared" ref="AI97:AI111" si="82">IF(AH97=25,(Z97*1.08*(K97)/2),IF(AH97=40,(Z97*1.08*(K97)),IF(AH97=0,0)))</f>
        <v>3519.7200000000003</v>
      </c>
      <c r="AK97" s="51"/>
      <c r="AL97" s="51"/>
      <c r="AM97" s="195"/>
      <c r="AN97" s="113"/>
    </row>
    <row r="98" spans="3:40" ht="13.7" customHeight="1" x14ac:dyDescent="0.2">
      <c r="C98" s="45"/>
      <c r="D98" s="196" t="str">
        <f>IF(dir!D71=0,"",dir!D71)</f>
        <v/>
      </c>
      <c r="E98" s="196" t="str">
        <f>IF(dir!E71=0,"",dir!E71)</f>
        <v/>
      </c>
      <c r="F98" s="196" t="str">
        <f>IF(dir!F71=0,"",dir!F71)</f>
        <v/>
      </c>
      <c r="G98" s="48" t="str">
        <f t="shared" ref="G98:G111" si="83">IF(G71="","",G71+1)</f>
        <v/>
      </c>
      <c r="H98" s="197" t="str">
        <f>IF(dir!H71=0,"",dir!H71)</f>
        <v/>
      </c>
      <c r="I98" s="198" t="str">
        <f t="shared" ref="I98:I111" si="84">IF(I71=0,"",I71)</f>
        <v/>
      </c>
      <c r="J98" s="198" t="str">
        <f>IF(E98="","",IF(dir!J71+1&gt;VLOOKUP(I98,Schaal2014,22,FALSE),dir!J71,dir!J71+1))</f>
        <v/>
      </c>
      <c r="K98" s="199" t="str">
        <f>IF(dir!K71="","",dir!K71)</f>
        <v/>
      </c>
      <c r="L98" s="962"/>
      <c r="M98" s="961">
        <f t="shared" ref="M98:N98" si="85">IF(M71="",0,M71)</f>
        <v>0</v>
      </c>
      <c r="N98" s="961">
        <f t="shared" si="85"/>
        <v>0</v>
      </c>
      <c r="O98" s="1026" t="str">
        <f t="shared" ref="O98:O111" si="86">IF(K98="","",IF(K98*40&gt;40,40,K98*40))</f>
        <v/>
      </c>
      <c r="P98" s="1026"/>
      <c r="Q98" s="1026" t="str">
        <f t="shared" ref="Q98:Q111" si="87">IF(K98="","",SUM(M98:P98))</f>
        <v/>
      </c>
      <c r="R98" s="962"/>
      <c r="S98" s="1027" t="str">
        <f t="shared" si="77"/>
        <v/>
      </c>
      <c r="T98" s="1015" t="str">
        <f t="shared" ref="T98:T111" si="88">IF(K98="","",(Q98*AD98)+AB98*(AE98+AF98*(1-AG98)))</f>
        <v/>
      </c>
      <c r="U98" s="1133" t="str">
        <f t="shared" ref="U98:U111" si="89">IF(K98="","",(S98+T98))</f>
        <v/>
      </c>
      <c r="V98" s="190"/>
      <c r="Z98" s="946" t="str">
        <f t="shared" si="78"/>
        <v/>
      </c>
      <c r="AA98" s="111">
        <f>+tab!$C$156</f>
        <v>0.62</v>
      </c>
      <c r="AB98" s="947" t="e">
        <f t="shared" ref="AB98:AB111" si="90">Z98*12/1659</f>
        <v>#VALUE!</v>
      </c>
      <c r="AC98" s="947" t="e">
        <f t="shared" ref="AC98:AC111" si="91">Z98*12*(1+AA98)/1659</f>
        <v>#VALUE!</v>
      </c>
      <c r="AD98" s="947" t="e">
        <f t="shared" ref="AD98:AD111" si="92">AC98-AB98</f>
        <v>#VALUE!</v>
      </c>
      <c r="AE98" s="51" t="e">
        <f t="shared" si="79"/>
        <v>#VALUE!</v>
      </c>
      <c r="AF98" s="51">
        <f t="shared" si="80"/>
        <v>0</v>
      </c>
      <c r="AG98" s="948">
        <f>IF(I98&gt;8,tab!C$157,tab!C$160)</f>
        <v>0.5</v>
      </c>
      <c r="AH98" s="51">
        <f t="shared" si="81"/>
        <v>0</v>
      </c>
      <c r="AI98" s="51">
        <f t="shared" si="82"/>
        <v>0</v>
      </c>
      <c r="AK98" s="51"/>
      <c r="AL98" s="51"/>
      <c r="AM98" s="113"/>
      <c r="AN98" s="195"/>
    </row>
    <row r="99" spans="3:40" ht="13.7" customHeight="1" x14ac:dyDescent="0.2">
      <c r="C99" s="45"/>
      <c r="D99" s="196" t="str">
        <f>IF(dir!D72=0,"",dir!D72)</f>
        <v/>
      </c>
      <c r="E99" s="196" t="str">
        <f>IF(dir!E72=0,"",dir!E72)</f>
        <v/>
      </c>
      <c r="F99" s="196" t="str">
        <f>IF(dir!F72=0,"",dir!F72)</f>
        <v/>
      </c>
      <c r="G99" s="48" t="str">
        <f t="shared" si="83"/>
        <v/>
      </c>
      <c r="H99" s="197" t="str">
        <f>IF(dir!H72=0,"",dir!H72)</f>
        <v/>
      </c>
      <c r="I99" s="198" t="str">
        <f t="shared" si="84"/>
        <v/>
      </c>
      <c r="J99" s="198" t="str">
        <f>IF(E99="","",IF(dir!J72+1&gt;VLOOKUP(I99,Schaal2014,22,FALSE),dir!J72,dir!J72+1))</f>
        <v/>
      </c>
      <c r="K99" s="199" t="str">
        <f>IF(dir!K72="","",dir!K72)</f>
        <v/>
      </c>
      <c r="L99" s="962"/>
      <c r="M99" s="961">
        <f t="shared" ref="M99:N99" si="93">IF(M72="",0,M72)</f>
        <v>0</v>
      </c>
      <c r="N99" s="961">
        <f t="shared" si="93"/>
        <v>0</v>
      </c>
      <c r="O99" s="1026" t="str">
        <f t="shared" si="86"/>
        <v/>
      </c>
      <c r="P99" s="1026"/>
      <c r="Q99" s="1026" t="str">
        <f t="shared" si="87"/>
        <v/>
      </c>
      <c r="R99" s="962"/>
      <c r="S99" s="1027" t="str">
        <f t="shared" si="77"/>
        <v/>
      </c>
      <c r="T99" s="1015" t="str">
        <f t="shared" si="88"/>
        <v/>
      </c>
      <c r="U99" s="1133" t="str">
        <f t="shared" si="89"/>
        <v/>
      </c>
      <c r="V99" s="190"/>
      <c r="Z99" s="946" t="str">
        <f t="shared" si="78"/>
        <v/>
      </c>
      <c r="AA99" s="111">
        <f>+tab!$C$156</f>
        <v>0.62</v>
      </c>
      <c r="AB99" s="947" t="e">
        <f t="shared" si="90"/>
        <v>#VALUE!</v>
      </c>
      <c r="AC99" s="947" t="e">
        <f t="shared" si="91"/>
        <v>#VALUE!</v>
      </c>
      <c r="AD99" s="947" t="e">
        <f t="shared" si="92"/>
        <v>#VALUE!</v>
      </c>
      <c r="AE99" s="51" t="e">
        <f t="shared" si="79"/>
        <v>#VALUE!</v>
      </c>
      <c r="AF99" s="51">
        <f t="shared" si="80"/>
        <v>0</v>
      </c>
      <c r="AG99" s="948">
        <f>IF(I99&gt;8,tab!C$157,tab!C$160)</f>
        <v>0.5</v>
      </c>
      <c r="AH99" s="51">
        <f t="shared" si="81"/>
        <v>0</v>
      </c>
      <c r="AI99" s="51">
        <f t="shared" si="82"/>
        <v>0</v>
      </c>
      <c r="AK99" s="51"/>
      <c r="AL99" s="51"/>
      <c r="AM99" s="113"/>
      <c r="AN99" s="195"/>
    </row>
    <row r="100" spans="3:40" ht="13.7" customHeight="1" x14ac:dyDescent="0.2">
      <c r="C100" s="45"/>
      <c r="D100" s="196" t="str">
        <f>IF(dir!D73=0,"",dir!D73)</f>
        <v/>
      </c>
      <c r="E100" s="196" t="str">
        <f>IF(dir!E73=0,"",dir!E73)</f>
        <v/>
      </c>
      <c r="F100" s="196" t="str">
        <f>IF(dir!F73=0,"",dir!F73)</f>
        <v/>
      </c>
      <c r="G100" s="48" t="str">
        <f t="shared" si="83"/>
        <v/>
      </c>
      <c r="H100" s="197" t="str">
        <f>IF(dir!H73=0,"",dir!H73)</f>
        <v/>
      </c>
      <c r="I100" s="198" t="str">
        <f t="shared" si="84"/>
        <v/>
      </c>
      <c r="J100" s="198" t="str">
        <f>IF(E100="","",IF(dir!J73+1&gt;VLOOKUP(I100,Schaal2014,22,FALSE),dir!J73,dir!J73+1))</f>
        <v/>
      </c>
      <c r="K100" s="199" t="str">
        <f>IF(dir!K73="","",dir!K73)</f>
        <v/>
      </c>
      <c r="L100" s="962"/>
      <c r="M100" s="961">
        <f t="shared" ref="M100:N100" si="94">IF(M73="",0,M73)</f>
        <v>0</v>
      </c>
      <c r="N100" s="961">
        <f t="shared" si="94"/>
        <v>0</v>
      </c>
      <c r="O100" s="1026" t="str">
        <f t="shared" si="86"/>
        <v/>
      </c>
      <c r="P100" s="1026"/>
      <c r="Q100" s="1026" t="str">
        <f t="shared" si="87"/>
        <v/>
      </c>
      <c r="R100" s="962"/>
      <c r="S100" s="1027" t="str">
        <f t="shared" si="77"/>
        <v/>
      </c>
      <c r="T100" s="1015" t="str">
        <f t="shared" si="88"/>
        <v/>
      </c>
      <c r="U100" s="1133" t="str">
        <f t="shared" si="89"/>
        <v/>
      </c>
      <c r="V100" s="190"/>
      <c r="Z100" s="946" t="str">
        <f t="shared" si="78"/>
        <v/>
      </c>
      <c r="AA100" s="111">
        <f>+tab!$C$156</f>
        <v>0.62</v>
      </c>
      <c r="AB100" s="947" t="e">
        <f t="shared" si="90"/>
        <v>#VALUE!</v>
      </c>
      <c r="AC100" s="947" t="e">
        <f t="shared" si="91"/>
        <v>#VALUE!</v>
      </c>
      <c r="AD100" s="947" t="e">
        <f t="shared" si="92"/>
        <v>#VALUE!</v>
      </c>
      <c r="AE100" s="51" t="e">
        <f t="shared" si="79"/>
        <v>#VALUE!</v>
      </c>
      <c r="AF100" s="51">
        <f t="shared" si="80"/>
        <v>0</v>
      </c>
      <c r="AG100" s="948">
        <f>IF(I100&gt;8,tab!C$157,tab!C$160)</f>
        <v>0.5</v>
      </c>
      <c r="AH100" s="51">
        <f t="shared" si="81"/>
        <v>0</v>
      </c>
      <c r="AI100" s="51">
        <f t="shared" si="82"/>
        <v>0</v>
      </c>
      <c r="AK100" s="51"/>
      <c r="AL100" s="51"/>
      <c r="AM100" s="113"/>
      <c r="AN100" s="195"/>
    </row>
    <row r="101" spans="3:40" ht="13.7" customHeight="1" x14ac:dyDescent="0.2">
      <c r="C101" s="45"/>
      <c r="D101" s="196" t="str">
        <f>IF(dir!D74=0,"",dir!D74)</f>
        <v/>
      </c>
      <c r="E101" s="196" t="str">
        <f>IF(dir!E74=0,"",dir!E74)</f>
        <v/>
      </c>
      <c r="F101" s="196" t="str">
        <f>IF(dir!F74=0,"",dir!F74)</f>
        <v/>
      </c>
      <c r="G101" s="48" t="str">
        <f t="shared" si="83"/>
        <v/>
      </c>
      <c r="H101" s="197" t="str">
        <f>IF(dir!H74=0,"",dir!H74)</f>
        <v/>
      </c>
      <c r="I101" s="198" t="str">
        <f t="shared" si="84"/>
        <v/>
      </c>
      <c r="J101" s="198" t="str">
        <f>IF(E101="","",IF(dir!J74+1&gt;VLOOKUP(I101,Schaal2014,22,FALSE),dir!J74,dir!J74+1))</f>
        <v/>
      </c>
      <c r="K101" s="199" t="str">
        <f>IF(dir!K74="","",dir!K74)</f>
        <v/>
      </c>
      <c r="L101" s="962"/>
      <c r="M101" s="961">
        <f t="shared" ref="M101:N101" si="95">IF(M74="",0,M74)</f>
        <v>0</v>
      </c>
      <c r="N101" s="961">
        <f t="shared" si="95"/>
        <v>0</v>
      </c>
      <c r="O101" s="1026" t="str">
        <f t="shared" si="86"/>
        <v/>
      </c>
      <c r="P101" s="1026"/>
      <c r="Q101" s="1026" t="str">
        <f t="shared" si="87"/>
        <v/>
      </c>
      <c r="R101" s="962"/>
      <c r="S101" s="1027" t="str">
        <f t="shared" si="77"/>
        <v/>
      </c>
      <c r="T101" s="1015" t="str">
        <f t="shared" si="88"/>
        <v/>
      </c>
      <c r="U101" s="1133" t="str">
        <f t="shared" si="89"/>
        <v/>
      </c>
      <c r="V101" s="190"/>
      <c r="Z101" s="946" t="str">
        <f t="shared" si="78"/>
        <v/>
      </c>
      <c r="AA101" s="111">
        <f>+tab!$C$156</f>
        <v>0.62</v>
      </c>
      <c r="AB101" s="947" t="e">
        <f t="shared" si="90"/>
        <v>#VALUE!</v>
      </c>
      <c r="AC101" s="947" t="e">
        <f t="shared" si="91"/>
        <v>#VALUE!</v>
      </c>
      <c r="AD101" s="947" t="e">
        <f t="shared" si="92"/>
        <v>#VALUE!</v>
      </c>
      <c r="AE101" s="51" t="e">
        <f t="shared" si="79"/>
        <v>#VALUE!</v>
      </c>
      <c r="AF101" s="51">
        <f t="shared" si="80"/>
        <v>0</v>
      </c>
      <c r="AG101" s="948">
        <f>IF(I101&gt;8,tab!C$157,tab!C$160)</f>
        <v>0.5</v>
      </c>
      <c r="AH101" s="51">
        <f t="shared" si="81"/>
        <v>0</v>
      </c>
      <c r="AI101" s="51">
        <f t="shared" si="82"/>
        <v>0</v>
      </c>
      <c r="AK101" s="51"/>
      <c r="AL101" s="51"/>
      <c r="AM101" s="113"/>
      <c r="AN101" s="195"/>
    </row>
    <row r="102" spans="3:40" ht="13.7" customHeight="1" x14ac:dyDescent="0.2">
      <c r="C102" s="45"/>
      <c r="D102" s="196" t="str">
        <f>IF(dir!D75=0,"",dir!D75)</f>
        <v/>
      </c>
      <c r="E102" s="196" t="str">
        <f>IF(dir!E75=0,"",dir!E75)</f>
        <v/>
      </c>
      <c r="F102" s="196" t="str">
        <f>IF(dir!F75=0,"",dir!F75)</f>
        <v/>
      </c>
      <c r="G102" s="48" t="str">
        <f t="shared" si="83"/>
        <v/>
      </c>
      <c r="H102" s="197" t="str">
        <f>IF(dir!H75=0,"",dir!H75)</f>
        <v/>
      </c>
      <c r="I102" s="198" t="str">
        <f t="shared" si="84"/>
        <v/>
      </c>
      <c r="J102" s="198" t="str">
        <f>IF(E102="","",IF(dir!J75+1&gt;VLOOKUP(I102,Schaal2014,22,FALSE),dir!J75,dir!J75+1))</f>
        <v/>
      </c>
      <c r="K102" s="199" t="str">
        <f>IF(dir!K75="","",dir!K75)</f>
        <v/>
      </c>
      <c r="L102" s="962"/>
      <c r="M102" s="961">
        <f t="shared" ref="M102:N102" si="96">IF(M75="",0,M75)</f>
        <v>0</v>
      </c>
      <c r="N102" s="961">
        <f t="shared" si="96"/>
        <v>0</v>
      </c>
      <c r="O102" s="1026" t="str">
        <f t="shared" si="86"/>
        <v/>
      </c>
      <c r="P102" s="1026"/>
      <c r="Q102" s="1026" t="str">
        <f t="shared" si="87"/>
        <v/>
      </c>
      <c r="R102" s="962"/>
      <c r="S102" s="1027" t="str">
        <f t="shared" si="77"/>
        <v/>
      </c>
      <c r="T102" s="1015" t="str">
        <f t="shared" si="88"/>
        <v/>
      </c>
      <c r="U102" s="1133" t="str">
        <f t="shared" si="89"/>
        <v/>
      </c>
      <c r="V102" s="190"/>
      <c r="Z102" s="946" t="str">
        <f t="shared" si="78"/>
        <v/>
      </c>
      <c r="AA102" s="111">
        <f>+tab!$C$156</f>
        <v>0.62</v>
      </c>
      <c r="AB102" s="947" t="e">
        <f t="shared" si="90"/>
        <v>#VALUE!</v>
      </c>
      <c r="AC102" s="947" t="e">
        <f t="shared" si="91"/>
        <v>#VALUE!</v>
      </c>
      <c r="AD102" s="947" t="e">
        <f t="shared" si="92"/>
        <v>#VALUE!</v>
      </c>
      <c r="AE102" s="51" t="e">
        <f t="shared" si="79"/>
        <v>#VALUE!</v>
      </c>
      <c r="AF102" s="51">
        <f t="shared" si="80"/>
        <v>0</v>
      </c>
      <c r="AG102" s="948">
        <f>IF(I102&gt;8,tab!C$157,tab!C$160)</f>
        <v>0.5</v>
      </c>
      <c r="AH102" s="51">
        <f t="shared" si="81"/>
        <v>0</v>
      </c>
      <c r="AI102" s="51">
        <f t="shared" si="82"/>
        <v>0</v>
      </c>
      <c r="AK102" s="51"/>
      <c r="AL102" s="51"/>
      <c r="AM102" s="113"/>
      <c r="AN102" s="195"/>
    </row>
    <row r="103" spans="3:40" ht="13.7" customHeight="1" x14ac:dyDescent="0.2">
      <c r="C103" s="45"/>
      <c r="D103" s="196" t="str">
        <f>IF(dir!D76=0,"",dir!D76)</f>
        <v/>
      </c>
      <c r="E103" s="196" t="str">
        <f>IF(dir!E76=0,"",dir!E76)</f>
        <v/>
      </c>
      <c r="F103" s="196" t="str">
        <f>IF(dir!F76=0,"",dir!F76)</f>
        <v/>
      </c>
      <c r="G103" s="48" t="str">
        <f t="shared" si="83"/>
        <v/>
      </c>
      <c r="H103" s="197" t="str">
        <f>IF(dir!H76=0,"",dir!H76)</f>
        <v/>
      </c>
      <c r="I103" s="198" t="str">
        <f t="shared" si="84"/>
        <v/>
      </c>
      <c r="J103" s="198" t="str">
        <f>IF(E103="","",IF(dir!J76+1&gt;VLOOKUP(I103,Schaal2014,22,FALSE),dir!J76,dir!J76+1))</f>
        <v/>
      </c>
      <c r="K103" s="199" t="str">
        <f>IF(dir!K76="","",dir!K76)</f>
        <v/>
      </c>
      <c r="L103" s="962"/>
      <c r="M103" s="961">
        <f t="shared" ref="M103:N103" si="97">IF(M76="",0,M76)</f>
        <v>0</v>
      </c>
      <c r="N103" s="961">
        <f t="shared" si="97"/>
        <v>0</v>
      </c>
      <c r="O103" s="1026" t="str">
        <f t="shared" si="86"/>
        <v/>
      </c>
      <c r="P103" s="1026"/>
      <c r="Q103" s="1026" t="str">
        <f t="shared" si="87"/>
        <v/>
      </c>
      <c r="R103" s="962"/>
      <c r="S103" s="1027" t="str">
        <f t="shared" si="77"/>
        <v/>
      </c>
      <c r="T103" s="1015" t="str">
        <f t="shared" si="88"/>
        <v/>
      </c>
      <c r="U103" s="1133" t="str">
        <f t="shared" si="89"/>
        <v/>
      </c>
      <c r="V103" s="190"/>
      <c r="Z103" s="946" t="str">
        <f t="shared" si="78"/>
        <v/>
      </c>
      <c r="AA103" s="111">
        <f>+tab!$C$156</f>
        <v>0.62</v>
      </c>
      <c r="AB103" s="947" t="e">
        <f t="shared" si="90"/>
        <v>#VALUE!</v>
      </c>
      <c r="AC103" s="947" t="e">
        <f t="shared" si="91"/>
        <v>#VALUE!</v>
      </c>
      <c r="AD103" s="947" t="e">
        <f t="shared" si="92"/>
        <v>#VALUE!</v>
      </c>
      <c r="AE103" s="51" t="e">
        <f t="shared" si="79"/>
        <v>#VALUE!</v>
      </c>
      <c r="AF103" s="51">
        <f t="shared" si="80"/>
        <v>0</v>
      </c>
      <c r="AG103" s="948">
        <f>IF(I103&gt;8,tab!C$157,tab!C$160)</f>
        <v>0.5</v>
      </c>
      <c r="AH103" s="51">
        <f t="shared" si="81"/>
        <v>0</v>
      </c>
      <c r="AI103" s="51">
        <f t="shared" si="82"/>
        <v>0</v>
      </c>
      <c r="AK103" s="51"/>
      <c r="AL103" s="51"/>
      <c r="AM103" s="113"/>
      <c r="AN103" s="195"/>
    </row>
    <row r="104" spans="3:40" ht="13.7" customHeight="1" x14ac:dyDescent="0.2">
      <c r="C104" s="45"/>
      <c r="D104" s="196" t="str">
        <f>IF(dir!D77=0,"",dir!D77)</f>
        <v/>
      </c>
      <c r="E104" s="196" t="str">
        <f>IF(dir!E77=0,"",dir!E77)</f>
        <v/>
      </c>
      <c r="F104" s="196" t="str">
        <f>IF(dir!F77=0,"",dir!F77)</f>
        <v/>
      </c>
      <c r="G104" s="48" t="str">
        <f t="shared" si="83"/>
        <v/>
      </c>
      <c r="H104" s="197" t="str">
        <f>IF(dir!H77=0,"",dir!H77)</f>
        <v/>
      </c>
      <c r="I104" s="198" t="str">
        <f t="shared" si="84"/>
        <v/>
      </c>
      <c r="J104" s="198" t="str">
        <f>IF(E104="","",IF(dir!J77+1&gt;VLOOKUP(I104,Schaal2014,22,FALSE),dir!J77,dir!J77+1))</f>
        <v/>
      </c>
      <c r="K104" s="199" t="str">
        <f>IF(dir!K77="","",dir!K77)</f>
        <v/>
      </c>
      <c r="L104" s="962"/>
      <c r="M104" s="961">
        <f t="shared" ref="M104:N104" si="98">IF(M77="",0,M77)</f>
        <v>0</v>
      </c>
      <c r="N104" s="961">
        <f t="shared" si="98"/>
        <v>0</v>
      </c>
      <c r="O104" s="1026" t="str">
        <f t="shared" si="86"/>
        <v/>
      </c>
      <c r="P104" s="1026"/>
      <c r="Q104" s="1026" t="str">
        <f t="shared" si="87"/>
        <v/>
      </c>
      <c r="R104" s="962"/>
      <c r="S104" s="1027" t="str">
        <f t="shared" si="77"/>
        <v/>
      </c>
      <c r="T104" s="1015" t="str">
        <f t="shared" si="88"/>
        <v/>
      </c>
      <c r="U104" s="1133" t="str">
        <f t="shared" si="89"/>
        <v/>
      </c>
      <c r="V104" s="190"/>
      <c r="Z104" s="946" t="str">
        <f t="shared" si="78"/>
        <v/>
      </c>
      <c r="AA104" s="111">
        <f>+tab!$C$156</f>
        <v>0.62</v>
      </c>
      <c r="AB104" s="947" t="e">
        <f t="shared" si="90"/>
        <v>#VALUE!</v>
      </c>
      <c r="AC104" s="947" t="e">
        <f t="shared" si="91"/>
        <v>#VALUE!</v>
      </c>
      <c r="AD104" s="947" t="e">
        <f t="shared" si="92"/>
        <v>#VALUE!</v>
      </c>
      <c r="AE104" s="51" t="e">
        <f t="shared" si="79"/>
        <v>#VALUE!</v>
      </c>
      <c r="AF104" s="51">
        <f t="shared" si="80"/>
        <v>0</v>
      </c>
      <c r="AG104" s="948">
        <f>IF(I104&gt;8,tab!C$157,tab!C$160)</f>
        <v>0.5</v>
      </c>
      <c r="AH104" s="51">
        <f t="shared" si="81"/>
        <v>0</v>
      </c>
      <c r="AI104" s="51">
        <f t="shared" si="82"/>
        <v>0</v>
      </c>
      <c r="AK104" s="51"/>
      <c r="AL104" s="51"/>
      <c r="AM104" s="113"/>
      <c r="AN104" s="195"/>
    </row>
    <row r="105" spans="3:40" ht="13.7" customHeight="1" x14ac:dyDescent="0.2">
      <c r="C105" s="45"/>
      <c r="D105" s="196" t="str">
        <f>IF(dir!D78=0,"",dir!D78)</f>
        <v/>
      </c>
      <c r="E105" s="196" t="str">
        <f>IF(dir!E78=0,"",dir!E78)</f>
        <v/>
      </c>
      <c r="F105" s="196" t="str">
        <f>IF(dir!F78=0,"",dir!F78)</f>
        <v/>
      </c>
      <c r="G105" s="48" t="str">
        <f t="shared" si="83"/>
        <v/>
      </c>
      <c r="H105" s="197" t="str">
        <f>IF(dir!H78=0,"",dir!H78)</f>
        <v/>
      </c>
      <c r="I105" s="198" t="str">
        <f t="shared" si="84"/>
        <v/>
      </c>
      <c r="J105" s="198" t="str">
        <f>IF(E105="","",IF(dir!J78+1&gt;VLOOKUP(I105,Schaal2014,22,FALSE),dir!J78,dir!J78+1))</f>
        <v/>
      </c>
      <c r="K105" s="199" t="str">
        <f>IF(dir!K78="","",dir!K78)</f>
        <v/>
      </c>
      <c r="L105" s="962"/>
      <c r="M105" s="961">
        <f t="shared" ref="M105:N105" si="99">IF(M78="",0,M78)</f>
        <v>0</v>
      </c>
      <c r="N105" s="961">
        <f t="shared" si="99"/>
        <v>0</v>
      </c>
      <c r="O105" s="1026" t="str">
        <f t="shared" si="86"/>
        <v/>
      </c>
      <c r="P105" s="1026"/>
      <c r="Q105" s="1026" t="str">
        <f t="shared" si="87"/>
        <v/>
      </c>
      <c r="R105" s="962"/>
      <c r="S105" s="1027" t="str">
        <f t="shared" si="77"/>
        <v/>
      </c>
      <c r="T105" s="1015" t="str">
        <f t="shared" si="88"/>
        <v/>
      </c>
      <c r="U105" s="1133" t="str">
        <f t="shared" si="89"/>
        <v/>
      </c>
      <c r="V105" s="190"/>
      <c r="Z105" s="946" t="str">
        <f t="shared" si="78"/>
        <v/>
      </c>
      <c r="AA105" s="111">
        <f>+tab!$C$156</f>
        <v>0.62</v>
      </c>
      <c r="AB105" s="947" t="e">
        <f t="shared" si="90"/>
        <v>#VALUE!</v>
      </c>
      <c r="AC105" s="947" t="e">
        <f t="shared" si="91"/>
        <v>#VALUE!</v>
      </c>
      <c r="AD105" s="947" t="e">
        <f t="shared" si="92"/>
        <v>#VALUE!</v>
      </c>
      <c r="AE105" s="51" t="e">
        <f t="shared" si="79"/>
        <v>#VALUE!</v>
      </c>
      <c r="AF105" s="51">
        <f t="shared" si="80"/>
        <v>0</v>
      </c>
      <c r="AG105" s="948">
        <f>IF(I105&gt;8,tab!C$157,tab!C$160)</f>
        <v>0.5</v>
      </c>
      <c r="AH105" s="51">
        <f t="shared" si="81"/>
        <v>0</v>
      </c>
      <c r="AI105" s="51">
        <f t="shared" si="82"/>
        <v>0</v>
      </c>
      <c r="AK105" s="51"/>
      <c r="AL105" s="51"/>
      <c r="AM105" s="113"/>
      <c r="AN105" s="195"/>
    </row>
    <row r="106" spans="3:40" ht="13.7" customHeight="1" x14ac:dyDescent="0.2">
      <c r="C106" s="45"/>
      <c r="D106" s="196" t="str">
        <f>IF(dir!D79=0,"",dir!D79)</f>
        <v/>
      </c>
      <c r="E106" s="196" t="str">
        <f>IF(dir!E79=0,"",dir!E79)</f>
        <v/>
      </c>
      <c r="F106" s="196" t="str">
        <f>IF(dir!F79=0,"",dir!F79)</f>
        <v/>
      </c>
      <c r="G106" s="48" t="str">
        <f t="shared" si="83"/>
        <v/>
      </c>
      <c r="H106" s="197" t="str">
        <f>IF(dir!H79=0,"",dir!H79)</f>
        <v/>
      </c>
      <c r="I106" s="198" t="str">
        <f t="shared" si="84"/>
        <v/>
      </c>
      <c r="J106" s="198" t="str">
        <f>IF(E106="","",IF(dir!J79+1&gt;VLOOKUP(I106,Schaal2014,22,FALSE),dir!J79,dir!J79+1))</f>
        <v/>
      </c>
      <c r="K106" s="199" t="str">
        <f>IF(dir!K79="","",dir!K79)</f>
        <v/>
      </c>
      <c r="L106" s="962"/>
      <c r="M106" s="961">
        <f t="shared" ref="M106:N106" si="100">IF(M79="",0,M79)</f>
        <v>0</v>
      </c>
      <c r="N106" s="961">
        <f t="shared" si="100"/>
        <v>0</v>
      </c>
      <c r="O106" s="1026" t="str">
        <f t="shared" si="86"/>
        <v/>
      </c>
      <c r="P106" s="1026"/>
      <c r="Q106" s="1026" t="str">
        <f t="shared" si="87"/>
        <v/>
      </c>
      <c r="R106" s="962"/>
      <c r="S106" s="1027" t="str">
        <f t="shared" si="77"/>
        <v/>
      </c>
      <c r="T106" s="1015" t="str">
        <f t="shared" si="88"/>
        <v/>
      </c>
      <c r="U106" s="1133" t="str">
        <f t="shared" si="89"/>
        <v/>
      </c>
      <c r="V106" s="190"/>
      <c r="Z106" s="946" t="str">
        <f t="shared" si="78"/>
        <v/>
      </c>
      <c r="AA106" s="111">
        <f>+tab!$C$156</f>
        <v>0.62</v>
      </c>
      <c r="AB106" s="947" t="e">
        <f t="shared" si="90"/>
        <v>#VALUE!</v>
      </c>
      <c r="AC106" s="947" t="e">
        <f t="shared" si="91"/>
        <v>#VALUE!</v>
      </c>
      <c r="AD106" s="947" t="e">
        <f t="shared" si="92"/>
        <v>#VALUE!</v>
      </c>
      <c r="AE106" s="51" t="e">
        <f t="shared" si="79"/>
        <v>#VALUE!</v>
      </c>
      <c r="AF106" s="51">
        <f t="shared" si="80"/>
        <v>0</v>
      </c>
      <c r="AG106" s="948">
        <f>IF(I106&gt;8,tab!C$157,tab!C$160)</f>
        <v>0.5</v>
      </c>
      <c r="AH106" s="51">
        <f t="shared" si="81"/>
        <v>0</v>
      </c>
      <c r="AI106" s="51">
        <f t="shared" si="82"/>
        <v>0</v>
      </c>
      <c r="AK106" s="51"/>
      <c r="AL106" s="51"/>
      <c r="AM106" s="113"/>
      <c r="AN106" s="195"/>
    </row>
    <row r="107" spans="3:40" ht="13.7" customHeight="1" x14ac:dyDescent="0.2">
      <c r="C107" s="45"/>
      <c r="D107" s="196" t="str">
        <f>IF(dir!D80=0,"",dir!D80)</f>
        <v/>
      </c>
      <c r="E107" s="196" t="str">
        <f>IF(dir!E80=0,"",dir!E80)</f>
        <v/>
      </c>
      <c r="F107" s="196" t="str">
        <f>IF(dir!F80=0,"",dir!F80)</f>
        <v/>
      </c>
      <c r="G107" s="48" t="str">
        <f t="shared" si="83"/>
        <v/>
      </c>
      <c r="H107" s="197" t="str">
        <f>IF(dir!H80=0,"",dir!H80)</f>
        <v/>
      </c>
      <c r="I107" s="198" t="str">
        <f t="shared" si="84"/>
        <v/>
      </c>
      <c r="J107" s="198" t="str">
        <f>IF(E107="","",IF(dir!J80+1&gt;VLOOKUP(I107,Schaal2014,22,FALSE),dir!J80,dir!J80+1))</f>
        <v/>
      </c>
      <c r="K107" s="199" t="str">
        <f>IF(dir!K80="","",dir!K80)</f>
        <v/>
      </c>
      <c r="L107" s="962"/>
      <c r="M107" s="961">
        <f t="shared" ref="M107:N107" si="101">IF(M80="",0,M80)</f>
        <v>0</v>
      </c>
      <c r="N107" s="961">
        <f t="shared" si="101"/>
        <v>0</v>
      </c>
      <c r="O107" s="1026" t="str">
        <f t="shared" si="86"/>
        <v/>
      </c>
      <c r="P107" s="1026"/>
      <c r="Q107" s="1026" t="str">
        <f t="shared" si="87"/>
        <v/>
      </c>
      <c r="R107" s="962"/>
      <c r="S107" s="1027" t="str">
        <f t="shared" si="77"/>
        <v/>
      </c>
      <c r="T107" s="1015" t="str">
        <f t="shared" si="88"/>
        <v/>
      </c>
      <c r="U107" s="1133" t="str">
        <f t="shared" si="89"/>
        <v/>
      </c>
      <c r="V107" s="190"/>
      <c r="Z107" s="946" t="str">
        <f t="shared" si="78"/>
        <v/>
      </c>
      <c r="AA107" s="111">
        <f>+tab!$C$156</f>
        <v>0.62</v>
      </c>
      <c r="AB107" s="947" t="e">
        <f t="shared" si="90"/>
        <v>#VALUE!</v>
      </c>
      <c r="AC107" s="947" t="e">
        <f t="shared" si="91"/>
        <v>#VALUE!</v>
      </c>
      <c r="AD107" s="947" t="e">
        <f t="shared" si="92"/>
        <v>#VALUE!</v>
      </c>
      <c r="AE107" s="51" t="e">
        <f t="shared" si="79"/>
        <v>#VALUE!</v>
      </c>
      <c r="AF107" s="51">
        <f t="shared" si="80"/>
        <v>0</v>
      </c>
      <c r="AG107" s="948">
        <f>IF(I107&gt;8,tab!C$157,tab!C$160)</f>
        <v>0.5</v>
      </c>
      <c r="AH107" s="51">
        <f t="shared" si="81"/>
        <v>0</v>
      </c>
      <c r="AI107" s="51">
        <f t="shared" si="82"/>
        <v>0</v>
      </c>
      <c r="AK107" s="51"/>
      <c r="AL107" s="51"/>
      <c r="AM107" s="113"/>
      <c r="AN107" s="195"/>
    </row>
    <row r="108" spans="3:40" ht="13.7" customHeight="1" x14ac:dyDescent="0.2">
      <c r="C108" s="45"/>
      <c r="D108" s="196" t="str">
        <f>IF(dir!D81=0,"",dir!D81)</f>
        <v/>
      </c>
      <c r="E108" s="196" t="str">
        <f>IF(dir!E81=0,"",dir!E81)</f>
        <v/>
      </c>
      <c r="F108" s="196" t="str">
        <f>IF(dir!F81=0,"",dir!F81)</f>
        <v/>
      </c>
      <c r="G108" s="48" t="str">
        <f t="shared" si="83"/>
        <v/>
      </c>
      <c r="H108" s="197" t="str">
        <f>IF(dir!H81=0,"",dir!H81)</f>
        <v/>
      </c>
      <c r="I108" s="198" t="str">
        <f t="shared" si="84"/>
        <v/>
      </c>
      <c r="J108" s="198" t="str">
        <f>IF(E108="","",IF(dir!J81+1&gt;VLOOKUP(I108,Schaal2014,22,FALSE),dir!J81,dir!J81+1))</f>
        <v/>
      </c>
      <c r="K108" s="199" t="str">
        <f>IF(dir!K81="","",dir!K81)</f>
        <v/>
      </c>
      <c r="L108" s="962"/>
      <c r="M108" s="961">
        <f t="shared" ref="M108:N108" si="102">IF(M81="",0,M81)</f>
        <v>0</v>
      </c>
      <c r="N108" s="961">
        <f t="shared" si="102"/>
        <v>0</v>
      </c>
      <c r="O108" s="1026" t="str">
        <f t="shared" si="86"/>
        <v/>
      </c>
      <c r="P108" s="1026"/>
      <c r="Q108" s="1026" t="str">
        <f t="shared" si="87"/>
        <v/>
      </c>
      <c r="R108" s="962"/>
      <c r="S108" s="1027" t="str">
        <f t="shared" si="77"/>
        <v/>
      </c>
      <c r="T108" s="1015" t="str">
        <f t="shared" si="88"/>
        <v/>
      </c>
      <c r="U108" s="1133" t="str">
        <f t="shared" si="89"/>
        <v/>
      </c>
      <c r="V108" s="190"/>
      <c r="Z108" s="946" t="str">
        <f t="shared" si="78"/>
        <v/>
      </c>
      <c r="AA108" s="111">
        <f>+tab!$C$156</f>
        <v>0.62</v>
      </c>
      <c r="AB108" s="947" t="e">
        <f t="shared" si="90"/>
        <v>#VALUE!</v>
      </c>
      <c r="AC108" s="947" t="e">
        <f t="shared" si="91"/>
        <v>#VALUE!</v>
      </c>
      <c r="AD108" s="947" t="e">
        <f t="shared" si="92"/>
        <v>#VALUE!</v>
      </c>
      <c r="AE108" s="51" t="e">
        <f t="shared" si="79"/>
        <v>#VALUE!</v>
      </c>
      <c r="AF108" s="51">
        <f t="shared" si="80"/>
        <v>0</v>
      </c>
      <c r="AG108" s="948">
        <f>IF(I108&gt;8,tab!C$157,tab!C$160)</f>
        <v>0.5</v>
      </c>
      <c r="AH108" s="51">
        <f t="shared" si="81"/>
        <v>0</v>
      </c>
      <c r="AI108" s="51">
        <f t="shared" si="82"/>
        <v>0</v>
      </c>
      <c r="AK108" s="51"/>
      <c r="AL108" s="51"/>
      <c r="AM108" s="113"/>
      <c r="AN108" s="195"/>
    </row>
    <row r="109" spans="3:40" ht="13.7" customHeight="1" x14ac:dyDescent="0.2">
      <c r="C109" s="45"/>
      <c r="D109" s="196" t="str">
        <f>IF(dir!D82=0,"",dir!D82)</f>
        <v/>
      </c>
      <c r="E109" s="196" t="str">
        <f>IF(dir!E82=0,"",dir!E82)</f>
        <v/>
      </c>
      <c r="F109" s="196" t="str">
        <f>IF(dir!F82=0,"",dir!F82)</f>
        <v/>
      </c>
      <c r="G109" s="48" t="str">
        <f t="shared" si="83"/>
        <v/>
      </c>
      <c r="H109" s="197" t="str">
        <f>IF(dir!H82=0,"",dir!H82)</f>
        <v/>
      </c>
      <c r="I109" s="198" t="str">
        <f t="shared" si="84"/>
        <v/>
      </c>
      <c r="J109" s="198" t="str">
        <f>IF(E109="","",IF(dir!J82+1&gt;VLOOKUP(I109,Schaal2014,22,FALSE),dir!J82,dir!J82+1))</f>
        <v/>
      </c>
      <c r="K109" s="199" t="str">
        <f>IF(dir!K82="","",dir!K82)</f>
        <v/>
      </c>
      <c r="L109" s="962"/>
      <c r="M109" s="961">
        <f t="shared" ref="M109:N109" si="103">IF(M82="",0,M82)</f>
        <v>0</v>
      </c>
      <c r="N109" s="961">
        <f t="shared" si="103"/>
        <v>0</v>
      </c>
      <c r="O109" s="1026" t="str">
        <f t="shared" si="86"/>
        <v/>
      </c>
      <c r="P109" s="1026"/>
      <c r="Q109" s="1026" t="str">
        <f t="shared" si="87"/>
        <v/>
      </c>
      <c r="R109" s="962"/>
      <c r="S109" s="1027" t="str">
        <f t="shared" si="77"/>
        <v/>
      </c>
      <c r="T109" s="1015" t="str">
        <f t="shared" si="88"/>
        <v/>
      </c>
      <c r="U109" s="1133" t="str">
        <f t="shared" si="89"/>
        <v/>
      </c>
      <c r="V109" s="190"/>
      <c r="Z109" s="946" t="str">
        <f t="shared" si="78"/>
        <v/>
      </c>
      <c r="AA109" s="111">
        <f>+tab!$C$156</f>
        <v>0.62</v>
      </c>
      <c r="AB109" s="947" t="e">
        <f t="shared" si="90"/>
        <v>#VALUE!</v>
      </c>
      <c r="AC109" s="947" t="e">
        <f t="shared" si="91"/>
        <v>#VALUE!</v>
      </c>
      <c r="AD109" s="947" t="e">
        <f t="shared" si="92"/>
        <v>#VALUE!</v>
      </c>
      <c r="AE109" s="51" t="e">
        <f t="shared" si="79"/>
        <v>#VALUE!</v>
      </c>
      <c r="AF109" s="51">
        <f t="shared" si="80"/>
        <v>0</v>
      </c>
      <c r="AG109" s="948">
        <f>IF(I109&gt;8,tab!C$157,tab!C$160)</f>
        <v>0.5</v>
      </c>
      <c r="AH109" s="51">
        <f t="shared" si="81"/>
        <v>0</v>
      </c>
      <c r="AI109" s="51">
        <f t="shared" si="82"/>
        <v>0</v>
      </c>
      <c r="AK109" s="51"/>
      <c r="AL109" s="51"/>
      <c r="AM109" s="113"/>
      <c r="AN109" s="195"/>
    </row>
    <row r="110" spans="3:40" ht="13.7" customHeight="1" x14ac:dyDescent="0.2">
      <c r="C110" s="45"/>
      <c r="D110" s="196" t="str">
        <f>IF(dir!D83=0,"",dir!D83)</f>
        <v/>
      </c>
      <c r="E110" s="196" t="str">
        <f>IF(dir!E83=0,"",dir!E83)</f>
        <v/>
      </c>
      <c r="F110" s="196" t="str">
        <f>IF(dir!F83=0,"",dir!F83)</f>
        <v/>
      </c>
      <c r="G110" s="48" t="str">
        <f t="shared" si="83"/>
        <v/>
      </c>
      <c r="H110" s="197" t="str">
        <f>IF(dir!H83=0,"",dir!H83)</f>
        <v/>
      </c>
      <c r="I110" s="198" t="str">
        <f t="shared" si="84"/>
        <v/>
      </c>
      <c r="J110" s="198" t="str">
        <f>IF(E110="","",IF(dir!J83+1&gt;VLOOKUP(I110,Schaal2014,22,FALSE),dir!J83,dir!J83+1))</f>
        <v/>
      </c>
      <c r="K110" s="199" t="str">
        <f>IF(dir!K83="","",dir!K83)</f>
        <v/>
      </c>
      <c r="L110" s="962"/>
      <c r="M110" s="961">
        <f t="shared" ref="M110:N110" si="104">IF(M83="",0,M83)</f>
        <v>0</v>
      </c>
      <c r="N110" s="961">
        <f t="shared" si="104"/>
        <v>0</v>
      </c>
      <c r="O110" s="1026" t="str">
        <f t="shared" si="86"/>
        <v/>
      </c>
      <c r="P110" s="1026"/>
      <c r="Q110" s="1026" t="str">
        <f t="shared" si="87"/>
        <v/>
      </c>
      <c r="R110" s="962"/>
      <c r="S110" s="1027" t="str">
        <f t="shared" si="77"/>
        <v/>
      </c>
      <c r="T110" s="1015" t="str">
        <f t="shared" si="88"/>
        <v/>
      </c>
      <c r="U110" s="1133" t="str">
        <f t="shared" si="89"/>
        <v/>
      </c>
      <c r="V110" s="190"/>
      <c r="Z110" s="946" t="str">
        <f t="shared" si="78"/>
        <v/>
      </c>
      <c r="AA110" s="111">
        <f>+tab!$C$156</f>
        <v>0.62</v>
      </c>
      <c r="AB110" s="947" t="e">
        <f t="shared" si="90"/>
        <v>#VALUE!</v>
      </c>
      <c r="AC110" s="947" t="e">
        <f t="shared" si="91"/>
        <v>#VALUE!</v>
      </c>
      <c r="AD110" s="947" t="e">
        <f t="shared" si="92"/>
        <v>#VALUE!</v>
      </c>
      <c r="AE110" s="51" t="e">
        <f t="shared" si="79"/>
        <v>#VALUE!</v>
      </c>
      <c r="AF110" s="51">
        <f t="shared" si="80"/>
        <v>0</v>
      </c>
      <c r="AG110" s="948">
        <f>IF(I110&gt;8,tab!C$157,tab!C$160)</f>
        <v>0.5</v>
      </c>
      <c r="AH110" s="51">
        <f t="shared" si="81"/>
        <v>0</v>
      </c>
      <c r="AI110" s="51">
        <f t="shared" si="82"/>
        <v>0</v>
      </c>
      <c r="AK110" s="51"/>
      <c r="AL110" s="51"/>
      <c r="AM110" s="195"/>
      <c r="AN110" s="113"/>
    </row>
    <row r="111" spans="3:40" ht="13.7" customHeight="1" x14ac:dyDescent="0.2">
      <c r="C111" s="45"/>
      <c r="D111" s="196" t="str">
        <f>IF(dir!D84=0,"",dir!D84)</f>
        <v/>
      </c>
      <c r="E111" s="196" t="str">
        <f>IF(dir!E84=0,"",dir!E84)</f>
        <v/>
      </c>
      <c r="F111" s="196" t="str">
        <f>IF(dir!F84=0,"",dir!F84)</f>
        <v/>
      </c>
      <c r="G111" s="48" t="str">
        <f t="shared" si="83"/>
        <v/>
      </c>
      <c r="H111" s="197" t="str">
        <f>IF(dir!H84=0,"",dir!H84)</f>
        <v/>
      </c>
      <c r="I111" s="198" t="str">
        <f t="shared" si="84"/>
        <v/>
      </c>
      <c r="J111" s="198" t="str">
        <f>IF(E111="","",IF(dir!J84+1&gt;VLOOKUP(I111,Schaal2014,22,FALSE),dir!J84,dir!J84+1))</f>
        <v/>
      </c>
      <c r="K111" s="199" t="str">
        <f>IF(dir!K84="","",dir!K84)</f>
        <v/>
      </c>
      <c r="L111" s="962"/>
      <c r="M111" s="961">
        <f t="shared" ref="M111:N111" si="105">IF(M84="",0,M84)</f>
        <v>0</v>
      </c>
      <c r="N111" s="961">
        <f t="shared" si="105"/>
        <v>0</v>
      </c>
      <c r="O111" s="1026" t="str">
        <f t="shared" si="86"/>
        <v/>
      </c>
      <c r="P111" s="1026"/>
      <c r="Q111" s="1026" t="str">
        <f t="shared" si="87"/>
        <v/>
      </c>
      <c r="R111" s="962"/>
      <c r="S111" s="1027" t="str">
        <f t="shared" si="77"/>
        <v/>
      </c>
      <c r="T111" s="1015" t="str">
        <f t="shared" si="88"/>
        <v/>
      </c>
      <c r="U111" s="1133" t="str">
        <f t="shared" si="89"/>
        <v/>
      </c>
      <c r="V111" s="190"/>
      <c r="Z111" s="946" t="str">
        <f t="shared" si="78"/>
        <v/>
      </c>
      <c r="AA111" s="111">
        <f>+tab!$C$156</f>
        <v>0.62</v>
      </c>
      <c r="AB111" s="947" t="e">
        <f t="shared" si="90"/>
        <v>#VALUE!</v>
      </c>
      <c r="AC111" s="947" t="e">
        <f t="shared" si="91"/>
        <v>#VALUE!</v>
      </c>
      <c r="AD111" s="947" t="e">
        <f t="shared" si="92"/>
        <v>#VALUE!</v>
      </c>
      <c r="AE111" s="51" t="e">
        <f t="shared" si="79"/>
        <v>#VALUE!</v>
      </c>
      <c r="AF111" s="51">
        <f t="shared" si="80"/>
        <v>0</v>
      </c>
      <c r="AG111" s="948">
        <f>IF(I111&gt;8,tab!C$157,tab!C$160)</f>
        <v>0.5</v>
      </c>
      <c r="AH111" s="51">
        <f t="shared" si="81"/>
        <v>0</v>
      </c>
      <c r="AI111" s="51">
        <f t="shared" si="82"/>
        <v>0</v>
      </c>
      <c r="AK111" s="51"/>
      <c r="AL111" s="51"/>
      <c r="AM111" s="195"/>
      <c r="AN111" s="113"/>
    </row>
    <row r="112" spans="3:40" ht="13.7" customHeight="1" x14ac:dyDescent="0.2">
      <c r="C112" s="45"/>
      <c r="D112" s="38"/>
      <c r="E112" s="38"/>
      <c r="F112" s="38"/>
      <c r="G112" s="205"/>
      <c r="H112" s="1289"/>
      <c r="I112" s="46"/>
      <c r="J112" s="46"/>
      <c r="K112" s="1044">
        <f>SUM(K97:K111)</f>
        <v>1</v>
      </c>
      <c r="L112" s="949"/>
      <c r="M112" s="1045">
        <f t="shared" ref="M112:Q112" si="106">SUM(M97:M111)</f>
        <v>0</v>
      </c>
      <c r="N112" s="1045">
        <f t="shared" si="106"/>
        <v>0</v>
      </c>
      <c r="O112" s="1045">
        <f t="shared" si="106"/>
        <v>40</v>
      </c>
      <c r="P112" s="1045">
        <f t="shared" si="106"/>
        <v>0</v>
      </c>
      <c r="Q112" s="1045">
        <f t="shared" si="106"/>
        <v>40</v>
      </c>
      <c r="R112" s="949"/>
      <c r="S112" s="1046">
        <f t="shared" ref="S112:U112" si="107">SUM(S97:S111)</f>
        <v>61827.414249547932</v>
      </c>
      <c r="T112" s="1046">
        <f t="shared" si="107"/>
        <v>1527.5457504520798</v>
      </c>
      <c r="U112" s="1047">
        <f t="shared" si="107"/>
        <v>63354.960000000014</v>
      </c>
      <c r="V112" s="206"/>
      <c r="Z112" s="219"/>
      <c r="AI112" s="219">
        <f>SUM(AI97:AI111)</f>
        <v>3519.7200000000003</v>
      </c>
    </row>
    <row r="113" spans="3:40" ht="13.7" customHeight="1" x14ac:dyDescent="0.2">
      <c r="C113" s="53"/>
      <c r="D113" s="208"/>
      <c r="E113" s="208"/>
      <c r="F113" s="208"/>
      <c r="G113" s="209"/>
      <c r="H113" s="1290"/>
      <c r="I113" s="209"/>
      <c r="J113" s="210"/>
      <c r="K113" s="211"/>
      <c r="L113" s="211"/>
      <c r="M113" s="208"/>
      <c r="N113" s="208"/>
      <c r="O113" s="208"/>
      <c r="P113" s="208"/>
      <c r="Q113" s="208"/>
      <c r="R113" s="211"/>
      <c r="S113" s="210"/>
      <c r="T113" s="210"/>
      <c r="U113" s="212"/>
      <c r="V113" s="215"/>
      <c r="Z113" s="219"/>
      <c r="AI113" s="219"/>
    </row>
    <row r="114" spans="3:40" ht="13.7" customHeight="1" x14ac:dyDescent="0.2">
      <c r="I114" s="9"/>
      <c r="K114" s="201"/>
      <c r="L114" s="201"/>
      <c r="R114" s="201"/>
      <c r="S114" s="228"/>
      <c r="T114" s="228"/>
      <c r="U114" s="1135"/>
    </row>
    <row r="116" spans="3:40" ht="13.7" customHeight="1" x14ac:dyDescent="0.2">
      <c r="C116" s="51" t="s">
        <v>49</v>
      </c>
      <c r="E116" s="232" t="str">
        <f>tab!G2</f>
        <v>2018/19</v>
      </c>
      <c r="I116" s="9"/>
      <c r="K116" s="201"/>
      <c r="L116" s="201"/>
      <c r="R116" s="201"/>
      <c r="S116" s="228"/>
      <c r="T116" s="228"/>
      <c r="U116" s="1135"/>
    </row>
    <row r="117" spans="3:40" ht="13.7" customHeight="1" x14ac:dyDescent="0.2">
      <c r="C117" s="105" t="s">
        <v>179</v>
      </c>
      <c r="E117" s="232">
        <f>tab!H3</f>
        <v>43374</v>
      </c>
      <c r="I117" s="9"/>
      <c r="K117" s="201"/>
      <c r="L117" s="201"/>
      <c r="R117" s="201"/>
      <c r="S117" s="228"/>
      <c r="T117" s="228"/>
      <c r="U117" s="1135"/>
    </row>
    <row r="118" spans="3:40" ht="13.7" customHeight="1" x14ac:dyDescent="0.2">
      <c r="I118" s="9"/>
      <c r="K118" s="201"/>
      <c r="L118" s="201"/>
      <c r="R118" s="201"/>
      <c r="S118" s="228"/>
      <c r="T118" s="228"/>
      <c r="U118" s="1135"/>
    </row>
    <row r="119" spans="3:40" ht="13.7" customHeight="1" x14ac:dyDescent="0.2">
      <c r="C119" s="27"/>
      <c r="D119" s="166"/>
      <c r="E119" s="167"/>
      <c r="F119" s="89"/>
      <c r="G119" s="29"/>
      <c r="H119" s="168"/>
      <c r="I119" s="169"/>
      <c r="J119" s="169"/>
      <c r="K119" s="170"/>
      <c r="L119" s="170"/>
      <c r="M119" s="28"/>
      <c r="N119" s="28"/>
      <c r="O119" s="28"/>
      <c r="P119" s="28"/>
      <c r="Q119" s="28"/>
      <c r="R119" s="170"/>
      <c r="S119" s="171"/>
      <c r="T119" s="171"/>
      <c r="U119" s="471"/>
      <c r="V119" s="30"/>
    </row>
    <row r="120" spans="3:40" s="173" customFormat="1" ht="13.7" customHeight="1" x14ac:dyDescent="0.2">
      <c r="C120" s="175"/>
      <c r="D120" s="1328" t="s">
        <v>180</v>
      </c>
      <c r="E120" s="1329"/>
      <c r="F120" s="1329"/>
      <c r="G120" s="1329"/>
      <c r="H120" s="1329"/>
      <c r="I120" s="1330"/>
      <c r="J120" s="1330"/>
      <c r="K120" s="1330"/>
      <c r="L120" s="1259"/>
      <c r="M120" s="1257" t="s">
        <v>664</v>
      </c>
      <c r="N120" s="1018"/>
      <c r="O120" s="1018"/>
      <c r="P120" s="1018"/>
      <c r="Q120" s="1018"/>
      <c r="R120" s="1259"/>
      <c r="S120" s="1328" t="s">
        <v>674</v>
      </c>
      <c r="T120" s="1328"/>
      <c r="U120" s="1330"/>
      <c r="V120" s="177"/>
      <c r="W120" s="179"/>
      <c r="X120" s="179"/>
      <c r="Y120" s="180"/>
      <c r="Z120" s="181"/>
      <c r="AA120" s="180"/>
      <c r="AM120" s="179"/>
      <c r="AN120" s="179"/>
    </row>
    <row r="121" spans="3:40" s="173" customFormat="1" ht="13.7" customHeight="1" x14ac:dyDescent="0.2">
      <c r="C121" s="175"/>
      <c r="D121" s="991" t="s">
        <v>181</v>
      </c>
      <c r="E121" s="991" t="s">
        <v>124</v>
      </c>
      <c r="F121" s="991" t="s">
        <v>182</v>
      </c>
      <c r="G121" s="1278" t="s">
        <v>183</v>
      </c>
      <c r="H121" s="1279" t="s">
        <v>184</v>
      </c>
      <c r="I121" s="1278" t="s">
        <v>185</v>
      </c>
      <c r="J121" s="1278" t="s">
        <v>186</v>
      </c>
      <c r="K121" s="1023" t="s">
        <v>187</v>
      </c>
      <c r="L121" s="1020"/>
      <c r="M121" s="1009" t="s">
        <v>665</v>
      </c>
      <c r="N121" s="1009" t="s">
        <v>667</v>
      </c>
      <c r="O121" s="1009" t="s">
        <v>669</v>
      </c>
      <c r="P121" s="1009" t="s">
        <v>671</v>
      </c>
      <c r="Q121" s="1011" t="s">
        <v>673</v>
      </c>
      <c r="R121" s="1020"/>
      <c r="S121" s="1021" t="s">
        <v>675</v>
      </c>
      <c r="T121" s="1021" t="s">
        <v>678</v>
      </c>
      <c r="U121" s="1131" t="s">
        <v>188</v>
      </c>
      <c r="V121" s="183"/>
      <c r="W121" s="185"/>
      <c r="X121" s="185"/>
      <c r="Y121" s="186"/>
      <c r="Z121" s="939" t="s">
        <v>194</v>
      </c>
      <c r="AA121" s="940" t="s">
        <v>680</v>
      </c>
      <c r="AB121" s="941" t="s">
        <v>681</v>
      </c>
      <c r="AC121" s="941" t="s">
        <v>681</v>
      </c>
      <c r="AD121" s="941" t="s">
        <v>684</v>
      </c>
      <c r="AE121" s="941" t="s">
        <v>689</v>
      </c>
      <c r="AF121" s="941" t="s">
        <v>687</v>
      </c>
      <c r="AG121" s="941" t="s">
        <v>690</v>
      </c>
      <c r="AH121" s="941" t="s">
        <v>189</v>
      </c>
      <c r="AI121" s="945" t="s">
        <v>190</v>
      </c>
      <c r="AJ121" s="941" t="s">
        <v>199</v>
      </c>
      <c r="AK121" s="941" t="s">
        <v>200</v>
      </c>
      <c r="AL121" s="941" t="s">
        <v>201</v>
      </c>
      <c r="AM121" s="942" t="s">
        <v>202</v>
      </c>
      <c r="AN121" s="942" t="s">
        <v>1</v>
      </c>
    </row>
    <row r="122" spans="3:40" s="173" customFormat="1" ht="13.7" customHeight="1" x14ac:dyDescent="0.2">
      <c r="C122" s="189"/>
      <c r="D122" s="1258"/>
      <c r="E122" s="991"/>
      <c r="F122" s="1022"/>
      <c r="G122" s="1278" t="s">
        <v>191</v>
      </c>
      <c r="H122" s="1279" t="s">
        <v>192</v>
      </c>
      <c r="I122" s="1278"/>
      <c r="J122" s="1278"/>
      <c r="K122" s="1023" t="s">
        <v>193</v>
      </c>
      <c r="L122" s="1020"/>
      <c r="M122" s="1009" t="s">
        <v>666</v>
      </c>
      <c r="N122" s="1009" t="s">
        <v>668</v>
      </c>
      <c r="O122" s="1009" t="s">
        <v>670</v>
      </c>
      <c r="P122" s="1009" t="s">
        <v>672</v>
      </c>
      <c r="Q122" s="1011" t="s">
        <v>196</v>
      </c>
      <c r="R122" s="1020"/>
      <c r="S122" s="1021" t="s">
        <v>676</v>
      </c>
      <c r="T122" s="1021" t="s">
        <v>677</v>
      </c>
      <c r="U122" s="1131" t="s">
        <v>196</v>
      </c>
      <c r="V122" s="190"/>
      <c r="Z122" s="941" t="s">
        <v>679</v>
      </c>
      <c r="AA122" s="944">
        <v>0.62</v>
      </c>
      <c r="AB122" s="941" t="s">
        <v>682</v>
      </c>
      <c r="AC122" s="941" t="s">
        <v>683</v>
      </c>
      <c r="AD122" s="941" t="s">
        <v>685</v>
      </c>
      <c r="AE122" s="941" t="s">
        <v>688</v>
      </c>
      <c r="AF122" s="941" t="s">
        <v>688</v>
      </c>
      <c r="AG122" s="941" t="s">
        <v>686</v>
      </c>
      <c r="AH122" s="941"/>
      <c r="AI122" s="941" t="s">
        <v>195</v>
      </c>
      <c r="AJ122" s="941" t="s">
        <v>203</v>
      </c>
      <c r="AK122" s="941" t="s">
        <v>203</v>
      </c>
      <c r="AL122" s="941"/>
      <c r="AM122" s="941" t="s">
        <v>1</v>
      </c>
      <c r="AN122" s="943"/>
    </row>
    <row r="123" spans="3:40" ht="13.7" customHeight="1" x14ac:dyDescent="0.2">
      <c r="C123" s="45"/>
      <c r="D123" s="1258"/>
      <c r="E123" s="1258"/>
      <c r="F123" s="1258"/>
      <c r="G123" s="1024"/>
      <c r="H123" s="1288"/>
      <c r="I123" s="1278"/>
      <c r="J123" s="1278"/>
      <c r="K123" s="1023"/>
      <c r="L123" s="1023"/>
      <c r="M123" s="1024"/>
      <c r="N123" s="1024"/>
      <c r="O123" s="1024"/>
      <c r="P123" s="1024"/>
      <c r="Q123" s="1024"/>
      <c r="R123" s="1023"/>
      <c r="S123" s="1025"/>
      <c r="T123" s="1025"/>
      <c r="U123" s="1132"/>
      <c r="V123" s="6"/>
      <c r="AB123" s="51"/>
      <c r="AC123" s="51"/>
      <c r="AK123" s="51"/>
      <c r="AL123" s="51"/>
      <c r="AN123" s="195"/>
    </row>
    <row r="124" spans="3:40" ht="13.7" customHeight="1" x14ac:dyDescent="0.2">
      <c r="C124" s="45"/>
      <c r="D124" s="196" t="str">
        <f>IF(dir!D97=0,"",dir!D97)</f>
        <v/>
      </c>
      <c r="E124" s="196" t="str">
        <f>IF(dir!E97=0,"",dir!E97)</f>
        <v>piet</v>
      </c>
      <c r="F124" s="196" t="str">
        <f>IF(dir!F97=0,"",dir!F97)</f>
        <v>directeur</v>
      </c>
      <c r="G124" s="48">
        <f>IF(G97="","",G97+1)</f>
        <v>41</v>
      </c>
      <c r="H124" s="197">
        <f>IF(dir!H97=0,"",dir!H97)</f>
        <v>28031</v>
      </c>
      <c r="I124" s="198" t="str">
        <f>IF(I97=0,"",I97)</f>
        <v>DB</v>
      </c>
      <c r="J124" s="198">
        <f>IF(E124="","",IF(dir!J97+1&gt;VLOOKUP(I124,Schaal2014,22,FALSE),dir!J97,dir!J97+1))</f>
        <v>5</v>
      </c>
      <c r="K124" s="199">
        <f>IF(dir!K97="","",dir!K97)</f>
        <v>1</v>
      </c>
      <c r="L124" s="962"/>
      <c r="M124" s="961">
        <f>IF(M97="",0,M97)</f>
        <v>0</v>
      </c>
      <c r="N124" s="961">
        <f>IF(N97="",0,N97)</f>
        <v>0</v>
      </c>
      <c r="O124" s="1026">
        <f>IF(K124="","",IF(K124*40&gt;40,40,K124*40))</f>
        <v>40</v>
      </c>
      <c r="P124" s="1026"/>
      <c r="Q124" s="1026">
        <f>IF(K124="","",SUM(M124:P124))</f>
        <v>40</v>
      </c>
      <c r="R124" s="962"/>
      <c r="S124" s="1027">
        <f t="shared" ref="S124:S138" si="108">IF(K124="","",(1659*K124-Q124)*AC124)</f>
        <v>63800.427775768534</v>
      </c>
      <c r="T124" s="1015">
        <f>IF(K124="","",(Q124*AD124)+AB124*(AE124+AF124*(1-AG124)))</f>
        <v>1576.2922242314648</v>
      </c>
      <c r="U124" s="1133">
        <f>IF(K124="","",(S124+T124))</f>
        <v>65376.72</v>
      </c>
      <c r="V124" s="190"/>
      <c r="Z124" s="946">
        <f t="shared" ref="Z124:Z138" si="109">IF(I124="","",VLOOKUP(I124,Schaal2014,J124+1,FALSE))</f>
        <v>3363</v>
      </c>
      <c r="AA124" s="111">
        <f>+tab!$C$156</f>
        <v>0.62</v>
      </c>
      <c r="AB124" s="947">
        <f>Z124*12/1659</f>
        <v>24.325497287522605</v>
      </c>
      <c r="AC124" s="947">
        <f>Z124*12*(1+AA124)/1659</f>
        <v>39.407305605786618</v>
      </c>
      <c r="AD124" s="947">
        <f>AC124-AB124</f>
        <v>15.081808318264013</v>
      </c>
      <c r="AE124" s="51">
        <f t="shared" ref="AE124:AE138" si="110">O124+P124</f>
        <v>40</v>
      </c>
      <c r="AF124" s="51">
        <f t="shared" ref="AF124:AF138" si="111">M124+N124</f>
        <v>0</v>
      </c>
      <c r="AG124" s="948">
        <f>IF(I124&gt;8,tab!C$157,tab!C$160)</f>
        <v>0.5</v>
      </c>
      <c r="AH124" s="51">
        <f t="shared" ref="AH124:AH138" si="112">IF(G124&lt;25,0,IF(G124=25,25,IF(G124&lt;40,0,IF(G124=40,40,IF(G124&gt;=40,0)))))</f>
        <v>0</v>
      </c>
      <c r="AI124" s="51">
        <f t="shared" ref="AI124:AI138" si="113">IF(AH124=25,(Z124*1.08*(K124)/2),IF(AH124=40,(Z124*1.08*(K124)),IF(AH124=0,0)))</f>
        <v>0</v>
      </c>
      <c r="AK124" s="51"/>
      <c r="AL124" s="51"/>
      <c r="AM124" s="195"/>
      <c r="AN124" s="113"/>
    </row>
    <row r="125" spans="3:40" ht="13.7" customHeight="1" x14ac:dyDescent="0.2">
      <c r="C125" s="45"/>
      <c r="D125" s="196" t="str">
        <f>IF(dir!D98=0,"",dir!D98)</f>
        <v/>
      </c>
      <c r="E125" s="196" t="str">
        <f>IF(dir!E98=0,"",dir!E98)</f>
        <v/>
      </c>
      <c r="F125" s="196" t="str">
        <f>IF(dir!F98=0,"",dir!F98)</f>
        <v/>
      </c>
      <c r="G125" s="48" t="str">
        <f t="shared" ref="G125:G138" si="114">IF(G98="","",G98+1)</f>
        <v/>
      </c>
      <c r="H125" s="197" t="str">
        <f>IF(dir!H98=0,"",dir!H98)</f>
        <v/>
      </c>
      <c r="I125" s="198" t="str">
        <f t="shared" ref="I125:I138" si="115">IF(I98=0,"",I98)</f>
        <v/>
      </c>
      <c r="J125" s="198" t="str">
        <f>IF(E125="","",IF(dir!J98+1&gt;VLOOKUP(I125,Schaal2014,22,FALSE),dir!J98,dir!J98+1))</f>
        <v/>
      </c>
      <c r="K125" s="199" t="str">
        <f>IF(dir!K98="","",dir!K98)</f>
        <v/>
      </c>
      <c r="L125" s="962"/>
      <c r="M125" s="961">
        <f t="shared" ref="M125:N125" si="116">IF(M98="",0,M98)</f>
        <v>0</v>
      </c>
      <c r="N125" s="961">
        <f t="shared" si="116"/>
        <v>0</v>
      </c>
      <c r="O125" s="1026" t="str">
        <f t="shared" ref="O125:O138" si="117">IF(K125="","",IF(K125*40&gt;40,40,K125*40))</f>
        <v/>
      </c>
      <c r="P125" s="1026"/>
      <c r="Q125" s="1026" t="str">
        <f t="shared" ref="Q125:Q138" si="118">IF(K125="","",SUM(M125:P125))</f>
        <v/>
      </c>
      <c r="R125" s="962"/>
      <c r="S125" s="1027" t="str">
        <f t="shared" si="108"/>
        <v/>
      </c>
      <c r="T125" s="1015" t="str">
        <f t="shared" ref="T125:T138" si="119">IF(K125="","",(Q125*AD125)+AB125*(AE125+AF125*(1-AG125)))</f>
        <v/>
      </c>
      <c r="U125" s="1133" t="str">
        <f t="shared" ref="U125:U138" si="120">IF(K125="","",(S125+T125))</f>
        <v/>
      </c>
      <c r="V125" s="190"/>
      <c r="Z125" s="946" t="str">
        <f t="shared" si="109"/>
        <v/>
      </c>
      <c r="AA125" s="111">
        <f>+tab!$C$156</f>
        <v>0.62</v>
      </c>
      <c r="AB125" s="947" t="e">
        <f t="shared" ref="AB125:AB138" si="121">Z125*12/1659</f>
        <v>#VALUE!</v>
      </c>
      <c r="AC125" s="947" t="e">
        <f t="shared" ref="AC125:AC138" si="122">Z125*12*(1+AA125)/1659</f>
        <v>#VALUE!</v>
      </c>
      <c r="AD125" s="947" t="e">
        <f t="shared" ref="AD125:AD138" si="123">AC125-AB125</f>
        <v>#VALUE!</v>
      </c>
      <c r="AE125" s="51" t="e">
        <f t="shared" si="110"/>
        <v>#VALUE!</v>
      </c>
      <c r="AF125" s="51">
        <f t="shared" si="111"/>
        <v>0</v>
      </c>
      <c r="AG125" s="948">
        <f>IF(I125&gt;8,tab!C$157,tab!C$160)</f>
        <v>0.5</v>
      </c>
      <c r="AH125" s="51">
        <f t="shared" si="112"/>
        <v>0</v>
      </c>
      <c r="AI125" s="51">
        <f t="shared" si="113"/>
        <v>0</v>
      </c>
      <c r="AK125" s="51"/>
      <c r="AL125" s="51"/>
      <c r="AM125" s="113"/>
      <c r="AN125" s="195"/>
    </row>
    <row r="126" spans="3:40" ht="13.7" customHeight="1" x14ac:dyDescent="0.2">
      <c r="C126" s="45"/>
      <c r="D126" s="196" t="str">
        <f>IF(dir!D99=0,"",dir!D99)</f>
        <v/>
      </c>
      <c r="E126" s="196" t="str">
        <f>IF(dir!E99=0,"",dir!E99)</f>
        <v/>
      </c>
      <c r="F126" s="196" t="str">
        <f>IF(dir!F99=0,"",dir!F99)</f>
        <v/>
      </c>
      <c r="G126" s="48" t="str">
        <f t="shared" si="114"/>
        <v/>
      </c>
      <c r="H126" s="197" t="str">
        <f>IF(dir!H99=0,"",dir!H99)</f>
        <v/>
      </c>
      <c r="I126" s="198" t="str">
        <f t="shared" si="115"/>
        <v/>
      </c>
      <c r="J126" s="198" t="str">
        <f>IF(E126="","",IF(dir!J99+1&gt;VLOOKUP(I126,Schaal2014,22,FALSE),dir!J99,dir!J99+1))</f>
        <v/>
      </c>
      <c r="K126" s="199" t="str">
        <f>IF(dir!K99="","",dir!K99)</f>
        <v/>
      </c>
      <c r="L126" s="962"/>
      <c r="M126" s="961">
        <f t="shared" ref="M126:N126" si="124">IF(M99="",0,M99)</f>
        <v>0</v>
      </c>
      <c r="N126" s="961">
        <f t="shared" si="124"/>
        <v>0</v>
      </c>
      <c r="O126" s="1026" t="str">
        <f t="shared" si="117"/>
        <v/>
      </c>
      <c r="P126" s="1026"/>
      <c r="Q126" s="1026" t="str">
        <f t="shared" si="118"/>
        <v/>
      </c>
      <c r="R126" s="962"/>
      <c r="S126" s="1027" t="str">
        <f t="shared" si="108"/>
        <v/>
      </c>
      <c r="T126" s="1015" t="str">
        <f t="shared" si="119"/>
        <v/>
      </c>
      <c r="U126" s="1133" t="str">
        <f t="shared" si="120"/>
        <v/>
      </c>
      <c r="V126" s="190"/>
      <c r="Z126" s="946" t="str">
        <f t="shared" si="109"/>
        <v/>
      </c>
      <c r="AA126" s="111">
        <f>+tab!$C$156</f>
        <v>0.62</v>
      </c>
      <c r="AB126" s="947" t="e">
        <f t="shared" si="121"/>
        <v>#VALUE!</v>
      </c>
      <c r="AC126" s="947" t="e">
        <f t="shared" si="122"/>
        <v>#VALUE!</v>
      </c>
      <c r="AD126" s="947" t="e">
        <f t="shared" si="123"/>
        <v>#VALUE!</v>
      </c>
      <c r="AE126" s="51" t="e">
        <f t="shared" si="110"/>
        <v>#VALUE!</v>
      </c>
      <c r="AF126" s="51">
        <f t="shared" si="111"/>
        <v>0</v>
      </c>
      <c r="AG126" s="948">
        <f>IF(I126&gt;8,tab!C$157,tab!C$160)</f>
        <v>0.5</v>
      </c>
      <c r="AH126" s="51">
        <f t="shared" si="112"/>
        <v>0</v>
      </c>
      <c r="AI126" s="51">
        <f t="shared" si="113"/>
        <v>0</v>
      </c>
      <c r="AK126" s="51"/>
      <c r="AL126" s="51"/>
      <c r="AM126" s="113"/>
      <c r="AN126" s="195"/>
    </row>
    <row r="127" spans="3:40" ht="13.7" customHeight="1" x14ac:dyDescent="0.2">
      <c r="C127" s="45"/>
      <c r="D127" s="196" t="str">
        <f>IF(dir!D100=0,"",dir!D100)</f>
        <v/>
      </c>
      <c r="E127" s="196" t="str">
        <f>IF(dir!E100=0,"",dir!E100)</f>
        <v/>
      </c>
      <c r="F127" s="196" t="str">
        <f>IF(dir!F100=0,"",dir!F100)</f>
        <v/>
      </c>
      <c r="G127" s="48" t="str">
        <f t="shared" si="114"/>
        <v/>
      </c>
      <c r="H127" s="197" t="str">
        <f>IF(dir!H100=0,"",dir!H100)</f>
        <v/>
      </c>
      <c r="I127" s="198" t="str">
        <f t="shared" si="115"/>
        <v/>
      </c>
      <c r="J127" s="198" t="str">
        <f>IF(E127="","",IF(dir!J100+1&gt;VLOOKUP(I127,Schaal2014,22,FALSE),dir!J100,dir!J100+1))</f>
        <v/>
      </c>
      <c r="K127" s="199" t="str">
        <f>IF(dir!K100="","",dir!K100)</f>
        <v/>
      </c>
      <c r="L127" s="962"/>
      <c r="M127" s="961">
        <f t="shared" ref="M127:N127" si="125">IF(M100="",0,M100)</f>
        <v>0</v>
      </c>
      <c r="N127" s="961">
        <f t="shared" si="125"/>
        <v>0</v>
      </c>
      <c r="O127" s="1026" t="str">
        <f t="shared" si="117"/>
        <v/>
      </c>
      <c r="P127" s="1026"/>
      <c r="Q127" s="1026" t="str">
        <f t="shared" si="118"/>
        <v/>
      </c>
      <c r="R127" s="962"/>
      <c r="S127" s="1027" t="str">
        <f t="shared" si="108"/>
        <v/>
      </c>
      <c r="T127" s="1015" t="str">
        <f t="shared" si="119"/>
        <v/>
      </c>
      <c r="U127" s="1133" t="str">
        <f t="shared" si="120"/>
        <v/>
      </c>
      <c r="V127" s="190"/>
      <c r="Z127" s="946" t="str">
        <f t="shared" si="109"/>
        <v/>
      </c>
      <c r="AA127" s="111">
        <f>+tab!$C$156</f>
        <v>0.62</v>
      </c>
      <c r="AB127" s="947" t="e">
        <f t="shared" si="121"/>
        <v>#VALUE!</v>
      </c>
      <c r="AC127" s="947" t="e">
        <f t="shared" si="122"/>
        <v>#VALUE!</v>
      </c>
      <c r="AD127" s="947" t="e">
        <f t="shared" si="123"/>
        <v>#VALUE!</v>
      </c>
      <c r="AE127" s="51" t="e">
        <f t="shared" si="110"/>
        <v>#VALUE!</v>
      </c>
      <c r="AF127" s="51">
        <f t="shared" si="111"/>
        <v>0</v>
      </c>
      <c r="AG127" s="948">
        <f>IF(I127&gt;8,tab!C$157,tab!C$160)</f>
        <v>0.5</v>
      </c>
      <c r="AH127" s="51">
        <f t="shared" si="112"/>
        <v>0</v>
      </c>
      <c r="AI127" s="51">
        <f t="shared" si="113"/>
        <v>0</v>
      </c>
      <c r="AK127" s="51"/>
      <c r="AL127" s="51"/>
      <c r="AM127" s="113"/>
      <c r="AN127" s="195"/>
    </row>
    <row r="128" spans="3:40" ht="13.7" customHeight="1" x14ac:dyDescent="0.2">
      <c r="C128" s="45"/>
      <c r="D128" s="196" t="str">
        <f>IF(dir!D101=0,"",dir!D101)</f>
        <v/>
      </c>
      <c r="E128" s="196" t="str">
        <f>IF(dir!E101=0,"",dir!E101)</f>
        <v/>
      </c>
      <c r="F128" s="196" t="str">
        <f>IF(dir!F101=0,"",dir!F101)</f>
        <v/>
      </c>
      <c r="G128" s="48" t="str">
        <f t="shared" si="114"/>
        <v/>
      </c>
      <c r="H128" s="197" t="str">
        <f>IF(dir!H101=0,"",dir!H101)</f>
        <v/>
      </c>
      <c r="I128" s="198" t="str">
        <f t="shared" si="115"/>
        <v/>
      </c>
      <c r="J128" s="198" t="str">
        <f>IF(E128="","",IF(dir!J101+1&gt;VLOOKUP(I128,Schaal2014,22,FALSE),dir!J101,dir!J101+1))</f>
        <v/>
      </c>
      <c r="K128" s="199" t="str">
        <f>IF(dir!K101="","",dir!K101)</f>
        <v/>
      </c>
      <c r="L128" s="962"/>
      <c r="M128" s="961">
        <f t="shared" ref="M128:N128" si="126">IF(M101="",0,M101)</f>
        <v>0</v>
      </c>
      <c r="N128" s="961">
        <f t="shared" si="126"/>
        <v>0</v>
      </c>
      <c r="O128" s="1026" t="str">
        <f t="shared" si="117"/>
        <v/>
      </c>
      <c r="P128" s="1026"/>
      <c r="Q128" s="1026" t="str">
        <f t="shared" si="118"/>
        <v/>
      </c>
      <c r="R128" s="962"/>
      <c r="S128" s="1027" t="str">
        <f t="shared" si="108"/>
        <v/>
      </c>
      <c r="T128" s="1015" t="str">
        <f t="shared" si="119"/>
        <v/>
      </c>
      <c r="U128" s="1133" t="str">
        <f t="shared" si="120"/>
        <v/>
      </c>
      <c r="V128" s="190"/>
      <c r="Z128" s="946" t="str">
        <f t="shared" si="109"/>
        <v/>
      </c>
      <c r="AA128" s="111">
        <f>+tab!$C$156</f>
        <v>0.62</v>
      </c>
      <c r="AB128" s="947" t="e">
        <f t="shared" si="121"/>
        <v>#VALUE!</v>
      </c>
      <c r="AC128" s="947" t="e">
        <f t="shared" si="122"/>
        <v>#VALUE!</v>
      </c>
      <c r="AD128" s="947" t="e">
        <f t="shared" si="123"/>
        <v>#VALUE!</v>
      </c>
      <c r="AE128" s="51" t="e">
        <f t="shared" si="110"/>
        <v>#VALUE!</v>
      </c>
      <c r="AF128" s="51">
        <f t="shared" si="111"/>
        <v>0</v>
      </c>
      <c r="AG128" s="948">
        <f>IF(I128&gt;8,tab!C$157,tab!C$160)</f>
        <v>0.5</v>
      </c>
      <c r="AH128" s="51">
        <f t="shared" si="112"/>
        <v>0</v>
      </c>
      <c r="AI128" s="51">
        <f t="shared" si="113"/>
        <v>0</v>
      </c>
      <c r="AK128" s="51"/>
      <c r="AL128" s="51"/>
      <c r="AM128" s="113"/>
      <c r="AN128" s="195"/>
    </row>
    <row r="129" spans="3:40" ht="13.7" customHeight="1" x14ac:dyDescent="0.2">
      <c r="C129" s="45"/>
      <c r="D129" s="196" t="str">
        <f>IF(dir!D102=0,"",dir!D102)</f>
        <v/>
      </c>
      <c r="E129" s="196" t="str">
        <f>IF(dir!E102=0,"",dir!E102)</f>
        <v/>
      </c>
      <c r="F129" s="196" t="str">
        <f>IF(dir!F102=0,"",dir!F102)</f>
        <v/>
      </c>
      <c r="G129" s="48" t="str">
        <f t="shared" si="114"/>
        <v/>
      </c>
      <c r="H129" s="197" t="str">
        <f>IF(dir!H102=0,"",dir!H102)</f>
        <v/>
      </c>
      <c r="I129" s="198" t="str">
        <f t="shared" si="115"/>
        <v/>
      </c>
      <c r="J129" s="198" t="str">
        <f>IF(E129="","",IF(dir!J102+1&gt;VLOOKUP(I129,Schaal2014,22,FALSE),dir!J102,dir!J102+1))</f>
        <v/>
      </c>
      <c r="K129" s="199" t="str">
        <f>IF(dir!K102="","",dir!K102)</f>
        <v/>
      </c>
      <c r="L129" s="962"/>
      <c r="M129" s="961">
        <f t="shared" ref="M129:N129" si="127">IF(M102="",0,M102)</f>
        <v>0</v>
      </c>
      <c r="N129" s="961">
        <f t="shared" si="127"/>
        <v>0</v>
      </c>
      <c r="O129" s="1026" t="str">
        <f t="shared" si="117"/>
        <v/>
      </c>
      <c r="P129" s="1026"/>
      <c r="Q129" s="1026" t="str">
        <f t="shared" si="118"/>
        <v/>
      </c>
      <c r="R129" s="962"/>
      <c r="S129" s="1027" t="str">
        <f t="shared" si="108"/>
        <v/>
      </c>
      <c r="T129" s="1015" t="str">
        <f t="shared" si="119"/>
        <v/>
      </c>
      <c r="U129" s="1133" t="str">
        <f t="shared" si="120"/>
        <v/>
      </c>
      <c r="V129" s="190"/>
      <c r="Z129" s="946" t="str">
        <f t="shared" si="109"/>
        <v/>
      </c>
      <c r="AA129" s="111">
        <f>+tab!$C$156</f>
        <v>0.62</v>
      </c>
      <c r="AB129" s="947" t="e">
        <f t="shared" si="121"/>
        <v>#VALUE!</v>
      </c>
      <c r="AC129" s="947" t="e">
        <f t="shared" si="122"/>
        <v>#VALUE!</v>
      </c>
      <c r="AD129" s="947" t="e">
        <f t="shared" si="123"/>
        <v>#VALUE!</v>
      </c>
      <c r="AE129" s="51" t="e">
        <f t="shared" si="110"/>
        <v>#VALUE!</v>
      </c>
      <c r="AF129" s="51">
        <f t="shared" si="111"/>
        <v>0</v>
      </c>
      <c r="AG129" s="948">
        <f>IF(I129&gt;8,tab!C$157,tab!C$160)</f>
        <v>0.5</v>
      </c>
      <c r="AH129" s="51">
        <f t="shared" si="112"/>
        <v>0</v>
      </c>
      <c r="AI129" s="51">
        <f t="shared" si="113"/>
        <v>0</v>
      </c>
      <c r="AK129" s="51"/>
      <c r="AL129" s="51"/>
      <c r="AM129" s="113"/>
      <c r="AN129" s="195"/>
    </row>
    <row r="130" spans="3:40" ht="13.7" customHeight="1" x14ac:dyDescent="0.2">
      <c r="C130" s="45"/>
      <c r="D130" s="196" t="str">
        <f>IF(dir!D103=0,"",dir!D103)</f>
        <v/>
      </c>
      <c r="E130" s="196" t="str">
        <f>IF(dir!E103=0,"",dir!E103)</f>
        <v/>
      </c>
      <c r="F130" s="196" t="str">
        <f>IF(dir!F103=0,"",dir!F103)</f>
        <v/>
      </c>
      <c r="G130" s="48" t="str">
        <f t="shared" si="114"/>
        <v/>
      </c>
      <c r="H130" s="197" t="str">
        <f>IF(dir!H103=0,"",dir!H103)</f>
        <v/>
      </c>
      <c r="I130" s="198" t="str">
        <f t="shared" si="115"/>
        <v/>
      </c>
      <c r="J130" s="198" t="str">
        <f>IF(E130="","",IF(dir!J103+1&gt;VLOOKUP(I130,Schaal2014,22,FALSE),dir!J103,dir!J103+1))</f>
        <v/>
      </c>
      <c r="K130" s="199" t="str">
        <f>IF(dir!K103="","",dir!K103)</f>
        <v/>
      </c>
      <c r="L130" s="962"/>
      <c r="M130" s="961">
        <f t="shared" ref="M130:N130" si="128">IF(M103="",0,M103)</f>
        <v>0</v>
      </c>
      <c r="N130" s="961">
        <f t="shared" si="128"/>
        <v>0</v>
      </c>
      <c r="O130" s="1026" t="str">
        <f t="shared" si="117"/>
        <v/>
      </c>
      <c r="P130" s="1026"/>
      <c r="Q130" s="1026" t="str">
        <f t="shared" si="118"/>
        <v/>
      </c>
      <c r="R130" s="962"/>
      <c r="S130" s="1027" t="str">
        <f t="shared" si="108"/>
        <v/>
      </c>
      <c r="T130" s="1015" t="str">
        <f t="shared" si="119"/>
        <v/>
      </c>
      <c r="U130" s="1133" t="str">
        <f t="shared" si="120"/>
        <v/>
      </c>
      <c r="V130" s="190"/>
      <c r="Z130" s="946" t="str">
        <f t="shared" si="109"/>
        <v/>
      </c>
      <c r="AA130" s="111">
        <f>+tab!$C$156</f>
        <v>0.62</v>
      </c>
      <c r="AB130" s="947" t="e">
        <f t="shared" si="121"/>
        <v>#VALUE!</v>
      </c>
      <c r="AC130" s="947" t="e">
        <f t="shared" si="122"/>
        <v>#VALUE!</v>
      </c>
      <c r="AD130" s="947" t="e">
        <f t="shared" si="123"/>
        <v>#VALUE!</v>
      </c>
      <c r="AE130" s="51" t="e">
        <f t="shared" si="110"/>
        <v>#VALUE!</v>
      </c>
      <c r="AF130" s="51">
        <f t="shared" si="111"/>
        <v>0</v>
      </c>
      <c r="AG130" s="948">
        <f>IF(I130&gt;8,tab!C$157,tab!C$160)</f>
        <v>0.5</v>
      </c>
      <c r="AH130" s="51">
        <f t="shared" si="112"/>
        <v>0</v>
      </c>
      <c r="AI130" s="51">
        <f t="shared" si="113"/>
        <v>0</v>
      </c>
      <c r="AK130" s="51"/>
      <c r="AL130" s="51"/>
      <c r="AM130" s="113"/>
      <c r="AN130" s="195"/>
    </row>
    <row r="131" spans="3:40" ht="13.7" customHeight="1" x14ac:dyDescent="0.2">
      <c r="C131" s="45"/>
      <c r="D131" s="196" t="str">
        <f>IF(dir!D104=0,"",dir!D104)</f>
        <v/>
      </c>
      <c r="E131" s="196" t="str">
        <f>IF(dir!E104=0,"",dir!E104)</f>
        <v/>
      </c>
      <c r="F131" s="196" t="str">
        <f>IF(dir!F104=0,"",dir!F104)</f>
        <v/>
      </c>
      <c r="G131" s="48" t="str">
        <f t="shared" si="114"/>
        <v/>
      </c>
      <c r="H131" s="197" t="str">
        <f>IF(dir!H104=0,"",dir!H104)</f>
        <v/>
      </c>
      <c r="I131" s="198" t="str">
        <f t="shared" si="115"/>
        <v/>
      </c>
      <c r="J131" s="198" t="str">
        <f>IF(E131="","",IF(dir!J104+1&gt;VLOOKUP(I131,Schaal2014,22,FALSE),dir!J104,dir!J104+1))</f>
        <v/>
      </c>
      <c r="K131" s="199" t="str">
        <f>IF(dir!K104="","",dir!K104)</f>
        <v/>
      </c>
      <c r="L131" s="962"/>
      <c r="M131" s="961">
        <f t="shared" ref="M131:N131" si="129">IF(M104="",0,M104)</f>
        <v>0</v>
      </c>
      <c r="N131" s="961">
        <f t="shared" si="129"/>
        <v>0</v>
      </c>
      <c r="O131" s="1026" t="str">
        <f t="shared" si="117"/>
        <v/>
      </c>
      <c r="P131" s="1026"/>
      <c r="Q131" s="1026" t="str">
        <f t="shared" si="118"/>
        <v/>
      </c>
      <c r="R131" s="962"/>
      <c r="S131" s="1027" t="str">
        <f t="shared" si="108"/>
        <v/>
      </c>
      <c r="T131" s="1015" t="str">
        <f t="shared" si="119"/>
        <v/>
      </c>
      <c r="U131" s="1133" t="str">
        <f t="shared" si="120"/>
        <v/>
      </c>
      <c r="V131" s="190"/>
      <c r="Z131" s="946" t="str">
        <f t="shared" si="109"/>
        <v/>
      </c>
      <c r="AA131" s="111">
        <f>+tab!$C$156</f>
        <v>0.62</v>
      </c>
      <c r="AB131" s="947" t="e">
        <f t="shared" si="121"/>
        <v>#VALUE!</v>
      </c>
      <c r="AC131" s="947" t="e">
        <f t="shared" si="122"/>
        <v>#VALUE!</v>
      </c>
      <c r="AD131" s="947" t="e">
        <f t="shared" si="123"/>
        <v>#VALUE!</v>
      </c>
      <c r="AE131" s="51" t="e">
        <f t="shared" si="110"/>
        <v>#VALUE!</v>
      </c>
      <c r="AF131" s="51">
        <f t="shared" si="111"/>
        <v>0</v>
      </c>
      <c r="AG131" s="948">
        <f>IF(I131&gt;8,tab!C$157,tab!C$160)</f>
        <v>0.5</v>
      </c>
      <c r="AH131" s="51">
        <f t="shared" si="112"/>
        <v>0</v>
      </c>
      <c r="AI131" s="51">
        <f t="shared" si="113"/>
        <v>0</v>
      </c>
      <c r="AK131" s="51"/>
      <c r="AL131" s="51"/>
      <c r="AM131" s="113"/>
      <c r="AN131" s="195"/>
    </row>
    <row r="132" spans="3:40" ht="13.7" customHeight="1" x14ac:dyDescent="0.2">
      <c r="C132" s="45"/>
      <c r="D132" s="196" t="str">
        <f>IF(dir!D105=0,"",dir!D105)</f>
        <v/>
      </c>
      <c r="E132" s="196" t="str">
        <f>IF(dir!E105=0,"",dir!E105)</f>
        <v/>
      </c>
      <c r="F132" s="196" t="str">
        <f>IF(dir!F105=0,"",dir!F105)</f>
        <v/>
      </c>
      <c r="G132" s="48" t="str">
        <f t="shared" si="114"/>
        <v/>
      </c>
      <c r="H132" s="197" t="str">
        <f>IF(dir!H105=0,"",dir!H105)</f>
        <v/>
      </c>
      <c r="I132" s="198" t="str">
        <f t="shared" si="115"/>
        <v/>
      </c>
      <c r="J132" s="198" t="str">
        <f>IF(E132="","",IF(dir!J105+1&gt;VLOOKUP(I132,Schaal2014,22,FALSE),dir!J105,dir!J105+1))</f>
        <v/>
      </c>
      <c r="K132" s="199" t="str">
        <f>IF(dir!K105="","",dir!K105)</f>
        <v/>
      </c>
      <c r="L132" s="962"/>
      <c r="M132" s="961">
        <f t="shared" ref="M132:N132" si="130">IF(M105="",0,M105)</f>
        <v>0</v>
      </c>
      <c r="N132" s="961">
        <f t="shared" si="130"/>
        <v>0</v>
      </c>
      <c r="O132" s="1026" t="str">
        <f t="shared" si="117"/>
        <v/>
      </c>
      <c r="P132" s="1026"/>
      <c r="Q132" s="1026" t="str">
        <f t="shared" si="118"/>
        <v/>
      </c>
      <c r="R132" s="962"/>
      <c r="S132" s="1027" t="str">
        <f t="shared" si="108"/>
        <v/>
      </c>
      <c r="T132" s="1015" t="str">
        <f t="shared" si="119"/>
        <v/>
      </c>
      <c r="U132" s="1133" t="str">
        <f t="shared" si="120"/>
        <v/>
      </c>
      <c r="V132" s="190"/>
      <c r="Z132" s="946" t="str">
        <f t="shared" si="109"/>
        <v/>
      </c>
      <c r="AA132" s="111">
        <f>+tab!$C$156</f>
        <v>0.62</v>
      </c>
      <c r="AB132" s="947" t="e">
        <f t="shared" si="121"/>
        <v>#VALUE!</v>
      </c>
      <c r="AC132" s="947" t="e">
        <f t="shared" si="122"/>
        <v>#VALUE!</v>
      </c>
      <c r="AD132" s="947" t="e">
        <f t="shared" si="123"/>
        <v>#VALUE!</v>
      </c>
      <c r="AE132" s="51" t="e">
        <f t="shared" si="110"/>
        <v>#VALUE!</v>
      </c>
      <c r="AF132" s="51">
        <f t="shared" si="111"/>
        <v>0</v>
      </c>
      <c r="AG132" s="948">
        <f>IF(I132&gt;8,tab!C$157,tab!C$160)</f>
        <v>0.5</v>
      </c>
      <c r="AH132" s="51">
        <f t="shared" si="112"/>
        <v>0</v>
      </c>
      <c r="AI132" s="51">
        <f t="shared" si="113"/>
        <v>0</v>
      </c>
      <c r="AK132" s="51"/>
      <c r="AL132" s="51"/>
      <c r="AM132" s="113"/>
      <c r="AN132" s="195"/>
    </row>
    <row r="133" spans="3:40" ht="13.7" customHeight="1" x14ac:dyDescent="0.2">
      <c r="C133" s="45"/>
      <c r="D133" s="196" t="str">
        <f>IF(dir!D106=0,"",dir!D106)</f>
        <v/>
      </c>
      <c r="E133" s="196" t="str">
        <f>IF(dir!E106=0,"",dir!E106)</f>
        <v/>
      </c>
      <c r="F133" s="196" t="str">
        <f>IF(dir!F106=0,"",dir!F106)</f>
        <v/>
      </c>
      <c r="G133" s="48" t="str">
        <f t="shared" si="114"/>
        <v/>
      </c>
      <c r="H133" s="197" t="str">
        <f>IF(dir!H106=0,"",dir!H106)</f>
        <v/>
      </c>
      <c r="I133" s="198" t="str">
        <f t="shared" si="115"/>
        <v/>
      </c>
      <c r="J133" s="198" t="str">
        <f>IF(E133="","",IF(dir!J106+1&gt;VLOOKUP(I133,Schaal2014,22,FALSE),dir!J106,dir!J106+1))</f>
        <v/>
      </c>
      <c r="K133" s="199" t="str">
        <f>IF(dir!K106="","",dir!K106)</f>
        <v/>
      </c>
      <c r="L133" s="962"/>
      <c r="M133" s="961">
        <f t="shared" ref="M133:N133" si="131">IF(M106="",0,M106)</f>
        <v>0</v>
      </c>
      <c r="N133" s="961">
        <f t="shared" si="131"/>
        <v>0</v>
      </c>
      <c r="O133" s="1026" t="str">
        <f t="shared" si="117"/>
        <v/>
      </c>
      <c r="P133" s="1026"/>
      <c r="Q133" s="1026" t="str">
        <f t="shared" si="118"/>
        <v/>
      </c>
      <c r="R133" s="962"/>
      <c r="S133" s="1027" t="str">
        <f t="shared" si="108"/>
        <v/>
      </c>
      <c r="T133" s="1015" t="str">
        <f t="shared" si="119"/>
        <v/>
      </c>
      <c r="U133" s="1133" t="str">
        <f t="shared" si="120"/>
        <v/>
      </c>
      <c r="V133" s="190"/>
      <c r="Z133" s="946" t="str">
        <f t="shared" si="109"/>
        <v/>
      </c>
      <c r="AA133" s="111">
        <f>+tab!$C$156</f>
        <v>0.62</v>
      </c>
      <c r="AB133" s="947" t="e">
        <f t="shared" si="121"/>
        <v>#VALUE!</v>
      </c>
      <c r="AC133" s="947" t="e">
        <f t="shared" si="122"/>
        <v>#VALUE!</v>
      </c>
      <c r="AD133" s="947" t="e">
        <f t="shared" si="123"/>
        <v>#VALUE!</v>
      </c>
      <c r="AE133" s="51" t="e">
        <f t="shared" si="110"/>
        <v>#VALUE!</v>
      </c>
      <c r="AF133" s="51">
        <f t="shared" si="111"/>
        <v>0</v>
      </c>
      <c r="AG133" s="948">
        <f>IF(I133&gt;8,tab!C$157,tab!C$160)</f>
        <v>0.5</v>
      </c>
      <c r="AH133" s="51">
        <f t="shared" si="112"/>
        <v>0</v>
      </c>
      <c r="AI133" s="51">
        <f t="shared" si="113"/>
        <v>0</v>
      </c>
      <c r="AK133" s="51"/>
      <c r="AL133" s="51"/>
      <c r="AM133" s="113"/>
      <c r="AN133" s="195"/>
    </row>
    <row r="134" spans="3:40" ht="13.7" customHeight="1" x14ac:dyDescent="0.2">
      <c r="C134" s="45"/>
      <c r="D134" s="196" t="str">
        <f>IF(dir!D107=0,"",dir!D107)</f>
        <v/>
      </c>
      <c r="E134" s="196" t="str">
        <f>IF(dir!E107=0,"",dir!E107)</f>
        <v/>
      </c>
      <c r="F134" s="196" t="str">
        <f>IF(dir!F107=0,"",dir!F107)</f>
        <v/>
      </c>
      <c r="G134" s="48" t="str">
        <f t="shared" si="114"/>
        <v/>
      </c>
      <c r="H134" s="197" t="str">
        <f>IF(dir!H107=0,"",dir!H107)</f>
        <v/>
      </c>
      <c r="I134" s="198" t="str">
        <f t="shared" si="115"/>
        <v/>
      </c>
      <c r="J134" s="198" t="str">
        <f>IF(E134="","",IF(dir!J107+1&gt;VLOOKUP(I134,Schaal2014,22,FALSE),dir!J107,dir!J107+1))</f>
        <v/>
      </c>
      <c r="K134" s="199" t="str">
        <f>IF(dir!K107="","",dir!K107)</f>
        <v/>
      </c>
      <c r="L134" s="962"/>
      <c r="M134" s="961">
        <f t="shared" ref="M134:N134" si="132">IF(M107="",0,M107)</f>
        <v>0</v>
      </c>
      <c r="N134" s="961">
        <f t="shared" si="132"/>
        <v>0</v>
      </c>
      <c r="O134" s="1026" t="str">
        <f t="shared" si="117"/>
        <v/>
      </c>
      <c r="P134" s="1026"/>
      <c r="Q134" s="1026" t="str">
        <f t="shared" si="118"/>
        <v/>
      </c>
      <c r="R134" s="962"/>
      <c r="S134" s="1027" t="str">
        <f t="shared" si="108"/>
        <v/>
      </c>
      <c r="T134" s="1015" t="str">
        <f t="shared" si="119"/>
        <v/>
      </c>
      <c r="U134" s="1133" t="str">
        <f t="shared" si="120"/>
        <v/>
      </c>
      <c r="V134" s="190"/>
      <c r="Z134" s="946" t="str">
        <f t="shared" si="109"/>
        <v/>
      </c>
      <c r="AA134" s="111">
        <f>+tab!$C$156</f>
        <v>0.62</v>
      </c>
      <c r="AB134" s="947" t="e">
        <f t="shared" si="121"/>
        <v>#VALUE!</v>
      </c>
      <c r="AC134" s="947" t="e">
        <f t="shared" si="122"/>
        <v>#VALUE!</v>
      </c>
      <c r="AD134" s="947" t="e">
        <f t="shared" si="123"/>
        <v>#VALUE!</v>
      </c>
      <c r="AE134" s="51" t="e">
        <f t="shared" si="110"/>
        <v>#VALUE!</v>
      </c>
      <c r="AF134" s="51">
        <f t="shared" si="111"/>
        <v>0</v>
      </c>
      <c r="AG134" s="948">
        <f>IF(I134&gt;8,tab!C$157,tab!C$160)</f>
        <v>0.5</v>
      </c>
      <c r="AH134" s="51">
        <f t="shared" si="112"/>
        <v>0</v>
      </c>
      <c r="AI134" s="51">
        <f t="shared" si="113"/>
        <v>0</v>
      </c>
      <c r="AK134" s="51"/>
      <c r="AL134" s="51"/>
      <c r="AM134" s="113"/>
      <c r="AN134" s="195"/>
    </row>
    <row r="135" spans="3:40" ht="13.7" customHeight="1" x14ac:dyDescent="0.2">
      <c r="C135" s="45"/>
      <c r="D135" s="196" t="str">
        <f>IF(dir!D108=0,"",dir!D108)</f>
        <v/>
      </c>
      <c r="E135" s="196" t="str">
        <f>IF(dir!E108=0,"",dir!E108)</f>
        <v/>
      </c>
      <c r="F135" s="196" t="str">
        <f>IF(dir!F108=0,"",dir!F108)</f>
        <v/>
      </c>
      <c r="G135" s="48" t="str">
        <f t="shared" si="114"/>
        <v/>
      </c>
      <c r="H135" s="197" t="str">
        <f>IF(dir!H108=0,"",dir!H108)</f>
        <v/>
      </c>
      <c r="I135" s="198" t="str">
        <f t="shared" si="115"/>
        <v/>
      </c>
      <c r="J135" s="198" t="str">
        <f>IF(E135="","",IF(dir!J108+1&gt;VLOOKUP(I135,Schaal2014,22,FALSE),dir!J108,dir!J108+1))</f>
        <v/>
      </c>
      <c r="K135" s="199" t="str">
        <f>IF(dir!K108="","",dir!K108)</f>
        <v/>
      </c>
      <c r="L135" s="962"/>
      <c r="M135" s="961">
        <f t="shared" ref="M135:N135" si="133">IF(M108="",0,M108)</f>
        <v>0</v>
      </c>
      <c r="N135" s="961">
        <f t="shared" si="133"/>
        <v>0</v>
      </c>
      <c r="O135" s="1026" t="str">
        <f t="shared" si="117"/>
        <v/>
      </c>
      <c r="P135" s="1026"/>
      <c r="Q135" s="1026" t="str">
        <f t="shared" si="118"/>
        <v/>
      </c>
      <c r="R135" s="962"/>
      <c r="S135" s="1027" t="str">
        <f t="shared" si="108"/>
        <v/>
      </c>
      <c r="T135" s="1015" t="str">
        <f t="shared" si="119"/>
        <v/>
      </c>
      <c r="U135" s="1133" t="str">
        <f t="shared" si="120"/>
        <v/>
      </c>
      <c r="V135" s="190"/>
      <c r="Z135" s="946" t="str">
        <f t="shared" si="109"/>
        <v/>
      </c>
      <c r="AA135" s="111">
        <f>+tab!$C$156</f>
        <v>0.62</v>
      </c>
      <c r="AB135" s="947" t="e">
        <f t="shared" si="121"/>
        <v>#VALUE!</v>
      </c>
      <c r="AC135" s="947" t="e">
        <f t="shared" si="122"/>
        <v>#VALUE!</v>
      </c>
      <c r="AD135" s="947" t="e">
        <f t="shared" si="123"/>
        <v>#VALUE!</v>
      </c>
      <c r="AE135" s="51" t="e">
        <f t="shared" si="110"/>
        <v>#VALUE!</v>
      </c>
      <c r="AF135" s="51">
        <f t="shared" si="111"/>
        <v>0</v>
      </c>
      <c r="AG135" s="948">
        <f>IF(I135&gt;8,tab!C$157,tab!C$160)</f>
        <v>0.5</v>
      </c>
      <c r="AH135" s="51">
        <f t="shared" si="112"/>
        <v>0</v>
      </c>
      <c r="AI135" s="51">
        <f t="shared" si="113"/>
        <v>0</v>
      </c>
      <c r="AK135" s="51"/>
      <c r="AL135" s="51"/>
      <c r="AM135" s="113"/>
      <c r="AN135" s="195"/>
    </row>
    <row r="136" spans="3:40" ht="13.7" customHeight="1" x14ac:dyDescent="0.2">
      <c r="C136" s="45"/>
      <c r="D136" s="196" t="str">
        <f>IF(dir!D109=0,"",dir!D109)</f>
        <v/>
      </c>
      <c r="E136" s="196" t="str">
        <f>IF(dir!E109=0,"",dir!E109)</f>
        <v/>
      </c>
      <c r="F136" s="196" t="str">
        <f>IF(dir!F109=0,"",dir!F109)</f>
        <v/>
      </c>
      <c r="G136" s="48" t="str">
        <f t="shared" si="114"/>
        <v/>
      </c>
      <c r="H136" s="197" t="str">
        <f>IF(dir!H109=0,"",dir!H109)</f>
        <v/>
      </c>
      <c r="I136" s="198" t="str">
        <f t="shared" si="115"/>
        <v/>
      </c>
      <c r="J136" s="198" t="str">
        <f>IF(E136="","",IF(dir!J109+1&gt;VLOOKUP(I136,Schaal2014,22,FALSE),dir!J109,dir!J109+1))</f>
        <v/>
      </c>
      <c r="K136" s="199" t="str">
        <f>IF(dir!K109="","",dir!K109)</f>
        <v/>
      </c>
      <c r="L136" s="962"/>
      <c r="M136" s="961">
        <f t="shared" ref="M136:N136" si="134">IF(M109="",0,M109)</f>
        <v>0</v>
      </c>
      <c r="N136" s="961">
        <f t="shared" si="134"/>
        <v>0</v>
      </c>
      <c r="O136" s="1026" t="str">
        <f t="shared" si="117"/>
        <v/>
      </c>
      <c r="P136" s="1026"/>
      <c r="Q136" s="1026" t="str">
        <f t="shared" si="118"/>
        <v/>
      </c>
      <c r="R136" s="962"/>
      <c r="S136" s="1027" t="str">
        <f t="shared" si="108"/>
        <v/>
      </c>
      <c r="T136" s="1015" t="str">
        <f t="shared" si="119"/>
        <v/>
      </c>
      <c r="U136" s="1133" t="str">
        <f t="shared" si="120"/>
        <v/>
      </c>
      <c r="V136" s="190"/>
      <c r="Z136" s="946" t="str">
        <f t="shared" si="109"/>
        <v/>
      </c>
      <c r="AA136" s="111">
        <f>+tab!$C$156</f>
        <v>0.62</v>
      </c>
      <c r="AB136" s="947" t="e">
        <f t="shared" si="121"/>
        <v>#VALUE!</v>
      </c>
      <c r="AC136" s="947" t="e">
        <f t="shared" si="122"/>
        <v>#VALUE!</v>
      </c>
      <c r="AD136" s="947" t="e">
        <f t="shared" si="123"/>
        <v>#VALUE!</v>
      </c>
      <c r="AE136" s="51" t="e">
        <f t="shared" si="110"/>
        <v>#VALUE!</v>
      </c>
      <c r="AF136" s="51">
        <f t="shared" si="111"/>
        <v>0</v>
      </c>
      <c r="AG136" s="948">
        <f>IF(I136&gt;8,tab!C$157,tab!C$160)</f>
        <v>0.5</v>
      </c>
      <c r="AH136" s="51">
        <f t="shared" si="112"/>
        <v>0</v>
      </c>
      <c r="AI136" s="51">
        <f t="shared" si="113"/>
        <v>0</v>
      </c>
      <c r="AK136" s="51"/>
      <c r="AL136" s="51"/>
      <c r="AM136" s="113"/>
      <c r="AN136" s="195"/>
    </row>
    <row r="137" spans="3:40" ht="13.7" customHeight="1" x14ac:dyDescent="0.2">
      <c r="C137" s="45"/>
      <c r="D137" s="196" t="str">
        <f>IF(dir!D110=0,"",dir!D110)</f>
        <v/>
      </c>
      <c r="E137" s="196" t="str">
        <f>IF(dir!E110=0,"",dir!E110)</f>
        <v/>
      </c>
      <c r="F137" s="196" t="str">
        <f>IF(dir!F110=0,"",dir!F110)</f>
        <v/>
      </c>
      <c r="G137" s="48" t="str">
        <f t="shared" si="114"/>
        <v/>
      </c>
      <c r="H137" s="197" t="str">
        <f>IF(dir!H110=0,"",dir!H110)</f>
        <v/>
      </c>
      <c r="I137" s="198" t="str">
        <f t="shared" si="115"/>
        <v/>
      </c>
      <c r="J137" s="198" t="str">
        <f>IF(E137="","",IF(dir!J110+1&gt;VLOOKUP(I137,Schaal2014,22,FALSE),dir!J110,dir!J110+1))</f>
        <v/>
      </c>
      <c r="K137" s="199" t="str">
        <f>IF(dir!K110="","",dir!K110)</f>
        <v/>
      </c>
      <c r="L137" s="962"/>
      <c r="M137" s="961">
        <f t="shared" ref="M137:N137" si="135">IF(M110="",0,M110)</f>
        <v>0</v>
      </c>
      <c r="N137" s="961">
        <f t="shared" si="135"/>
        <v>0</v>
      </c>
      <c r="O137" s="1026" t="str">
        <f t="shared" si="117"/>
        <v/>
      </c>
      <c r="P137" s="1026"/>
      <c r="Q137" s="1026" t="str">
        <f t="shared" si="118"/>
        <v/>
      </c>
      <c r="R137" s="962"/>
      <c r="S137" s="1027" t="str">
        <f t="shared" si="108"/>
        <v/>
      </c>
      <c r="T137" s="1015" t="str">
        <f t="shared" si="119"/>
        <v/>
      </c>
      <c r="U137" s="1133" t="str">
        <f t="shared" si="120"/>
        <v/>
      </c>
      <c r="V137" s="190"/>
      <c r="Z137" s="946" t="str">
        <f t="shared" si="109"/>
        <v/>
      </c>
      <c r="AA137" s="111">
        <f>+tab!$C$156</f>
        <v>0.62</v>
      </c>
      <c r="AB137" s="947" t="e">
        <f t="shared" si="121"/>
        <v>#VALUE!</v>
      </c>
      <c r="AC137" s="947" t="e">
        <f t="shared" si="122"/>
        <v>#VALUE!</v>
      </c>
      <c r="AD137" s="947" t="e">
        <f t="shared" si="123"/>
        <v>#VALUE!</v>
      </c>
      <c r="AE137" s="51" t="e">
        <f t="shared" si="110"/>
        <v>#VALUE!</v>
      </c>
      <c r="AF137" s="51">
        <f t="shared" si="111"/>
        <v>0</v>
      </c>
      <c r="AG137" s="948">
        <f>IF(I137&gt;8,tab!C$157,tab!C$160)</f>
        <v>0.5</v>
      </c>
      <c r="AH137" s="51">
        <f t="shared" si="112"/>
        <v>0</v>
      </c>
      <c r="AI137" s="51">
        <f t="shared" si="113"/>
        <v>0</v>
      </c>
      <c r="AK137" s="51"/>
      <c r="AL137" s="51"/>
      <c r="AM137" s="195"/>
      <c r="AN137" s="113"/>
    </row>
    <row r="138" spans="3:40" ht="13.7" customHeight="1" x14ac:dyDescent="0.2">
      <c r="C138" s="45"/>
      <c r="D138" s="196" t="str">
        <f>IF(dir!D111=0,"",dir!D111)</f>
        <v/>
      </c>
      <c r="E138" s="196" t="str">
        <f>IF(dir!E111=0,"",dir!E111)</f>
        <v/>
      </c>
      <c r="F138" s="196" t="str">
        <f>IF(dir!F111=0,"",dir!F111)</f>
        <v/>
      </c>
      <c r="G138" s="48" t="str">
        <f t="shared" si="114"/>
        <v/>
      </c>
      <c r="H138" s="197" t="str">
        <f>IF(dir!H111=0,"",dir!H111)</f>
        <v/>
      </c>
      <c r="I138" s="198" t="str">
        <f t="shared" si="115"/>
        <v/>
      </c>
      <c r="J138" s="198" t="str">
        <f>IF(E138="","",IF(dir!J111+1&gt;VLOOKUP(I138,Schaal2014,22,FALSE),dir!J111,dir!J111+1))</f>
        <v/>
      </c>
      <c r="K138" s="199" t="str">
        <f>IF(dir!K111="","",dir!K111)</f>
        <v/>
      </c>
      <c r="L138" s="962"/>
      <c r="M138" s="961">
        <f t="shared" ref="M138:N138" si="136">IF(M111="",0,M111)</f>
        <v>0</v>
      </c>
      <c r="N138" s="961">
        <f t="shared" si="136"/>
        <v>0</v>
      </c>
      <c r="O138" s="1026" t="str">
        <f t="shared" si="117"/>
        <v/>
      </c>
      <c r="P138" s="1026"/>
      <c r="Q138" s="1026" t="str">
        <f t="shared" si="118"/>
        <v/>
      </c>
      <c r="R138" s="962"/>
      <c r="S138" s="1027" t="str">
        <f t="shared" si="108"/>
        <v/>
      </c>
      <c r="T138" s="1015" t="str">
        <f t="shared" si="119"/>
        <v/>
      </c>
      <c r="U138" s="1133" t="str">
        <f t="shared" si="120"/>
        <v/>
      </c>
      <c r="V138" s="190"/>
      <c r="Z138" s="946" t="str">
        <f t="shared" si="109"/>
        <v/>
      </c>
      <c r="AA138" s="111">
        <f>+tab!$C$156</f>
        <v>0.62</v>
      </c>
      <c r="AB138" s="947" t="e">
        <f t="shared" si="121"/>
        <v>#VALUE!</v>
      </c>
      <c r="AC138" s="947" t="e">
        <f t="shared" si="122"/>
        <v>#VALUE!</v>
      </c>
      <c r="AD138" s="947" t="e">
        <f t="shared" si="123"/>
        <v>#VALUE!</v>
      </c>
      <c r="AE138" s="51" t="e">
        <f t="shared" si="110"/>
        <v>#VALUE!</v>
      </c>
      <c r="AF138" s="51">
        <f t="shared" si="111"/>
        <v>0</v>
      </c>
      <c r="AG138" s="948">
        <f>IF(I138&gt;8,tab!C$157,tab!C$160)</f>
        <v>0.5</v>
      </c>
      <c r="AH138" s="51">
        <f t="shared" si="112"/>
        <v>0</v>
      </c>
      <c r="AI138" s="51">
        <f t="shared" si="113"/>
        <v>0</v>
      </c>
      <c r="AK138" s="51"/>
      <c r="AL138" s="51"/>
      <c r="AM138" s="195"/>
      <c r="AN138" s="113"/>
    </row>
    <row r="139" spans="3:40" ht="13.7" customHeight="1" x14ac:dyDescent="0.2">
      <c r="C139" s="45"/>
      <c r="D139" s="38"/>
      <c r="E139" s="38"/>
      <c r="F139" s="38"/>
      <c r="G139" s="205"/>
      <c r="H139" s="1289"/>
      <c r="I139" s="46"/>
      <c r="J139" s="46"/>
      <c r="K139" s="1044">
        <f>SUM(K124:K138)</f>
        <v>1</v>
      </c>
      <c r="L139" s="949"/>
      <c r="M139" s="1045">
        <f t="shared" ref="M139:Q139" si="137">SUM(M124:M138)</f>
        <v>0</v>
      </c>
      <c r="N139" s="1045">
        <f t="shared" si="137"/>
        <v>0</v>
      </c>
      <c r="O139" s="1045">
        <f t="shared" si="137"/>
        <v>40</v>
      </c>
      <c r="P139" s="1045">
        <f t="shared" si="137"/>
        <v>0</v>
      </c>
      <c r="Q139" s="1045">
        <f t="shared" si="137"/>
        <v>40</v>
      </c>
      <c r="R139" s="949"/>
      <c r="S139" s="1046">
        <f t="shared" ref="S139:U139" si="138">SUM(S124:S138)</f>
        <v>63800.427775768534</v>
      </c>
      <c r="T139" s="1046">
        <f t="shared" si="138"/>
        <v>1576.2922242314648</v>
      </c>
      <c r="U139" s="1047">
        <f t="shared" si="138"/>
        <v>65376.72</v>
      </c>
      <c r="V139" s="206"/>
      <c r="AB139" s="51"/>
      <c r="AC139" s="51"/>
      <c r="AI139" s="52">
        <f>SUM(AI124:AI138)</f>
        <v>0</v>
      </c>
      <c r="AK139" s="51"/>
      <c r="AL139" s="51"/>
    </row>
    <row r="140" spans="3:40" ht="13.7" customHeight="1" x14ac:dyDescent="0.2">
      <c r="C140" s="53"/>
      <c r="D140" s="208"/>
      <c r="E140" s="208"/>
      <c r="F140" s="208"/>
      <c r="G140" s="209"/>
      <c r="H140" s="1290"/>
      <c r="I140" s="209"/>
      <c r="J140" s="210"/>
      <c r="K140" s="211"/>
      <c r="L140" s="211"/>
      <c r="M140" s="208"/>
      <c r="N140" s="208"/>
      <c r="O140" s="208"/>
      <c r="P140" s="208"/>
      <c r="Q140" s="208"/>
      <c r="R140" s="211"/>
      <c r="S140" s="210"/>
      <c r="T140" s="210"/>
      <c r="U140" s="212"/>
      <c r="V140" s="215"/>
      <c r="Z140" s="219"/>
      <c r="AI140" s="219"/>
    </row>
    <row r="141" spans="3:40" ht="13.7" customHeight="1" x14ac:dyDescent="0.2">
      <c r="I141" s="9"/>
      <c r="K141" s="201"/>
      <c r="L141" s="201"/>
      <c r="R141" s="201"/>
      <c r="S141" s="228"/>
      <c r="T141" s="228"/>
      <c r="U141" s="1135"/>
    </row>
    <row r="143" spans="3:40" ht="13.7" customHeight="1" x14ac:dyDescent="0.2">
      <c r="C143" s="51" t="s">
        <v>49</v>
      </c>
      <c r="E143" s="232" t="str">
        <f>tab!H2</f>
        <v>2019/20</v>
      </c>
      <c r="I143" s="9"/>
      <c r="K143" s="201"/>
      <c r="L143" s="201"/>
      <c r="R143" s="201"/>
      <c r="S143" s="228"/>
      <c r="T143" s="228"/>
      <c r="U143" s="1135"/>
    </row>
    <row r="144" spans="3:40" ht="13.7" customHeight="1" x14ac:dyDescent="0.2">
      <c r="C144" s="105" t="s">
        <v>179</v>
      </c>
      <c r="E144" s="232">
        <f>tab!I3</f>
        <v>43739</v>
      </c>
      <c r="I144" s="9"/>
      <c r="K144" s="201"/>
      <c r="L144" s="201"/>
      <c r="R144" s="201"/>
      <c r="S144" s="228"/>
      <c r="T144" s="228"/>
      <c r="U144" s="1135"/>
    </row>
    <row r="145" spans="3:40" ht="13.7" customHeight="1" x14ac:dyDescent="0.2">
      <c r="I145" s="9"/>
      <c r="K145" s="201"/>
      <c r="L145" s="201"/>
      <c r="R145" s="201"/>
      <c r="S145" s="228"/>
      <c r="T145" s="228"/>
      <c r="U145" s="1135"/>
    </row>
    <row r="146" spans="3:40" ht="13.7" customHeight="1" x14ac:dyDescent="0.2">
      <c r="C146" s="27"/>
      <c r="D146" s="166"/>
      <c r="E146" s="167"/>
      <c r="F146" s="89"/>
      <c r="G146" s="29"/>
      <c r="H146" s="168"/>
      <c r="I146" s="169"/>
      <c r="J146" s="169"/>
      <c r="K146" s="170"/>
      <c r="L146" s="170"/>
      <c r="M146" s="28"/>
      <c r="N146" s="28"/>
      <c r="O146" s="28"/>
      <c r="P146" s="28"/>
      <c r="Q146" s="28"/>
      <c r="R146" s="170"/>
      <c r="S146" s="171"/>
      <c r="T146" s="171"/>
      <c r="U146" s="471"/>
      <c r="V146" s="30"/>
    </row>
    <row r="147" spans="3:40" s="173" customFormat="1" ht="13.7" customHeight="1" x14ac:dyDescent="0.2">
      <c r="C147" s="175"/>
      <c r="D147" s="1328" t="s">
        <v>180</v>
      </c>
      <c r="E147" s="1329"/>
      <c r="F147" s="1329"/>
      <c r="G147" s="1329"/>
      <c r="H147" s="1329"/>
      <c r="I147" s="1330"/>
      <c r="J147" s="1330"/>
      <c r="K147" s="1330"/>
      <c r="L147" s="1259"/>
      <c r="M147" s="1257" t="s">
        <v>664</v>
      </c>
      <c r="N147" s="1018"/>
      <c r="O147" s="1018"/>
      <c r="P147" s="1018"/>
      <c r="Q147" s="1018"/>
      <c r="R147" s="1259"/>
      <c r="S147" s="1328" t="s">
        <v>674</v>
      </c>
      <c r="T147" s="1328"/>
      <c r="U147" s="1330"/>
      <c r="V147" s="177"/>
      <c r="W147" s="179"/>
      <c r="X147" s="179"/>
      <c r="Y147" s="180"/>
      <c r="Z147" s="181"/>
      <c r="AA147" s="180"/>
      <c r="AM147" s="179"/>
      <c r="AN147" s="179"/>
    </row>
    <row r="148" spans="3:40" s="173" customFormat="1" ht="13.7" customHeight="1" x14ac:dyDescent="0.2">
      <c r="C148" s="175"/>
      <c r="D148" s="991" t="s">
        <v>181</v>
      </c>
      <c r="E148" s="991" t="s">
        <v>124</v>
      </c>
      <c r="F148" s="991" t="s">
        <v>182</v>
      </c>
      <c r="G148" s="1278" t="s">
        <v>183</v>
      </c>
      <c r="H148" s="1279" t="s">
        <v>184</v>
      </c>
      <c r="I148" s="1278" t="s">
        <v>185</v>
      </c>
      <c r="J148" s="1278" t="s">
        <v>186</v>
      </c>
      <c r="K148" s="1023" t="s">
        <v>187</v>
      </c>
      <c r="L148" s="1020"/>
      <c r="M148" s="1009" t="s">
        <v>665</v>
      </c>
      <c r="N148" s="1009" t="s">
        <v>667</v>
      </c>
      <c r="O148" s="1009" t="s">
        <v>669</v>
      </c>
      <c r="P148" s="1009" t="s">
        <v>671</v>
      </c>
      <c r="Q148" s="1011" t="s">
        <v>673</v>
      </c>
      <c r="R148" s="1020"/>
      <c r="S148" s="1021" t="s">
        <v>675</v>
      </c>
      <c r="T148" s="1021" t="s">
        <v>678</v>
      </c>
      <c r="U148" s="1131" t="s">
        <v>188</v>
      </c>
      <c r="V148" s="183"/>
      <c r="W148" s="185"/>
      <c r="X148" s="185"/>
      <c r="Y148" s="186"/>
      <c r="Z148" s="939" t="s">
        <v>194</v>
      </c>
      <c r="AA148" s="940" t="s">
        <v>680</v>
      </c>
      <c r="AB148" s="941" t="s">
        <v>681</v>
      </c>
      <c r="AC148" s="941" t="s">
        <v>681</v>
      </c>
      <c r="AD148" s="941" t="s">
        <v>684</v>
      </c>
      <c r="AE148" s="941" t="s">
        <v>689</v>
      </c>
      <c r="AF148" s="941" t="s">
        <v>687</v>
      </c>
      <c r="AG148" s="941" t="s">
        <v>690</v>
      </c>
      <c r="AH148" s="941" t="s">
        <v>189</v>
      </c>
      <c r="AI148" s="945" t="s">
        <v>190</v>
      </c>
      <c r="AJ148" s="941" t="s">
        <v>199</v>
      </c>
      <c r="AK148" s="941" t="s">
        <v>200</v>
      </c>
      <c r="AL148" s="941" t="s">
        <v>201</v>
      </c>
      <c r="AM148" s="942" t="s">
        <v>202</v>
      </c>
      <c r="AN148" s="942" t="s">
        <v>1</v>
      </c>
    </row>
    <row r="149" spans="3:40" s="173" customFormat="1" ht="13.7" customHeight="1" x14ac:dyDescent="0.2">
      <c r="C149" s="189"/>
      <c r="D149" s="1258"/>
      <c r="E149" s="991"/>
      <c r="F149" s="1022"/>
      <c r="G149" s="1278" t="s">
        <v>191</v>
      </c>
      <c r="H149" s="1279" t="s">
        <v>192</v>
      </c>
      <c r="I149" s="1278"/>
      <c r="J149" s="1278"/>
      <c r="K149" s="1023" t="s">
        <v>193</v>
      </c>
      <c r="L149" s="1020"/>
      <c r="M149" s="1009" t="s">
        <v>666</v>
      </c>
      <c r="N149" s="1009" t="s">
        <v>668</v>
      </c>
      <c r="O149" s="1009" t="s">
        <v>670</v>
      </c>
      <c r="P149" s="1009" t="s">
        <v>672</v>
      </c>
      <c r="Q149" s="1011" t="s">
        <v>196</v>
      </c>
      <c r="R149" s="1020"/>
      <c r="S149" s="1021" t="s">
        <v>676</v>
      </c>
      <c r="T149" s="1021" t="s">
        <v>677</v>
      </c>
      <c r="U149" s="1131" t="s">
        <v>196</v>
      </c>
      <c r="V149" s="190"/>
      <c r="Z149" s="941" t="s">
        <v>679</v>
      </c>
      <c r="AA149" s="944">
        <v>0.62</v>
      </c>
      <c r="AB149" s="941" t="s">
        <v>682</v>
      </c>
      <c r="AC149" s="941" t="s">
        <v>683</v>
      </c>
      <c r="AD149" s="941" t="s">
        <v>685</v>
      </c>
      <c r="AE149" s="941" t="s">
        <v>688</v>
      </c>
      <c r="AF149" s="941" t="s">
        <v>688</v>
      </c>
      <c r="AG149" s="941" t="s">
        <v>686</v>
      </c>
      <c r="AH149" s="941"/>
      <c r="AI149" s="941" t="s">
        <v>195</v>
      </c>
      <c r="AJ149" s="941" t="s">
        <v>203</v>
      </c>
      <c r="AK149" s="941" t="s">
        <v>203</v>
      </c>
      <c r="AL149" s="941"/>
      <c r="AM149" s="941" t="s">
        <v>1</v>
      </c>
      <c r="AN149" s="943"/>
    </row>
    <row r="150" spans="3:40" ht="13.7" customHeight="1" x14ac:dyDescent="0.2">
      <c r="C150" s="45"/>
      <c r="D150" s="1258"/>
      <c r="E150" s="1258"/>
      <c r="F150" s="1258"/>
      <c r="G150" s="1024"/>
      <c r="H150" s="1288"/>
      <c r="I150" s="1278"/>
      <c r="J150" s="1278"/>
      <c r="K150" s="1023"/>
      <c r="L150" s="1023"/>
      <c r="M150" s="1024"/>
      <c r="N150" s="1024"/>
      <c r="O150" s="1024"/>
      <c r="P150" s="1024"/>
      <c r="Q150" s="1024"/>
      <c r="R150" s="1023"/>
      <c r="S150" s="1025"/>
      <c r="T150" s="1025"/>
      <c r="U150" s="1132"/>
      <c r="V150" s="6"/>
      <c r="AB150" s="51"/>
      <c r="AC150" s="51"/>
      <c r="AK150" s="51"/>
      <c r="AL150" s="51"/>
      <c r="AN150" s="195"/>
    </row>
    <row r="151" spans="3:40" ht="13.7" customHeight="1" x14ac:dyDescent="0.2">
      <c r="C151" s="45"/>
      <c r="D151" s="196" t="str">
        <f>IF(dir!D124=0,"",dir!D124)</f>
        <v/>
      </c>
      <c r="E151" s="196" t="str">
        <f>IF(dir!E124=0,"",dir!E124)</f>
        <v>piet</v>
      </c>
      <c r="F151" s="196" t="str">
        <f>IF(dir!F124=0,"",dir!F124)</f>
        <v>directeur</v>
      </c>
      <c r="G151" s="48">
        <f>IF(G124="","",G124+1)</f>
        <v>42</v>
      </c>
      <c r="H151" s="197">
        <f>IF(dir!H124=0,"",dir!H124)</f>
        <v>28031</v>
      </c>
      <c r="I151" s="198" t="str">
        <f>IF(I124=0,"",I124)</f>
        <v>DB</v>
      </c>
      <c r="J151" s="198">
        <f>IF(E151="","",IF(dir!J124+1&gt;VLOOKUP(I151,Schaal2014,22,FALSE),dir!J124,dir!J124+1))</f>
        <v>6</v>
      </c>
      <c r="K151" s="199">
        <f>IF(dir!K124="","",dir!K124)</f>
        <v>1</v>
      </c>
      <c r="L151" s="962"/>
      <c r="M151" s="961">
        <f>IF(M124="",0,M124)</f>
        <v>0</v>
      </c>
      <c r="N151" s="961">
        <f>IF(N124="",0,N124)</f>
        <v>0</v>
      </c>
      <c r="O151" s="1026">
        <f>IF(K151="","",IF(K151*40&gt;40,40,K151*40))</f>
        <v>40</v>
      </c>
      <c r="P151" s="1026"/>
      <c r="Q151" s="1026">
        <f>IF(K151="","",SUM(M151:P151))</f>
        <v>40</v>
      </c>
      <c r="R151" s="962"/>
      <c r="S151" s="1027">
        <f t="shared" ref="S151:S165" si="139">IF(K151="","",(1659*K151-Q151)*AC151)</f>
        <v>65735.498734177221</v>
      </c>
      <c r="T151" s="1015">
        <f>IF(K151="","",(Q151*AD151)+AB151*(AE151+AF151*(1-AG151)))</f>
        <v>1624.1012658227851</v>
      </c>
      <c r="U151" s="1133">
        <f>IF(K151="","",(S151+T151))</f>
        <v>67359.600000000006</v>
      </c>
      <c r="V151" s="190"/>
      <c r="Z151" s="946">
        <f t="shared" ref="Z151:Z165" si="140">IF(I151="","",VLOOKUP(I151,Schaal2014,J151+1,FALSE))</f>
        <v>3465</v>
      </c>
      <c r="AA151" s="111">
        <f>+tab!$C$156</f>
        <v>0.62</v>
      </c>
      <c r="AB151" s="947">
        <f>Z151*12/1659</f>
        <v>25.063291139240505</v>
      </c>
      <c r="AC151" s="947">
        <f>Z151*12*(1+AA151)/1659</f>
        <v>40.602531645569627</v>
      </c>
      <c r="AD151" s="947">
        <f>AC151-AB151</f>
        <v>15.539240506329122</v>
      </c>
      <c r="AE151" s="51">
        <f t="shared" ref="AE151:AE165" si="141">O151+P151</f>
        <v>40</v>
      </c>
      <c r="AF151" s="51">
        <f t="shared" ref="AF151:AF165" si="142">M151+N151</f>
        <v>0</v>
      </c>
      <c r="AG151" s="948">
        <f>IF(I151&gt;8,tab!C$157,tab!C$160)</f>
        <v>0.5</v>
      </c>
      <c r="AH151" s="51">
        <f t="shared" ref="AH151:AH165" si="143">IF(G151&lt;25,0,IF(G151=25,25,IF(G151&lt;40,0,IF(G151=40,40,IF(G151&gt;=40,0)))))</f>
        <v>0</v>
      </c>
      <c r="AI151" s="51">
        <f t="shared" ref="AI151:AI165" si="144">IF(AH151=25,(Z151*1.08*(K151)/2),IF(AH151=40,(Z151*1.08*(K151)),IF(AH151=0,0)))</f>
        <v>0</v>
      </c>
      <c r="AK151" s="51"/>
      <c r="AL151" s="51"/>
      <c r="AM151" s="195"/>
      <c r="AN151" s="113"/>
    </row>
    <row r="152" spans="3:40" ht="13.7" customHeight="1" x14ac:dyDescent="0.2">
      <c r="C152" s="45"/>
      <c r="D152" s="196" t="str">
        <f>IF(dir!D125=0,"",dir!D125)</f>
        <v/>
      </c>
      <c r="E152" s="196" t="str">
        <f>IF(dir!E125=0,"",dir!E125)</f>
        <v/>
      </c>
      <c r="F152" s="196" t="str">
        <f>IF(dir!F125=0,"",dir!F125)</f>
        <v/>
      </c>
      <c r="G152" s="48" t="str">
        <f t="shared" ref="G152:G165" si="145">IF(G125="","",G125+1)</f>
        <v/>
      </c>
      <c r="H152" s="197" t="str">
        <f>IF(dir!H125=0,"",dir!H125)</f>
        <v/>
      </c>
      <c r="I152" s="198" t="str">
        <f t="shared" ref="I152:I165" si="146">IF(I125=0,"",I125)</f>
        <v/>
      </c>
      <c r="J152" s="198" t="str">
        <f>IF(E152="","",IF(dir!J125+1&gt;VLOOKUP(I152,Schaal2014,22,FALSE),dir!J125,dir!J125+1))</f>
        <v/>
      </c>
      <c r="K152" s="199" t="str">
        <f>IF(dir!K125="","",dir!K125)</f>
        <v/>
      </c>
      <c r="L152" s="962"/>
      <c r="M152" s="961">
        <f t="shared" ref="M152:N152" si="147">IF(M125="",0,M125)</f>
        <v>0</v>
      </c>
      <c r="N152" s="961">
        <f t="shared" si="147"/>
        <v>0</v>
      </c>
      <c r="O152" s="1026" t="str">
        <f t="shared" ref="O152:O165" si="148">IF(K152="","",IF(K152*40&gt;40,40,K152*40))</f>
        <v/>
      </c>
      <c r="P152" s="1026"/>
      <c r="Q152" s="1026" t="str">
        <f t="shared" ref="Q152:Q165" si="149">IF(K152="","",SUM(M152:P152))</f>
        <v/>
      </c>
      <c r="R152" s="962"/>
      <c r="S152" s="1027" t="str">
        <f t="shared" si="139"/>
        <v/>
      </c>
      <c r="T152" s="1015" t="str">
        <f t="shared" ref="T152:T165" si="150">IF(K152="","",(Q152*AD152)+AB152*(AE152+AF152*(1-AG152)))</f>
        <v/>
      </c>
      <c r="U152" s="1133" t="str">
        <f t="shared" ref="U152:U165" si="151">IF(K152="","",(S152+T152))</f>
        <v/>
      </c>
      <c r="V152" s="190"/>
      <c r="Z152" s="946" t="str">
        <f t="shared" si="140"/>
        <v/>
      </c>
      <c r="AA152" s="111">
        <f>+tab!$C$156</f>
        <v>0.62</v>
      </c>
      <c r="AB152" s="947" t="e">
        <f t="shared" ref="AB152:AB165" si="152">Z152*12/1659</f>
        <v>#VALUE!</v>
      </c>
      <c r="AC152" s="947" t="e">
        <f t="shared" ref="AC152:AC165" si="153">Z152*12*(1+AA152)/1659</f>
        <v>#VALUE!</v>
      </c>
      <c r="AD152" s="947" t="e">
        <f t="shared" ref="AD152:AD165" si="154">AC152-AB152</f>
        <v>#VALUE!</v>
      </c>
      <c r="AE152" s="51" t="e">
        <f t="shared" si="141"/>
        <v>#VALUE!</v>
      </c>
      <c r="AF152" s="51">
        <f t="shared" si="142"/>
        <v>0</v>
      </c>
      <c r="AG152" s="948">
        <f>IF(I152&gt;8,tab!C$157,tab!C$160)</f>
        <v>0.5</v>
      </c>
      <c r="AH152" s="51">
        <f t="shared" si="143"/>
        <v>0</v>
      </c>
      <c r="AI152" s="51">
        <f t="shared" si="144"/>
        <v>0</v>
      </c>
      <c r="AK152" s="51"/>
      <c r="AL152" s="51"/>
      <c r="AM152" s="113"/>
      <c r="AN152" s="195"/>
    </row>
    <row r="153" spans="3:40" ht="13.7" customHeight="1" x14ac:dyDescent="0.2">
      <c r="C153" s="45"/>
      <c r="D153" s="196" t="str">
        <f>IF(dir!D126=0,"",dir!D126)</f>
        <v/>
      </c>
      <c r="E153" s="196" t="str">
        <f>IF(dir!E126=0,"",dir!E126)</f>
        <v/>
      </c>
      <c r="F153" s="196" t="str">
        <f>IF(dir!F126=0,"",dir!F126)</f>
        <v/>
      </c>
      <c r="G153" s="48" t="str">
        <f t="shared" si="145"/>
        <v/>
      </c>
      <c r="H153" s="197" t="str">
        <f>IF(dir!H126=0,"",dir!H126)</f>
        <v/>
      </c>
      <c r="I153" s="198" t="str">
        <f t="shared" si="146"/>
        <v/>
      </c>
      <c r="J153" s="198" t="str">
        <f>IF(E153="","",IF(dir!J126+1&gt;VLOOKUP(I153,Schaal2014,22,FALSE),dir!J126,dir!J126+1))</f>
        <v/>
      </c>
      <c r="K153" s="199" t="str">
        <f>IF(dir!K126="","",dir!K126)</f>
        <v/>
      </c>
      <c r="L153" s="962"/>
      <c r="M153" s="961">
        <f t="shared" ref="M153:N153" si="155">IF(M126="",0,M126)</f>
        <v>0</v>
      </c>
      <c r="N153" s="961">
        <f t="shared" si="155"/>
        <v>0</v>
      </c>
      <c r="O153" s="1026" t="str">
        <f t="shared" si="148"/>
        <v/>
      </c>
      <c r="P153" s="1026"/>
      <c r="Q153" s="1026" t="str">
        <f t="shared" si="149"/>
        <v/>
      </c>
      <c r="R153" s="962"/>
      <c r="S153" s="1027" t="str">
        <f t="shared" si="139"/>
        <v/>
      </c>
      <c r="T153" s="1015" t="str">
        <f t="shared" si="150"/>
        <v/>
      </c>
      <c r="U153" s="1133" t="str">
        <f t="shared" si="151"/>
        <v/>
      </c>
      <c r="V153" s="190"/>
      <c r="Z153" s="946" t="str">
        <f t="shared" si="140"/>
        <v/>
      </c>
      <c r="AA153" s="111">
        <f>+tab!$C$156</f>
        <v>0.62</v>
      </c>
      <c r="AB153" s="947" t="e">
        <f t="shared" si="152"/>
        <v>#VALUE!</v>
      </c>
      <c r="AC153" s="947" t="e">
        <f t="shared" si="153"/>
        <v>#VALUE!</v>
      </c>
      <c r="AD153" s="947" t="e">
        <f t="shared" si="154"/>
        <v>#VALUE!</v>
      </c>
      <c r="AE153" s="51" t="e">
        <f t="shared" si="141"/>
        <v>#VALUE!</v>
      </c>
      <c r="AF153" s="51">
        <f t="shared" si="142"/>
        <v>0</v>
      </c>
      <c r="AG153" s="948">
        <f>IF(I153&gt;8,tab!C$157,tab!C$160)</f>
        <v>0.5</v>
      </c>
      <c r="AH153" s="51">
        <f t="shared" si="143"/>
        <v>0</v>
      </c>
      <c r="AI153" s="51">
        <f t="shared" si="144"/>
        <v>0</v>
      </c>
      <c r="AK153" s="51"/>
      <c r="AL153" s="51"/>
      <c r="AM153" s="113"/>
      <c r="AN153" s="195"/>
    </row>
    <row r="154" spans="3:40" ht="13.7" customHeight="1" x14ac:dyDescent="0.2">
      <c r="C154" s="45"/>
      <c r="D154" s="196" t="str">
        <f>IF(dir!D127=0,"",dir!D127)</f>
        <v/>
      </c>
      <c r="E154" s="196" t="str">
        <f>IF(dir!E127=0,"",dir!E127)</f>
        <v/>
      </c>
      <c r="F154" s="196" t="str">
        <f>IF(dir!F127=0,"",dir!F127)</f>
        <v/>
      </c>
      <c r="G154" s="48" t="str">
        <f t="shared" si="145"/>
        <v/>
      </c>
      <c r="H154" s="197" t="str">
        <f>IF(dir!H127=0,"",dir!H127)</f>
        <v/>
      </c>
      <c r="I154" s="198" t="str">
        <f t="shared" si="146"/>
        <v/>
      </c>
      <c r="J154" s="198" t="str">
        <f>IF(E154="","",IF(dir!J127+1&gt;VLOOKUP(I154,Schaal2014,22,FALSE),dir!J127,dir!J127+1))</f>
        <v/>
      </c>
      <c r="K154" s="199" t="str">
        <f>IF(dir!K127="","",dir!K127)</f>
        <v/>
      </c>
      <c r="L154" s="962"/>
      <c r="M154" s="961">
        <f t="shared" ref="M154:N154" si="156">IF(M127="",0,M127)</f>
        <v>0</v>
      </c>
      <c r="N154" s="961">
        <f t="shared" si="156"/>
        <v>0</v>
      </c>
      <c r="O154" s="1026" t="str">
        <f t="shared" si="148"/>
        <v/>
      </c>
      <c r="P154" s="1026"/>
      <c r="Q154" s="1026" t="str">
        <f t="shared" si="149"/>
        <v/>
      </c>
      <c r="R154" s="962"/>
      <c r="S154" s="1027" t="str">
        <f t="shared" si="139"/>
        <v/>
      </c>
      <c r="T154" s="1015" t="str">
        <f t="shared" si="150"/>
        <v/>
      </c>
      <c r="U154" s="1133" t="str">
        <f t="shared" si="151"/>
        <v/>
      </c>
      <c r="V154" s="190"/>
      <c r="Z154" s="946" t="str">
        <f t="shared" si="140"/>
        <v/>
      </c>
      <c r="AA154" s="111">
        <f>+tab!$C$156</f>
        <v>0.62</v>
      </c>
      <c r="AB154" s="947" t="e">
        <f t="shared" si="152"/>
        <v>#VALUE!</v>
      </c>
      <c r="AC154" s="947" t="e">
        <f t="shared" si="153"/>
        <v>#VALUE!</v>
      </c>
      <c r="AD154" s="947" t="e">
        <f t="shared" si="154"/>
        <v>#VALUE!</v>
      </c>
      <c r="AE154" s="51" t="e">
        <f t="shared" si="141"/>
        <v>#VALUE!</v>
      </c>
      <c r="AF154" s="51">
        <f t="shared" si="142"/>
        <v>0</v>
      </c>
      <c r="AG154" s="948">
        <f>IF(I154&gt;8,tab!C$157,tab!C$160)</f>
        <v>0.5</v>
      </c>
      <c r="AH154" s="51">
        <f t="shared" si="143"/>
        <v>0</v>
      </c>
      <c r="AI154" s="51">
        <f t="shared" si="144"/>
        <v>0</v>
      </c>
      <c r="AK154" s="51"/>
      <c r="AL154" s="51"/>
      <c r="AM154" s="113"/>
      <c r="AN154" s="195"/>
    </row>
    <row r="155" spans="3:40" ht="13.7" customHeight="1" x14ac:dyDescent="0.2">
      <c r="C155" s="45"/>
      <c r="D155" s="196" t="str">
        <f>IF(dir!D128=0,"",dir!D128)</f>
        <v/>
      </c>
      <c r="E155" s="196" t="str">
        <f>IF(dir!E128=0,"",dir!E128)</f>
        <v/>
      </c>
      <c r="F155" s="196" t="str">
        <f>IF(dir!F128=0,"",dir!F128)</f>
        <v/>
      </c>
      <c r="G155" s="48" t="str">
        <f t="shared" si="145"/>
        <v/>
      </c>
      <c r="H155" s="197" t="str">
        <f>IF(dir!H128=0,"",dir!H128)</f>
        <v/>
      </c>
      <c r="I155" s="198" t="str">
        <f t="shared" si="146"/>
        <v/>
      </c>
      <c r="J155" s="198" t="str">
        <f>IF(E155="","",IF(dir!J128+1&gt;VLOOKUP(I155,Schaal2014,22,FALSE),dir!J128,dir!J128+1))</f>
        <v/>
      </c>
      <c r="K155" s="199" t="str">
        <f>IF(dir!K128="","",dir!K128)</f>
        <v/>
      </c>
      <c r="L155" s="962"/>
      <c r="M155" s="961">
        <f t="shared" ref="M155:N155" si="157">IF(M128="",0,M128)</f>
        <v>0</v>
      </c>
      <c r="N155" s="961">
        <f t="shared" si="157"/>
        <v>0</v>
      </c>
      <c r="O155" s="1026" t="str">
        <f t="shared" si="148"/>
        <v/>
      </c>
      <c r="P155" s="1026"/>
      <c r="Q155" s="1026" t="str">
        <f t="shared" si="149"/>
        <v/>
      </c>
      <c r="R155" s="962"/>
      <c r="S155" s="1027" t="str">
        <f t="shared" si="139"/>
        <v/>
      </c>
      <c r="T155" s="1015" t="str">
        <f t="shared" si="150"/>
        <v/>
      </c>
      <c r="U155" s="1133" t="str">
        <f t="shared" si="151"/>
        <v/>
      </c>
      <c r="V155" s="190"/>
      <c r="Z155" s="946" t="str">
        <f t="shared" si="140"/>
        <v/>
      </c>
      <c r="AA155" s="111">
        <f>+tab!$C$156</f>
        <v>0.62</v>
      </c>
      <c r="AB155" s="947" t="e">
        <f t="shared" si="152"/>
        <v>#VALUE!</v>
      </c>
      <c r="AC155" s="947" t="e">
        <f t="shared" si="153"/>
        <v>#VALUE!</v>
      </c>
      <c r="AD155" s="947" t="e">
        <f t="shared" si="154"/>
        <v>#VALUE!</v>
      </c>
      <c r="AE155" s="51" t="e">
        <f t="shared" si="141"/>
        <v>#VALUE!</v>
      </c>
      <c r="AF155" s="51">
        <f t="shared" si="142"/>
        <v>0</v>
      </c>
      <c r="AG155" s="948">
        <f>IF(I155&gt;8,tab!C$157,tab!C$160)</f>
        <v>0.5</v>
      </c>
      <c r="AH155" s="51">
        <f t="shared" si="143"/>
        <v>0</v>
      </c>
      <c r="AI155" s="51">
        <f t="shared" si="144"/>
        <v>0</v>
      </c>
      <c r="AK155" s="51"/>
      <c r="AL155" s="51"/>
      <c r="AM155" s="113"/>
      <c r="AN155" s="195"/>
    </row>
    <row r="156" spans="3:40" ht="13.7" customHeight="1" x14ac:dyDescent="0.2">
      <c r="C156" s="45"/>
      <c r="D156" s="196" t="str">
        <f>IF(dir!D129=0,"",dir!D129)</f>
        <v/>
      </c>
      <c r="E156" s="196" t="str">
        <f>IF(dir!E129=0,"",dir!E129)</f>
        <v/>
      </c>
      <c r="F156" s="196" t="str">
        <f>IF(dir!F129=0,"",dir!F129)</f>
        <v/>
      </c>
      <c r="G156" s="48" t="str">
        <f t="shared" si="145"/>
        <v/>
      </c>
      <c r="H156" s="197" t="str">
        <f>IF(dir!H129=0,"",dir!H129)</f>
        <v/>
      </c>
      <c r="I156" s="198" t="str">
        <f t="shared" si="146"/>
        <v/>
      </c>
      <c r="J156" s="198" t="str">
        <f>IF(E156="","",IF(dir!J129+1&gt;VLOOKUP(I156,Schaal2014,22,FALSE),dir!J129,dir!J129+1))</f>
        <v/>
      </c>
      <c r="K156" s="199" t="str">
        <f>IF(dir!K129="","",dir!K129)</f>
        <v/>
      </c>
      <c r="L156" s="962"/>
      <c r="M156" s="961">
        <f t="shared" ref="M156:N156" si="158">IF(M129="",0,M129)</f>
        <v>0</v>
      </c>
      <c r="N156" s="961">
        <f t="shared" si="158"/>
        <v>0</v>
      </c>
      <c r="O156" s="1026" t="str">
        <f t="shared" si="148"/>
        <v/>
      </c>
      <c r="P156" s="1026"/>
      <c r="Q156" s="1026" t="str">
        <f t="shared" si="149"/>
        <v/>
      </c>
      <c r="R156" s="962"/>
      <c r="S156" s="1027" t="str">
        <f t="shared" si="139"/>
        <v/>
      </c>
      <c r="T156" s="1015" t="str">
        <f t="shared" si="150"/>
        <v/>
      </c>
      <c r="U156" s="1133" t="str">
        <f t="shared" si="151"/>
        <v/>
      </c>
      <c r="V156" s="190"/>
      <c r="Z156" s="946" t="str">
        <f t="shared" si="140"/>
        <v/>
      </c>
      <c r="AA156" s="111">
        <f>+tab!$C$156</f>
        <v>0.62</v>
      </c>
      <c r="AB156" s="947" t="e">
        <f t="shared" si="152"/>
        <v>#VALUE!</v>
      </c>
      <c r="AC156" s="947" t="e">
        <f t="shared" si="153"/>
        <v>#VALUE!</v>
      </c>
      <c r="AD156" s="947" t="e">
        <f t="shared" si="154"/>
        <v>#VALUE!</v>
      </c>
      <c r="AE156" s="51" t="e">
        <f t="shared" si="141"/>
        <v>#VALUE!</v>
      </c>
      <c r="AF156" s="51">
        <f t="shared" si="142"/>
        <v>0</v>
      </c>
      <c r="AG156" s="948">
        <f>IF(I156&gt;8,tab!C$157,tab!C$160)</f>
        <v>0.5</v>
      </c>
      <c r="AH156" s="51">
        <f t="shared" si="143"/>
        <v>0</v>
      </c>
      <c r="AI156" s="51">
        <f t="shared" si="144"/>
        <v>0</v>
      </c>
      <c r="AK156" s="51"/>
      <c r="AL156" s="51"/>
      <c r="AM156" s="113"/>
      <c r="AN156" s="195"/>
    </row>
    <row r="157" spans="3:40" ht="13.7" customHeight="1" x14ac:dyDescent="0.2">
      <c r="C157" s="45"/>
      <c r="D157" s="196" t="str">
        <f>IF(dir!D130=0,"",dir!D130)</f>
        <v/>
      </c>
      <c r="E157" s="196" t="str">
        <f>IF(dir!E130=0,"",dir!E130)</f>
        <v/>
      </c>
      <c r="F157" s="196" t="str">
        <f>IF(dir!F130=0,"",dir!F130)</f>
        <v/>
      </c>
      <c r="G157" s="48" t="str">
        <f t="shared" si="145"/>
        <v/>
      </c>
      <c r="H157" s="197" t="str">
        <f>IF(dir!H130=0,"",dir!H130)</f>
        <v/>
      </c>
      <c r="I157" s="198" t="str">
        <f t="shared" si="146"/>
        <v/>
      </c>
      <c r="J157" s="198" t="str">
        <f>IF(E157="","",IF(dir!J130+1&gt;VLOOKUP(I157,Schaal2014,22,FALSE),dir!J130,dir!J130+1))</f>
        <v/>
      </c>
      <c r="K157" s="199" t="str">
        <f>IF(dir!K130="","",dir!K130)</f>
        <v/>
      </c>
      <c r="L157" s="962"/>
      <c r="M157" s="961">
        <f t="shared" ref="M157:N157" si="159">IF(M130="",0,M130)</f>
        <v>0</v>
      </c>
      <c r="N157" s="961">
        <f t="shared" si="159"/>
        <v>0</v>
      </c>
      <c r="O157" s="1026" t="str">
        <f t="shared" si="148"/>
        <v/>
      </c>
      <c r="P157" s="1026"/>
      <c r="Q157" s="1026" t="str">
        <f t="shared" si="149"/>
        <v/>
      </c>
      <c r="R157" s="962"/>
      <c r="S157" s="1027" t="str">
        <f t="shared" si="139"/>
        <v/>
      </c>
      <c r="T157" s="1015" t="str">
        <f t="shared" si="150"/>
        <v/>
      </c>
      <c r="U157" s="1133" t="str">
        <f t="shared" si="151"/>
        <v/>
      </c>
      <c r="V157" s="190"/>
      <c r="Z157" s="946" t="str">
        <f t="shared" si="140"/>
        <v/>
      </c>
      <c r="AA157" s="111">
        <f>+tab!$C$156</f>
        <v>0.62</v>
      </c>
      <c r="AB157" s="947" t="e">
        <f t="shared" si="152"/>
        <v>#VALUE!</v>
      </c>
      <c r="AC157" s="947" t="e">
        <f t="shared" si="153"/>
        <v>#VALUE!</v>
      </c>
      <c r="AD157" s="947" t="e">
        <f t="shared" si="154"/>
        <v>#VALUE!</v>
      </c>
      <c r="AE157" s="51" t="e">
        <f t="shared" si="141"/>
        <v>#VALUE!</v>
      </c>
      <c r="AF157" s="51">
        <f t="shared" si="142"/>
        <v>0</v>
      </c>
      <c r="AG157" s="948">
        <f>IF(I157&gt;8,tab!C$157,tab!C$160)</f>
        <v>0.5</v>
      </c>
      <c r="AH157" s="51">
        <f t="shared" si="143"/>
        <v>0</v>
      </c>
      <c r="AI157" s="51">
        <f t="shared" si="144"/>
        <v>0</v>
      </c>
      <c r="AK157" s="51"/>
      <c r="AL157" s="51"/>
      <c r="AM157" s="113"/>
      <c r="AN157" s="195"/>
    </row>
    <row r="158" spans="3:40" ht="13.7" customHeight="1" x14ac:dyDescent="0.2">
      <c r="C158" s="45"/>
      <c r="D158" s="196" t="str">
        <f>IF(dir!D131=0,"",dir!D131)</f>
        <v/>
      </c>
      <c r="E158" s="196" t="str">
        <f>IF(dir!E131=0,"",dir!E131)</f>
        <v/>
      </c>
      <c r="F158" s="196" t="str">
        <f>IF(dir!F131=0,"",dir!F131)</f>
        <v/>
      </c>
      <c r="G158" s="48" t="str">
        <f t="shared" si="145"/>
        <v/>
      </c>
      <c r="H158" s="197" t="str">
        <f>IF(dir!H131=0,"",dir!H131)</f>
        <v/>
      </c>
      <c r="I158" s="198" t="str">
        <f t="shared" si="146"/>
        <v/>
      </c>
      <c r="J158" s="198" t="str">
        <f>IF(E158="","",IF(dir!J131+1&gt;VLOOKUP(I158,Schaal2014,22,FALSE),dir!J131,dir!J131+1))</f>
        <v/>
      </c>
      <c r="K158" s="199" t="str">
        <f>IF(dir!K131="","",dir!K131)</f>
        <v/>
      </c>
      <c r="L158" s="962"/>
      <c r="M158" s="961">
        <f t="shared" ref="M158:N158" si="160">IF(M131="",0,M131)</f>
        <v>0</v>
      </c>
      <c r="N158" s="961">
        <f t="shared" si="160"/>
        <v>0</v>
      </c>
      <c r="O158" s="1026" t="str">
        <f t="shared" si="148"/>
        <v/>
      </c>
      <c r="P158" s="1026"/>
      <c r="Q158" s="1026" t="str">
        <f t="shared" si="149"/>
        <v/>
      </c>
      <c r="R158" s="962"/>
      <c r="S158" s="1027" t="str">
        <f t="shared" si="139"/>
        <v/>
      </c>
      <c r="T158" s="1015" t="str">
        <f t="shared" si="150"/>
        <v/>
      </c>
      <c r="U158" s="1133" t="str">
        <f t="shared" si="151"/>
        <v/>
      </c>
      <c r="V158" s="190"/>
      <c r="Z158" s="946" t="str">
        <f t="shared" si="140"/>
        <v/>
      </c>
      <c r="AA158" s="111">
        <f>+tab!$C$156</f>
        <v>0.62</v>
      </c>
      <c r="AB158" s="947" t="e">
        <f t="shared" si="152"/>
        <v>#VALUE!</v>
      </c>
      <c r="AC158" s="947" t="e">
        <f t="shared" si="153"/>
        <v>#VALUE!</v>
      </c>
      <c r="AD158" s="947" t="e">
        <f t="shared" si="154"/>
        <v>#VALUE!</v>
      </c>
      <c r="AE158" s="51" t="e">
        <f t="shared" si="141"/>
        <v>#VALUE!</v>
      </c>
      <c r="AF158" s="51">
        <f t="shared" si="142"/>
        <v>0</v>
      </c>
      <c r="AG158" s="948">
        <f>IF(I158&gt;8,tab!C$157,tab!C$160)</f>
        <v>0.5</v>
      </c>
      <c r="AH158" s="51">
        <f t="shared" si="143"/>
        <v>0</v>
      </c>
      <c r="AI158" s="51">
        <f t="shared" si="144"/>
        <v>0</v>
      </c>
      <c r="AK158" s="51"/>
      <c r="AL158" s="51"/>
      <c r="AM158" s="113"/>
      <c r="AN158" s="195"/>
    </row>
    <row r="159" spans="3:40" ht="13.7" customHeight="1" x14ac:dyDescent="0.2">
      <c r="C159" s="45"/>
      <c r="D159" s="196" t="str">
        <f>IF(dir!D132=0,"",dir!D132)</f>
        <v/>
      </c>
      <c r="E159" s="196" t="str">
        <f>IF(dir!E132=0,"",dir!E132)</f>
        <v/>
      </c>
      <c r="F159" s="196" t="str">
        <f>IF(dir!F132=0,"",dir!F132)</f>
        <v/>
      </c>
      <c r="G159" s="48" t="str">
        <f t="shared" si="145"/>
        <v/>
      </c>
      <c r="H159" s="197" t="str">
        <f>IF(dir!H132=0,"",dir!H132)</f>
        <v/>
      </c>
      <c r="I159" s="198" t="str">
        <f t="shared" si="146"/>
        <v/>
      </c>
      <c r="J159" s="198" t="str">
        <f>IF(E159="","",IF(dir!J132+1&gt;VLOOKUP(I159,Schaal2014,22,FALSE),dir!J132,dir!J132+1))</f>
        <v/>
      </c>
      <c r="K159" s="199" t="str">
        <f>IF(dir!K132="","",dir!K132)</f>
        <v/>
      </c>
      <c r="L159" s="962"/>
      <c r="M159" s="961">
        <f t="shared" ref="M159:N159" si="161">IF(M132="",0,M132)</f>
        <v>0</v>
      </c>
      <c r="N159" s="961">
        <f t="shared" si="161"/>
        <v>0</v>
      </c>
      <c r="O159" s="1026" t="str">
        <f t="shared" si="148"/>
        <v/>
      </c>
      <c r="P159" s="1026"/>
      <c r="Q159" s="1026" t="str">
        <f t="shared" si="149"/>
        <v/>
      </c>
      <c r="R159" s="962"/>
      <c r="S159" s="1027" t="str">
        <f t="shared" si="139"/>
        <v/>
      </c>
      <c r="T159" s="1015" t="str">
        <f t="shared" si="150"/>
        <v/>
      </c>
      <c r="U159" s="1133" t="str">
        <f t="shared" si="151"/>
        <v/>
      </c>
      <c r="V159" s="190"/>
      <c r="Z159" s="946" t="str">
        <f t="shared" si="140"/>
        <v/>
      </c>
      <c r="AA159" s="111">
        <f>+tab!$C$156</f>
        <v>0.62</v>
      </c>
      <c r="AB159" s="947" t="e">
        <f t="shared" si="152"/>
        <v>#VALUE!</v>
      </c>
      <c r="AC159" s="947" t="e">
        <f t="shared" si="153"/>
        <v>#VALUE!</v>
      </c>
      <c r="AD159" s="947" t="e">
        <f t="shared" si="154"/>
        <v>#VALUE!</v>
      </c>
      <c r="AE159" s="51" t="e">
        <f t="shared" si="141"/>
        <v>#VALUE!</v>
      </c>
      <c r="AF159" s="51">
        <f t="shared" si="142"/>
        <v>0</v>
      </c>
      <c r="AG159" s="948">
        <f>IF(I159&gt;8,tab!C$157,tab!C$160)</f>
        <v>0.5</v>
      </c>
      <c r="AH159" s="51">
        <f t="shared" si="143"/>
        <v>0</v>
      </c>
      <c r="AI159" s="51">
        <f t="shared" si="144"/>
        <v>0</v>
      </c>
      <c r="AK159" s="51"/>
      <c r="AL159" s="51"/>
      <c r="AM159" s="113"/>
      <c r="AN159" s="195"/>
    </row>
    <row r="160" spans="3:40" ht="13.7" customHeight="1" x14ac:dyDescent="0.2">
      <c r="C160" s="45"/>
      <c r="D160" s="196" t="str">
        <f>IF(dir!D133=0,"",dir!D133)</f>
        <v/>
      </c>
      <c r="E160" s="196" t="str">
        <f>IF(dir!E133=0,"",dir!E133)</f>
        <v/>
      </c>
      <c r="F160" s="196" t="str">
        <f>IF(dir!F133=0,"",dir!F133)</f>
        <v/>
      </c>
      <c r="G160" s="48" t="str">
        <f t="shared" si="145"/>
        <v/>
      </c>
      <c r="H160" s="197" t="str">
        <f>IF(dir!H133=0,"",dir!H133)</f>
        <v/>
      </c>
      <c r="I160" s="198" t="str">
        <f t="shared" si="146"/>
        <v/>
      </c>
      <c r="J160" s="198" t="str">
        <f>IF(E160="","",IF(dir!J133+1&gt;VLOOKUP(I160,Schaal2014,22,FALSE),dir!J133,dir!J133+1))</f>
        <v/>
      </c>
      <c r="K160" s="199" t="str">
        <f>IF(dir!K133="","",dir!K133)</f>
        <v/>
      </c>
      <c r="L160" s="962"/>
      <c r="M160" s="961">
        <f t="shared" ref="M160:N160" si="162">IF(M133="",0,M133)</f>
        <v>0</v>
      </c>
      <c r="N160" s="961">
        <f t="shared" si="162"/>
        <v>0</v>
      </c>
      <c r="O160" s="1026" t="str">
        <f t="shared" si="148"/>
        <v/>
      </c>
      <c r="P160" s="1026"/>
      <c r="Q160" s="1026" t="str">
        <f t="shared" si="149"/>
        <v/>
      </c>
      <c r="R160" s="962"/>
      <c r="S160" s="1027" t="str">
        <f t="shared" si="139"/>
        <v/>
      </c>
      <c r="T160" s="1015" t="str">
        <f t="shared" si="150"/>
        <v/>
      </c>
      <c r="U160" s="1133" t="str">
        <f t="shared" si="151"/>
        <v/>
      </c>
      <c r="V160" s="190"/>
      <c r="Z160" s="946" t="str">
        <f t="shared" si="140"/>
        <v/>
      </c>
      <c r="AA160" s="111">
        <f>+tab!$C$156</f>
        <v>0.62</v>
      </c>
      <c r="AB160" s="947" t="e">
        <f t="shared" si="152"/>
        <v>#VALUE!</v>
      </c>
      <c r="AC160" s="947" t="e">
        <f t="shared" si="153"/>
        <v>#VALUE!</v>
      </c>
      <c r="AD160" s="947" t="e">
        <f t="shared" si="154"/>
        <v>#VALUE!</v>
      </c>
      <c r="AE160" s="51" t="e">
        <f t="shared" si="141"/>
        <v>#VALUE!</v>
      </c>
      <c r="AF160" s="51">
        <f t="shared" si="142"/>
        <v>0</v>
      </c>
      <c r="AG160" s="948">
        <f>IF(I160&gt;8,tab!C$157,tab!C$160)</f>
        <v>0.5</v>
      </c>
      <c r="AH160" s="51">
        <f t="shared" si="143"/>
        <v>0</v>
      </c>
      <c r="AI160" s="51">
        <f t="shared" si="144"/>
        <v>0</v>
      </c>
      <c r="AK160" s="51"/>
      <c r="AL160" s="51"/>
      <c r="AM160" s="113"/>
      <c r="AN160" s="195"/>
    </row>
    <row r="161" spans="3:40" ht="13.7" customHeight="1" x14ac:dyDescent="0.2">
      <c r="C161" s="45"/>
      <c r="D161" s="196" t="str">
        <f>IF(dir!D134=0,"",dir!D134)</f>
        <v/>
      </c>
      <c r="E161" s="196" t="str">
        <f>IF(dir!E134=0,"",dir!E134)</f>
        <v/>
      </c>
      <c r="F161" s="196" t="str">
        <f>IF(dir!F134=0,"",dir!F134)</f>
        <v/>
      </c>
      <c r="G161" s="48" t="str">
        <f t="shared" si="145"/>
        <v/>
      </c>
      <c r="H161" s="197" t="str">
        <f>IF(dir!H134=0,"",dir!H134)</f>
        <v/>
      </c>
      <c r="I161" s="198" t="str">
        <f t="shared" si="146"/>
        <v/>
      </c>
      <c r="J161" s="198" t="str">
        <f>IF(E161="","",IF(dir!J134+1&gt;VLOOKUP(I161,Schaal2014,22,FALSE),dir!J134,dir!J134+1))</f>
        <v/>
      </c>
      <c r="K161" s="199" t="str">
        <f>IF(dir!K134="","",dir!K134)</f>
        <v/>
      </c>
      <c r="L161" s="962"/>
      <c r="M161" s="961">
        <f t="shared" ref="M161:N161" si="163">IF(M134="",0,M134)</f>
        <v>0</v>
      </c>
      <c r="N161" s="961">
        <f t="shared" si="163"/>
        <v>0</v>
      </c>
      <c r="O161" s="1026" t="str">
        <f t="shared" si="148"/>
        <v/>
      </c>
      <c r="P161" s="1026"/>
      <c r="Q161" s="1026" t="str">
        <f t="shared" si="149"/>
        <v/>
      </c>
      <c r="R161" s="962"/>
      <c r="S161" s="1027" t="str">
        <f t="shared" si="139"/>
        <v/>
      </c>
      <c r="T161" s="1015" t="str">
        <f t="shared" si="150"/>
        <v/>
      </c>
      <c r="U161" s="1133" t="str">
        <f t="shared" si="151"/>
        <v/>
      </c>
      <c r="V161" s="190"/>
      <c r="Z161" s="946" t="str">
        <f t="shared" si="140"/>
        <v/>
      </c>
      <c r="AA161" s="111">
        <f>+tab!$C$156</f>
        <v>0.62</v>
      </c>
      <c r="AB161" s="947" t="e">
        <f t="shared" si="152"/>
        <v>#VALUE!</v>
      </c>
      <c r="AC161" s="947" t="e">
        <f t="shared" si="153"/>
        <v>#VALUE!</v>
      </c>
      <c r="AD161" s="947" t="e">
        <f t="shared" si="154"/>
        <v>#VALUE!</v>
      </c>
      <c r="AE161" s="51" t="e">
        <f t="shared" si="141"/>
        <v>#VALUE!</v>
      </c>
      <c r="AF161" s="51">
        <f t="shared" si="142"/>
        <v>0</v>
      </c>
      <c r="AG161" s="948">
        <f>IF(I161&gt;8,tab!C$157,tab!C$160)</f>
        <v>0.5</v>
      </c>
      <c r="AH161" s="51">
        <f t="shared" si="143"/>
        <v>0</v>
      </c>
      <c r="AI161" s="51">
        <f t="shared" si="144"/>
        <v>0</v>
      </c>
      <c r="AK161" s="51"/>
      <c r="AL161" s="51"/>
      <c r="AM161" s="113"/>
      <c r="AN161" s="195"/>
    </row>
    <row r="162" spans="3:40" ht="13.7" customHeight="1" x14ac:dyDescent="0.2">
      <c r="C162" s="45"/>
      <c r="D162" s="196" t="str">
        <f>IF(dir!D135=0,"",dir!D135)</f>
        <v/>
      </c>
      <c r="E162" s="196" t="str">
        <f>IF(dir!E135=0,"",dir!E135)</f>
        <v/>
      </c>
      <c r="F162" s="196" t="str">
        <f>IF(dir!F135=0,"",dir!F135)</f>
        <v/>
      </c>
      <c r="G162" s="48" t="str">
        <f t="shared" si="145"/>
        <v/>
      </c>
      <c r="H162" s="197" t="str">
        <f>IF(dir!H135=0,"",dir!H135)</f>
        <v/>
      </c>
      <c r="I162" s="198" t="str">
        <f t="shared" si="146"/>
        <v/>
      </c>
      <c r="J162" s="198" t="str">
        <f>IF(E162="","",IF(dir!J135+1&gt;VLOOKUP(I162,Schaal2014,22,FALSE),dir!J135,dir!J135+1))</f>
        <v/>
      </c>
      <c r="K162" s="199" t="str">
        <f>IF(dir!K135="","",dir!K135)</f>
        <v/>
      </c>
      <c r="L162" s="962"/>
      <c r="M162" s="961">
        <f t="shared" ref="M162:N162" si="164">IF(M135="",0,M135)</f>
        <v>0</v>
      </c>
      <c r="N162" s="961">
        <f t="shared" si="164"/>
        <v>0</v>
      </c>
      <c r="O162" s="1026" t="str">
        <f t="shared" si="148"/>
        <v/>
      </c>
      <c r="P162" s="1026"/>
      <c r="Q162" s="1026" t="str">
        <f t="shared" si="149"/>
        <v/>
      </c>
      <c r="R162" s="962"/>
      <c r="S162" s="1027" t="str">
        <f t="shared" si="139"/>
        <v/>
      </c>
      <c r="T162" s="1015" t="str">
        <f t="shared" si="150"/>
        <v/>
      </c>
      <c r="U162" s="1133" t="str">
        <f t="shared" si="151"/>
        <v/>
      </c>
      <c r="V162" s="190"/>
      <c r="Z162" s="946" t="str">
        <f t="shared" si="140"/>
        <v/>
      </c>
      <c r="AA162" s="111">
        <f>+tab!$C$156</f>
        <v>0.62</v>
      </c>
      <c r="AB162" s="947" t="e">
        <f t="shared" si="152"/>
        <v>#VALUE!</v>
      </c>
      <c r="AC162" s="947" t="e">
        <f t="shared" si="153"/>
        <v>#VALUE!</v>
      </c>
      <c r="AD162" s="947" t="e">
        <f t="shared" si="154"/>
        <v>#VALUE!</v>
      </c>
      <c r="AE162" s="51" t="e">
        <f t="shared" si="141"/>
        <v>#VALUE!</v>
      </c>
      <c r="AF162" s="51">
        <f t="shared" si="142"/>
        <v>0</v>
      </c>
      <c r="AG162" s="948">
        <f>IF(I162&gt;8,tab!C$157,tab!C$160)</f>
        <v>0.5</v>
      </c>
      <c r="AH162" s="51">
        <f t="shared" si="143"/>
        <v>0</v>
      </c>
      <c r="AI162" s="51">
        <f t="shared" si="144"/>
        <v>0</v>
      </c>
      <c r="AK162" s="51"/>
      <c r="AL162" s="51"/>
      <c r="AM162" s="113"/>
      <c r="AN162" s="195"/>
    </row>
    <row r="163" spans="3:40" ht="13.7" customHeight="1" x14ac:dyDescent="0.2">
      <c r="C163" s="45"/>
      <c r="D163" s="196" t="str">
        <f>IF(dir!D136=0,"",dir!D136)</f>
        <v/>
      </c>
      <c r="E163" s="196" t="str">
        <f>IF(dir!E136=0,"",dir!E136)</f>
        <v/>
      </c>
      <c r="F163" s="196" t="str">
        <f>IF(dir!F136=0,"",dir!F136)</f>
        <v/>
      </c>
      <c r="G163" s="48" t="str">
        <f t="shared" si="145"/>
        <v/>
      </c>
      <c r="H163" s="197" t="str">
        <f>IF(dir!H136=0,"",dir!H136)</f>
        <v/>
      </c>
      <c r="I163" s="198" t="str">
        <f t="shared" si="146"/>
        <v/>
      </c>
      <c r="J163" s="198" t="str">
        <f>IF(E163="","",IF(dir!J136+1&gt;VLOOKUP(I163,Schaal2014,22,FALSE),dir!J136,dir!J136+1))</f>
        <v/>
      </c>
      <c r="K163" s="199" t="str">
        <f>IF(dir!K136="","",dir!K136)</f>
        <v/>
      </c>
      <c r="L163" s="962"/>
      <c r="M163" s="961">
        <f t="shared" ref="M163:N163" si="165">IF(M136="",0,M136)</f>
        <v>0</v>
      </c>
      <c r="N163" s="961">
        <f t="shared" si="165"/>
        <v>0</v>
      </c>
      <c r="O163" s="1026" t="str">
        <f t="shared" si="148"/>
        <v/>
      </c>
      <c r="P163" s="1026"/>
      <c r="Q163" s="1026" t="str">
        <f t="shared" si="149"/>
        <v/>
      </c>
      <c r="R163" s="962"/>
      <c r="S163" s="1027" t="str">
        <f t="shared" si="139"/>
        <v/>
      </c>
      <c r="T163" s="1015" t="str">
        <f t="shared" si="150"/>
        <v/>
      </c>
      <c r="U163" s="1133" t="str">
        <f t="shared" si="151"/>
        <v/>
      </c>
      <c r="V163" s="190"/>
      <c r="Z163" s="946" t="str">
        <f t="shared" si="140"/>
        <v/>
      </c>
      <c r="AA163" s="111">
        <f>+tab!$C$156</f>
        <v>0.62</v>
      </c>
      <c r="AB163" s="947" t="e">
        <f t="shared" si="152"/>
        <v>#VALUE!</v>
      </c>
      <c r="AC163" s="947" t="e">
        <f t="shared" si="153"/>
        <v>#VALUE!</v>
      </c>
      <c r="AD163" s="947" t="e">
        <f t="shared" si="154"/>
        <v>#VALUE!</v>
      </c>
      <c r="AE163" s="51" t="e">
        <f t="shared" si="141"/>
        <v>#VALUE!</v>
      </c>
      <c r="AF163" s="51">
        <f t="shared" si="142"/>
        <v>0</v>
      </c>
      <c r="AG163" s="948">
        <f>IF(I163&gt;8,tab!C$157,tab!C$160)</f>
        <v>0.5</v>
      </c>
      <c r="AH163" s="51">
        <f t="shared" si="143"/>
        <v>0</v>
      </c>
      <c r="AI163" s="51">
        <f t="shared" si="144"/>
        <v>0</v>
      </c>
      <c r="AK163" s="51"/>
      <c r="AL163" s="51"/>
      <c r="AM163" s="113"/>
      <c r="AN163" s="195"/>
    </row>
    <row r="164" spans="3:40" ht="13.7" customHeight="1" x14ac:dyDescent="0.2">
      <c r="C164" s="45"/>
      <c r="D164" s="196" t="str">
        <f>IF(dir!D137=0,"",dir!D137)</f>
        <v/>
      </c>
      <c r="E164" s="196" t="str">
        <f>IF(dir!E137=0,"",dir!E137)</f>
        <v/>
      </c>
      <c r="F164" s="196" t="str">
        <f>IF(dir!F137=0,"",dir!F137)</f>
        <v/>
      </c>
      <c r="G164" s="48" t="str">
        <f t="shared" si="145"/>
        <v/>
      </c>
      <c r="H164" s="197" t="str">
        <f>IF(dir!H137=0,"",dir!H137)</f>
        <v/>
      </c>
      <c r="I164" s="198" t="str">
        <f t="shared" si="146"/>
        <v/>
      </c>
      <c r="J164" s="198" t="str">
        <f>IF(E164="","",IF(dir!J137+1&gt;VLOOKUP(I164,Schaal2014,22,FALSE),dir!J137,dir!J137+1))</f>
        <v/>
      </c>
      <c r="K164" s="199" t="str">
        <f>IF(dir!K137="","",dir!K137)</f>
        <v/>
      </c>
      <c r="L164" s="962"/>
      <c r="M164" s="961">
        <f t="shared" ref="M164:N164" si="166">IF(M137="",0,M137)</f>
        <v>0</v>
      </c>
      <c r="N164" s="961">
        <f t="shared" si="166"/>
        <v>0</v>
      </c>
      <c r="O164" s="1026" t="str">
        <f t="shared" si="148"/>
        <v/>
      </c>
      <c r="P164" s="1026"/>
      <c r="Q164" s="1026" t="str">
        <f t="shared" si="149"/>
        <v/>
      </c>
      <c r="R164" s="962"/>
      <c r="S164" s="1027" t="str">
        <f t="shared" si="139"/>
        <v/>
      </c>
      <c r="T164" s="1015" t="str">
        <f t="shared" si="150"/>
        <v/>
      </c>
      <c r="U164" s="1133" t="str">
        <f t="shared" si="151"/>
        <v/>
      </c>
      <c r="V164" s="190"/>
      <c r="Z164" s="946" t="str">
        <f t="shared" si="140"/>
        <v/>
      </c>
      <c r="AA164" s="111">
        <f>+tab!$C$156</f>
        <v>0.62</v>
      </c>
      <c r="AB164" s="947" t="e">
        <f t="shared" si="152"/>
        <v>#VALUE!</v>
      </c>
      <c r="AC164" s="947" t="e">
        <f t="shared" si="153"/>
        <v>#VALUE!</v>
      </c>
      <c r="AD164" s="947" t="e">
        <f t="shared" si="154"/>
        <v>#VALUE!</v>
      </c>
      <c r="AE164" s="51" t="e">
        <f t="shared" si="141"/>
        <v>#VALUE!</v>
      </c>
      <c r="AF164" s="51">
        <f t="shared" si="142"/>
        <v>0</v>
      </c>
      <c r="AG164" s="948">
        <f>IF(I164&gt;8,tab!C$157,tab!C$160)</f>
        <v>0.5</v>
      </c>
      <c r="AH164" s="51">
        <f t="shared" si="143"/>
        <v>0</v>
      </c>
      <c r="AI164" s="51">
        <f t="shared" si="144"/>
        <v>0</v>
      </c>
      <c r="AK164" s="51"/>
      <c r="AL164" s="51"/>
      <c r="AM164" s="195"/>
      <c r="AN164" s="113"/>
    </row>
    <row r="165" spans="3:40" ht="13.7" customHeight="1" x14ac:dyDescent="0.2">
      <c r="C165" s="45"/>
      <c r="D165" s="196" t="str">
        <f>IF(dir!D138=0,"",dir!D138)</f>
        <v/>
      </c>
      <c r="E165" s="196" t="str">
        <f>IF(dir!E138=0,"",dir!E138)</f>
        <v/>
      </c>
      <c r="F165" s="196" t="str">
        <f>IF(dir!F138=0,"",dir!F138)</f>
        <v/>
      </c>
      <c r="G165" s="48" t="str">
        <f t="shared" si="145"/>
        <v/>
      </c>
      <c r="H165" s="197" t="str">
        <f>IF(dir!H138=0,"",dir!H138)</f>
        <v/>
      </c>
      <c r="I165" s="198" t="str">
        <f t="shared" si="146"/>
        <v/>
      </c>
      <c r="J165" s="198" t="str">
        <f>IF(E165="","",IF(dir!J138+1&gt;VLOOKUP(I165,Schaal2014,22,FALSE),dir!J138,dir!J138+1))</f>
        <v/>
      </c>
      <c r="K165" s="199" t="str">
        <f>IF(dir!K138="","",dir!K138)</f>
        <v/>
      </c>
      <c r="L165" s="962"/>
      <c r="M165" s="961">
        <f t="shared" ref="M165:N165" si="167">IF(M138="",0,M138)</f>
        <v>0</v>
      </c>
      <c r="N165" s="961">
        <f t="shared" si="167"/>
        <v>0</v>
      </c>
      <c r="O165" s="1026" t="str">
        <f t="shared" si="148"/>
        <v/>
      </c>
      <c r="P165" s="1026"/>
      <c r="Q165" s="1026" t="str">
        <f t="shared" si="149"/>
        <v/>
      </c>
      <c r="R165" s="962"/>
      <c r="S165" s="1027" t="str">
        <f t="shared" si="139"/>
        <v/>
      </c>
      <c r="T165" s="1015" t="str">
        <f t="shared" si="150"/>
        <v/>
      </c>
      <c r="U165" s="1133" t="str">
        <f t="shared" si="151"/>
        <v/>
      </c>
      <c r="V165" s="190"/>
      <c r="Z165" s="946" t="str">
        <f t="shared" si="140"/>
        <v/>
      </c>
      <c r="AA165" s="111">
        <f>+tab!$C$156</f>
        <v>0.62</v>
      </c>
      <c r="AB165" s="947" t="e">
        <f t="shared" si="152"/>
        <v>#VALUE!</v>
      </c>
      <c r="AC165" s="947" t="e">
        <f t="shared" si="153"/>
        <v>#VALUE!</v>
      </c>
      <c r="AD165" s="947" t="e">
        <f t="shared" si="154"/>
        <v>#VALUE!</v>
      </c>
      <c r="AE165" s="51" t="e">
        <f t="shared" si="141"/>
        <v>#VALUE!</v>
      </c>
      <c r="AF165" s="51">
        <f t="shared" si="142"/>
        <v>0</v>
      </c>
      <c r="AG165" s="948">
        <f>IF(I165&gt;8,tab!C$157,tab!C$160)</f>
        <v>0.5</v>
      </c>
      <c r="AH165" s="51">
        <f t="shared" si="143"/>
        <v>0</v>
      </c>
      <c r="AI165" s="51">
        <f t="shared" si="144"/>
        <v>0</v>
      </c>
      <c r="AK165" s="51"/>
      <c r="AL165" s="51"/>
      <c r="AM165" s="195"/>
      <c r="AN165" s="113"/>
    </row>
    <row r="166" spans="3:40" ht="13.7" customHeight="1" x14ac:dyDescent="0.2">
      <c r="C166" s="45"/>
      <c r="D166" s="38"/>
      <c r="E166" s="38"/>
      <c r="F166" s="38"/>
      <c r="G166" s="205"/>
      <c r="H166" s="1289"/>
      <c r="I166" s="46"/>
      <c r="J166" s="46"/>
      <c r="K166" s="1044">
        <f>SUM(K151:K165)</f>
        <v>1</v>
      </c>
      <c r="L166" s="949"/>
      <c r="M166" s="1045">
        <f t="shared" ref="M166:Q166" si="168">SUM(M151:M165)</f>
        <v>0</v>
      </c>
      <c r="N166" s="1045">
        <f t="shared" si="168"/>
        <v>0</v>
      </c>
      <c r="O166" s="1045">
        <f t="shared" si="168"/>
        <v>40</v>
      </c>
      <c r="P166" s="1045">
        <f t="shared" si="168"/>
        <v>0</v>
      </c>
      <c r="Q166" s="1045">
        <f t="shared" si="168"/>
        <v>40</v>
      </c>
      <c r="R166" s="949"/>
      <c r="S166" s="1046">
        <f>SUM(S151:S165)</f>
        <v>65735.498734177221</v>
      </c>
      <c r="T166" s="1046">
        <f t="shared" ref="T166:U166" si="169">SUM(T151:T165)</f>
        <v>1624.1012658227851</v>
      </c>
      <c r="U166" s="1047">
        <f t="shared" si="169"/>
        <v>67359.600000000006</v>
      </c>
      <c r="V166" s="206"/>
      <c r="AB166" s="51"/>
      <c r="AC166" s="51"/>
      <c r="AI166" s="52">
        <f>SUM(AI151:AI165)</f>
        <v>0</v>
      </c>
      <c r="AK166" s="51"/>
      <c r="AL166" s="51"/>
    </row>
    <row r="167" spans="3:40" ht="13.7" customHeight="1" x14ac:dyDescent="0.2">
      <c r="C167" s="53"/>
      <c r="D167" s="208"/>
      <c r="E167" s="208"/>
      <c r="F167" s="208"/>
      <c r="G167" s="209"/>
      <c r="H167" s="1290"/>
      <c r="I167" s="209"/>
      <c r="J167" s="210"/>
      <c r="K167" s="211"/>
      <c r="L167" s="211"/>
      <c r="M167" s="208"/>
      <c r="N167" s="208"/>
      <c r="O167" s="208"/>
      <c r="P167" s="208"/>
      <c r="Q167" s="208"/>
      <c r="R167" s="211"/>
      <c r="S167" s="210"/>
      <c r="T167" s="210"/>
      <c r="U167" s="212"/>
      <c r="V167" s="215"/>
      <c r="Z167" s="219"/>
      <c r="AI167" s="219"/>
    </row>
    <row r="168" spans="3:40" ht="13.7" customHeight="1" x14ac:dyDescent="0.2">
      <c r="I168" s="9"/>
      <c r="K168" s="201"/>
      <c r="L168" s="201"/>
      <c r="R168" s="201"/>
      <c r="S168" s="228"/>
      <c r="T168" s="228"/>
      <c r="U168" s="1135"/>
    </row>
    <row r="170" spans="3:40" ht="13.7" customHeight="1" x14ac:dyDescent="0.2">
      <c r="C170" s="51" t="s">
        <v>49</v>
      </c>
      <c r="E170" s="232" t="str">
        <f>tab!I2</f>
        <v>2020/21</v>
      </c>
      <c r="I170" s="9"/>
      <c r="K170" s="201"/>
      <c r="L170" s="201"/>
      <c r="R170" s="201"/>
      <c r="S170" s="228"/>
      <c r="T170" s="228"/>
      <c r="U170" s="1135"/>
    </row>
    <row r="171" spans="3:40" ht="13.7" customHeight="1" x14ac:dyDescent="0.2">
      <c r="C171" s="105" t="s">
        <v>179</v>
      </c>
      <c r="E171" s="232">
        <f>tab!J3</f>
        <v>44105</v>
      </c>
      <c r="I171" s="9"/>
      <c r="K171" s="201"/>
      <c r="L171" s="201"/>
      <c r="R171" s="201"/>
      <c r="S171" s="228"/>
      <c r="T171" s="228"/>
      <c r="U171" s="1135"/>
    </row>
    <row r="172" spans="3:40" ht="13.7" customHeight="1" x14ac:dyDescent="0.2">
      <c r="I172" s="9"/>
      <c r="K172" s="201"/>
      <c r="L172" s="201"/>
      <c r="R172" s="201"/>
      <c r="S172" s="228"/>
      <c r="T172" s="228"/>
      <c r="U172" s="1135"/>
    </row>
    <row r="173" spans="3:40" ht="13.7" customHeight="1" x14ac:dyDescent="0.2">
      <c r="C173" s="27"/>
      <c r="D173" s="166"/>
      <c r="E173" s="167"/>
      <c r="F173" s="89"/>
      <c r="G173" s="29"/>
      <c r="H173" s="168"/>
      <c r="I173" s="169"/>
      <c r="J173" s="169"/>
      <c r="K173" s="170"/>
      <c r="L173" s="170"/>
      <c r="M173" s="28"/>
      <c r="N173" s="28"/>
      <c r="O173" s="28"/>
      <c r="P173" s="28"/>
      <c r="Q173" s="28"/>
      <c r="R173" s="170"/>
      <c r="S173" s="171"/>
      <c r="T173" s="171"/>
      <c r="U173" s="471"/>
      <c r="V173" s="30"/>
    </row>
    <row r="174" spans="3:40" s="173" customFormat="1" ht="13.7" customHeight="1" x14ac:dyDescent="0.2">
      <c r="C174" s="175"/>
      <c r="D174" s="1328" t="s">
        <v>180</v>
      </c>
      <c r="E174" s="1329"/>
      <c r="F174" s="1329"/>
      <c r="G174" s="1329"/>
      <c r="H174" s="1329"/>
      <c r="I174" s="1330"/>
      <c r="J174" s="1330"/>
      <c r="K174" s="1330"/>
      <c r="L174" s="1259"/>
      <c r="M174" s="1257" t="s">
        <v>664</v>
      </c>
      <c r="N174" s="1018"/>
      <c r="O174" s="1018"/>
      <c r="P174" s="1018"/>
      <c r="Q174" s="1018"/>
      <c r="R174" s="1259"/>
      <c r="S174" s="1328" t="s">
        <v>674</v>
      </c>
      <c r="T174" s="1328"/>
      <c r="U174" s="1330"/>
      <c r="V174" s="177"/>
      <c r="W174" s="179"/>
      <c r="X174" s="179"/>
      <c r="Y174" s="180"/>
      <c r="Z174" s="181"/>
      <c r="AA174" s="180"/>
      <c r="AM174" s="179"/>
      <c r="AN174" s="179"/>
    </row>
    <row r="175" spans="3:40" s="173" customFormat="1" ht="13.7" customHeight="1" x14ac:dyDescent="0.2">
      <c r="C175" s="175"/>
      <c r="D175" s="991" t="s">
        <v>181</v>
      </c>
      <c r="E175" s="991" t="s">
        <v>124</v>
      </c>
      <c r="F175" s="991" t="s">
        <v>182</v>
      </c>
      <c r="G175" s="1278" t="s">
        <v>183</v>
      </c>
      <c r="H175" s="1279" t="s">
        <v>184</v>
      </c>
      <c r="I175" s="1278" t="s">
        <v>185</v>
      </c>
      <c r="J175" s="1278" t="s">
        <v>186</v>
      </c>
      <c r="K175" s="1023" t="s">
        <v>187</v>
      </c>
      <c r="L175" s="1020"/>
      <c r="M175" s="1009" t="s">
        <v>665</v>
      </c>
      <c r="N175" s="1009" t="s">
        <v>667</v>
      </c>
      <c r="O175" s="1009" t="s">
        <v>669</v>
      </c>
      <c r="P175" s="1009" t="s">
        <v>671</v>
      </c>
      <c r="Q175" s="1011" t="s">
        <v>673</v>
      </c>
      <c r="R175" s="1020"/>
      <c r="S175" s="1021" t="s">
        <v>675</v>
      </c>
      <c r="T175" s="1021" t="s">
        <v>678</v>
      </c>
      <c r="U175" s="1131" t="s">
        <v>188</v>
      </c>
      <c r="V175" s="183"/>
      <c r="W175" s="185"/>
      <c r="X175" s="185"/>
      <c r="Y175" s="186"/>
      <c r="Z175" s="939" t="s">
        <v>194</v>
      </c>
      <c r="AA175" s="940" t="s">
        <v>680</v>
      </c>
      <c r="AB175" s="941" t="s">
        <v>681</v>
      </c>
      <c r="AC175" s="941" t="s">
        <v>681</v>
      </c>
      <c r="AD175" s="941" t="s">
        <v>684</v>
      </c>
      <c r="AE175" s="941" t="s">
        <v>689</v>
      </c>
      <c r="AF175" s="941" t="s">
        <v>687</v>
      </c>
      <c r="AG175" s="941" t="s">
        <v>690</v>
      </c>
      <c r="AH175" s="941" t="s">
        <v>189</v>
      </c>
      <c r="AI175" s="945" t="s">
        <v>190</v>
      </c>
      <c r="AJ175" s="941" t="s">
        <v>199</v>
      </c>
      <c r="AK175" s="941" t="s">
        <v>200</v>
      </c>
      <c r="AL175" s="941" t="s">
        <v>201</v>
      </c>
      <c r="AM175" s="942" t="s">
        <v>202</v>
      </c>
      <c r="AN175" s="942" t="s">
        <v>1</v>
      </c>
    </row>
    <row r="176" spans="3:40" s="173" customFormat="1" ht="13.7" customHeight="1" x14ac:dyDescent="0.2">
      <c r="C176" s="189"/>
      <c r="D176" s="1258"/>
      <c r="E176" s="991"/>
      <c r="F176" s="1022"/>
      <c r="G176" s="1278" t="s">
        <v>191</v>
      </c>
      <c r="H176" s="1279" t="s">
        <v>192</v>
      </c>
      <c r="I176" s="1278"/>
      <c r="J176" s="1278"/>
      <c r="K176" s="1023" t="s">
        <v>193</v>
      </c>
      <c r="L176" s="1020"/>
      <c r="M176" s="1009" t="s">
        <v>666</v>
      </c>
      <c r="N176" s="1009" t="s">
        <v>668</v>
      </c>
      <c r="O176" s="1009" t="s">
        <v>670</v>
      </c>
      <c r="P176" s="1009" t="s">
        <v>672</v>
      </c>
      <c r="Q176" s="1011" t="s">
        <v>196</v>
      </c>
      <c r="R176" s="1020"/>
      <c r="S176" s="1021" t="s">
        <v>676</v>
      </c>
      <c r="T176" s="1021" t="s">
        <v>677</v>
      </c>
      <c r="U176" s="1131" t="s">
        <v>196</v>
      </c>
      <c r="V176" s="190"/>
      <c r="Z176" s="941" t="s">
        <v>679</v>
      </c>
      <c r="AA176" s="944">
        <v>0.62</v>
      </c>
      <c r="AB176" s="941" t="s">
        <v>682</v>
      </c>
      <c r="AC176" s="941" t="s">
        <v>683</v>
      </c>
      <c r="AD176" s="941" t="s">
        <v>685</v>
      </c>
      <c r="AE176" s="941" t="s">
        <v>688</v>
      </c>
      <c r="AF176" s="941" t="s">
        <v>688</v>
      </c>
      <c r="AG176" s="941" t="s">
        <v>686</v>
      </c>
      <c r="AH176" s="941"/>
      <c r="AI176" s="941" t="s">
        <v>195</v>
      </c>
      <c r="AJ176" s="941" t="s">
        <v>203</v>
      </c>
      <c r="AK176" s="941" t="s">
        <v>203</v>
      </c>
      <c r="AL176" s="941"/>
      <c r="AM176" s="941" t="s">
        <v>1</v>
      </c>
      <c r="AN176" s="943"/>
    </row>
    <row r="177" spans="3:40" ht="13.7" customHeight="1" x14ac:dyDescent="0.2">
      <c r="C177" s="45"/>
      <c r="D177" s="1258"/>
      <c r="E177" s="1258"/>
      <c r="F177" s="1258"/>
      <c r="G177" s="1024"/>
      <c r="H177" s="1288"/>
      <c r="I177" s="1278"/>
      <c r="J177" s="1278"/>
      <c r="K177" s="1023"/>
      <c r="L177" s="1023"/>
      <c r="M177" s="1024"/>
      <c r="N177" s="1024"/>
      <c r="O177" s="1024"/>
      <c r="P177" s="1024"/>
      <c r="Q177" s="1024"/>
      <c r="R177" s="1023"/>
      <c r="S177" s="1025"/>
      <c r="T177" s="1025"/>
      <c r="U177" s="1132"/>
      <c r="V177" s="6"/>
      <c r="AB177" s="51"/>
      <c r="AC177" s="51"/>
      <c r="AK177" s="51"/>
      <c r="AL177" s="51"/>
      <c r="AN177" s="195"/>
    </row>
    <row r="178" spans="3:40" ht="13.7" customHeight="1" x14ac:dyDescent="0.2">
      <c r="C178" s="45"/>
      <c r="D178" s="196" t="str">
        <f>IF(dir!D151=0,"",dir!D151)</f>
        <v/>
      </c>
      <c r="E178" s="196" t="str">
        <f>IF(dir!E151=0,"",dir!E151)</f>
        <v>piet</v>
      </c>
      <c r="F178" s="196" t="str">
        <f>IF(dir!F151=0,"",dir!F151)</f>
        <v>directeur</v>
      </c>
      <c r="G178" s="48">
        <f>IF(G151="","",G151+1)</f>
        <v>43</v>
      </c>
      <c r="H178" s="197">
        <f>IF(dir!H151=0,"",dir!H151)</f>
        <v>28031</v>
      </c>
      <c r="I178" s="198" t="str">
        <f>IF(I151=0,"",I151)</f>
        <v>DB</v>
      </c>
      <c r="J178" s="198">
        <f>IF(E178="","",IF(dir!J151+1&gt;VLOOKUP(I178,Schaal2014,22,FALSE),dir!J151,dir!J151+1))</f>
        <v>7</v>
      </c>
      <c r="K178" s="199">
        <f>IF(dir!K151="","",dir!K151)</f>
        <v>1</v>
      </c>
      <c r="L178" s="962"/>
      <c r="M178" s="961">
        <f>IF(M151="",0,M151)</f>
        <v>0</v>
      </c>
      <c r="N178" s="961">
        <f>IF(N151="",0,N151)</f>
        <v>0</v>
      </c>
      <c r="O178" s="1026">
        <f>IF(K178="","",IF(K178*40&gt;40,40,K178*40))</f>
        <v>40</v>
      </c>
      <c r="P178" s="1026"/>
      <c r="Q178" s="1026">
        <f>IF(K178="","",SUM(M178:P178))</f>
        <v>40</v>
      </c>
      <c r="R178" s="962"/>
      <c r="S178" s="1027">
        <f t="shared" ref="S178:S192" si="170">IF(K178="","",(1659*K178-Q178)*AC178)</f>
        <v>67708.512260397823</v>
      </c>
      <c r="T178" s="1015">
        <f>IF(K178="","",(Q178*AD178)+AB178*(AE178+AF178*(1-AG178)))</f>
        <v>1672.8477396021699</v>
      </c>
      <c r="U178" s="1133">
        <f>IF(K178="","",(S178+T178))</f>
        <v>69381.359999999986</v>
      </c>
      <c r="V178" s="190"/>
      <c r="Z178" s="946">
        <f t="shared" ref="Z178:Z192" si="171">IF(I178="","",VLOOKUP(I178,Schaal2014,J178+1,FALSE))</f>
        <v>3569</v>
      </c>
      <c r="AA178" s="111">
        <f>+tab!$C$156</f>
        <v>0.62</v>
      </c>
      <c r="AB178" s="947">
        <f>Z178*12/1659</f>
        <v>25.815551537070526</v>
      </c>
      <c r="AC178" s="947">
        <f>Z178*12*(1+AA178)/1659</f>
        <v>41.821193490054249</v>
      </c>
      <c r="AD178" s="947">
        <f>AC178-AB178</f>
        <v>16.005641952983723</v>
      </c>
      <c r="AE178" s="51">
        <f t="shared" ref="AE178:AE192" si="172">O178+P178</f>
        <v>40</v>
      </c>
      <c r="AF178" s="51">
        <f t="shared" ref="AF178:AF192" si="173">M178+N178</f>
        <v>0</v>
      </c>
      <c r="AG178" s="948">
        <f>IF(I178&gt;8,tab!C$157,tab!C$160)</f>
        <v>0.5</v>
      </c>
      <c r="AH178" s="51">
        <f t="shared" ref="AH178:AH192" si="174">IF(G178&lt;25,0,IF(G178=25,25,IF(G178&lt;40,0,IF(G178=40,40,IF(G178&gt;=40,0)))))</f>
        <v>0</v>
      </c>
      <c r="AI178" s="51">
        <f t="shared" ref="AI178:AI192" si="175">IF(AH178=25,(Z178*1.08*(K178)/2),IF(AH178=40,(Z178*1.08*(K178)),IF(AH178=0,0)))</f>
        <v>0</v>
      </c>
      <c r="AK178" s="51"/>
      <c r="AL178" s="51"/>
      <c r="AM178" s="195"/>
      <c r="AN178" s="113"/>
    </row>
    <row r="179" spans="3:40" ht="13.7" customHeight="1" x14ac:dyDescent="0.2">
      <c r="C179" s="45"/>
      <c r="D179" s="196" t="str">
        <f>IF(dir!D152=0,"",dir!D152)</f>
        <v/>
      </c>
      <c r="E179" s="196" t="str">
        <f>IF(dir!E152=0,"",dir!E152)</f>
        <v/>
      </c>
      <c r="F179" s="196" t="str">
        <f>IF(dir!F152=0,"",dir!F152)</f>
        <v/>
      </c>
      <c r="G179" s="48" t="str">
        <f t="shared" ref="G179:G192" si="176">IF(G152="","",G152+1)</f>
        <v/>
      </c>
      <c r="H179" s="197" t="str">
        <f>IF(dir!H152=0,"",dir!H152)</f>
        <v/>
      </c>
      <c r="I179" s="198" t="str">
        <f t="shared" ref="I179:I192" si="177">IF(I152=0,"",I152)</f>
        <v/>
      </c>
      <c r="J179" s="198" t="str">
        <f>IF(E179="","",IF(dir!J152+1&gt;VLOOKUP(I179,Schaal2014,22,FALSE),dir!J152,dir!J152+1))</f>
        <v/>
      </c>
      <c r="K179" s="199" t="str">
        <f>IF(dir!K152="","",dir!K152)</f>
        <v/>
      </c>
      <c r="L179" s="962"/>
      <c r="M179" s="961">
        <f t="shared" ref="M179:N179" si="178">IF(M152="",0,M152)</f>
        <v>0</v>
      </c>
      <c r="N179" s="961">
        <f t="shared" si="178"/>
        <v>0</v>
      </c>
      <c r="O179" s="1026" t="str">
        <f t="shared" ref="O179:O192" si="179">IF(K179="","",IF(K179*40&gt;40,40,K179*40))</f>
        <v/>
      </c>
      <c r="P179" s="1026"/>
      <c r="Q179" s="1026" t="str">
        <f t="shared" ref="Q179:Q192" si="180">IF(K179="","",SUM(M179:P179))</f>
        <v/>
      </c>
      <c r="R179" s="962"/>
      <c r="S179" s="1027" t="str">
        <f t="shared" si="170"/>
        <v/>
      </c>
      <c r="T179" s="1015" t="str">
        <f t="shared" ref="T179:T192" si="181">IF(K179="","",(Q179*AD179)+AB179*(AE179+AF179*(1-AG179)))</f>
        <v/>
      </c>
      <c r="U179" s="1133" t="str">
        <f t="shared" ref="U179:U192" si="182">IF(K179="","",(S179+T179))</f>
        <v/>
      </c>
      <c r="V179" s="190"/>
      <c r="Z179" s="946" t="str">
        <f t="shared" si="171"/>
        <v/>
      </c>
      <c r="AA179" s="111">
        <f>+tab!$C$156</f>
        <v>0.62</v>
      </c>
      <c r="AB179" s="947" t="e">
        <f t="shared" ref="AB179:AB192" si="183">Z179*12/1659</f>
        <v>#VALUE!</v>
      </c>
      <c r="AC179" s="947" t="e">
        <f t="shared" ref="AC179:AC192" si="184">Z179*12*(1+AA179)/1659</f>
        <v>#VALUE!</v>
      </c>
      <c r="AD179" s="947" t="e">
        <f t="shared" ref="AD179:AD192" si="185">AC179-AB179</f>
        <v>#VALUE!</v>
      </c>
      <c r="AE179" s="51" t="e">
        <f t="shared" si="172"/>
        <v>#VALUE!</v>
      </c>
      <c r="AF179" s="51">
        <f t="shared" si="173"/>
        <v>0</v>
      </c>
      <c r="AG179" s="948">
        <f>IF(I179&gt;8,tab!C$157,tab!C$160)</f>
        <v>0.5</v>
      </c>
      <c r="AH179" s="51">
        <f t="shared" si="174"/>
        <v>0</v>
      </c>
      <c r="AI179" s="51">
        <f t="shared" si="175"/>
        <v>0</v>
      </c>
      <c r="AK179" s="51"/>
      <c r="AL179" s="51"/>
      <c r="AM179" s="113"/>
      <c r="AN179" s="195"/>
    </row>
    <row r="180" spans="3:40" ht="13.7" customHeight="1" x14ac:dyDescent="0.2">
      <c r="C180" s="45"/>
      <c r="D180" s="196" t="str">
        <f>IF(dir!D153=0,"",dir!D153)</f>
        <v/>
      </c>
      <c r="E180" s="196" t="str">
        <f>IF(dir!E153=0,"",dir!E153)</f>
        <v/>
      </c>
      <c r="F180" s="196" t="str">
        <f>IF(dir!F153=0,"",dir!F153)</f>
        <v/>
      </c>
      <c r="G180" s="48" t="str">
        <f t="shared" si="176"/>
        <v/>
      </c>
      <c r="H180" s="197" t="str">
        <f>IF(dir!H153=0,"",dir!H153)</f>
        <v/>
      </c>
      <c r="I180" s="198" t="str">
        <f t="shared" si="177"/>
        <v/>
      </c>
      <c r="J180" s="198" t="str">
        <f>IF(E180="","",IF(dir!J153+1&gt;VLOOKUP(I180,Schaal2014,22,FALSE),dir!J153,dir!J153+1))</f>
        <v/>
      </c>
      <c r="K180" s="199" t="str">
        <f>IF(dir!K153="","",dir!K153)</f>
        <v/>
      </c>
      <c r="L180" s="962"/>
      <c r="M180" s="961">
        <f t="shared" ref="M180:N180" si="186">IF(M153="",0,M153)</f>
        <v>0</v>
      </c>
      <c r="N180" s="961">
        <f t="shared" si="186"/>
        <v>0</v>
      </c>
      <c r="O180" s="1026" t="str">
        <f t="shared" si="179"/>
        <v/>
      </c>
      <c r="P180" s="1026"/>
      <c r="Q180" s="1026" t="str">
        <f t="shared" si="180"/>
        <v/>
      </c>
      <c r="R180" s="962"/>
      <c r="S180" s="1027" t="str">
        <f t="shared" si="170"/>
        <v/>
      </c>
      <c r="T180" s="1015" t="str">
        <f t="shared" si="181"/>
        <v/>
      </c>
      <c r="U180" s="1133" t="str">
        <f t="shared" si="182"/>
        <v/>
      </c>
      <c r="V180" s="190"/>
      <c r="Z180" s="946" t="str">
        <f t="shared" si="171"/>
        <v/>
      </c>
      <c r="AA180" s="111">
        <f>+tab!$C$156</f>
        <v>0.62</v>
      </c>
      <c r="AB180" s="947" t="e">
        <f t="shared" si="183"/>
        <v>#VALUE!</v>
      </c>
      <c r="AC180" s="947" t="e">
        <f t="shared" si="184"/>
        <v>#VALUE!</v>
      </c>
      <c r="AD180" s="947" t="e">
        <f t="shared" si="185"/>
        <v>#VALUE!</v>
      </c>
      <c r="AE180" s="51" t="e">
        <f t="shared" si="172"/>
        <v>#VALUE!</v>
      </c>
      <c r="AF180" s="51">
        <f t="shared" si="173"/>
        <v>0</v>
      </c>
      <c r="AG180" s="948">
        <f>IF(I180&gt;8,tab!C$157,tab!C$160)</f>
        <v>0.5</v>
      </c>
      <c r="AH180" s="51">
        <f t="shared" si="174"/>
        <v>0</v>
      </c>
      <c r="AI180" s="51">
        <f t="shared" si="175"/>
        <v>0</v>
      </c>
      <c r="AK180" s="51"/>
      <c r="AL180" s="51"/>
      <c r="AM180" s="113"/>
      <c r="AN180" s="195"/>
    </row>
    <row r="181" spans="3:40" ht="13.7" customHeight="1" x14ac:dyDescent="0.2">
      <c r="C181" s="45"/>
      <c r="D181" s="196" t="str">
        <f>IF(dir!D154=0,"",dir!D154)</f>
        <v/>
      </c>
      <c r="E181" s="196" t="str">
        <f>IF(dir!E154=0,"",dir!E154)</f>
        <v/>
      </c>
      <c r="F181" s="196" t="str">
        <f>IF(dir!F154=0,"",dir!F154)</f>
        <v/>
      </c>
      <c r="G181" s="48" t="str">
        <f t="shared" si="176"/>
        <v/>
      </c>
      <c r="H181" s="197" t="str">
        <f>IF(dir!H154=0,"",dir!H154)</f>
        <v/>
      </c>
      <c r="I181" s="198" t="str">
        <f t="shared" si="177"/>
        <v/>
      </c>
      <c r="J181" s="198" t="str">
        <f>IF(E181="","",IF(dir!J154+1&gt;VLOOKUP(I181,Schaal2014,22,FALSE),dir!J154,dir!J154+1))</f>
        <v/>
      </c>
      <c r="K181" s="199" t="str">
        <f>IF(dir!K154="","",dir!K154)</f>
        <v/>
      </c>
      <c r="L181" s="962"/>
      <c r="M181" s="961">
        <f t="shared" ref="M181:N181" si="187">IF(M154="",0,M154)</f>
        <v>0</v>
      </c>
      <c r="N181" s="961">
        <f t="shared" si="187"/>
        <v>0</v>
      </c>
      <c r="O181" s="1026" t="str">
        <f t="shared" si="179"/>
        <v/>
      </c>
      <c r="P181" s="1026"/>
      <c r="Q181" s="1026" t="str">
        <f t="shared" si="180"/>
        <v/>
      </c>
      <c r="R181" s="962"/>
      <c r="S181" s="1027" t="str">
        <f t="shared" si="170"/>
        <v/>
      </c>
      <c r="T181" s="1015" t="str">
        <f t="shared" si="181"/>
        <v/>
      </c>
      <c r="U181" s="1133" t="str">
        <f t="shared" si="182"/>
        <v/>
      </c>
      <c r="V181" s="190"/>
      <c r="Z181" s="946" t="str">
        <f t="shared" si="171"/>
        <v/>
      </c>
      <c r="AA181" s="111">
        <f>+tab!$C$156</f>
        <v>0.62</v>
      </c>
      <c r="AB181" s="947" t="e">
        <f t="shared" si="183"/>
        <v>#VALUE!</v>
      </c>
      <c r="AC181" s="947" t="e">
        <f t="shared" si="184"/>
        <v>#VALUE!</v>
      </c>
      <c r="AD181" s="947" t="e">
        <f t="shared" si="185"/>
        <v>#VALUE!</v>
      </c>
      <c r="AE181" s="51" t="e">
        <f t="shared" si="172"/>
        <v>#VALUE!</v>
      </c>
      <c r="AF181" s="51">
        <f t="shared" si="173"/>
        <v>0</v>
      </c>
      <c r="AG181" s="948">
        <f>IF(I181&gt;8,tab!C$157,tab!C$160)</f>
        <v>0.5</v>
      </c>
      <c r="AH181" s="51">
        <f t="shared" si="174"/>
        <v>0</v>
      </c>
      <c r="AI181" s="51">
        <f t="shared" si="175"/>
        <v>0</v>
      </c>
      <c r="AK181" s="51"/>
      <c r="AL181" s="51"/>
      <c r="AM181" s="113"/>
      <c r="AN181" s="195"/>
    </row>
    <row r="182" spans="3:40" ht="13.7" customHeight="1" x14ac:dyDescent="0.2">
      <c r="C182" s="45"/>
      <c r="D182" s="196" t="str">
        <f>IF(dir!D155=0,"",dir!D155)</f>
        <v/>
      </c>
      <c r="E182" s="196" t="str">
        <f>IF(dir!E155=0,"",dir!E155)</f>
        <v/>
      </c>
      <c r="F182" s="196" t="str">
        <f>IF(dir!F155=0,"",dir!F155)</f>
        <v/>
      </c>
      <c r="G182" s="48" t="str">
        <f t="shared" si="176"/>
        <v/>
      </c>
      <c r="H182" s="197" t="str">
        <f>IF(dir!H155=0,"",dir!H155)</f>
        <v/>
      </c>
      <c r="I182" s="198" t="str">
        <f t="shared" si="177"/>
        <v/>
      </c>
      <c r="J182" s="198" t="str">
        <f>IF(E182="","",IF(dir!J155+1&gt;VLOOKUP(I182,Schaal2014,22,FALSE),dir!J155,dir!J155+1))</f>
        <v/>
      </c>
      <c r="K182" s="199" t="str">
        <f>IF(dir!K155="","",dir!K155)</f>
        <v/>
      </c>
      <c r="L182" s="962"/>
      <c r="M182" s="961">
        <f t="shared" ref="M182:N182" si="188">IF(M155="",0,M155)</f>
        <v>0</v>
      </c>
      <c r="N182" s="961">
        <f t="shared" si="188"/>
        <v>0</v>
      </c>
      <c r="O182" s="1026" t="str">
        <f t="shared" si="179"/>
        <v/>
      </c>
      <c r="P182" s="1026"/>
      <c r="Q182" s="1026" t="str">
        <f t="shared" si="180"/>
        <v/>
      </c>
      <c r="R182" s="962"/>
      <c r="S182" s="1027" t="str">
        <f t="shared" si="170"/>
        <v/>
      </c>
      <c r="T182" s="1015" t="str">
        <f t="shared" si="181"/>
        <v/>
      </c>
      <c r="U182" s="1133" t="str">
        <f t="shared" si="182"/>
        <v/>
      </c>
      <c r="V182" s="190"/>
      <c r="Z182" s="946" t="str">
        <f t="shared" si="171"/>
        <v/>
      </c>
      <c r="AA182" s="111">
        <f>+tab!$C$156</f>
        <v>0.62</v>
      </c>
      <c r="AB182" s="947" t="e">
        <f t="shared" si="183"/>
        <v>#VALUE!</v>
      </c>
      <c r="AC182" s="947" t="e">
        <f t="shared" si="184"/>
        <v>#VALUE!</v>
      </c>
      <c r="AD182" s="947" t="e">
        <f t="shared" si="185"/>
        <v>#VALUE!</v>
      </c>
      <c r="AE182" s="51" t="e">
        <f t="shared" si="172"/>
        <v>#VALUE!</v>
      </c>
      <c r="AF182" s="51">
        <f t="shared" si="173"/>
        <v>0</v>
      </c>
      <c r="AG182" s="948">
        <f>IF(I182&gt;8,tab!C$157,tab!C$160)</f>
        <v>0.5</v>
      </c>
      <c r="AH182" s="51">
        <f t="shared" si="174"/>
        <v>0</v>
      </c>
      <c r="AI182" s="51">
        <f t="shared" si="175"/>
        <v>0</v>
      </c>
      <c r="AK182" s="51"/>
      <c r="AL182" s="51"/>
      <c r="AM182" s="113"/>
      <c r="AN182" s="195"/>
    </row>
    <row r="183" spans="3:40" ht="13.7" customHeight="1" x14ac:dyDescent="0.2">
      <c r="C183" s="45"/>
      <c r="D183" s="196" t="str">
        <f>IF(dir!D156=0,"",dir!D156)</f>
        <v/>
      </c>
      <c r="E183" s="196" t="str">
        <f>IF(dir!E156=0,"",dir!E156)</f>
        <v/>
      </c>
      <c r="F183" s="196" t="str">
        <f>IF(dir!F156=0,"",dir!F156)</f>
        <v/>
      </c>
      <c r="G183" s="48" t="str">
        <f t="shared" si="176"/>
        <v/>
      </c>
      <c r="H183" s="197" t="str">
        <f>IF(dir!H156=0,"",dir!H156)</f>
        <v/>
      </c>
      <c r="I183" s="198" t="str">
        <f t="shared" si="177"/>
        <v/>
      </c>
      <c r="J183" s="198" t="str">
        <f>IF(E183="","",IF(dir!J156+1&gt;VLOOKUP(I183,Schaal2014,22,FALSE),dir!J156,dir!J156+1))</f>
        <v/>
      </c>
      <c r="K183" s="199" t="str">
        <f>IF(dir!K156="","",dir!K156)</f>
        <v/>
      </c>
      <c r="L183" s="962"/>
      <c r="M183" s="961">
        <f t="shared" ref="M183:N183" si="189">IF(M156="",0,M156)</f>
        <v>0</v>
      </c>
      <c r="N183" s="961">
        <f t="shared" si="189"/>
        <v>0</v>
      </c>
      <c r="O183" s="1026" t="str">
        <f t="shared" si="179"/>
        <v/>
      </c>
      <c r="P183" s="1026"/>
      <c r="Q183" s="1026" t="str">
        <f t="shared" si="180"/>
        <v/>
      </c>
      <c r="R183" s="962"/>
      <c r="S183" s="1027" t="str">
        <f t="shared" si="170"/>
        <v/>
      </c>
      <c r="T183" s="1015" t="str">
        <f t="shared" si="181"/>
        <v/>
      </c>
      <c r="U183" s="1133" t="str">
        <f t="shared" si="182"/>
        <v/>
      </c>
      <c r="V183" s="190"/>
      <c r="Z183" s="946" t="str">
        <f t="shared" si="171"/>
        <v/>
      </c>
      <c r="AA183" s="111">
        <f>+tab!$C$156</f>
        <v>0.62</v>
      </c>
      <c r="AB183" s="947" t="e">
        <f t="shared" si="183"/>
        <v>#VALUE!</v>
      </c>
      <c r="AC183" s="947" t="e">
        <f t="shared" si="184"/>
        <v>#VALUE!</v>
      </c>
      <c r="AD183" s="947" t="e">
        <f t="shared" si="185"/>
        <v>#VALUE!</v>
      </c>
      <c r="AE183" s="51" t="e">
        <f t="shared" si="172"/>
        <v>#VALUE!</v>
      </c>
      <c r="AF183" s="51">
        <f t="shared" si="173"/>
        <v>0</v>
      </c>
      <c r="AG183" s="948">
        <f>IF(I183&gt;8,tab!C$157,tab!C$160)</f>
        <v>0.5</v>
      </c>
      <c r="AH183" s="51">
        <f t="shared" si="174"/>
        <v>0</v>
      </c>
      <c r="AI183" s="51">
        <f t="shared" si="175"/>
        <v>0</v>
      </c>
      <c r="AK183" s="51"/>
      <c r="AL183" s="51"/>
      <c r="AM183" s="113"/>
      <c r="AN183" s="195"/>
    </row>
    <row r="184" spans="3:40" ht="13.7" customHeight="1" x14ac:dyDescent="0.2">
      <c r="C184" s="45"/>
      <c r="D184" s="196" t="str">
        <f>IF(dir!D157=0,"",dir!D157)</f>
        <v/>
      </c>
      <c r="E184" s="196" t="str">
        <f>IF(dir!E157=0,"",dir!E157)</f>
        <v/>
      </c>
      <c r="F184" s="196" t="str">
        <f>IF(dir!F157=0,"",dir!F157)</f>
        <v/>
      </c>
      <c r="G184" s="48" t="str">
        <f t="shared" si="176"/>
        <v/>
      </c>
      <c r="H184" s="197" t="str">
        <f>IF(dir!H157=0,"",dir!H157)</f>
        <v/>
      </c>
      <c r="I184" s="198" t="str">
        <f t="shared" si="177"/>
        <v/>
      </c>
      <c r="J184" s="198" t="str">
        <f>IF(E184="","",IF(dir!J157+1&gt;VLOOKUP(I184,Schaal2014,22,FALSE),dir!J157,dir!J157+1))</f>
        <v/>
      </c>
      <c r="K184" s="199" t="str">
        <f>IF(dir!K157="","",dir!K157)</f>
        <v/>
      </c>
      <c r="L184" s="962"/>
      <c r="M184" s="961">
        <f t="shared" ref="M184:N184" si="190">IF(M157="",0,M157)</f>
        <v>0</v>
      </c>
      <c r="N184" s="961">
        <f t="shared" si="190"/>
        <v>0</v>
      </c>
      <c r="O184" s="1026" t="str">
        <f t="shared" si="179"/>
        <v/>
      </c>
      <c r="P184" s="1026"/>
      <c r="Q184" s="1026" t="str">
        <f t="shared" si="180"/>
        <v/>
      </c>
      <c r="R184" s="962"/>
      <c r="S184" s="1027" t="str">
        <f t="shared" si="170"/>
        <v/>
      </c>
      <c r="T184" s="1015" t="str">
        <f t="shared" si="181"/>
        <v/>
      </c>
      <c r="U184" s="1133" t="str">
        <f t="shared" si="182"/>
        <v/>
      </c>
      <c r="V184" s="190"/>
      <c r="Z184" s="946" t="str">
        <f t="shared" si="171"/>
        <v/>
      </c>
      <c r="AA184" s="111">
        <f>+tab!$C$156</f>
        <v>0.62</v>
      </c>
      <c r="AB184" s="947" t="e">
        <f t="shared" si="183"/>
        <v>#VALUE!</v>
      </c>
      <c r="AC184" s="947" t="e">
        <f t="shared" si="184"/>
        <v>#VALUE!</v>
      </c>
      <c r="AD184" s="947" t="e">
        <f t="shared" si="185"/>
        <v>#VALUE!</v>
      </c>
      <c r="AE184" s="51" t="e">
        <f t="shared" si="172"/>
        <v>#VALUE!</v>
      </c>
      <c r="AF184" s="51">
        <f t="shared" si="173"/>
        <v>0</v>
      </c>
      <c r="AG184" s="948">
        <f>IF(I184&gt;8,tab!C$157,tab!C$160)</f>
        <v>0.5</v>
      </c>
      <c r="AH184" s="51">
        <f t="shared" si="174"/>
        <v>0</v>
      </c>
      <c r="AI184" s="51">
        <f t="shared" si="175"/>
        <v>0</v>
      </c>
      <c r="AK184" s="51"/>
      <c r="AL184" s="51"/>
      <c r="AM184" s="113"/>
      <c r="AN184" s="195"/>
    </row>
    <row r="185" spans="3:40" ht="13.7" customHeight="1" x14ac:dyDescent="0.2">
      <c r="C185" s="45"/>
      <c r="D185" s="196" t="str">
        <f>IF(dir!D158=0,"",dir!D158)</f>
        <v/>
      </c>
      <c r="E185" s="196" t="str">
        <f>IF(dir!E158=0,"",dir!E158)</f>
        <v/>
      </c>
      <c r="F185" s="196" t="str">
        <f>IF(dir!F158=0,"",dir!F158)</f>
        <v/>
      </c>
      <c r="G185" s="48" t="str">
        <f t="shared" si="176"/>
        <v/>
      </c>
      <c r="H185" s="197" t="str">
        <f>IF(dir!H158=0,"",dir!H158)</f>
        <v/>
      </c>
      <c r="I185" s="198" t="str">
        <f t="shared" si="177"/>
        <v/>
      </c>
      <c r="J185" s="198" t="str">
        <f>IF(E185="","",IF(dir!J158+1&gt;VLOOKUP(I185,Schaal2014,22,FALSE),dir!J158,dir!J158+1))</f>
        <v/>
      </c>
      <c r="K185" s="199" t="str">
        <f>IF(dir!K158="","",dir!K158)</f>
        <v/>
      </c>
      <c r="L185" s="962"/>
      <c r="M185" s="961">
        <f t="shared" ref="M185:N185" si="191">IF(M158="",0,M158)</f>
        <v>0</v>
      </c>
      <c r="N185" s="961">
        <f t="shared" si="191"/>
        <v>0</v>
      </c>
      <c r="O185" s="1026" t="str">
        <f t="shared" si="179"/>
        <v/>
      </c>
      <c r="P185" s="1026"/>
      <c r="Q185" s="1026" t="str">
        <f t="shared" si="180"/>
        <v/>
      </c>
      <c r="R185" s="962"/>
      <c r="S185" s="1027" t="str">
        <f t="shared" si="170"/>
        <v/>
      </c>
      <c r="T185" s="1015" t="str">
        <f t="shared" si="181"/>
        <v/>
      </c>
      <c r="U185" s="1133" t="str">
        <f t="shared" si="182"/>
        <v/>
      </c>
      <c r="V185" s="190"/>
      <c r="Z185" s="946" t="str">
        <f t="shared" si="171"/>
        <v/>
      </c>
      <c r="AA185" s="111">
        <f>+tab!$C$156</f>
        <v>0.62</v>
      </c>
      <c r="AB185" s="947" t="e">
        <f t="shared" si="183"/>
        <v>#VALUE!</v>
      </c>
      <c r="AC185" s="947" t="e">
        <f t="shared" si="184"/>
        <v>#VALUE!</v>
      </c>
      <c r="AD185" s="947" t="e">
        <f t="shared" si="185"/>
        <v>#VALUE!</v>
      </c>
      <c r="AE185" s="51" t="e">
        <f t="shared" si="172"/>
        <v>#VALUE!</v>
      </c>
      <c r="AF185" s="51">
        <f t="shared" si="173"/>
        <v>0</v>
      </c>
      <c r="AG185" s="948">
        <f>IF(I185&gt;8,tab!C$157,tab!C$160)</f>
        <v>0.5</v>
      </c>
      <c r="AH185" s="51">
        <f t="shared" si="174"/>
        <v>0</v>
      </c>
      <c r="AI185" s="51">
        <f t="shared" si="175"/>
        <v>0</v>
      </c>
      <c r="AK185" s="51"/>
      <c r="AL185" s="51"/>
      <c r="AM185" s="113"/>
      <c r="AN185" s="195"/>
    </row>
    <row r="186" spans="3:40" ht="13.7" customHeight="1" x14ac:dyDescent="0.2">
      <c r="C186" s="45"/>
      <c r="D186" s="196" t="str">
        <f>IF(dir!D159=0,"",dir!D159)</f>
        <v/>
      </c>
      <c r="E186" s="196" t="str">
        <f>IF(dir!E159=0,"",dir!E159)</f>
        <v/>
      </c>
      <c r="F186" s="196" t="str">
        <f>IF(dir!F159=0,"",dir!F159)</f>
        <v/>
      </c>
      <c r="G186" s="48" t="str">
        <f t="shared" si="176"/>
        <v/>
      </c>
      <c r="H186" s="197" t="str">
        <f>IF(dir!H159=0,"",dir!H159)</f>
        <v/>
      </c>
      <c r="I186" s="198" t="str">
        <f t="shared" si="177"/>
        <v/>
      </c>
      <c r="J186" s="198" t="str">
        <f>IF(E186="","",IF(dir!J159+1&gt;VLOOKUP(I186,Schaal2014,22,FALSE),dir!J159,dir!J159+1))</f>
        <v/>
      </c>
      <c r="K186" s="199" t="str">
        <f>IF(dir!K159="","",dir!K159)</f>
        <v/>
      </c>
      <c r="L186" s="962"/>
      <c r="M186" s="961">
        <f t="shared" ref="M186:N186" si="192">IF(M159="",0,M159)</f>
        <v>0</v>
      </c>
      <c r="N186" s="961">
        <f t="shared" si="192"/>
        <v>0</v>
      </c>
      <c r="O186" s="1026" t="str">
        <f t="shared" si="179"/>
        <v/>
      </c>
      <c r="P186" s="1026"/>
      <c r="Q186" s="1026" t="str">
        <f t="shared" si="180"/>
        <v/>
      </c>
      <c r="R186" s="962"/>
      <c r="S186" s="1027" t="str">
        <f t="shared" si="170"/>
        <v/>
      </c>
      <c r="T186" s="1015" t="str">
        <f t="shared" si="181"/>
        <v/>
      </c>
      <c r="U186" s="1133" t="str">
        <f t="shared" si="182"/>
        <v/>
      </c>
      <c r="V186" s="190"/>
      <c r="Z186" s="946" t="str">
        <f t="shared" si="171"/>
        <v/>
      </c>
      <c r="AA186" s="111">
        <f>+tab!$C$156</f>
        <v>0.62</v>
      </c>
      <c r="AB186" s="947" t="e">
        <f t="shared" si="183"/>
        <v>#VALUE!</v>
      </c>
      <c r="AC186" s="947" t="e">
        <f t="shared" si="184"/>
        <v>#VALUE!</v>
      </c>
      <c r="AD186" s="947" t="e">
        <f t="shared" si="185"/>
        <v>#VALUE!</v>
      </c>
      <c r="AE186" s="51" t="e">
        <f t="shared" si="172"/>
        <v>#VALUE!</v>
      </c>
      <c r="AF186" s="51">
        <f t="shared" si="173"/>
        <v>0</v>
      </c>
      <c r="AG186" s="948">
        <f>IF(I186&gt;8,tab!C$157,tab!C$160)</f>
        <v>0.5</v>
      </c>
      <c r="AH186" s="51">
        <f t="shared" si="174"/>
        <v>0</v>
      </c>
      <c r="AI186" s="51">
        <f t="shared" si="175"/>
        <v>0</v>
      </c>
      <c r="AK186" s="51"/>
      <c r="AL186" s="51"/>
      <c r="AM186" s="113"/>
      <c r="AN186" s="195"/>
    </row>
    <row r="187" spans="3:40" ht="13.7" customHeight="1" x14ac:dyDescent="0.2">
      <c r="C187" s="45"/>
      <c r="D187" s="196" t="str">
        <f>IF(dir!D160=0,"",dir!D160)</f>
        <v/>
      </c>
      <c r="E187" s="196" t="str">
        <f>IF(dir!E160=0,"",dir!E160)</f>
        <v/>
      </c>
      <c r="F187" s="196" t="str">
        <f>IF(dir!F160=0,"",dir!F160)</f>
        <v/>
      </c>
      <c r="G187" s="48" t="str">
        <f t="shared" si="176"/>
        <v/>
      </c>
      <c r="H187" s="197" t="str">
        <f>IF(dir!H160=0,"",dir!H160)</f>
        <v/>
      </c>
      <c r="I187" s="198" t="str">
        <f t="shared" si="177"/>
        <v/>
      </c>
      <c r="J187" s="198" t="str">
        <f>IF(E187="","",IF(dir!J160+1&gt;VLOOKUP(I187,Schaal2014,22,FALSE),dir!J160,dir!J160+1))</f>
        <v/>
      </c>
      <c r="K187" s="199" t="str">
        <f>IF(dir!K160="","",dir!K160)</f>
        <v/>
      </c>
      <c r="L187" s="962"/>
      <c r="M187" s="961">
        <f t="shared" ref="M187:N187" si="193">IF(M160="",0,M160)</f>
        <v>0</v>
      </c>
      <c r="N187" s="961">
        <f t="shared" si="193"/>
        <v>0</v>
      </c>
      <c r="O187" s="1026" t="str">
        <f t="shared" si="179"/>
        <v/>
      </c>
      <c r="P187" s="1026"/>
      <c r="Q187" s="1026" t="str">
        <f t="shared" si="180"/>
        <v/>
      </c>
      <c r="R187" s="962"/>
      <c r="S187" s="1027" t="str">
        <f t="shared" si="170"/>
        <v/>
      </c>
      <c r="T187" s="1015" t="str">
        <f t="shared" si="181"/>
        <v/>
      </c>
      <c r="U187" s="1133" t="str">
        <f t="shared" si="182"/>
        <v/>
      </c>
      <c r="V187" s="190"/>
      <c r="Z187" s="946" t="str">
        <f t="shared" si="171"/>
        <v/>
      </c>
      <c r="AA187" s="111">
        <f>+tab!$C$156</f>
        <v>0.62</v>
      </c>
      <c r="AB187" s="947" t="e">
        <f t="shared" si="183"/>
        <v>#VALUE!</v>
      </c>
      <c r="AC187" s="947" t="e">
        <f t="shared" si="184"/>
        <v>#VALUE!</v>
      </c>
      <c r="AD187" s="947" t="e">
        <f t="shared" si="185"/>
        <v>#VALUE!</v>
      </c>
      <c r="AE187" s="51" t="e">
        <f t="shared" si="172"/>
        <v>#VALUE!</v>
      </c>
      <c r="AF187" s="51">
        <f t="shared" si="173"/>
        <v>0</v>
      </c>
      <c r="AG187" s="948">
        <f>IF(I187&gt;8,tab!C$157,tab!C$160)</f>
        <v>0.5</v>
      </c>
      <c r="AH187" s="51">
        <f t="shared" si="174"/>
        <v>0</v>
      </c>
      <c r="AI187" s="51">
        <f t="shared" si="175"/>
        <v>0</v>
      </c>
      <c r="AK187" s="51"/>
      <c r="AL187" s="51"/>
      <c r="AM187" s="113"/>
      <c r="AN187" s="195"/>
    </row>
    <row r="188" spans="3:40" ht="13.7" customHeight="1" x14ac:dyDescent="0.2">
      <c r="C188" s="45"/>
      <c r="D188" s="196" t="str">
        <f>IF(dir!D161=0,"",dir!D161)</f>
        <v/>
      </c>
      <c r="E188" s="196" t="str">
        <f>IF(dir!E161=0,"",dir!E161)</f>
        <v/>
      </c>
      <c r="F188" s="196" t="str">
        <f>IF(dir!F161=0,"",dir!F161)</f>
        <v/>
      </c>
      <c r="G188" s="48" t="str">
        <f t="shared" si="176"/>
        <v/>
      </c>
      <c r="H188" s="197" t="str">
        <f>IF(dir!H161=0,"",dir!H161)</f>
        <v/>
      </c>
      <c r="I188" s="198" t="str">
        <f t="shared" si="177"/>
        <v/>
      </c>
      <c r="J188" s="198" t="str">
        <f>IF(E188="","",IF(dir!J161+1&gt;VLOOKUP(I188,Schaal2014,22,FALSE),dir!J161,dir!J161+1))</f>
        <v/>
      </c>
      <c r="K188" s="199" t="str">
        <f>IF(dir!K161="","",dir!K161)</f>
        <v/>
      </c>
      <c r="L188" s="962"/>
      <c r="M188" s="961">
        <f t="shared" ref="M188:N188" si="194">IF(M161="",0,M161)</f>
        <v>0</v>
      </c>
      <c r="N188" s="961">
        <f t="shared" si="194"/>
        <v>0</v>
      </c>
      <c r="O188" s="1026" t="str">
        <f t="shared" si="179"/>
        <v/>
      </c>
      <c r="P188" s="1026"/>
      <c r="Q188" s="1026" t="str">
        <f t="shared" si="180"/>
        <v/>
      </c>
      <c r="R188" s="962"/>
      <c r="S188" s="1027" t="str">
        <f t="shared" si="170"/>
        <v/>
      </c>
      <c r="T188" s="1015" t="str">
        <f t="shared" si="181"/>
        <v/>
      </c>
      <c r="U188" s="1133" t="str">
        <f t="shared" si="182"/>
        <v/>
      </c>
      <c r="V188" s="190"/>
      <c r="Z188" s="946" t="str">
        <f t="shared" si="171"/>
        <v/>
      </c>
      <c r="AA188" s="111">
        <f>+tab!$C$156</f>
        <v>0.62</v>
      </c>
      <c r="AB188" s="947" t="e">
        <f t="shared" si="183"/>
        <v>#VALUE!</v>
      </c>
      <c r="AC188" s="947" t="e">
        <f t="shared" si="184"/>
        <v>#VALUE!</v>
      </c>
      <c r="AD188" s="947" t="e">
        <f t="shared" si="185"/>
        <v>#VALUE!</v>
      </c>
      <c r="AE188" s="51" t="e">
        <f t="shared" si="172"/>
        <v>#VALUE!</v>
      </c>
      <c r="AF188" s="51">
        <f t="shared" si="173"/>
        <v>0</v>
      </c>
      <c r="AG188" s="948">
        <f>IF(I188&gt;8,tab!C$157,tab!C$160)</f>
        <v>0.5</v>
      </c>
      <c r="AH188" s="51">
        <f t="shared" si="174"/>
        <v>0</v>
      </c>
      <c r="AI188" s="51">
        <f t="shared" si="175"/>
        <v>0</v>
      </c>
      <c r="AK188" s="51"/>
      <c r="AL188" s="51"/>
      <c r="AM188" s="113"/>
      <c r="AN188" s="195"/>
    </row>
    <row r="189" spans="3:40" ht="13.7" customHeight="1" x14ac:dyDescent="0.2">
      <c r="C189" s="45"/>
      <c r="D189" s="196" t="str">
        <f>IF(dir!D162=0,"",dir!D162)</f>
        <v/>
      </c>
      <c r="E189" s="196" t="str">
        <f>IF(dir!E162=0,"",dir!E162)</f>
        <v/>
      </c>
      <c r="F189" s="196" t="str">
        <f>IF(dir!F162=0,"",dir!F162)</f>
        <v/>
      </c>
      <c r="G189" s="48" t="str">
        <f t="shared" si="176"/>
        <v/>
      </c>
      <c r="H189" s="197" t="str">
        <f>IF(dir!H162=0,"",dir!H162)</f>
        <v/>
      </c>
      <c r="I189" s="198" t="str">
        <f t="shared" si="177"/>
        <v/>
      </c>
      <c r="J189" s="198" t="str">
        <f>IF(E189="","",IF(dir!J162+1&gt;VLOOKUP(I189,Schaal2014,22,FALSE),dir!J162,dir!J162+1))</f>
        <v/>
      </c>
      <c r="K189" s="199" t="str">
        <f>IF(dir!K162="","",dir!K162)</f>
        <v/>
      </c>
      <c r="L189" s="962"/>
      <c r="M189" s="961">
        <f t="shared" ref="M189:N189" si="195">IF(M162="",0,M162)</f>
        <v>0</v>
      </c>
      <c r="N189" s="961">
        <f t="shared" si="195"/>
        <v>0</v>
      </c>
      <c r="O189" s="1026" t="str">
        <f t="shared" si="179"/>
        <v/>
      </c>
      <c r="P189" s="1026"/>
      <c r="Q189" s="1026" t="str">
        <f t="shared" si="180"/>
        <v/>
      </c>
      <c r="R189" s="962"/>
      <c r="S189" s="1027" t="str">
        <f t="shared" si="170"/>
        <v/>
      </c>
      <c r="T189" s="1015" t="str">
        <f t="shared" si="181"/>
        <v/>
      </c>
      <c r="U189" s="1133" t="str">
        <f t="shared" si="182"/>
        <v/>
      </c>
      <c r="V189" s="190"/>
      <c r="Z189" s="946" t="str">
        <f t="shared" si="171"/>
        <v/>
      </c>
      <c r="AA189" s="111">
        <f>+tab!$C$156</f>
        <v>0.62</v>
      </c>
      <c r="AB189" s="947" t="e">
        <f t="shared" si="183"/>
        <v>#VALUE!</v>
      </c>
      <c r="AC189" s="947" t="e">
        <f t="shared" si="184"/>
        <v>#VALUE!</v>
      </c>
      <c r="AD189" s="947" t="e">
        <f t="shared" si="185"/>
        <v>#VALUE!</v>
      </c>
      <c r="AE189" s="51" t="e">
        <f t="shared" si="172"/>
        <v>#VALUE!</v>
      </c>
      <c r="AF189" s="51">
        <f t="shared" si="173"/>
        <v>0</v>
      </c>
      <c r="AG189" s="948">
        <f>IF(I189&gt;8,tab!C$157,tab!C$160)</f>
        <v>0.5</v>
      </c>
      <c r="AH189" s="51">
        <f t="shared" si="174"/>
        <v>0</v>
      </c>
      <c r="AI189" s="51">
        <f t="shared" si="175"/>
        <v>0</v>
      </c>
      <c r="AK189" s="51"/>
      <c r="AL189" s="51"/>
      <c r="AM189" s="113"/>
      <c r="AN189" s="195"/>
    </row>
    <row r="190" spans="3:40" ht="13.7" customHeight="1" x14ac:dyDescent="0.2">
      <c r="C190" s="45"/>
      <c r="D190" s="196" t="str">
        <f>IF(dir!D163=0,"",dir!D163)</f>
        <v/>
      </c>
      <c r="E190" s="196" t="str">
        <f>IF(dir!E163=0,"",dir!E163)</f>
        <v/>
      </c>
      <c r="F190" s="196" t="str">
        <f>IF(dir!F163=0,"",dir!F163)</f>
        <v/>
      </c>
      <c r="G190" s="48" t="str">
        <f t="shared" si="176"/>
        <v/>
      </c>
      <c r="H190" s="197" t="str">
        <f>IF(dir!H163=0,"",dir!H163)</f>
        <v/>
      </c>
      <c r="I190" s="198" t="str">
        <f t="shared" si="177"/>
        <v/>
      </c>
      <c r="J190" s="198" t="str">
        <f>IF(E190="","",IF(dir!J163+1&gt;VLOOKUP(I190,Schaal2014,22,FALSE),dir!J163,dir!J163+1))</f>
        <v/>
      </c>
      <c r="K190" s="199" t="str">
        <f>IF(dir!K163="","",dir!K163)</f>
        <v/>
      </c>
      <c r="L190" s="962"/>
      <c r="M190" s="961">
        <f t="shared" ref="M190:N190" si="196">IF(M163="",0,M163)</f>
        <v>0</v>
      </c>
      <c r="N190" s="961">
        <f t="shared" si="196"/>
        <v>0</v>
      </c>
      <c r="O190" s="1026" t="str">
        <f t="shared" si="179"/>
        <v/>
      </c>
      <c r="P190" s="1026"/>
      <c r="Q190" s="1026" t="str">
        <f t="shared" si="180"/>
        <v/>
      </c>
      <c r="R190" s="962"/>
      <c r="S190" s="1027" t="str">
        <f t="shared" si="170"/>
        <v/>
      </c>
      <c r="T190" s="1015" t="str">
        <f t="shared" si="181"/>
        <v/>
      </c>
      <c r="U190" s="1133" t="str">
        <f t="shared" si="182"/>
        <v/>
      </c>
      <c r="V190" s="190"/>
      <c r="Z190" s="946" t="str">
        <f t="shared" si="171"/>
        <v/>
      </c>
      <c r="AA190" s="111">
        <f>+tab!$C$156</f>
        <v>0.62</v>
      </c>
      <c r="AB190" s="947" t="e">
        <f t="shared" si="183"/>
        <v>#VALUE!</v>
      </c>
      <c r="AC190" s="947" t="e">
        <f t="shared" si="184"/>
        <v>#VALUE!</v>
      </c>
      <c r="AD190" s="947" t="e">
        <f t="shared" si="185"/>
        <v>#VALUE!</v>
      </c>
      <c r="AE190" s="51" t="e">
        <f t="shared" si="172"/>
        <v>#VALUE!</v>
      </c>
      <c r="AF190" s="51">
        <f t="shared" si="173"/>
        <v>0</v>
      </c>
      <c r="AG190" s="948">
        <f>IF(I190&gt;8,tab!C$157,tab!C$160)</f>
        <v>0.5</v>
      </c>
      <c r="AH190" s="51">
        <f t="shared" si="174"/>
        <v>0</v>
      </c>
      <c r="AI190" s="51">
        <f t="shared" si="175"/>
        <v>0</v>
      </c>
      <c r="AK190" s="51"/>
      <c r="AL190" s="51"/>
      <c r="AM190" s="113"/>
      <c r="AN190" s="195"/>
    </row>
    <row r="191" spans="3:40" ht="13.7" customHeight="1" x14ac:dyDescent="0.2">
      <c r="C191" s="45"/>
      <c r="D191" s="196" t="str">
        <f>IF(dir!D164=0,"",dir!D164)</f>
        <v/>
      </c>
      <c r="E191" s="196" t="str">
        <f>IF(dir!E164=0,"",dir!E164)</f>
        <v/>
      </c>
      <c r="F191" s="196" t="str">
        <f>IF(dir!F164=0,"",dir!F164)</f>
        <v/>
      </c>
      <c r="G191" s="48" t="str">
        <f t="shared" si="176"/>
        <v/>
      </c>
      <c r="H191" s="197" t="str">
        <f>IF(dir!H164=0,"",dir!H164)</f>
        <v/>
      </c>
      <c r="I191" s="198" t="str">
        <f t="shared" si="177"/>
        <v/>
      </c>
      <c r="J191" s="198" t="str">
        <f>IF(E191="","",IF(dir!J164+1&gt;VLOOKUP(I191,Schaal2014,22,FALSE),dir!J164,dir!J164+1))</f>
        <v/>
      </c>
      <c r="K191" s="199" t="str">
        <f>IF(dir!K164="","",dir!K164)</f>
        <v/>
      </c>
      <c r="L191" s="962"/>
      <c r="M191" s="961">
        <f t="shared" ref="M191:N191" si="197">IF(M164="",0,M164)</f>
        <v>0</v>
      </c>
      <c r="N191" s="961">
        <f t="shared" si="197"/>
        <v>0</v>
      </c>
      <c r="O191" s="1026" t="str">
        <f t="shared" si="179"/>
        <v/>
      </c>
      <c r="P191" s="1026"/>
      <c r="Q191" s="1026" t="str">
        <f t="shared" si="180"/>
        <v/>
      </c>
      <c r="R191" s="962"/>
      <c r="S191" s="1027" t="str">
        <f t="shared" si="170"/>
        <v/>
      </c>
      <c r="T191" s="1015" t="str">
        <f t="shared" si="181"/>
        <v/>
      </c>
      <c r="U191" s="1133" t="str">
        <f t="shared" si="182"/>
        <v/>
      </c>
      <c r="V191" s="190"/>
      <c r="Z191" s="946" t="str">
        <f t="shared" si="171"/>
        <v/>
      </c>
      <c r="AA191" s="111">
        <f>+tab!$C$156</f>
        <v>0.62</v>
      </c>
      <c r="AB191" s="947" t="e">
        <f t="shared" si="183"/>
        <v>#VALUE!</v>
      </c>
      <c r="AC191" s="947" t="e">
        <f t="shared" si="184"/>
        <v>#VALUE!</v>
      </c>
      <c r="AD191" s="947" t="e">
        <f t="shared" si="185"/>
        <v>#VALUE!</v>
      </c>
      <c r="AE191" s="51" t="e">
        <f t="shared" si="172"/>
        <v>#VALUE!</v>
      </c>
      <c r="AF191" s="51">
        <f t="shared" si="173"/>
        <v>0</v>
      </c>
      <c r="AG191" s="948">
        <f>IF(I191&gt;8,tab!C$157,tab!C$160)</f>
        <v>0.5</v>
      </c>
      <c r="AH191" s="51">
        <f t="shared" si="174"/>
        <v>0</v>
      </c>
      <c r="AI191" s="51">
        <f t="shared" si="175"/>
        <v>0</v>
      </c>
      <c r="AK191" s="51"/>
      <c r="AL191" s="51"/>
      <c r="AM191" s="195"/>
      <c r="AN191" s="113"/>
    </row>
    <row r="192" spans="3:40" ht="13.7" customHeight="1" x14ac:dyDescent="0.2">
      <c r="C192" s="45"/>
      <c r="D192" s="196" t="str">
        <f>IF(dir!D165=0,"",dir!D165)</f>
        <v/>
      </c>
      <c r="E192" s="196" t="str">
        <f>IF(dir!E165=0,"",dir!E165)</f>
        <v/>
      </c>
      <c r="F192" s="196" t="str">
        <f>IF(dir!F165=0,"",dir!F165)</f>
        <v/>
      </c>
      <c r="G192" s="48" t="str">
        <f t="shared" si="176"/>
        <v/>
      </c>
      <c r="H192" s="197" t="str">
        <f>IF(dir!H165=0,"",dir!H165)</f>
        <v/>
      </c>
      <c r="I192" s="198" t="str">
        <f t="shared" si="177"/>
        <v/>
      </c>
      <c r="J192" s="198" t="str">
        <f>IF(E192="","",IF(dir!J165+1&gt;VLOOKUP(I192,Schaal2014,22,FALSE),dir!J165,dir!J165+1))</f>
        <v/>
      </c>
      <c r="K192" s="199" t="str">
        <f>IF(dir!K165="","",dir!K165)</f>
        <v/>
      </c>
      <c r="L192" s="962"/>
      <c r="M192" s="961">
        <f t="shared" ref="M192:N192" si="198">IF(M165="",0,M165)</f>
        <v>0</v>
      </c>
      <c r="N192" s="961">
        <f t="shared" si="198"/>
        <v>0</v>
      </c>
      <c r="O192" s="1026" t="str">
        <f t="shared" si="179"/>
        <v/>
      </c>
      <c r="P192" s="1026"/>
      <c r="Q192" s="1026" t="str">
        <f t="shared" si="180"/>
        <v/>
      </c>
      <c r="R192" s="962"/>
      <c r="S192" s="1027" t="str">
        <f t="shared" si="170"/>
        <v/>
      </c>
      <c r="T192" s="1015" t="str">
        <f t="shared" si="181"/>
        <v/>
      </c>
      <c r="U192" s="1133" t="str">
        <f t="shared" si="182"/>
        <v/>
      </c>
      <c r="V192" s="190"/>
      <c r="Z192" s="946" t="str">
        <f t="shared" si="171"/>
        <v/>
      </c>
      <c r="AA192" s="111">
        <f>+tab!$C$156</f>
        <v>0.62</v>
      </c>
      <c r="AB192" s="947" t="e">
        <f t="shared" si="183"/>
        <v>#VALUE!</v>
      </c>
      <c r="AC192" s="947" t="e">
        <f t="shared" si="184"/>
        <v>#VALUE!</v>
      </c>
      <c r="AD192" s="947" t="e">
        <f t="shared" si="185"/>
        <v>#VALUE!</v>
      </c>
      <c r="AE192" s="51" t="e">
        <f t="shared" si="172"/>
        <v>#VALUE!</v>
      </c>
      <c r="AF192" s="51">
        <f t="shared" si="173"/>
        <v>0</v>
      </c>
      <c r="AG192" s="948">
        <f>IF(I192&gt;8,tab!C$157,tab!C$160)</f>
        <v>0.5</v>
      </c>
      <c r="AH192" s="51">
        <f t="shared" si="174"/>
        <v>0</v>
      </c>
      <c r="AI192" s="51">
        <f t="shared" si="175"/>
        <v>0</v>
      </c>
      <c r="AK192" s="51"/>
      <c r="AL192" s="51"/>
      <c r="AM192" s="195"/>
      <c r="AN192" s="113"/>
    </row>
    <row r="193" spans="3:38" ht="13.7" customHeight="1" x14ac:dyDescent="0.2">
      <c r="C193" s="45"/>
      <c r="D193" s="38"/>
      <c r="E193" s="38"/>
      <c r="F193" s="38"/>
      <c r="G193" s="205"/>
      <c r="H193" s="1289"/>
      <c r="I193" s="46"/>
      <c r="J193" s="46"/>
      <c r="K193" s="1044">
        <f>SUM(K178:K192)</f>
        <v>1</v>
      </c>
      <c r="L193" s="949"/>
      <c r="M193" s="1045">
        <f t="shared" ref="M193:Q193" si="199">SUM(M178:M192)</f>
        <v>0</v>
      </c>
      <c r="N193" s="1045">
        <f t="shared" si="199"/>
        <v>0</v>
      </c>
      <c r="O193" s="1045">
        <f t="shared" si="199"/>
        <v>40</v>
      </c>
      <c r="P193" s="1045">
        <f t="shared" si="199"/>
        <v>0</v>
      </c>
      <c r="Q193" s="1045">
        <f t="shared" si="199"/>
        <v>40</v>
      </c>
      <c r="R193" s="949"/>
      <c r="S193" s="1046">
        <f>SUM(S178:S192)</f>
        <v>67708.512260397823</v>
      </c>
      <c r="T193" s="1046">
        <f t="shared" ref="T193:U193" si="200">SUM(T178:T192)</f>
        <v>1672.8477396021699</v>
      </c>
      <c r="U193" s="1047">
        <f t="shared" si="200"/>
        <v>69381.359999999986</v>
      </c>
      <c r="V193" s="206"/>
      <c r="AB193" s="51"/>
      <c r="AC193" s="51"/>
      <c r="AI193" s="52">
        <f>SUM(AI178:AI192)</f>
        <v>0</v>
      </c>
      <c r="AK193" s="51"/>
      <c r="AL193" s="51"/>
    </row>
    <row r="194" spans="3:38" ht="13.7" customHeight="1" x14ac:dyDescent="0.2">
      <c r="C194" s="53"/>
      <c r="D194" s="208"/>
      <c r="E194" s="208"/>
      <c r="F194" s="208"/>
      <c r="G194" s="209"/>
      <c r="H194" s="1290"/>
      <c r="I194" s="209"/>
      <c r="J194" s="210"/>
      <c r="K194" s="211"/>
      <c r="L194" s="211"/>
      <c r="M194" s="208"/>
      <c r="N194" s="208"/>
      <c r="O194" s="208"/>
      <c r="P194" s="208"/>
      <c r="Q194" s="208"/>
      <c r="R194" s="211"/>
      <c r="S194" s="210"/>
      <c r="T194" s="210"/>
      <c r="U194" s="212"/>
      <c r="V194" s="215"/>
    </row>
    <row r="265" spans="4:38" ht="13.7" customHeight="1" x14ac:dyDescent="0.2">
      <c r="D265" s="51"/>
      <c r="E265" s="240" t="s">
        <v>151</v>
      </c>
      <c r="F265" s="51"/>
      <c r="H265" s="9"/>
      <c r="I265" s="9"/>
      <c r="J265" s="9"/>
      <c r="K265" s="9"/>
      <c r="L265" s="51"/>
      <c r="R265" s="51"/>
      <c r="S265" s="51"/>
      <c r="T265" s="51"/>
      <c r="AB265" s="51"/>
      <c r="AC265" s="51"/>
      <c r="AK265" s="51"/>
      <c r="AL265" s="51"/>
    </row>
    <row r="266" spans="4:38" ht="13.7" customHeight="1" x14ac:dyDescent="0.2">
      <c r="D266" s="51"/>
      <c r="E266" s="240" t="s">
        <v>152</v>
      </c>
      <c r="F266" s="51"/>
      <c r="H266" s="9"/>
      <c r="I266" s="9"/>
      <c r="J266" s="9"/>
      <c r="K266" s="9"/>
      <c r="L266" s="51"/>
      <c r="R266" s="51"/>
      <c r="S266" s="51"/>
      <c r="T266" s="51"/>
      <c r="AB266" s="51"/>
      <c r="AC266" s="51"/>
      <c r="AK266" s="51"/>
      <c r="AL266" s="51"/>
    </row>
    <row r="267" spans="4:38" ht="13.7" customHeight="1" x14ac:dyDescent="0.2">
      <c r="D267" s="51"/>
      <c r="E267" s="240" t="s">
        <v>153</v>
      </c>
      <c r="F267" s="51"/>
      <c r="H267" s="9"/>
      <c r="I267" s="9"/>
      <c r="J267" s="9"/>
      <c r="K267" s="9"/>
      <c r="L267" s="51"/>
      <c r="R267" s="51"/>
      <c r="S267" s="51"/>
      <c r="T267" s="51"/>
      <c r="AB267" s="51"/>
      <c r="AC267" s="51"/>
      <c r="AK267" s="51"/>
      <c r="AL267" s="51"/>
    </row>
    <row r="268" spans="4:38" ht="13.7" customHeight="1" x14ac:dyDescent="0.2">
      <c r="D268" s="51"/>
      <c r="E268" s="240" t="s">
        <v>154</v>
      </c>
      <c r="F268" s="51"/>
      <c r="H268" s="9"/>
      <c r="I268" s="9"/>
      <c r="J268" s="9"/>
      <c r="K268" s="9"/>
      <c r="L268" s="51"/>
      <c r="R268" s="51"/>
      <c r="S268" s="51"/>
      <c r="T268" s="51"/>
      <c r="AB268" s="51"/>
      <c r="AC268" s="51"/>
      <c r="AK268" s="51"/>
      <c r="AL268" s="51"/>
    </row>
    <row r="269" spans="4:38" ht="13.7" customHeight="1" x14ac:dyDescent="0.2">
      <c r="D269" s="51"/>
      <c r="E269" s="240" t="s">
        <v>155</v>
      </c>
      <c r="F269" s="51"/>
      <c r="H269" s="9"/>
      <c r="I269" s="9"/>
      <c r="J269" s="9"/>
      <c r="K269" s="9"/>
      <c r="L269" s="51"/>
      <c r="R269" s="51"/>
      <c r="S269" s="51"/>
      <c r="T269" s="51"/>
      <c r="AB269" s="51"/>
      <c r="AC269" s="51"/>
      <c r="AK269" s="51"/>
      <c r="AL269" s="51"/>
    </row>
    <row r="270" spans="4:38" ht="13.7" customHeight="1" x14ac:dyDescent="0.2">
      <c r="D270" s="51"/>
      <c r="E270" s="240" t="s">
        <v>156</v>
      </c>
      <c r="F270" s="51"/>
      <c r="H270" s="9"/>
      <c r="I270" s="9"/>
      <c r="J270" s="9"/>
      <c r="K270" s="9"/>
      <c r="L270" s="51"/>
      <c r="R270" s="51"/>
      <c r="S270" s="51"/>
      <c r="T270" s="51"/>
      <c r="AB270" s="51"/>
      <c r="AC270" s="51"/>
      <c r="AK270" s="51"/>
      <c r="AL270" s="51"/>
    </row>
    <row r="271" spans="4:38" ht="13.7" customHeight="1" x14ac:dyDescent="0.2">
      <c r="D271" s="51"/>
      <c r="E271" s="240" t="s">
        <v>157</v>
      </c>
      <c r="F271" s="51"/>
      <c r="H271" s="9"/>
      <c r="I271" s="9"/>
      <c r="J271" s="9"/>
      <c r="K271" s="9"/>
      <c r="L271" s="51"/>
      <c r="R271" s="51"/>
      <c r="S271" s="51"/>
      <c r="T271" s="51"/>
      <c r="AB271" s="51"/>
      <c r="AC271" s="51"/>
      <c r="AK271" s="51"/>
      <c r="AL271" s="51"/>
    </row>
    <row r="272" spans="4:38" ht="13.7" customHeight="1" x14ac:dyDescent="0.2">
      <c r="D272" s="51"/>
      <c r="E272" s="240" t="s">
        <v>158</v>
      </c>
      <c r="F272" s="51"/>
      <c r="H272" s="9"/>
      <c r="I272" s="9"/>
      <c r="J272" s="9"/>
      <c r="K272" s="9"/>
      <c r="L272" s="51"/>
      <c r="R272" s="51"/>
      <c r="S272" s="51"/>
      <c r="T272" s="51"/>
      <c r="AB272" s="51"/>
      <c r="AC272" s="51"/>
      <c r="AK272" s="51"/>
      <c r="AL272" s="51"/>
    </row>
    <row r="273" spans="4:38" ht="13.7" customHeight="1" x14ac:dyDescent="0.2">
      <c r="D273" s="51"/>
      <c r="E273" s="240" t="s">
        <v>159</v>
      </c>
      <c r="F273" s="51"/>
      <c r="H273" s="9"/>
      <c r="I273" s="9"/>
      <c r="J273" s="9"/>
      <c r="K273" s="9"/>
      <c r="L273" s="51"/>
      <c r="R273" s="51"/>
      <c r="S273" s="51"/>
      <c r="T273" s="51"/>
      <c r="AB273" s="51"/>
      <c r="AC273" s="51"/>
      <c r="AK273" s="51"/>
      <c r="AL273" s="51"/>
    </row>
    <row r="274" spans="4:38" ht="13.7" customHeight="1" x14ac:dyDescent="0.2">
      <c r="D274" s="51"/>
      <c r="E274" s="240" t="s">
        <v>160</v>
      </c>
      <c r="F274" s="51"/>
      <c r="H274" s="9"/>
      <c r="I274" s="9"/>
      <c r="J274" s="9"/>
      <c r="K274" s="9"/>
      <c r="L274" s="51"/>
      <c r="R274" s="51"/>
      <c r="S274" s="51"/>
      <c r="T274" s="51"/>
      <c r="AB274" s="51"/>
      <c r="AC274" s="51"/>
      <c r="AK274" s="51"/>
      <c r="AL274" s="51"/>
    </row>
    <row r="275" spans="4:38" ht="13.7" customHeight="1" x14ac:dyDescent="0.2">
      <c r="D275" s="51"/>
      <c r="E275" s="240" t="s">
        <v>161</v>
      </c>
      <c r="F275" s="51"/>
      <c r="H275" s="9"/>
      <c r="I275" s="9"/>
      <c r="J275" s="9"/>
      <c r="K275" s="9"/>
      <c r="L275" s="51"/>
      <c r="R275" s="51"/>
      <c r="S275" s="51"/>
      <c r="T275" s="51"/>
      <c r="AB275" s="51"/>
      <c r="AC275" s="51"/>
      <c r="AK275" s="51"/>
      <c r="AL275" s="51"/>
    </row>
    <row r="276" spans="4:38" ht="13.7" customHeight="1" x14ac:dyDescent="0.2">
      <c r="D276" s="51"/>
      <c r="E276" s="240" t="s">
        <v>162</v>
      </c>
      <c r="F276" s="51"/>
      <c r="H276" s="9"/>
      <c r="I276" s="9"/>
      <c r="J276" s="9"/>
      <c r="K276" s="9"/>
      <c r="L276" s="51"/>
      <c r="R276" s="51"/>
      <c r="S276" s="51"/>
      <c r="T276" s="51"/>
      <c r="AB276" s="51"/>
      <c r="AC276" s="51"/>
      <c r="AK276" s="51"/>
      <c r="AL276" s="51"/>
    </row>
    <row r="277" spans="4:38" ht="13.7" customHeight="1" x14ac:dyDescent="0.2">
      <c r="D277" s="51"/>
      <c r="E277" s="241" t="s">
        <v>173</v>
      </c>
      <c r="F277" s="51"/>
      <c r="H277" s="9"/>
      <c r="I277" s="9"/>
      <c r="J277" s="9"/>
      <c r="K277" s="9"/>
      <c r="L277" s="51"/>
      <c r="R277" s="51"/>
      <c r="S277" s="51"/>
      <c r="T277" s="51"/>
      <c r="AB277" s="51"/>
      <c r="AC277" s="51"/>
      <c r="AK277" s="51"/>
      <c r="AL277" s="51"/>
    </row>
    <row r="278" spans="4:38" ht="13.7" customHeight="1" x14ac:dyDescent="0.2">
      <c r="D278" s="51"/>
      <c r="E278" s="241" t="s">
        <v>174</v>
      </c>
      <c r="F278" s="51"/>
      <c r="H278" s="9"/>
      <c r="I278" s="9"/>
      <c r="J278" s="9"/>
      <c r="K278" s="9"/>
      <c r="L278" s="51"/>
      <c r="R278" s="51"/>
      <c r="S278" s="51"/>
      <c r="T278" s="51"/>
      <c r="AB278" s="51"/>
      <c r="AC278" s="51"/>
      <c r="AK278" s="51"/>
      <c r="AL278" s="51"/>
    </row>
    <row r="279" spans="4:38" ht="13.7" customHeight="1" x14ac:dyDescent="0.2">
      <c r="D279" s="51"/>
      <c r="E279" s="241" t="s">
        <v>175</v>
      </c>
      <c r="F279" s="51"/>
      <c r="H279" s="9"/>
      <c r="I279" s="9"/>
      <c r="J279" s="9"/>
      <c r="K279" s="9"/>
      <c r="L279" s="51"/>
      <c r="R279" s="51"/>
      <c r="S279" s="51"/>
      <c r="T279" s="51"/>
      <c r="AB279" s="51"/>
      <c r="AC279" s="51"/>
      <c r="AK279" s="51"/>
      <c r="AL279" s="51"/>
    </row>
    <row r="280" spans="4:38" ht="13.7" customHeight="1" x14ac:dyDescent="0.2">
      <c r="D280" s="51"/>
      <c r="E280" s="241" t="s">
        <v>176</v>
      </c>
      <c r="F280" s="51"/>
      <c r="H280" s="9"/>
      <c r="I280" s="9"/>
      <c r="J280" s="9"/>
      <c r="K280" s="9"/>
      <c r="L280" s="51"/>
      <c r="R280" s="51"/>
      <c r="S280" s="51"/>
      <c r="T280" s="51"/>
      <c r="AB280" s="51"/>
      <c r="AC280" s="51"/>
      <c r="AK280" s="51"/>
      <c r="AL280" s="51"/>
    </row>
    <row r="281" spans="4:38" ht="13.7" customHeight="1" x14ac:dyDescent="0.2">
      <c r="D281" s="51"/>
      <c r="E281" s="241" t="s">
        <v>177</v>
      </c>
      <c r="F281" s="51"/>
      <c r="H281" s="9"/>
      <c r="I281" s="9"/>
      <c r="J281" s="9"/>
      <c r="K281" s="9"/>
      <c r="L281" s="51"/>
      <c r="R281" s="51"/>
      <c r="S281" s="51"/>
      <c r="T281" s="51"/>
      <c r="AB281" s="51"/>
      <c r="AC281" s="51"/>
      <c r="AK281" s="51"/>
      <c r="AL281" s="51"/>
    </row>
  </sheetData>
  <sheetProtection algorithmName="SHA-512" hashValue="tpky6ZZbmxlO6+CLBeag7m6rrBBThOKtOPeP9g7qEP1bsx/NG5HN755vM/GVKO6HvPOoksgNYZsmDF4q+E/yBw==" saltValue="Q4EyPGPKddCQijvsdEaboQ==" spinCount="100000" sheet="1" objects="1" scenarios="1"/>
  <mergeCells count="14">
    <mergeCell ref="D147:K147"/>
    <mergeCell ref="S147:U147"/>
    <mergeCell ref="D174:K174"/>
    <mergeCell ref="S174:U174"/>
    <mergeCell ref="D12:K12"/>
    <mergeCell ref="D39:K39"/>
    <mergeCell ref="S39:U39"/>
    <mergeCell ref="D66:K66"/>
    <mergeCell ref="S66:U66"/>
    <mergeCell ref="D93:K93"/>
    <mergeCell ref="S93:U93"/>
    <mergeCell ref="D120:K120"/>
    <mergeCell ref="S120:U120"/>
    <mergeCell ref="S12:U12"/>
  </mergeCells>
  <dataValidations count="3">
    <dataValidation type="list" allowBlank="1" showInputMessage="1" showErrorMessage="1" sqref="I43:I57 I16:I30 I124:I138 I97:I111 I151:I165 I70:I84 I178:I192">
      <formula1>"AA,AB,AC,AD,AE,DA,DB,DBuit,DC,DCuit,DD,DE,meerh bas DA11, meerh sbo DB10, meerh sbo DB11, meerh sbo DC13, meerh sbo DCuit15"</formula1>
    </dataValidation>
    <dataValidation type="list" allowBlank="1" showInputMessage="1" showErrorMessage="1" sqref="I114 I141 I168">
      <formula1>"LIOa,LIOb,J1,J2,J3,J4,J5,J6,1,2,3,4,5,6,7,8,9,10,11,12,13,14,15,LA,LB,LC,LD,LE,ID1,ID2,ID3"</formula1>
    </dataValidation>
    <dataValidation type="list" allowBlank="1" showInputMessage="1" showErrorMessage="1" sqref="I116:I118 I87:I91 I143:I145 I170:I172 I60:I64">
      <formula1>"LA,LB,LC,LD,LE"</formula1>
    </dataValidation>
  </dataValidations>
  <pageMargins left="0.7" right="0.7" top="0.75" bottom="0.75" header="0.3" footer="0.3"/>
  <pageSetup paperSize="9" scale="54" orientation="landscape" r:id="rId1"/>
  <headerFooter>
    <oddHeader>&amp;L&amp;"Arial,Vet"&amp;F&amp;R&amp;"Arial,Vet"&amp;A</oddHeader>
    <oddFooter>&amp;L&amp;"Arial,Vet"keizer / goedhart&amp;C&amp;"Arial,Vet"pagina &amp;P&amp;R&amp;"Arial,Vet"&amp;D</oddFooter>
  </headerFooter>
  <colBreaks count="1" manualBreakCount="1">
    <brk id="2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T798"/>
  <sheetViews>
    <sheetView zoomScale="85" zoomScaleNormal="85" workbookViewId="0">
      <selection activeCell="B2" sqref="B2"/>
    </sheetView>
  </sheetViews>
  <sheetFormatPr defaultColWidth="9.140625" defaultRowHeight="13.9" customHeight="1" x14ac:dyDescent="0.2"/>
  <cols>
    <col min="1" max="1" width="3.7109375" style="51" customWidth="1"/>
    <col min="2" max="3" width="2.7109375" style="51" customWidth="1"/>
    <col min="4" max="4" width="8.7109375" style="105" customWidth="1"/>
    <col min="5" max="6" width="20.7109375" style="105" customWidth="1"/>
    <col min="7" max="7" width="6.7109375" style="9" customWidth="1"/>
    <col min="8" max="8" width="8.5703125" style="1280" customWidth="1"/>
    <col min="9" max="10" width="6.7109375" style="108" customWidth="1"/>
    <col min="11" max="11" width="6.7109375" style="107" customWidth="1"/>
    <col min="12" max="12" width="0.85546875" style="107" customWidth="1"/>
    <col min="13" max="15" width="10.85546875" style="107" customWidth="1"/>
    <col min="16" max="16" width="10.85546875" style="108" customWidth="1"/>
    <col min="17" max="17" width="10.85546875" style="51" customWidth="1"/>
    <col min="18" max="18" width="0.85546875" style="107" customWidth="1"/>
    <col min="19" max="20" width="10.85546875" style="110" customWidth="1"/>
    <col min="21" max="21" width="10.85546875" style="1150" customWidth="1"/>
    <col min="22" max="23" width="2.7109375" style="51" customWidth="1"/>
    <col min="24" max="25" width="20.7109375" style="51" customWidth="1"/>
    <col min="26" max="35" width="8.7109375" style="1050" customWidth="1"/>
    <col min="36" max="37" width="10.7109375" style="1051" customWidth="1"/>
    <col min="38" max="39" width="10.7109375" style="1052" customWidth="1"/>
    <col min="40" max="40" width="10.7109375" style="1053" customWidth="1"/>
    <col min="41" max="41" width="1.7109375" style="51" customWidth="1"/>
    <col min="42" max="44" width="8.7109375" style="51" customWidth="1"/>
    <col min="45" max="45" width="1.5703125" style="51" customWidth="1"/>
    <col min="46" max="46" width="12.7109375" style="51" customWidth="1"/>
    <col min="47" max="47" width="12.7109375" style="9" customWidth="1"/>
    <col min="48" max="48" width="12.7109375" style="115" customWidth="1"/>
    <col min="49" max="49" width="12.7109375" style="51" customWidth="1"/>
    <col min="50" max="50" width="1.5703125" style="51" customWidth="1"/>
    <col min="51" max="52" width="10.7109375" style="51" customWidth="1"/>
    <col min="53" max="54" width="2.7109375" style="51" customWidth="1"/>
    <col min="55" max="60" width="9.28515625" style="51" bestFit="1" customWidth="1"/>
    <col min="61" max="16384" width="9.140625" style="51"/>
  </cols>
  <sheetData>
    <row r="2" spans="1:72" ht="13.9" customHeight="1" x14ac:dyDescent="0.2">
      <c r="B2" s="10"/>
      <c r="C2" s="11"/>
      <c r="D2" s="86"/>
      <c r="E2" s="86"/>
      <c r="F2" s="86"/>
      <c r="G2" s="12"/>
      <c r="H2" s="1281"/>
      <c r="I2" s="118"/>
      <c r="J2" s="118"/>
      <c r="K2" s="117"/>
      <c r="L2" s="117"/>
      <c r="M2" s="117"/>
      <c r="N2" s="117"/>
      <c r="O2" s="117"/>
      <c r="P2" s="118"/>
      <c r="Q2" s="11"/>
      <c r="R2" s="117"/>
      <c r="S2" s="119"/>
      <c r="T2" s="119"/>
      <c r="U2" s="1136"/>
      <c r="V2" s="11"/>
      <c r="W2" s="13"/>
    </row>
    <row r="3" spans="1:72" ht="13.9" customHeight="1" x14ac:dyDescent="0.2">
      <c r="B3" s="21"/>
      <c r="C3" s="23"/>
      <c r="D3" s="88"/>
      <c r="E3" s="88"/>
      <c r="F3" s="88"/>
      <c r="G3" s="24"/>
      <c r="H3" s="1282"/>
      <c r="I3" s="124"/>
      <c r="J3" s="124"/>
      <c r="K3" s="123"/>
      <c r="L3" s="123"/>
      <c r="M3" s="123"/>
      <c r="N3" s="123"/>
      <c r="O3" s="123"/>
      <c r="P3" s="124"/>
      <c r="Q3" s="23"/>
      <c r="R3" s="123"/>
      <c r="S3" s="125"/>
      <c r="T3" s="125"/>
      <c r="U3" s="1137"/>
      <c r="V3" s="23"/>
      <c r="W3" s="26"/>
    </row>
    <row r="4" spans="1:72" s="143" customFormat="1" ht="18.75" customHeight="1" x14ac:dyDescent="0.3">
      <c r="A4" s="128"/>
      <c r="B4" s="129"/>
      <c r="C4" s="634" t="s">
        <v>198</v>
      </c>
      <c r="D4" s="130"/>
      <c r="E4" s="130"/>
      <c r="F4" s="130"/>
      <c r="G4" s="1283"/>
      <c r="H4" s="1284"/>
      <c r="I4" s="132"/>
      <c r="J4" s="132"/>
      <c r="K4" s="131"/>
      <c r="L4" s="131"/>
      <c r="M4" s="131"/>
      <c r="N4" s="131"/>
      <c r="O4" s="131"/>
      <c r="P4" s="132"/>
      <c r="Q4" s="130"/>
      <c r="R4" s="131"/>
      <c r="S4" s="133"/>
      <c r="T4" s="133"/>
      <c r="U4" s="1138"/>
      <c r="V4" s="130"/>
      <c r="W4" s="136"/>
      <c r="X4" s="128"/>
      <c r="Y4" s="128"/>
      <c r="Z4" s="1054"/>
      <c r="AA4" s="1054"/>
      <c r="AB4" s="1054"/>
      <c r="AC4" s="1054"/>
      <c r="AD4" s="1054"/>
      <c r="AE4" s="1054"/>
      <c r="AF4" s="1054"/>
      <c r="AG4" s="1054"/>
      <c r="AH4" s="1054"/>
      <c r="AI4" s="1054"/>
      <c r="AJ4" s="1055"/>
      <c r="AK4" s="1055"/>
      <c r="AL4" s="1056"/>
      <c r="AM4" s="1056"/>
      <c r="AN4" s="1057"/>
      <c r="AO4" s="137"/>
      <c r="AP4" s="137"/>
      <c r="AQ4" s="137"/>
      <c r="AR4" s="139"/>
      <c r="AS4" s="140"/>
      <c r="AT4" s="141"/>
      <c r="AU4" s="142"/>
      <c r="AV4" s="139"/>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row>
    <row r="5" spans="1:72" s="143" customFormat="1" ht="13.9" customHeight="1" x14ac:dyDescent="0.3">
      <c r="A5" s="128"/>
      <c r="B5" s="129"/>
      <c r="C5" s="327" t="str">
        <f>geg!G9</f>
        <v>De speciale school</v>
      </c>
      <c r="D5" s="130"/>
      <c r="E5" s="130"/>
      <c r="F5" s="130"/>
      <c r="G5" s="1283"/>
      <c r="H5" s="1284"/>
      <c r="I5" s="132"/>
      <c r="J5" s="132"/>
      <c r="K5" s="131"/>
      <c r="L5" s="131"/>
      <c r="M5" s="131"/>
      <c r="N5" s="131"/>
      <c r="O5" s="131"/>
      <c r="P5" s="132"/>
      <c r="Q5" s="130"/>
      <c r="R5" s="131"/>
      <c r="S5" s="133"/>
      <c r="T5" s="133"/>
      <c r="U5" s="1138"/>
      <c r="V5" s="130"/>
      <c r="W5" s="136"/>
      <c r="X5" s="128"/>
      <c r="Y5" s="128"/>
      <c r="Z5" s="1054"/>
      <c r="AA5" s="1054"/>
      <c r="AB5" s="1054"/>
      <c r="AC5" s="1054"/>
      <c r="AD5" s="1054"/>
      <c r="AE5" s="1054"/>
      <c r="AF5" s="1054"/>
      <c r="AG5" s="1054"/>
      <c r="AH5" s="1054"/>
      <c r="AI5" s="1054"/>
      <c r="AJ5" s="1055"/>
      <c r="AK5" s="1055"/>
      <c r="AL5" s="1056"/>
      <c r="AM5" s="1056"/>
      <c r="AN5" s="1057"/>
      <c r="AO5" s="137"/>
      <c r="AP5" s="137"/>
      <c r="AQ5" s="137"/>
      <c r="AR5" s="139"/>
      <c r="AS5" s="140"/>
      <c r="AT5" s="141"/>
      <c r="AU5" s="142"/>
      <c r="AV5" s="139"/>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row>
    <row r="6" spans="1:72" ht="13.15" customHeight="1" x14ac:dyDescent="0.2">
      <c r="B6" s="21"/>
      <c r="C6" s="23"/>
      <c r="D6" s="23"/>
      <c r="E6" s="23"/>
      <c r="F6" s="88"/>
      <c r="G6" s="24"/>
      <c r="H6" s="1282"/>
      <c r="I6" s="124"/>
      <c r="J6" s="124"/>
      <c r="K6" s="123"/>
      <c r="L6" s="123"/>
      <c r="M6" s="123"/>
      <c r="N6" s="123"/>
      <c r="O6" s="123"/>
      <c r="P6" s="124"/>
      <c r="Q6" s="23"/>
      <c r="R6" s="123"/>
      <c r="S6" s="125"/>
      <c r="T6" s="125"/>
      <c r="U6" s="1137"/>
      <c r="V6" s="23"/>
      <c r="W6" s="26"/>
      <c r="AO6" s="106"/>
      <c r="AP6" s="106"/>
      <c r="AQ6" s="106"/>
      <c r="AR6" s="107"/>
      <c r="AS6" s="108"/>
      <c r="AT6" s="109"/>
      <c r="AU6" s="144"/>
      <c r="AV6" s="107"/>
    </row>
    <row r="7" spans="1:72" ht="13.15" customHeight="1" x14ac:dyDescent="0.2">
      <c r="B7" s="21"/>
      <c r="C7" s="23"/>
      <c r="D7" s="23"/>
      <c r="E7" s="23"/>
      <c r="F7" s="88"/>
      <c r="G7" s="24"/>
      <c r="H7" s="1282"/>
      <c r="I7" s="124"/>
      <c r="J7" s="124"/>
      <c r="K7" s="123"/>
      <c r="L7" s="123"/>
      <c r="M7" s="123"/>
      <c r="N7" s="123"/>
      <c r="O7" s="123"/>
      <c r="P7" s="124"/>
      <c r="Q7" s="23"/>
      <c r="R7" s="123"/>
      <c r="S7" s="125"/>
      <c r="T7" s="125"/>
      <c r="U7" s="1137"/>
      <c r="V7" s="23"/>
      <c r="W7" s="26"/>
      <c r="AO7" s="106"/>
      <c r="AP7" s="106"/>
      <c r="AQ7" s="106"/>
      <c r="AR7" s="107"/>
      <c r="AS7" s="108"/>
      <c r="AT7" s="109"/>
      <c r="AU7" s="144"/>
      <c r="AV7" s="107"/>
    </row>
    <row r="8" spans="1:72" s="145" customFormat="1" ht="13.15" customHeight="1" x14ac:dyDescent="0.25">
      <c r="B8" s="146"/>
      <c r="C8" s="23" t="s">
        <v>49</v>
      </c>
      <c r="D8" s="88"/>
      <c r="E8" s="296" t="str">
        <f>+tab!C2</f>
        <v>2014/15</v>
      </c>
      <c r="F8" s="148"/>
      <c r="G8" s="1285"/>
      <c r="H8" s="1286"/>
      <c r="I8" s="150"/>
      <c r="J8" s="150"/>
      <c r="K8" s="149"/>
      <c r="L8" s="149"/>
      <c r="M8" s="149"/>
      <c r="N8" s="149"/>
      <c r="O8" s="149"/>
      <c r="P8" s="150"/>
      <c r="Q8" s="151"/>
      <c r="R8" s="149"/>
      <c r="S8" s="152"/>
      <c r="T8" s="152"/>
      <c r="U8" s="1139"/>
      <c r="V8" s="151"/>
      <c r="W8" s="156"/>
      <c r="Z8" s="1058"/>
      <c r="AA8" s="1058"/>
      <c r="AB8" s="1058"/>
      <c r="AC8" s="1058"/>
      <c r="AD8" s="1058"/>
      <c r="AE8" s="1058"/>
      <c r="AF8" s="1058"/>
      <c r="AG8" s="1058"/>
      <c r="AH8" s="1058"/>
      <c r="AI8" s="1058"/>
      <c r="AJ8" s="1059"/>
      <c r="AK8" s="1059"/>
      <c r="AL8" s="1060"/>
      <c r="AM8" s="1060"/>
      <c r="AN8" s="1061"/>
      <c r="AO8" s="157"/>
      <c r="AP8" s="157"/>
      <c r="AQ8" s="157"/>
      <c r="AR8" s="159"/>
      <c r="AS8" s="160"/>
      <c r="AT8" s="161"/>
      <c r="AU8" s="162"/>
      <c r="AV8" s="159"/>
    </row>
    <row r="9" spans="1:72" ht="13.15" customHeight="1" x14ac:dyDescent="0.2">
      <c r="B9" s="21"/>
      <c r="C9" s="23" t="s">
        <v>179</v>
      </c>
      <c r="D9" s="88"/>
      <c r="E9" s="147">
        <f>+tab!D3</f>
        <v>41913</v>
      </c>
      <c r="F9" s="163"/>
      <c r="G9" s="309"/>
      <c r="H9" s="1287"/>
      <c r="I9" s="124"/>
      <c r="J9" s="124"/>
      <c r="K9" s="123"/>
      <c r="L9" s="123"/>
      <c r="M9" s="123"/>
      <c r="N9" s="123"/>
      <c r="O9" s="123"/>
      <c r="P9" s="124"/>
      <c r="Q9" s="23"/>
      <c r="R9" s="123"/>
      <c r="S9" s="125"/>
      <c r="T9" s="125"/>
      <c r="U9" s="1137"/>
      <c r="V9" s="23"/>
      <c r="W9" s="26"/>
      <c r="AJ9" s="1062"/>
      <c r="AK9" s="1062"/>
      <c r="AL9" s="1063"/>
      <c r="AM9" s="1063"/>
      <c r="AO9" s="106"/>
      <c r="AP9" s="106"/>
      <c r="AQ9" s="106"/>
      <c r="AR9" s="107"/>
      <c r="AS9" s="108"/>
      <c r="AT9" s="109"/>
      <c r="AU9" s="144"/>
      <c r="AV9" s="107"/>
    </row>
    <row r="10" spans="1:72" ht="13.15" customHeight="1" x14ac:dyDescent="0.25">
      <c r="B10" s="21"/>
      <c r="C10" s="23"/>
      <c r="D10" s="164"/>
      <c r="E10" s="165"/>
      <c r="F10" s="163"/>
      <c r="G10" s="309"/>
      <c r="H10" s="1287"/>
      <c r="I10" s="124"/>
      <c r="J10" s="124"/>
      <c r="K10" s="123"/>
      <c r="L10" s="123"/>
      <c r="M10" s="123"/>
      <c r="N10" s="123"/>
      <c r="O10" s="123"/>
      <c r="P10" s="124"/>
      <c r="Q10" s="23"/>
      <c r="R10" s="123"/>
      <c r="S10" s="125"/>
      <c r="T10" s="125"/>
      <c r="U10" s="1137"/>
      <c r="V10" s="23"/>
      <c r="W10" s="26"/>
      <c r="AJ10" s="1062"/>
      <c r="AK10" s="1062"/>
      <c r="AL10" s="1063"/>
      <c r="AM10" s="1063"/>
      <c r="AO10" s="106"/>
      <c r="AP10" s="106"/>
      <c r="AQ10" s="106"/>
      <c r="AR10" s="107"/>
      <c r="AS10" s="108"/>
      <c r="AT10" s="109"/>
      <c r="AU10" s="144"/>
      <c r="AV10" s="107"/>
    </row>
    <row r="11" spans="1:72" ht="13.15" customHeight="1" x14ac:dyDescent="0.2">
      <c r="B11" s="21"/>
      <c r="C11" s="27"/>
      <c r="D11" s="166"/>
      <c r="E11" s="167"/>
      <c r="F11" s="89"/>
      <c r="G11" s="29"/>
      <c r="H11" s="168"/>
      <c r="I11" s="169"/>
      <c r="J11" s="169"/>
      <c r="K11" s="170"/>
      <c r="L11" s="170"/>
      <c r="M11" s="170"/>
      <c r="N11" s="170"/>
      <c r="O11" s="170"/>
      <c r="P11" s="169"/>
      <c r="Q11" s="28"/>
      <c r="R11" s="170"/>
      <c r="S11" s="171"/>
      <c r="T11" s="171"/>
      <c r="U11" s="1140"/>
      <c r="V11" s="30"/>
      <c r="W11" s="26"/>
      <c r="AO11" s="106"/>
      <c r="AP11" s="106"/>
      <c r="AQ11" s="106"/>
      <c r="AR11" s="107"/>
      <c r="AS11" s="108"/>
      <c r="AT11" s="109"/>
      <c r="AU11" s="144"/>
      <c r="AV11" s="107"/>
    </row>
    <row r="12" spans="1:72" s="243" customFormat="1" ht="13.15" customHeight="1" x14ac:dyDescent="0.2">
      <c r="B12" s="244"/>
      <c r="C12" s="245"/>
      <c r="D12" s="1007" t="s">
        <v>180</v>
      </c>
      <c r="E12" s="1016"/>
      <c r="F12" s="1016"/>
      <c r="G12" s="1010"/>
      <c r="H12" s="1010"/>
      <c r="I12" s="1292"/>
      <c r="J12" s="1292"/>
      <c r="K12" s="1292"/>
      <c r="L12" s="1017"/>
      <c r="M12" s="1007" t="s">
        <v>664</v>
      </c>
      <c r="N12" s="1018"/>
      <c r="O12" s="1018"/>
      <c r="P12" s="1018"/>
      <c r="Q12" s="1018"/>
      <c r="R12" s="1017"/>
      <c r="S12" s="1328" t="s">
        <v>674</v>
      </c>
      <c r="T12" s="1328"/>
      <c r="U12" s="1330"/>
      <c r="V12" s="246"/>
      <c r="W12" s="247"/>
      <c r="X12" s="248"/>
      <c r="Y12" s="248"/>
      <c r="Z12" s="1064"/>
      <c r="AA12" s="1064"/>
      <c r="AB12" s="1064"/>
      <c r="AC12" s="1064"/>
      <c r="AD12" s="1064"/>
      <c r="AE12" s="1064"/>
      <c r="AF12" s="1064"/>
      <c r="AG12" s="1064"/>
      <c r="AH12" s="1064"/>
      <c r="AI12" s="1064"/>
      <c r="AJ12" s="1051"/>
      <c r="AK12" s="1051"/>
      <c r="AL12" s="1051"/>
      <c r="AM12" s="1051"/>
      <c r="AN12" s="1051"/>
      <c r="AW12" s="248"/>
      <c r="AX12" s="248"/>
    </row>
    <row r="13" spans="1:72" s="249" customFormat="1" ht="13.15" customHeight="1" x14ac:dyDescent="0.2">
      <c r="B13" s="250"/>
      <c r="C13" s="251"/>
      <c r="D13" s="991" t="s">
        <v>707</v>
      </c>
      <c r="E13" s="991" t="s">
        <v>124</v>
      </c>
      <c r="F13" s="991" t="s">
        <v>182</v>
      </c>
      <c r="G13" s="1278" t="s">
        <v>183</v>
      </c>
      <c r="H13" s="1279" t="s">
        <v>184</v>
      </c>
      <c r="I13" s="1278" t="s">
        <v>185</v>
      </c>
      <c r="J13" s="1278" t="s">
        <v>186</v>
      </c>
      <c r="K13" s="1023" t="s">
        <v>187</v>
      </c>
      <c r="L13" s="1020"/>
      <c r="M13" s="1009" t="s">
        <v>665</v>
      </c>
      <c r="N13" s="1009" t="s">
        <v>667</v>
      </c>
      <c r="O13" s="1009" t="s">
        <v>669</v>
      </c>
      <c r="P13" s="1009" t="s">
        <v>671</v>
      </c>
      <c r="Q13" s="1011" t="s">
        <v>673</v>
      </c>
      <c r="R13" s="1020"/>
      <c r="S13" s="1021" t="s">
        <v>675</v>
      </c>
      <c r="T13" s="1021" t="s">
        <v>678</v>
      </c>
      <c r="U13" s="1131" t="s">
        <v>188</v>
      </c>
      <c r="V13" s="252"/>
      <c r="W13" s="253"/>
      <c r="X13" s="254"/>
      <c r="Y13" s="254"/>
      <c r="Z13" s="1065" t="s">
        <v>194</v>
      </c>
      <c r="AA13" s="1066" t="s">
        <v>680</v>
      </c>
      <c r="AB13" s="1067" t="s">
        <v>681</v>
      </c>
      <c r="AC13" s="1067" t="s">
        <v>681</v>
      </c>
      <c r="AD13" s="1067" t="s">
        <v>684</v>
      </c>
      <c r="AE13" s="1067" t="s">
        <v>689</v>
      </c>
      <c r="AF13" s="1067" t="s">
        <v>687</v>
      </c>
      <c r="AG13" s="1067" t="s">
        <v>690</v>
      </c>
      <c r="AH13" s="1067" t="s">
        <v>189</v>
      </c>
      <c r="AI13" s="1068" t="s">
        <v>190</v>
      </c>
      <c r="AJ13" s="1069" t="s">
        <v>199</v>
      </c>
      <c r="AK13" s="1069" t="s">
        <v>200</v>
      </c>
      <c r="AL13" s="1069" t="s">
        <v>201</v>
      </c>
      <c r="AM13" s="1067" t="s">
        <v>202</v>
      </c>
      <c r="AN13" s="1065" t="s">
        <v>1</v>
      </c>
      <c r="AW13" s="256"/>
      <c r="AX13" s="254"/>
    </row>
    <row r="14" spans="1:72" s="249" customFormat="1" ht="13.15" customHeight="1" x14ac:dyDescent="0.2">
      <c r="B14" s="250"/>
      <c r="C14" s="257"/>
      <c r="D14" s="1028"/>
      <c r="E14" s="991"/>
      <c r="F14" s="1022"/>
      <c r="G14" s="1278" t="s">
        <v>191</v>
      </c>
      <c r="H14" s="1279" t="s">
        <v>192</v>
      </c>
      <c r="I14" s="1278"/>
      <c r="J14" s="1278"/>
      <c r="K14" s="1023" t="s">
        <v>193</v>
      </c>
      <c r="L14" s="1020"/>
      <c r="M14" s="1009" t="s">
        <v>666</v>
      </c>
      <c r="N14" s="1009" t="s">
        <v>668</v>
      </c>
      <c r="O14" s="1009" t="s">
        <v>670</v>
      </c>
      <c r="P14" s="1009" t="s">
        <v>672</v>
      </c>
      <c r="Q14" s="1011" t="s">
        <v>196</v>
      </c>
      <c r="R14" s="1020"/>
      <c r="S14" s="1021" t="s">
        <v>676</v>
      </c>
      <c r="T14" s="1021" t="s">
        <v>677</v>
      </c>
      <c r="U14" s="1131" t="s">
        <v>196</v>
      </c>
      <c r="V14" s="258"/>
      <c r="W14" s="259"/>
      <c r="Z14" s="1067" t="s">
        <v>679</v>
      </c>
      <c r="AA14" s="1070">
        <f>+tab!$C$156</f>
        <v>0.62</v>
      </c>
      <c r="AB14" s="1067" t="s">
        <v>682</v>
      </c>
      <c r="AC14" s="1067" t="s">
        <v>683</v>
      </c>
      <c r="AD14" s="1067" t="s">
        <v>685</v>
      </c>
      <c r="AE14" s="1067" t="s">
        <v>688</v>
      </c>
      <c r="AF14" s="1067" t="s">
        <v>688</v>
      </c>
      <c r="AG14" s="1067" t="s">
        <v>686</v>
      </c>
      <c r="AH14" s="1067"/>
      <c r="AI14" s="1067" t="s">
        <v>195</v>
      </c>
      <c r="AJ14" s="1071" t="s">
        <v>203</v>
      </c>
      <c r="AK14" s="1071" t="s">
        <v>203</v>
      </c>
      <c r="AL14" s="1069"/>
      <c r="AM14" s="1067" t="s">
        <v>1</v>
      </c>
      <c r="AN14" s="1065"/>
      <c r="AX14" s="260"/>
    </row>
    <row r="15" spans="1:72" ht="13.15" customHeight="1" x14ac:dyDescent="0.2">
      <c r="B15" s="21"/>
      <c r="C15" s="45"/>
      <c r="D15" s="1"/>
      <c r="E15" s="1"/>
      <c r="F15" s="1"/>
      <c r="G15" s="46"/>
      <c r="H15" s="1293"/>
      <c r="I15" s="347"/>
      <c r="J15" s="347"/>
      <c r="K15" s="193"/>
      <c r="L15" s="193"/>
      <c r="M15" s="193"/>
      <c r="N15" s="193"/>
      <c r="O15" s="193"/>
      <c r="P15" s="192"/>
      <c r="Q15" s="1"/>
      <c r="R15" s="193"/>
      <c r="S15" s="194"/>
      <c r="T15" s="194"/>
      <c r="U15" s="1141"/>
      <c r="V15" s="6"/>
      <c r="W15" s="26"/>
      <c r="AN15" s="1065"/>
      <c r="AU15" s="51"/>
      <c r="AV15" s="51"/>
      <c r="AX15" s="195"/>
    </row>
    <row r="16" spans="1:72" ht="13.15" customHeight="1" x14ac:dyDescent="0.2">
      <c r="B16" s="21"/>
      <c r="C16" s="45"/>
      <c r="D16" s="196"/>
      <c r="E16" s="196" t="s">
        <v>197</v>
      </c>
      <c r="F16" s="196" t="s">
        <v>691</v>
      </c>
      <c r="G16" s="48">
        <v>23</v>
      </c>
      <c r="H16" s="197">
        <v>26665</v>
      </c>
      <c r="I16" s="48" t="s">
        <v>166</v>
      </c>
      <c r="J16" s="198">
        <v>10</v>
      </c>
      <c r="K16" s="199">
        <v>1</v>
      </c>
      <c r="L16" s="962"/>
      <c r="M16" s="950"/>
      <c r="N16" s="950"/>
      <c r="O16" s="1013">
        <f>IF(K16="","",IF(K16*40&gt;40,40,K16*40))</f>
        <v>40</v>
      </c>
      <c r="P16" s="1014">
        <f>IF(I16="","",IF(J16&lt;4,IF(40*K16&gt;40,40,40*K16),0))</f>
        <v>0</v>
      </c>
      <c r="Q16" s="1014">
        <f>IF(K16="","",SUM(M16:P16))</f>
        <v>40</v>
      </c>
      <c r="R16" s="962"/>
      <c r="S16" s="1015">
        <f t="shared" ref="S16:S47" si="0">IF(K16="","",(1659*K16-Q16)*AC16)</f>
        <v>54314.785822784812</v>
      </c>
      <c r="T16" s="1015">
        <f t="shared" ref="T16:T47" si="1">IF(K16="","",(Q16*AD16)+AB16*(AE16+AF16*(1-AG16)))</f>
        <v>1341.9341772151897</v>
      </c>
      <c r="U16" s="1142">
        <f>IF(K16="","",SUM(S16:T16))</f>
        <v>55656.72</v>
      </c>
      <c r="V16" s="261"/>
      <c r="W16" s="200"/>
      <c r="X16" s="195"/>
      <c r="Y16" s="195"/>
      <c r="Z16" s="1072">
        <f t="shared" ref="Z16:Z47" si="2">IF(I16="","",VLOOKUP(I16,Schaal2014,J16+1,FALSE))</f>
        <v>2863</v>
      </c>
      <c r="AA16" s="1073">
        <f>+tab!$C$156</f>
        <v>0.62</v>
      </c>
      <c r="AB16" s="1074">
        <f>Z16*12/1659</f>
        <v>20.708860759493671</v>
      </c>
      <c r="AC16" s="1074">
        <f>Z16*12*(1+AA16)/1659</f>
        <v>33.548354430379746</v>
      </c>
      <c r="AD16" s="1074">
        <f>AC16-AB16</f>
        <v>12.839493670886075</v>
      </c>
      <c r="AE16" s="1075">
        <f t="shared" ref="AE16:AE47" si="3">O16+P16</f>
        <v>40</v>
      </c>
      <c r="AF16" s="1075">
        <f t="shared" ref="AF16:AF47" si="4">M16+N16</f>
        <v>0</v>
      </c>
      <c r="AG16" s="1076">
        <f>IF(H16&gt;8,tab!C$157,tab!C$160)</f>
        <v>0.5</v>
      </c>
      <c r="AH16" s="1050">
        <f t="shared" ref="AH16:AH47" si="5">IF(G16&lt;25,0,IF(G16=25,25,IF(G16&lt;40,0,IF(G16=40,40,IF(G16&gt;=40,0)))))</f>
        <v>0</v>
      </c>
      <c r="AI16" s="1050">
        <f t="shared" ref="AI16:AI47" si="6">IF(AH16=25,Z16*1.08*K16/2,IF(AH16=40,Z16*1.08*K16,IF(AH16=0,0)))</f>
        <v>0</v>
      </c>
      <c r="AJ16" s="1077" t="b">
        <f t="shared" ref="AJ16:AJ47" si="7">DATE(YEAR($E$9),MONTH(H16),DAY(H16))&gt;$E$9</f>
        <v>0</v>
      </c>
      <c r="AK16" s="1053">
        <f t="shared" ref="AK16:AK47" si="8">YEAR($E$9)-YEAR(H16)-AJ16</f>
        <v>41</v>
      </c>
      <c r="AL16" s="1052">
        <f t="shared" ref="AL16:AL47" si="9">IF((H16=""),30,AK16)</f>
        <v>41</v>
      </c>
      <c r="AM16" s="1052">
        <f>IF(AL16&gt;50,50,AL16)</f>
        <v>41</v>
      </c>
      <c r="AN16" s="1078">
        <f>AM16*K16</f>
        <v>41</v>
      </c>
      <c r="AU16" s="51"/>
      <c r="AV16" s="51"/>
      <c r="AW16" s="195"/>
      <c r="AX16" s="113"/>
    </row>
    <row r="17" spans="2:50" ht="13.15" customHeight="1" x14ac:dyDescent="0.2">
      <c r="B17" s="21"/>
      <c r="C17" s="45"/>
      <c r="D17" s="196"/>
      <c r="E17" s="196"/>
      <c r="F17" s="196"/>
      <c r="G17" s="48"/>
      <c r="H17" s="197"/>
      <c r="I17" s="48"/>
      <c r="J17" s="198"/>
      <c r="K17" s="199"/>
      <c r="L17" s="962"/>
      <c r="M17" s="950"/>
      <c r="N17" s="950"/>
      <c r="O17" s="1013" t="str">
        <f t="shared" ref="O17:O80" si="10">IF(K17="","",IF(K17*40&gt;40,40,K17*40))</f>
        <v/>
      </c>
      <c r="P17" s="1014" t="str">
        <f t="shared" ref="P17:P80" si="11">IF(I17="","",IF(J17&lt;4,IF(40*K17&gt;40,40,40*K17),0))</f>
        <v/>
      </c>
      <c r="Q17" s="1014" t="str">
        <f t="shared" ref="Q17:Q80" si="12">IF(K17="","",SUM(M17:P17))</f>
        <v/>
      </c>
      <c r="R17" s="962"/>
      <c r="S17" s="1015" t="str">
        <f t="shared" si="0"/>
        <v/>
      </c>
      <c r="T17" s="1015" t="str">
        <f t="shared" si="1"/>
        <v/>
      </c>
      <c r="U17" s="1142" t="str">
        <f t="shared" ref="U17:U80" si="13">IF(K17="","",SUM(S17:T17))</f>
        <v/>
      </c>
      <c r="V17" s="261"/>
      <c r="W17" s="200"/>
      <c r="X17" s="195"/>
      <c r="Y17" s="195"/>
      <c r="Z17" s="1072" t="str">
        <f t="shared" si="2"/>
        <v/>
      </c>
      <c r="AA17" s="1073">
        <f>+tab!$C$156</f>
        <v>0.62</v>
      </c>
      <c r="AB17" s="1074" t="e">
        <f t="shared" ref="AB17:AB80" si="14">Z17*12/1659</f>
        <v>#VALUE!</v>
      </c>
      <c r="AC17" s="1074" t="e">
        <f t="shared" ref="AC17:AC80" si="15">Z17*12*(1+AA17)/1659</f>
        <v>#VALUE!</v>
      </c>
      <c r="AD17" s="1074" t="e">
        <f t="shared" ref="AD17:AD80" si="16">AC17-AB17</f>
        <v>#VALUE!</v>
      </c>
      <c r="AE17" s="1075" t="e">
        <f t="shared" si="3"/>
        <v>#VALUE!</v>
      </c>
      <c r="AF17" s="1075">
        <f t="shared" si="4"/>
        <v>0</v>
      </c>
      <c r="AG17" s="1076">
        <f>IF(H17&gt;8,tab!C$157,tab!C$160)</f>
        <v>0.4</v>
      </c>
      <c r="AH17" s="1050">
        <f t="shared" si="5"/>
        <v>0</v>
      </c>
      <c r="AI17" s="1050">
        <f t="shared" si="6"/>
        <v>0</v>
      </c>
      <c r="AJ17" s="1077" t="b">
        <f t="shared" si="7"/>
        <v>0</v>
      </c>
      <c r="AK17" s="1053">
        <f t="shared" si="8"/>
        <v>114</v>
      </c>
      <c r="AL17" s="1052">
        <f t="shared" si="9"/>
        <v>30</v>
      </c>
      <c r="AM17" s="1052">
        <f t="shared" ref="AM17:AM80" si="17">IF((AL17)&gt;50,50,(AL17))</f>
        <v>30</v>
      </c>
      <c r="AN17" s="1078">
        <f t="shared" ref="AN17:AN48" si="18">(AM17*(SUM(K17:K17)))</f>
        <v>0</v>
      </c>
      <c r="AU17" s="51"/>
      <c r="AV17" s="51"/>
      <c r="AW17" s="195"/>
      <c r="AX17" s="113"/>
    </row>
    <row r="18" spans="2:50" ht="13.15" customHeight="1" x14ac:dyDescent="0.2">
      <c r="B18" s="21"/>
      <c r="C18" s="45"/>
      <c r="D18" s="196"/>
      <c r="E18" s="196"/>
      <c r="F18" s="196"/>
      <c r="G18" s="48"/>
      <c r="H18" s="197"/>
      <c r="I18" s="48"/>
      <c r="J18" s="198"/>
      <c r="K18" s="199"/>
      <c r="L18" s="962"/>
      <c r="M18" s="950"/>
      <c r="N18" s="950"/>
      <c r="O18" s="1013" t="str">
        <f t="shared" si="10"/>
        <v/>
      </c>
      <c r="P18" s="1014" t="str">
        <f t="shared" si="11"/>
        <v/>
      </c>
      <c r="Q18" s="1014" t="str">
        <f>IF(K18="","",SUM(M18:P18))</f>
        <v/>
      </c>
      <c r="R18" s="962"/>
      <c r="S18" s="1015" t="str">
        <f t="shared" si="0"/>
        <v/>
      </c>
      <c r="T18" s="1015" t="str">
        <f t="shared" si="1"/>
        <v/>
      </c>
      <c r="U18" s="1142" t="str">
        <f t="shared" si="13"/>
        <v/>
      </c>
      <c r="V18" s="206"/>
      <c r="W18" s="202"/>
      <c r="X18" s="203"/>
      <c r="Y18" s="203"/>
      <c r="Z18" s="1072" t="str">
        <f t="shared" si="2"/>
        <v/>
      </c>
      <c r="AA18" s="1073">
        <f>+tab!$C$156</f>
        <v>0.62</v>
      </c>
      <c r="AB18" s="1074" t="e">
        <f t="shared" si="14"/>
        <v>#VALUE!</v>
      </c>
      <c r="AC18" s="1074" t="e">
        <f t="shared" si="15"/>
        <v>#VALUE!</v>
      </c>
      <c r="AD18" s="1074" t="e">
        <f t="shared" si="16"/>
        <v>#VALUE!</v>
      </c>
      <c r="AE18" s="1075" t="e">
        <f t="shared" si="3"/>
        <v>#VALUE!</v>
      </c>
      <c r="AF18" s="1075">
        <f t="shared" si="4"/>
        <v>0</v>
      </c>
      <c r="AG18" s="1076">
        <f>IF(H18&gt;8,tab!C$157,tab!C$160)</f>
        <v>0.4</v>
      </c>
      <c r="AH18" s="1050">
        <f t="shared" si="5"/>
        <v>0</v>
      </c>
      <c r="AI18" s="1050">
        <f t="shared" si="6"/>
        <v>0</v>
      </c>
      <c r="AJ18" s="1077" t="b">
        <f t="shared" si="7"/>
        <v>0</v>
      </c>
      <c r="AK18" s="1053">
        <f t="shared" si="8"/>
        <v>114</v>
      </c>
      <c r="AL18" s="1052">
        <f t="shared" si="9"/>
        <v>30</v>
      </c>
      <c r="AM18" s="1052">
        <f t="shared" si="17"/>
        <v>30</v>
      </c>
      <c r="AN18" s="1078">
        <f t="shared" si="18"/>
        <v>0</v>
      </c>
      <c r="AU18" s="51"/>
      <c r="AV18" s="51"/>
      <c r="AW18" s="113"/>
      <c r="AX18" s="195"/>
    </row>
    <row r="19" spans="2:50" ht="13.15" customHeight="1" x14ac:dyDescent="0.2">
      <c r="B19" s="21"/>
      <c r="C19" s="45"/>
      <c r="D19" s="196"/>
      <c r="E19" s="196"/>
      <c r="F19" s="196"/>
      <c r="G19" s="48"/>
      <c r="H19" s="197"/>
      <c r="I19" s="48"/>
      <c r="J19" s="198"/>
      <c r="K19" s="199"/>
      <c r="L19" s="962"/>
      <c r="M19" s="950"/>
      <c r="N19" s="950"/>
      <c r="O19" s="1013" t="str">
        <f t="shared" si="10"/>
        <v/>
      </c>
      <c r="P19" s="1014" t="str">
        <f t="shared" si="11"/>
        <v/>
      </c>
      <c r="Q19" s="1014" t="str">
        <f t="shared" si="12"/>
        <v/>
      </c>
      <c r="R19" s="962"/>
      <c r="S19" s="1015" t="str">
        <f t="shared" si="0"/>
        <v/>
      </c>
      <c r="T19" s="1015" t="str">
        <f t="shared" si="1"/>
        <v/>
      </c>
      <c r="U19" s="1142" t="str">
        <f t="shared" si="13"/>
        <v/>
      </c>
      <c r="V19" s="206"/>
      <c r="W19" s="202"/>
      <c r="X19" s="203"/>
      <c r="Y19" s="203"/>
      <c r="Z19" s="1072" t="str">
        <f t="shared" si="2"/>
        <v/>
      </c>
      <c r="AA19" s="1073">
        <f>+tab!$C$156</f>
        <v>0.62</v>
      </c>
      <c r="AB19" s="1074" t="e">
        <f t="shared" si="14"/>
        <v>#VALUE!</v>
      </c>
      <c r="AC19" s="1074" t="e">
        <f t="shared" si="15"/>
        <v>#VALUE!</v>
      </c>
      <c r="AD19" s="1074" t="e">
        <f t="shared" si="16"/>
        <v>#VALUE!</v>
      </c>
      <c r="AE19" s="1075" t="e">
        <f t="shared" si="3"/>
        <v>#VALUE!</v>
      </c>
      <c r="AF19" s="1075">
        <f t="shared" si="4"/>
        <v>0</v>
      </c>
      <c r="AG19" s="1076">
        <f>IF(H19&gt;8,tab!C$157,tab!C$160)</f>
        <v>0.4</v>
      </c>
      <c r="AH19" s="1050">
        <f t="shared" si="5"/>
        <v>0</v>
      </c>
      <c r="AI19" s="1050">
        <f t="shared" si="6"/>
        <v>0</v>
      </c>
      <c r="AJ19" s="1077" t="b">
        <f t="shared" si="7"/>
        <v>0</v>
      </c>
      <c r="AK19" s="1053">
        <f t="shared" si="8"/>
        <v>114</v>
      </c>
      <c r="AL19" s="1052">
        <f t="shared" si="9"/>
        <v>30</v>
      </c>
      <c r="AM19" s="1052">
        <f t="shared" si="17"/>
        <v>30</v>
      </c>
      <c r="AN19" s="1078">
        <f t="shared" si="18"/>
        <v>0</v>
      </c>
      <c r="AU19" s="51"/>
      <c r="AV19" s="51"/>
      <c r="AW19" s="113"/>
      <c r="AX19" s="195"/>
    </row>
    <row r="20" spans="2:50" ht="13.15" customHeight="1" x14ac:dyDescent="0.2">
      <c r="B20" s="21"/>
      <c r="C20" s="45"/>
      <c r="D20" s="196"/>
      <c r="E20" s="196"/>
      <c r="F20" s="196"/>
      <c r="G20" s="48"/>
      <c r="H20" s="197"/>
      <c r="I20" s="48"/>
      <c r="J20" s="198"/>
      <c r="K20" s="199"/>
      <c r="L20" s="962"/>
      <c r="M20" s="950"/>
      <c r="N20" s="950"/>
      <c r="O20" s="1013" t="str">
        <f t="shared" si="10"/>
        <v/>
      </c>
      <c r="P20" s="1014" t="str">
        <f t="shared" si="11"/>
        <v/>
      </c>
      <c r="Q20" s="1014" t="str">
        <f t="shared" si="12"/>
        <v/>
      </c>
      <c r="R20" s="962"/>
      <c r="S20" s="1015" t="str">
        <f t="shared" si="0"/>
        <v/>
      </c>
      <c r="T20" s="1015" t="str">
        <f t="shared" si="1"/>
        <v/>
      </c>
      <c r="U20" s="1142" t="str">
        <f t="shared" si="13"/>
        <v/>
      </c>
      <c r="V20" s="261"/>
      <c r="W20" s="200"/>
      <c r="X20" s="195"/>
      <c r="Y20" s="195"/>
      <c r="Z20" s="1072" t="str">
        <f t="shared" si="2"/>
        <v/>
      </c>
      <c r="AA20" s="1073">
        <f>+tab!$C$156</f>
        <v>0.62</v>
      </c>
      <c r="AB20" s="1074" t="e">
        <f t="shared" si="14"/>
        <v>#VALUE!</v>
      </c>
      <c r="AC20" s="1074" t="e">
        <f t="shared" si="15"/>
        <v>#VALUE!</v>
      </c>
      <c r="AD20" s="1074" t="e">
        <f t="shared" si="16"/>
        <v>#VALUE!</v>
      </c>
      <c r="AE20" s="1075" t="e">
        <f t="shared" si="3"/>
        <v>#VALUE!</v>
      </c>
      <c r="AF20" s="1075">
        <f t="shared" si="4"/>
        <v>0</v>
      </c>
      <c r="AG20" s="1076">
        <f>IF(H20&gt;8,tab!C$157,tab!C$160)</f>
        <v>0.4</v>
      </c>
      <c r="AH20" s="1050">
        <f t="shared" si="5"/>
        <v>0</v>
      </c>
      <c r="AI20" s="1050">
        <f t="shared" si="6"/>
        <v>0</v>
      </c>
      <c r="AJ20" s="1077" t="b">
        <f t="shared" si="7"/>
        <v>0</v>
      </c>
      <c r="AK20" s="1053">
        <f t="shared" si="8"/>
        <v>114</v>
      </c>
      <c r="AL20" s="1052">
        <f t="shared" si="9"/>
        <v>30</v>
      </c>
      <c r="AM20" s="1052">
        <f t="shared" si="17"/>
        <v>30</v>
      </c>
      <c r="AN20" s="1078">
        <f t="shared" si="18"/>
        <v>0</v>
      </c>
      <c r="AU20" s="51"/>
      <c r="AV20" s="51"/>
      <c r="AW20" s="195"/>
    </row>
    <row r="21" spans="2:50" ht="13.15" customHeight="1" x14ac:dyDescent="0.2">
      <c r="B21" s="21"/>
      <c r="C21" s="45"/>
      <c r="D21" s="196"/>
      <c r="E21" s="196"/>
      <c r="F21" s="196"/>
      <c r="G21" s="48"/>
      <c r="H21" s="197"/>
      <c r="I21" s="48"/>
      <c r="J21" s="198"/>
      <c r="K21" s="199"/>
      <c r="L21" s="962"/>
      <c r="M21" s="950"/>
      <c r="N21" s="950"/>
      <c r="O21" s="1013" t="str">
        <f t="shared" si="10"/>
        <v/>
      </c>
      <c r="P21" s="1014" t="str">
        <f t="shared" si="11"/>
        <v/>
      </c>
      <c r="Q21" s="1014" t="str">
        <f t="shared" si="12"/>
        <v/>
      </c>
      <c r="R21" s="962"/>
      <c r="S21" s="1015" t="str">
        <f t="shared" si="0"/>
        <v/>
      </c>
      <c r="T21" s="1015" t="str">
        <f t="shared" si="1"/>
        <v/>
      </c>
      <c r="U21" s="1142" t="str">
        <f t="shared" si="13"/>
        <v/>
      </c>
      <c r="V21" s="261"/>
      <c r="W21" s="200"/>
      <c r="X21" s="195"/>
      <c r="Y21" s="195"/>
      <c r="Z21" s="1072" t="str">
        <f t="shared" si="2"/>
        <v/>
      </c>
      <c r="AA21" s="1073">
        <f>+tab!$C$156</f>
        <v>0.62</v>
      </c>
      <c r="AB21" s="1074" t="e">
        <f t="shared" si="14"/>
        <v>#VALUE!</v>
      </c>
      <c r="AC21" s="1074" t="e">
        <f t="shared" si="15"/>
        <v>#VALUE!</v>
      </c>
      <c r="AD21" s="1074" t="e">
        <f t="shared" si="16"/>
        <v>#VALUE!</v>
      </c>
      <c r="AE21" s="1075" t="e">
        <f t="shared" si="3"/>
        <v>#VALUE!</v>
      </c>
      <c r="AF21" s="1075">
        <f t="shared" si="4"/>
        <v>0</v>
      </c>
      <c r="AG21" s="1076">
        <f>IF(H21&gt;8,tab!C$157,tab!C$160)</f>
        <v>0.4</v>
      </c>
      <c r="AH21" s="1050">
        <f t="shared" si="5"/>
        <v>0</v>
      </c>
      <c r="AI21" s="1050">
        <f t="shared" si="6"/>
        <v>0</v>
      </c>
      <c r="AJ21" s="1077" t="b">
        <f t="shared" si="7"/>
        <v>0</v>
      </c>
      <c r="AK21" s="1053">
        <f t="shared" si="8"/>
        <v>114</v>
      </c>
      <c r="AL21" s="1052">
        <f t="shared" si="9"/>
        <v>30</v>
      </c>
      <c r="AM21" s="1052">
        <f t="shared" si="17"/>
        <v>30</v>
      </c>
      <c r="AN21" s="1078">
        <f t="shared" si="18"/>
        <v>0</v>
      </c>
      <c r="AU21" s="51"/>
      <c r="AV21" s="51"/>
      <c r="AW21" s="195"/>
    </row>
    <row r="22" spans="2:50" ht="13.15" customHeight="1" x14ac:dyDescent="0.2">
      <c r="B22" s="21"/>
      <c r="C22" s="45"/>
      <c r="D22" s="196"/>
      <c r="E22" s="196"/>
      <c r="F22" s="196"/>
      <c r="G22" s="48"/>
      <c r="H22" s="197"/>
      <c r="I22" s="48"/>
      <c r="J22" s="198"/>
      <c r="K22" s="199"/>
      <c r="L22" s="962"/>
      <c r="M22" s="950"/>
      <c r="N22" s="950"/>
      <c r="O22" s="1013" t="str">
        <f t="shared" si="10"/>
        <v/>
      </c>
      <c r="P22" s="1014" t="str">
        <f t="shared" si="11"/>
        <v/>
      </c>
      <c r="Q22" s="1014" t="str">
        <f t="shared" si="12"/>
        <v/>
      </c>
      <c r="R22" s="962"/>
      <c r="S22" s="1015" t="str">
        <f t="shared" si="0"/>
        <v/>
      </c>
      <c r="T22" s="1015" t="str">
        <f t="shared" si="1"/>
        <v/>
      </c>
      <c r="U22" s="1142" t="str">
        <f t="shared" si="13"/>
        <v/>
      </c>
      <c r="V22" s="6"/>
      <c r="W22" s="26"/>
      <c r="Z22" s="1072" t="str">
        <f t="shared" si="2"/>
        <v/>
      </c>
      <c r="AA22" s="1073">
        <f>+tab!$C$156</f>
        <v>0.62</v>
      </c>
      <c r="AB22" s="1074" t="e">
        <f t="shared" si="14"/>
        <v>#VALUE!</v>
      </c>
      <c r="AC22" s="1074" t="e">
        <f t="shared" si="15"/>
        <v>#VALUE!</v>
      </c>
      <c r="AD22" s="1074" t="e">
        <f t="shared" si="16"/>
        <v>#VALUE!</v>
      </c>
      <c r="AE22" s="1075" t="e">
        <f t="shared" si="3"/>
        <v>#VALUE!</v>
      </c>
      <c r="AF22" s="1075">
        <f t="shared" si="4"/>
        <v>0</v>
      </c>
      <c r="AG22" s="1076">
        <f>IF(H22&gt;8,tab!C$157,tab!C$160)</f>
        <v>0.4</v>
      </c>
      <c r="AH22" s="1050">
        <f t="shared" si="5"/>
        <v>0</v>
      </c>
      <c r="AI22" s="1050">
        <f t="shared" si="6"/>
        <v>0</v>
      </c>
      <c r="AJ22" s="1077" t="b">
        <f t="shared" si="7"/>
        <v>0</v>
      </c>
      <c r="AK22" s="1053">
        <f t="shared" si="8"/>
        <v>114</v>
      </c>
      <c r="AL22" s="1052">
        <f t="shared" si="9"/>
        <v>30</v>
      </c>
      <c r="AM22" s="1052">
        <f t="shared" si="17"/>
        <v>30</v>
      </c>
      <c r="AN22" s="1078">
        <f t="shared" si="18"/>
        <v>0</v>
      </c>
      <c r="AU22" s="51"/>
      <c r="AV22" s="51"/>
    </row>
    <row r="23" spans="2:50" ht="13.15" customHeight="1" x14ac:dyDescent="0.2">
      <c r="B23" s="21"/>
      <c r="C23" s="45"/>
      <c r="D23" s="196"/>
      <c r="E23" s="196"/>
      <c r="F23" s="196"/>
      <c r="G23" s="48"/>
      <c r="H23" s="197"/>
      <c r="I23" s="48"/>
      <c r="J23" s="198"/>
      <c r="K23" s="199"/>
      <c r="L23" s="962"/>
      <c r="M23" s="950"/>
      <c r="N23" s="950"/>
      <c r="O23" s="1013" t="str">
        <f t="shared" si="10"/>
        <v/>
      </c>
      <c r="P23" s="1014" t="str">
        <f t="shared" si="11"/>
        <v/>
      </c>
      <c r="Q23" s="1014" t="str">
        <f t="shared" si="12"/>
        <v/>
      </c>
      <c r="R23" s="962"/>
      <c r="S23" s="1015" t="str">
        <f t="shared" si="0"/>
        <v/>
      </c>
      <c r="T23" s="1015" t="str">
        <f t="shared" si="1"/>
        <v/>
      </c>
      <c r="U23" s="1142" t="str">
        <f t="shared" si="13"/>
        <v/>
      </c>
      <c r="V23" s="6"/>
      <c r="W23" s="26"/>
      <c r="Z23" s="1072" t="str">
        <f t="shared" si="2"/>
        <v/>
      </c>
      <c r="AA23" s="1073">
        <f>+tab!$C$156</f>
        <v>0.62</v>
      </c>
      <c r="AB23" s="1074" t="e">
        <f t="shared" si="14"/>
        <v>#VALUE!</v>
      </c>
      <c r="AC23" s="1074" t="e">
        <f t="shared" si="15"/>
        <v>#VALUE!</v>
      </c>
      <c r="AD23" s="1074" t="e">
        <f t="shared" si="16"/>
        <v>#VALUE!</v>
      </c>
      <c r="AE23" s="1075" t="e">
        <f t="shared" si="3"/>
        <v>#VALUE!</v>
      </c>
      <c r="AF23" s="1075">
        <f t="shared" si="4"/>
        <v>0</v>
      </c>
      <c r="AG23" s="1076">
        <f>IF(H23&gt;8,tab!C$157,tab!C$160)</f>
        <v>0.4</v>
      </c>
      <c r="AH23" s="1050">
        <f t="shared" si="5"/>
        <v>0</v>
      </c>
      <c r="AI23" s="1050">
        <f t="shared" si="6"/>
        <v>0</v>
      </c>
      <c r="AJ23" s="1077" t="b">
        <f t="shared" si="7"/>
        <v>0</v>
      </c>
      <c r="AK23" s="1053">
        <f t="shared" si="8"/>
        <v>114</v>
      </c>
      <c r="AL23" s="1052">
        <f t="shared" si="9"/>
        <v>30</v>
      </c>
      <c r="AM23" s="1052">
        <f t="shared" si="17"/>
        <v>30</v>
      </c>
      <c r="AN23" s="1078">
        <f t="shared" si="18"/>
        <v>0</v>
      </c>
    </row>
    <row r="24" spans="2:50" ht="13.15" customHeight="1" x14ac:dyDescent="0.2">
      <c r="B24" s="21"/>
      <c r="C24" s="45"/>
      <c r="D24" s="196"/>
      <c r="E24" s="196"/>
      <c r="F24" s="196"/>
      <c r="G24" s="48"/>
      <c r="H24" s="197"/>
      <c r="I24" s="48"/>
      <c r="J24" s="198"/>
      <c r="K24" s="199"/>
      <c r="L24" s="962"/>
      <c r="M24" s="950"/>
      <c r="N24" s="950"/>
      <c r="O24" s="1013" t="str">
        <f t="shared" si="10"/>
        <v/>
      </c>
      <c r="P24" s="1014" t="str">
        <f t="shared" si="11"/>
        <v/>
      </c>
      <c r="Q24" s="1014" t="str">
        <f t="shared" si="12"/>
        <v/>
      </c>
      <c r="R24" s="962"/>
      <c r="S24" s="1015" t="str">
        <f t="shared" si="0"/>
        <v/>
      </c>
      <c r="T24" s="1015" t="str">
        <f t="shared" si="1"/>
        <v/>
      </c>
      <c r="U24" s="1142" t="str">
        <f t="shared" si="13"/>
        <v/>
      </c>
      <c r="V24" s="6"/>
      <c r="W24" s="26"/>
      <c r="Z24" s="1072" t="str">
        <f t="shared" si="2"/>
        <v/>
      </c>
      <c r="AA24" s="1073">
        <f>+tab!$C$156</f>
        <v>0.62</v>
      </c>
      <c r="AB24" s="1074" t="e">
        <f t="shared" si="14"/>
        <v>#VALUE!</v>
      </c>
      <c r="AC24" s="1074" t="e">
        <f t="shared" si="15"/>
        <v>#VALUE!</v>
      </c>
      <c r="AD24" s="1074" t="e">
        <f t="shared" si="16"/>
        <v>#VALUE!</v>
      </c>
      <c r="AE24" s="1075" t="e">
        <f t="shared" si="3"/>
        <v>#VALUE!</v>
      </c>
      <c r="AF24" s="1075">
        <f t="shared" si="4"/>
        <v>0</v>
      </c>
      <c r="AG24" s="1076">
        <f>IF(H24&gt;8,tab!C$157,tab!C$160)</f>
        <v>0.4</v>
      </c>
      <c r="AH24" s="1050">
        <f t="shared" si="5"/>
        <v>0</v>
      </c>
      <c r="AI24" s="1050">
        <f t="shared" si="6"/>
        <v>0</v>
      </c>
      <c r="AJ24" s="1077" t="b">
        <f t="shared" si="7"/>
        <v>0</v>
      </c>
      <c r="AK24" s="1053">
        <f t="shared" si="8"/>
        <v>114</v>
      </c>
      <c r="AL24" s="1052">
        <f t="shared" si="9"/>
        <v>30</v>
      </c>
      <c r="AM24" s="1052">
        <f t="shared" si="17"/>
        <v>30</v>
      </c>
      <c r="AN24" s="1078">
        <f t="shared" si="18"/>
        <v>0</v>
      </c>
    </row>
    <row r="25" spans="2:50" ht="13.15" customHeight="1" x14ac:dyDescent="0.2">
      <c r="B25" s="21"/>
      <c r="C25" s="45"/>
      <c r="D25" s="196"/>
      <c r="E25" s="196"/>
      <c r="F25" s="196"/>
      <c r="G25" s="48"/>
      <c r="H25" s="197"/>
      <c r="I25" s="48"/>
      <c r="J25" s="198"/>
      <c r="K25" s="199"/>
      <c r="L25" s="962"/>
      <c r="M25" s="950"/>
      <c r="N25" s="950"/>
      <c r="O25" s="1013" t="str">
        <f t="shared" si="10"/>
        <v/>
      </c>
      <c r="P25" s="1014" t="str">
        <f t="shared" si="11"/>
        <v/>
      </c>
      <c r="Q25" s="1014" t="str">
        <f t="shared" si="12"/>
        <v/>
      </c>
      <c r="R25" s="962"/>
      <c r="S25" s="1015" t="str">
        <f t="shared" si="0"/>
        <v/>
      </c>
      <c r="T25" s="1015" t="str">
        <f t="shared" si="1"/>
        <v/>
      </c>
      <c r="U25" s="1142" t="str">
        <f t="shared" si="13"/>
        <v/>
      </c>
      <c r="V25" s="6"/>
      <c r="W25" s="26"/>
      <c r="Z25" s="1072" t="str">
        <f t="shared" si="2"/>
        <v/>
      </c>
      <c r="AA25" s="1073">
        <f>+tab!$C$156</f>
        <v>0.62</v>
      </c>
      <c r="AB25" s="1074" t="e">
        <f t="shared" si="14"/>
        <v>#VALUE!</v>
      </c>
      <c r="AC25" s="1074" t="e">
        <f t="shared" si="15"/>
        <v>#VALUE!</v>
      </c>
      <c r="AD25" s="1074" t="e">
        <f t="shared" si="16"/>
        <v>#VALUE!</v>
      </c>
      <c r="AE25" s="1075" t="e">
        <f t="shared" si="3"/>
        <v>#VALUE!</v>
      </c>
      <c r="AF25" s="1075">
        <f t="shared" si="4"/>
        <v>0</v>
      </c>
      <c r="AG25" s="1076">
        <f>IF(H25&gt;8,tab!C$157,tab!C$160)</f>
        <v>0.4</v>
      </c>
      <c r="AH25" s="1050">
        <f t="shared" si="5"/>
        <v>0</v>
      </c>
      <c r="AI25" s="1050">
        <f t="shared" si="6"/>
        <v>0</v>
      </c>
      <c r="AJ25" s="1077" t="b">
        <f t="shared" si="7"/>
        <v>0</v>
      </c>
      <c r="AK25" s="1053">
        <f t="shared" si="8"/>
        <v>114</v>
      </c>
      <c r="AL25" s="1052">
        <f t="shared" si="9"/>
        <v>30</v>
      </c>
      <c r="AM25" s="1052">
        <f t="shared" si="17"/>
        <v>30</v>
      </c>
      <c r="AN25" s="1078">
        <f t="shared" si="18"/>
        <v>0</v>
      </c>
    </row>
    <row r="26" spans="2:50" ht="13.15" customHeight="1" x14ac:dyDescent="0.2">
      <c r="B26" s="21"/>
      <c r="C26" s="45"/>
      <c r="D26" s="196"/>
      <c r="E26" s="196"/>
      <c r="F26" s="196"/>
      <c r="G26" s="48"/>
      <c r="H26" s="197"/>
      <c r="I26" s="48"/>
      <c r="J26" s="198"/>
      <c r="K26" s="199"/>
      <c r="L26" s="962"/>
      <c r="M26" s="950"/>
      <c r="N26" s="950"/>
      <c r="O26" s="1013" t="str">
        <f t="shared" si="10"/>
        <v/>
      </c>
      <c r="P26" s="1014" t="str">
        <f t="shared" si="11"/>
        <v/>
      </c>
      <c r="Q26" s="1014" t="str">
        <f t="shared" si="12"/>
        <v/>
      </c>
      <c r="R26" s="962"/>
      <c r="S26" s="1015" t="str">
        <f t="shared" si="0"/>
        <v/>
      </c>
      <c r="T26" s="1015" t="str">
        <f t="shared" si="1"/>
        <v/>
      </c>
      <c r="U26" s="1142" t="str">
        <f t="shared" si="13"/>
        <v/>
      </c>
      <c r="V26" s="6"/>
      <c r="W26" s="26"/>
      <c r="Z26" s="1072" t="str">
        <f t="shared" si="2"/>
        <v/>
      </c>
      <c r="AA26" s="1073">
        <f>+tab!$C$156</f>
        <v>0.62</v>
      </c>
      <c r="AB26" s="1074" t="e">
        <f t="shared" si="14"/>
        <v>#VALUE!</v>
      </c>
      <c r="AC26" s="1074" t="e">
        <f t="shared" si="15"/>
        <v>#VALUE!</v>
      </c>
      <c r="AD26" s="1074" t="e">
        <f t="shared" si="16"/>
        <v>#VALUE!</v>
      </c>
      <c r="AE26" s="1075" t="e">
        <f t="shared" si="3"/>
        <v>#VALUE!</v>
      </c>
      <c r="AF26" s="1075">
        <f t="shared" si="4"/>
        <v>0</v>
      </c>
      <c r="AG26" s="1076">
        <f>IF(H26&gt;8,tab!C$157,tab!C$160)</f>
        <v>0.4</v>
      </c>
      <c r="AH26" s="1050">
        <f t="shared" si="5"/>
        <v>0</v>
      </c>
      <c r="AI26" s="1050">
        <f t="shared" si="6"/>
        <v>0</v>
      </c>
      <c r="AJ26" s="1077" t="b">
        <f t="shared" si="7"/>
        <v>0</v>
      </c>
      <c r="AK26" s="1053">
        <f t="shared" si="8"/>
        <v>114</v>
      </c>
      <c r="AL26" s="1052">
        <f t="shared" si="9"/>
        <v>30</v>
      </c>
      <c r="AM26" s="1052">
        <f t="shared" si="17"/>
        <v>30</v>
      </c>
      <c r="AN26" s="1078">
        <f t="shared" si="18"/>
        <v>0</v>
      </c>
    </row>
    <row r="27" spans="2:50" ht="13.15" customHeight="1" x14ac:dyDescent="0.2">
      <c r="B27" s="21"/>
      <c r="C27" s="45"/>
      <c r="D27" s="196"/>
      <c r="E27" s="196"/>
      <c r="F27" s="196"/>
      <c r="G27" s="48"/>
      <c r="H27" s="197"/>
      <c r="I27" s="48"/>
      <c r="J27" s="198"/>
      <c r="K27" s="199"/>
      <c r="L27" s="962"/>
      <c r="M27" s="950"/>
      <c r="N27" s="950"/>
      <c r="O27" s="1013" t="str">
        <f t="shared" si="10"/>
        <v/>
      </c>
      <c r="P27" s="1014" t="str">
        <f t="shared" si="11"/>
        <v/>
      </c>
      <c r="Q27" s="1014" t="str">
        <f t="shared" si="12"/>
        <v/>
      </c>
      <c r="R27" s="962"/>
      <c r="S27" s="1015" t="str">
        <f t="shared" si="0"/>
        <v/>
      </c>
      <c r="T27" s="1015" t="str">
        <f t="shared" si="1"/>
        <v/>
      </c>
      <c r="U27" s="1142" t="str">
        <f t="shared" si="13"/>
        <v/>
      </c>
      <c r="V27" s="6"/>
      <c r="W27" s="26"/>
      <c r="Z27" s="1072" t="str">
        <f t="shared" si="2"/>
        <v/>
      </c>
      <c r="AA27" s="1073">
        <f>+tab!$C$156</f>
        <v>0.62</v>
      </c>
      <c r="AB27" s="1074" t="e">
        <f t="shared" si="14"/>
        <v>#VALUE!</v>
      </c>
      <c r="AC27" s="1074" t="e">
        <f t="shared" si="15"/>
        <v>#VALUE!</v>
      </c>
      <c r="AD27" s="1074" t="e">
        <f t="shared" si="16"/>
        <v>#VALUE!</v>
      </c>
      <c r="AE27" s="1075" t="e">
        <f t="shared" si="3"/>
        <v>#VALUE!</v>
      </c>
      <c r="AF27" s="1075">
        <f t="shared" si="4"/>
        <v>0</v>
      </c>
      <c r="AG27" s="1076">
        <f>IF(H27&gt;8,tab!C$157,tab!C$160)</f>
        <v>0.4</v>
      </c>
      <c r="AH27" s="1050">
        <f t="shared" si="5"/>
        <v>0</v>
      </c>
      <c r="AI27" s="1050">
        <f t="shared" si="6"/>
        <v>0</v>
      </c>
      <c r="AJ27" s="1077" t="b">
        <f t="shared" si="7"/>
        <v>0</v>
      </c>
      <c r="AK27" s="1053">
        <f t="shared" si="8"/>
        <v>114</v>
      </c>
      <c r="AL27" s="1052">
        <f t="shared" si="9"/>
        <v>30</v>
      </c>
      <c r="AM27" s="1052">
        <f t="shared" si="17"/>
        <v>30</v>
      </c>
      <c r="AN27" s="1078">
        <f t="shared" si="18"/>
        <v>0</v>
      </c>
    </row>
    <row r="28" spans="2:50" ht="13.15" customHeight="1" x14ac:dyDescent="0.2">
      <c r="B28" s="21"/>
      <c r="C28" s="45"/>
      <c r="D28" s="196"/>
      <c r="E28" s="196"/>
      <c r="F28" s="196"/>
      <c r="G28" s="48"/>
      <c r="H28" s="197"/>
      <c r="I28" s="48"/>
      <c r="J28" s="198"/>
      <c r="K28" s="199"/>
      <c r="L28" s="962"/>
      <c r="M28" s="950"/>
      <c r="N28" s="950"/>
      <c r="O28" s="1013" t="str">
        <f t="shared" si="10"/>
        <v/>
      </c>
      <c r="P28" s="1014" t="str">
        <f t="shared" si="11"/>
        <v/>
      </c>
      <c r="Q28" s="1014" t="str">
        <f t="shared" si="12"/>
        <v/>
      </c>
      <c r="R28" s="962"/>
      <c r="S28" s="1015" t="str">
        <f t="shared" si="0"/>
        <v/>
      </c>
      <c r="T28" s="1015" t="str">
        <f t="shared" si="1"/>
        <v/>
      </c>
      <c r="U28" s="1142" t="str">
        <f t="shared" si="13"/>
        <v/>
      </c>
      <c r="V28" s="6"/>
      <c r="W28" s="26"/>
      <c r="Z28" s="1072" t="str">
        <f t="shared" si="2"/>
        <v/>
      </c>
      <c r="AA28" s="1073">
        <f>+tab!$C$156</f>
        <v>0.62</v>
      </c>
      <c r="AB28" s="1074" t="e">
        <f t="shared" si="14"/>
        <v>#VALUE!</v>
      </c>
      <c r="AC28" s="1074" t="e">
        <f t="shared" si="15"/>
        <v>#VALUE!</v>
      </c>
      <c r="AD28" s="1074" t="e">
        <f t="shared" si="16"/>
        <v>#VALUE!</v>
      </c>
      <c r="AE28" s="1075" t="e">
        <f t="shared" si="3"/>
        <v>#VALUE!</v>
      </c>
      <c r="AF28" s="1075">
        <f t="shared" si="4"/>
        <v>0</v>
      </c>
      <c r="AG28" s="1076">
        <f>IF(H28&gt;8,tab!C$157,tab!C$160)</f>
        <v>0.4</v>
      </c>
      <c r="AH28" s="1050">
        <f t="shared" si="5"/>
        <v>0</v>
      </c>
      <c r="AI28" s="1050">
        <f t="shared" si="6"/>
        <v>0</v>
      </c>
      <c r="AJ28" s="1077" t="b">
        <f t="shared" si="7"/>
        <v>0</v>
      </c>
      <c r="AK28" s="1053">
        <f t="shared" si="8"/>
        <v>114</v>
      </c>
      <c r="AL28" s="1052">
        <f t="shared" si="9"/>
        <v>30</v>
      </c>
      <c r="AM28" s="1052">
        <f t="shared" si="17"/>
        <v>30</v>
      </c>
      <c r="AN28" s="1078">
        <f t="shared" si="18"/>
        <v>0</v>
      </c>
    </row>
    <row r="29" spans="2:50" ht="13.15" customHeight="1" x14ac:dyDescent="0.2">
      <c r="B29" s="21"/>
      <c r="C29" s="45"/>
      <c r="D29" s="196"/>
      <c r="E29" s="196"/>
      <c r="F29" s="196"/>
      <c r="G29" s="48"/>
      <c r="H29" s="197"/>
      <c r="I29" s="48"/>
      <c r="J29" s="198"/>
      <c r="K29" s="199"/>
      <c r="L29" s="962"/>
      <c r="M29" s="950"/>
      <c r="N29" s="950"/>
      <c r="O29" s="1013" t="str">
        <f t="shared" si="10"/>
        <v/>
      </c>
      <c r="P29" s="1014" t="str">
        <f t="shared" si="11"/>
        <v/>
      </c>
      <c r="Q29" s="1014" t="str">
        <f t="shared" si="12"/>
        <v/>
      </c>
      <c r="R29" s="962"/>
      <c r="S29" s="1015" t="str">
        <f t="shared" si="0"/>
        <v/>
      </c>
      <c r="T29" s="1015" t="str">
        <f t="shared" si="1"/>
        <v/>
      </c>
      <c r="U29" s="1142" t="str">
        <f t="shared" si="13"/>
        <v/>
      </c>
      <c r="V29" s="6"/>
      <c r="W29" s="26"/>
      <c r="Z29" s="1072" t="str">
        <f t="shared" si="2"/>
        <v/>
      </c>
      <c r="AA29" s="1073">
        <f>+tab!$C$156</f>
        <v>0.62</v>
      </c>
      <c r="AB29" s="1074" t="e">
        <f t="shared" si="14"/>
        <v>#VALUE!</v>
      </c>
      <c r="AC29" s="1074" t="e">
        <f t="shared" si="15"/>
        <v>#VALUE!</v>
      </c>
      <c r="AD29" s="1074" t="e">
        <f t="shared" si="16"/>
        <v>#VALUE!</v>
      </c>
      <c r="AE29" s="1075" t="e">
        <f t="shared" si="3"/>
        <v>#VALUE!</v>
      </c>
      <c r="AF29" s="1075">
        <f t="shared" si="4"/>
        <v>0</v>
      </c>
      <c r="AG29" s="1076">
        <f>IF(H29&gt;8,tab!C$157,tab!C$160)</f>
        <v>0.4</v>
      </c>
      <c r="AH29" s="1050">
        <f t="shared" si="5"/>
        <v>0</v>
      </c>
      <c r="AI29" s="1050">
        <f t="shared" si="6"/>
        <v>0</v>
      </c>
      <c r="AJ29" s="1077" t="b">
        <f t="shared" si="7"/>
        <v>0</v>
      </c>
      <c r="AK29" s="1053">
        <f t="shared" si="8"/>
        <v>114</v>
      </c>
      <c r="AL29" s="1052">
        <f t="shared" si="9"/>
        <v>30</v>
      </c>
      <c r="AM29" s="1052">
        <f t="shared" si="17"/>
        <v>30</v>
      </c>
      <c r="AN29" s="1078">
        <f t="shared" si="18"/>
        <v>0</v>
      </c>
    </row>
    <row r="30" spans="2:50" ht="13.15" customHeight="1" x14ac:dyDescent="0.2">
      <c r="B30" s="21"/>
      <c r="C30" s="45"/>
      <c r="D30" s="196"/>
      <c r="E30" s="196"/>
      <c r="F30" s="196"/>
      <c r="G30" s="48"/>
      <c r="H30" s="197"/>
      <c r="I30" s="48"/>
      <c r="J30" s="198"/>
      <c r="K30" s="199"/>
      <c r="L30" s="962"/>
      <c r="M30" s="950"/>
      <c r="N30" s="950"/>
      <c r="O30" s="1013" t="str">
        <f t="shared" si="10"/>
        <v/>
      </c>
      <c r="P30" s="1014" t="str">
        <f t="shared" si="11"/>
        <v/>
      </c>
      <c r="Q30" s="1014" t="str">
        <f t="shared" si="12"/>
        <v/>
      </c>
      <c r="R30" s="962"/>
      <c r="S30" s="1015" t="str">
        <f t="shared" si="0"/>
        <v/>
      </c>
      <c r="T30" s="1015" t="str">
        <f t="shared" si="1"/>
        <v/>
      </c>
      <c r="U30" s="1142" t="str">
        <f t="shared" si="13"/>
        <v/>
      </c>
      <c r="V30" s="6"/>
      <c r="W30" s="26"/>
      <c r="Z30" s="1072" t="str">
        <f t="shared" si="2"/>
        <v/>
      </c>
      <c r="AA30" s="1073">
        <f>+tab!$C$156</f>
        <v>0.62</v>
      </c>
      <c r="AB30" s="1074" t="e">
        <f t="shared" si="14"/>
        <v>#VALUE!</v>
      </c>
      <c r="AC30" s="1074" t="e">
        <f t="shared" si="15"/>
        <v>#VALUE!</v>
      </c>
      <c r="AD30" s="1074" t="e">
        <f t="shared" si="16"/>
        <v>#VALUE!</v>
      </c>
      <c r="AE30" s="1075" t="e">
        <f t="shared" si="3"/>
        <v>#VALUE!</v>
      </c>
      <c r="AF30" s="1075">
        <f t="shared" si="4"/>
        <v>0</v>
      </c>
      <c r="AG30" s="1076">
        <f>IF(H30&gt;8,tab!C$157,tab!C$160)</f>
        <v>0.4</v>
      </c>
      <c r="AH30" s="1050">
        <f t="shared" si="5"/>
        <v>0</v>
      </c>
      <c r="AI30" s="1050">
        <f t="shared" si="6"/>
        <v>0</v>
      </c>
      <c r="AJ30" s="1077" t="b">
        <f t="shared" si="7"/>
        <v>0</v>
      </c>
      <c r="AK30" s="1053">
        <f t="shared" si="8"/>
        <v>114</v>
      </c>
      <c r="AL30" s="1052">
        <f t="shared" si="9"/>
        <v>30</v>
      </c>
      <c r="AM30" s="1052">
        <f t="shared" si="17"/>
        <v>30</v>
      </c>
      <c r="AN30" s="1078">
        <f t="shared" si="18"/>
        <v>0</v>
      </c>
    </row>
    <row r="31" spans="2:50" ht="13.15" customHeight="1" x14ac:dyDescent="0.2">
      <c r="B31" s="21"/>
      <c r="C31" s="45"/>
      <c r="D31" s="196"/>
      <c r="E31" s="196"/>
      <c r="F31" s="196"/>
      <c r="G31" s="48"/>
      <c r="H31" s="197"/>
      <c r="I31" s="48"/>
      <c r="J31" s="198"/>
      <c r="K31" s="199"/>
      <c r="L31" s="962"/>
      <c r="M31" s="950"/>
      <c r="N31" s="950"/>
      <c r="O31" s="1013" t="str">
        <f t="shared" si="10"/>
        <v/>
      </c>
      <c r="P31" s="1014" t="str">
        <f t="shared" si="11"/>
        <v/>
      </c>
      <c r="Q31" s="1014" t="str">
        <f t="shared" si="12"/>
        <v/>
      </c>
      <c r="R31" s="962"/>
      <c r="S31" s="1015" t="str">
        <f t="shared" si="0"/>
        <v/>
      </c>
      <c r="T31" s="1015" t="str">
        <f t="shared" si="1"/>
        <v/>
      </c>
      <c r="U31" s="1142" t="str">
        <f t="shared" si="13"/>
        <v/>
      </c>
      <c r="V31" s="6"/>
      <c r="W31" s="26"/>
      <c r="Z31" s="1072" t="str">
        <f t="shared" si="2"/>
        <v/>
      </c>
      <c r="AA31" s="1073">
        <f>+tab!$C$156</f>
        <v>0.62</v>
      </c>
      <c r="AB31" s="1074" t="e">
        <f t="shared" si="14"/>
        <v>#VALUE!</v>
      </c>
      <c r="AC31" s="1074" t="e">
        <f t="shared" si="15"/>
        <v>#VALUE!</v>
      </c>
      <c r="AD31" s="1074" t="e">
        <f t="shared" si="16"/>
        <v>#VALUE!</v>
      </c>
      <c r="AE31" s="1075" t="e">
        <f t="shared" si="3"/>
        <v>#VALUE!</v>
      </c>
      <c r="AF31" s="1075">
        <f t="shared" si="4"/>
        <v>0</v>
      </c>
      <c r="AG31" s="1076">
        <f>IF(H31&gt;8,tab!C$157,tab!C$160)</f>
        <v>0.4</v>
      </c>
      <c r="AH31" s="1050">
        <f t="shared" si="5"/>
        <v>0</v>
      </c>
      <c r="AI31" s="1050">
        <f t="shared" si="6"/>
        <v>0</v>
      </c>
      <c r="AJ31" s="1077" t="b">
        <f t="shared" si="7"/>
        <v>0</v>
      </c>
      <c r="AK31" s="1053">
        <f t="shared" si="8"/>
        <v>114</v>
      </c>
      <c r="AL31" s="1052">
        <f t="shared" si="9"/>
        <v>30</v>
      </c>
      <c r="AM31" s="1052">
        <f t="shared" si="17"/>
        <v>30</v>
      </c>
      <c r="AN31" s="1078">
        <f t="shared" si="18"/>
        <v>0</v>
      </c>
    </row>
    <row r="32" spans="2:50" ht="13.15" customHeight="1" x14ac:dyDescent="0.2">
      <c r="B32" s="21"/>
      <c r="C32" s="45"/>
      <c r="D32" s="196"/>
      <c r="E32" s="196"/>
      <c r="F32" s="196"/>
      <c r="G32" s="48"/>
      <c r="H32" s="197"/>
      <c r="I32" s="48"/>
      <c r="J32" s="198"/>
      <c r="K32" s="199"/>
      <c r="L32" s="962"/>
      <c r="M32" s="950"/>
      <c r="N32" s="950"/>
      <c r="O32" s="1013" t="str">
        <f t="shared" si="10"/>
        <v/>
      </c>
      <c r="P32" s="1014" t="str">
        <f t="shared" si="11"/>
        <v/>
      </c>
      <c r="Q32" s="1014" t="str">
        <f t="shared" si="12"/>
        <v/>
      </c>
      <c r="R32" s="962"/>
      <c r="S32" s="1015" t="str">
        <f t="shared" si="0"/>
        <v/>
      </c>
      <c r="T32" s="1015" t="str">
        <f t="shared" si="1"/>
        <v/>
      </c>
      <c r="U32" s="1142" t="str">
        <f t="shared" si="13"/>
        <v/>
      </c>
      <c r="V32" s="6"/>
      <c r="W32" s="26"/>
      <c r="Z32" s="1072" t="str">
        <f t="shared" si="2"/>
        <v/>
      </c>
      <c r="AA32" s="1073">
        <f>+tab!$C$156</f>
        <v>0.62</v>
      </c>
      <c r="AB32" s="1074" t="e">
        <f t="shared" si="14"/>
        <v>#VALUE!</v>
      </c>
      <c r="AC32" s="1074" t="e">
        <f t="shared" si="15"/>
        <v>#VALUE!</v>
      </c>
      <c r="AD32" s="1074" t="e">
        <f t="shared" si="16"/>
        <v>#VALUE!</v>
      </c>
      <c r="AE32" s="1075" t="e">
        <f t="shared" si="3"/>
        <v>#VALUE!</v>
      </c>
      <c r="AF32" s="1075">
        <f t="shared" si="4"/>
        <v>0</v>
      </c>
      <c r="AG32" s="1076">
        <f>IF(H32&gt;8,tab!C$157,tab!C$160)</f>
        <v>0.4</v>
      </c>
      <c r="AH32" s="1050">
        <f t="shared" si="5"/>
        <v>0</v>
      </c>
      <c r="AI32" s="1050">
        <f t="shared" si="6"/>
        <v>0</v>
      </c>
      <c r="AJ32" s="1077" t="b">
        <f t="shared" si="7"/>
        <v>0</v>
      </c>
      <c r="AK32" s="1053">
        <f t="shared" si="8"/>
        <v>114</v>
      </c>
      <c r="AL32" s="1052">
        <f t="shared" si="9"/>
        <v>30</v>
      </c>
      <c r="AM32" s="1052">
        <f t="shared" si="17"/>
        <v>30</v>
      </c>
      <c r="AN32" s="1078">
        <f t="shared" si="18"/>
        <v>0</v>
      </c>
    </row>
    <row r="33" spans="2:48" ht="13.15" customHeight="1" x14ac:dyDescent="0.2">
      <c r="B33" s="21"/>
      <c r="C33" s="45"/>
      <c r="D33" s="196"/>
      <c r="E33" s="196"/>
      <c r="F33" s="196"/>
      <c r="G33" s="48"/>
      <c r="H33" s="197"/>
      <c r="I33" s="48"/>
      <c r="J33" s="198"/>
      <c r="K33" s="199"/>
      <c r="L33" s="962"/>
      <c r="M33" s="950"/>
      <c r="N33" s="950"/>
      <c r="O33" s="1013" t="str">
        <f t="shared" si="10"/>
        <v/>
      </c>
      <c r="P33" s="1014" t="str">
        <f t="shared" si="11"/>
        <v/>
      </c>
      <c r="Q33" s="1014" t="str">
        <f t="shared" si="12"/>
        <v/>
      </c>
      <c r="R33" s="962"/>
      <c r="S33" s="1015" t="str">
        <f t="shared" si="0"/>
        <v/>
      </c>
      <c r="T33" s="1015" t="str">
        <f t="shared" si="1"/>
        <v/>
      </c>
      <c r="U33" s="1142" t="str">
        <f t="shared" si="13"/>
        <v/>
      </c>
      <c r="V33" s="6"/>
      <c r="W33" s="26"/>
      <c r="Z33" s="1072" t="str">
        <f t="shared" si="2"/>
        <v/>
      </c>
      <c r="AA33" s="1073">
        <f>+tab!$C$156</f>
        <v>0.62</v>
      </c>
      <c r="AB33" s="1074" t="e">
        <f t="shared" si="14"/>
        <v>#VALUE!</v>
      </c>
      <c r="AC33" s="1074" t="e">
        <f t="shared" si="15"/>
        <v>#VALUE!</v>
      </c>
      <c r="AD33" s="1074" t="e">
        <f t="shared" si="16"/>
        <v>#VALUE!</v>
      </c>
      <c r="AE33" s="1075" t="e">
        <f t="shared" si="3"/>
        <v>#VALUE!</v>
      </c>
      <c r="AF33" s="1075">
        <f t="shared" si="4"/>
        <v>0</v>
      </c>
      <c r="AG33" s="1076">
        <f>IF(H33&gt;8,tab!C$157,tab!C$160)</f>
        <v>0.4</v>
      </c>
      <c r="AH33" s="1050">
        <f t="shared" si="5"/>
        <v>0</v>
      </c>
      <c r="AI33" s="1050">
        <f t="shared" si="6"/>
        <v>0</v>
      </c>
      <c r="AJ33" s="1077" t="b">
        <f t="shared" si="7"/>
        <v>0</v>
      </c>
      <c r="AK33" s="1053">
        <f t="shared" si="8"/>
        <v>114</v>
      </c>
      <c r="AL33" s="1052">
        <f t="shared" si="9"/>
        <v>30</v>
      </c>
      <c r="AM33" s="1052">
        <f t="shared" si="17"/>
        <v>30</v>
      </c>
      <c r="AN33" s="1078">
        <f t="shared" si="18"/>
        <v>0</v>
      </c>
      <c r="AU33" s="51"/>
      <c r="AV33" s="51"/>
    </row>
    <row r="34" spans="2:48" ht="13.15" customHeight="1" x14ac:dyDescent="0.2">
      <c r="B34" s="21"/>
      <c r="C34" s="45"/>
      <c r="D34" s="196"/>
      <c r="E34" s="196"/>
      <c r="F34" s="196"/>
      <c r="G34" s="48"/>
      <c r="H34" s="197"/>
      <c r="I34" s="48"/>
      <c r="J34" s="198"/>
      <c r="K34" s="199"/>
      <c r="L34" s="962"/>
      <c r="M34" s="950"/>
      <c r="N34" s="950"/>
      <c r="O34" s="1013" t="str">
        <f t="shared" si="10"/>
        <v/>
      </c>
      <c r="P34" s="1014" t="str">
        <f t="shared" si="11"/>
        <v/>
      </c>
      <c r="Q34" s="1014" t="str">
        <f t="shared" si="12"/>
        <v/>
      </c>
      <c r="R34" s="962"/>
      <c r="S34" s="1015" t="str">
        <f t="shared" si="0"/>
        <v/>
      </c>
      <c r="T34" s="1015" t="str">
        <f t="shared" si="1"/>
        <v/>
      </c>
      <c r="U34" s="1142" t="str">
        <f t="shared" si="13"/>
        <v/>
      </c>
      <c r="V34" s="6"/>
      <c r="W34" s="26"/>
      <c r="Z34" s="1072" t="str">
        <f t="shared" si="2"/>
        <v/>
      </c>
      <c r="AA34" s="1073">
        <f>+tab!$C$156</f>
        <v>0.62</v>
      </c>
      <c r="AB34" s="1074" t="e">
        <f t="shared" si="14"/>
        <v>#VALUE!</v>
      </c>
      <c r="AC34" s="1074" t="e">
        <f t="shared" si="15"/>
        <v>#VALUE!</v>
      </c>
      <c r="AD34" s="1074" t="e">
        <f t="shared" si="16"/>
        <v>#VALUE!</v>
      </c>
      <c r="AE34" s="1075" t="e">
        <f t="shared" si="3"/>
        <v>#VALUE!</v>
      </c>
      <c r="AF34" s="1075">
        <f t="shared" si="4"/>
        <v>0</v>
      </c>
      <c r="AG34" s="1076">
        <f>IF(H34&gt;8,tab!C$157,tab!C$160)</f>
        <v>0.4</v>
      </c>
      <c r="AH34" s="1050">
        <f t="shared" si="5"/>
        <v>0</v>
      </c>
      <c r="AI34" s="1050">
        <f t="shared" si="6"/>
        <v>0</v>
      </c>
      <c r="AJ34" s="1077" t="b">
        <f t="shared" si="7"/>
        <v>0</v>
      </c>
      <c r="AK34" s="1053">
        <f t="shared" si="8"/>
        <v>114</v>
      </c>
      <c r="AL34" s="1052">
        <f t="shared" si="9"/>
        <v>30</v>
      </c>
      <c r="AM34" s="1052">
        <f t="shared" si="17"/>
        <v>30</v>
      </c>
      <c r="AN34" s="1078">
        <f t="shared" si="18"/>
        <v>0</v>
      </c>
      <c r="AU34" s="51"/>
      <c r="AV34" s="51"/>
    </row>
    <row r="35" spans="2:48" ht="13.15" customHeight="1" x14ac:dyDescent="0.2">
      <c r="B35" s="21"/>
      <c r="C35" s="45"/>
      <c r="D35" s="196"/>
      <c r="E35" s="196"/>
      <c r="F35" s="196"/>
      <c r="G35" s="48"/>
      <c r="H35" s="197"/>
      <c r="I35" s="48"/>
      <c r="J35" s="198"/>
      <c r="K35" s="199"/>
      <c r="L35" s="962"/>
      <c r="M35" s="950"/>
      <c r="N35" s="950"/>
      <c r="O35" s="1013" t="str">
        <f t="shared" si="10"/>
        <v/>
      </c>
      <c r="P35" s="1014" t="str">
        <f t="shared" si="11"/>
        <v/>
      </c>
      <c r="Q35" s="1014" t="str">
        <f t="shared" si="12"/>
        <v/>
      </c>
      <c r="R35" s="962"/>
      <c r="S35" s="1015" t="str">
        <f t="shared" si="0"/>
        <v/>
      </c>
      <c r="T35" s="1015" t="str">
        <f t="shared" si="1"/>
        <v/>
      </c>
      <c r="U35" s="1142" t="str">
        <f t="shared" si="13"/>
        <v/>
      </c>
      <c r="V35" s="6"/>
      <c r="W35" s="26"/>
      <c r="Z35" s="1072" t="str">
        <f t="shared" si="2"/>
        <v/>
      </c>
      <c r="AA35" s="1073">
        <f>+tab!$C$156</f>
        <v>0.62</v>
      </c>
      <c r="AB35" s="1074" t="e">
        <f t="shared" si="14"/>
        <v>#VALUE!</v>
      </c>
      <c r="AC35" s="1074" t="e">
        <f t="shared" si="15"/>
        <v>#VALUE!</v>
      </c>
      <c r="AD35" s="1074" t="e">
        <f t="shared" si="16"/>
        <v>#VALUE!</v>
      </c>
      <c r="AE35" s="1075" t="e">
        <f t="shared" si="3"/>
        <v>#VALUE!</v>
      </c>
      <c r="AF35" s="1075">
        <f t="shared" si="4"/>
        <v>0</v>
      </c>
      <c r="AG35" s="1076">
        <f>IF(H35&gt;8,tab!C$157,tab!C$160)</f>
        <v>0.4</v>
      </c>
      <c r="AH35" s="1050">
        <f t="shared" si="5"/>
        <v>0</v>
      </c>
      <c r="AI35" s="1050">
        <f t="shared" si="6"/>
        <v>0</v>
      </c>
      <c r="AJ35" s="1077" t="b">
        <f t="shared" si="7"/>
        <v>0</v>
      </c>
      <c r="AK35" s="1053">
        <f t="shared" si="8"/>
        <v>114</v>
      </c>
      <c r="AL35" s="1052">
        <f t="shared" si="9"/>
        <v>30</v>
      </c>
      <c r="AM35" s="1052">
        <f t="shared" si="17"/>
        <v>30</v>
      </c>
      <c r="AN35" s="1078">
        <f t="shared" si="18"/>
        <v>0</v>
      </c>
      <c r="AU35" s="51"/>
      <c r="AV35" s="51"/>
    </row>
    <row r="36" spans="2:48" ht="13.15" customHeight="1" x14ac:dyDescent="0.2">
      <c r="B36" s="21"/>
      <c r="C36" s="45"/>
      <c r="D36" s="196"/>
      <c r="E36" s="196"/>
      <c r="F36" s="196"/>
      <c r="G36" s="48"/>
      <c r="H36" s="197"/>
      <c r="I36" s="48"/>
      <c r="J36" s="198"/>
      <c r="K36" s="199"/>
      <c r="L36" s="962"/>
      <c r="M36" s="950"/>
      <c r="N36" s="950"/>
      <c r="O36" s="1013" t="str">
        <f t="shared" si="10"/>
        <v/>
      </c>
      <c r="P36" s="1014" t="str">
        <f t="shared" si="11"/>
        <v/>
      </c>
      <c r="Q36" s="1014" t="str">
        <f t="shared" si="12"/>
        <v/>
      </c>
      <c r="R36" s="962"/>
      <c r="S36" s="1015" t="str">
        <f t="shared" si="0"/>
        <v/>
      </c>
      <c r="T36" s="1015" t="str">
        <f t="shared" si="1"/>
        <v/>
      </c>
      <c r="U36" s="1142" t="str">
        <f t="shared" si="13"/>
        <v/>
      </c>
      <c r="V36" s="6"/>
      <c r="W36" s="26"/>
      <c r="Z36" s="1072" t="str">
        <f t="shared" si="2"/>
        <v/>
      </c>
      <c r="AA36" s="1073">
        <f>+tab!$C$156</f>
        <v>0.62</v>
      </c>
      <c r="AB36" s="1074" t="e">
        <f t="shared" si="14"/>
        <v>#VALUE!</v>
      </c>
      <c r="AC36" s="1074" t="e">
        <f t="shared" si="15"/>
        <v>#VALUE!</v>
      </c>
      <c r="AD36" s="1074" t="e">
        <f t="shared" si="16"/>
        <v>#VALUE!</v>
      </c>
      <c r="AE36" s="1075" t="e">
        <f t="shared" si="3"/>
        <v>#VALUE!</v>
      </c>
      <c r="AF36" s="1075">
        <f t="shared" si="4"/>
        <v>0</v>
      </c>
      <c r="AG36" s="1076">
        <f>IF(H36&gt;8,tab!C$157,tab!C$160)</f>
        <v>0.4</v>
      </c>
      <c r="AH36" s="1050">
        <f t="shared" si="5"/>
        <v>0</v>
      </c>
      <c r="AI36" s="1050">
        <f t="shared" si="6"/>
        <v>0</v>
      </c>
      <c r="AJ36" s="1077" t="b">
        <f t="shared" si="7"/>
        <v>0</v>
      </c>
      <c r="AK36" s="1053">
        <f t="shared" si="8"/>
        <v>114</v>
      </c>
      <c r="AL36" s="1052">
        <f t="shared" si="9"/>
        <v>30</v>
      </c>
      <c r="AM36" s="1052">
        <f t="shared" si="17"/>
        <v>30</v>
      </c>
      <c r="AN36" s="1078">
        <f t="shared" si="18"/>
        <v>0</v>
      </c>
      <c r="AU36" s="51"/>
      <c r="AV36" s="51"/>
    </row>
    <row r="37" spans="2:48" ht="13.15" customHeight="1" x14ac:dyDescent="0.2">
      <c r="B37" s="21"/>
      <c r="C37" s="45"/>
      <c r="D37" s="196"/>
      <c r="E37" s="196"/>
      <c r="F37" s="196"/>
      <c r="G37" s="48"/>
      <c r="H37" s="197"/>
      <c r="I37" s="48"/>
      <c r="J37" s="198"/>
      <c r="K37" s="199"/>
      <c r="L37" s="962"/>
      <c r="M37" s="950"/>
      <c r="N37" s="950"/>
      <c r="O37" s="1013" t="str">
        <f t="shared" si="10"/>
        <v/>
      </c>
      <c r="P37" s="1014" t="str">
        <f t="shared" si="11"/>
        <v/>
      </c>
      <c r="Q37" s="1014" t="str">
        <f t="shared" si="12"/>
        <v/>
      </c>
      <c r="R37" s="962"/>
      <c r="S37" s="1015" t="str">
        <f t="shared" si="0"/>
        <v/>
      </c>
      <c r="T37" s="1015" t="str">
        <f t="shared" si="1"/>
        <v/>
      </c>
      <c r="U37" s="1142" t="str">
        <f t="shared" si="13"/>
        <v/>
      </c>
      <c r="V37" s="6"/>
      <c r="W37" s="26"/>
      <c r="Z37" s="1072" t="str">
        <f t="shared" si="2"/>
        <v/>
      </c>
      <c r="AA37" s="1073">
        <f>+tab!$C$156</f>
        <v>0.62</v>
      </c>
      <c r="AB37" s="1074" t="e">
        <f t="shared" si="14"/>
        <v>#VALUE!</v>
      </c>
      <c r="AC37" s="1074" t="e">
        <f t="shared" si="15"/>
        <v>#VALUE!</v>
      </c>
      <c r="AD37" s="1074" t="e">
        <f t="shared" si="16"/>
        <v>#VALUE!</v>
      </c>
      <c r="AE37" s="1075" t="e">
        <f t="shared" si="3"/>
        <v>#VALUE!</v>
      </c>
      <c r="AF37" s="1075">
        <f t="shared" si="4"/>
        <v>0</v>
      </c>
      <c r="AG37" s="1076">
        <f>IF(H37&gt;8,tab!C$157,tab!C$160)</f>
        <v>0.4</v>
      </c>
      <c r="AH37" s="1050">
        <f t="shared" si="5"/>
        <v>0</v>
      </c>
      <c r="AI37" s="1050">
        <f t="shared" si="6"/>
        <v>0</v>
      </c>
      <c r="AJ37" s="1077" t="b">
        <f t="shared" si="7"/>
        <v>0</v>
      </c>
      <c r="AK37" s="1053">
        <f t="shared" si="8"/>
        <v>114</v>
      </c>
      <c r="AL37" s="1052">
        <f t="shared" si="9"/>
        <v>30</v>
      </c>
      <c r="AM37" s="1052">
        <f t="shared" si="17"/>
        <v>30</v>
      </c>
      <c r="AN37" s="1078">
        <f t="shared" si="18"/>
        <v>0</v>
      </c>
      <c r="AU37" s="51"/>
      <c r="AV37" s="51"/>
    </row>
    <row r="38" spans="2:48" ht="13.15" customHeight="1" x14ac:dyDescent="0.2">
      <c r="B38" s="21"/>
      <c r="C38" s="45"/>
      <c r="D38" s="196"/>
      <c r="E38" s="196"/>
      <c r="F38" s="196"/>
      <c r="G38" s="48"/>
      <c r="H38" s="197"/>
      <c r="I38" s="48"/>
      <c r="J38" s="198"/>
      <c r="K38" s="199"/>
      <c r="L38" s="962"/>
      <c r="M38" s="950"/>
      <c r="N38" s="950"/>
      <c r="O38" s="1013" t="str">
        <f t="shared" si="10"/>
        <v/>
      </c>
      <c r="P38" s="1014" t="str">
        <f t="shared" si="11"/>
        <v/>
      </c>
      <c r="Q38" s="1014" t="str">
        <f t="shared" si="12"/>
        <v/>
      </c>
      <c r="R38" s="962"/>
      <c r="S38" s="1015" t="str">
        <f t="shared" si="0"/>
        <v/>
      </c>
      <c r="T38" s="1015" t="str">
        <f t="shared" si="1"/>
        <v/>
      </c>
      <c r="U38" s="1142" t="str">
        <f t="shared" si="13"/>
        <v/>
      </c>
      <c r="V38" s="6"/>
      <c r="W38" s="26"/>
      <c r="Z38" s="1072" t="str">
        <f t="shared" si="2"/>
        <v/>
      </c>
      <c r="AA38" s="1073">
        <f>+tab!$C$156</f>
        <v>0.62</v>
      </c>
      <c r="AB38" s="1074" t="e">
        <f t="shared" si="14"/>
        <v>#VALUE!</v>
      </c>
      <c r="AC38" s="1074" t="e">
        <f t="shared" si="15"/>
        <v>#VALUE!</v>
      </c>
      <c r="AD38" s="1074" t="e">
        <f t="shared" si="16"/>
        <v>#VALUE!</v>
      </c>
      <c r="AE38" s="1075" t="e">
        <f t="shared" si="3"/>
        <v>#VALUE!</v>
      </c>
      <c r="AF38" s="1075">
        <f t="shared" si="4"/>
        <v>0</v>
      </c>
      <c r="AG38" s="1076">
        <f>IF(H38&gt;8,tab!C$157,tab!C$160)</f>
        <v>0.4</v>
      </c>
      <c r="AH38" s="1050">
        <f t="shared" si="5"/>
        <v>0</v>
      </c>
      <c r="AI38" s="1050">
        <f t="shared" si="6"/>
        <v>0</v>
      </c>
      <c r="AJ38" s="1077" t="b">
        <f t="shared" si="7"/>
        <v>0</v>
      </c>
      <c r="AK38" s="1053">
        <f t="shared" si="8"/>
        <v>114</v>
      </c>
      <c r="AL38" s="1052">
        <f t="shared" si="9"/>
        <v>30</v>
      </c>
      <c r="AM38" s="1052">
        <f t="shared" si="17"/>
        <v>30</v>
      </c>
      <c r="AN38" s="1078">
        <f t="shared" si="18"/>
        <v>0</v>
      </c>
      <c r="AU38" s="51"/>
      <c r="AV38" s="51"/>
    </row>
    <row r="39" spans="2:48" ht="13.15" customHeight="1" x14ac:dyDescent="0.2">
      <c r="B39" s="21"/>
      <c r="C39" s="45"/>
      <c r="D39" s="196"/>
      <c r="E39" s="196"/>
      <c r="F39" s="196"/>
      <c r="G39" s="48"/>
      <c r="H39" s="197"/>
      <c r="I39" s="48"/>
      <c r="J39" s="198"/>
      <c r="K39" s="199"/>
      <c r="L39" s="962"/>
      <c r="M39" s="950"/>
      <c r="N39" s="950"/>
      <c r="O39" s="1013" t="str">
        <f t="shared" si="10"/>
        <v/>
      </c>
      <c r="P39" s="1014" t="str">
        <f t="shared" si="11"/>
        <v/>
      </c>
      <c r="Q39" s="1014" t="str">
        <f t="shared" si="12"/>
        <v/>
      </c>
      <c r="R39" s="962"/>
      <c r="S39" s="1015" t="str">
        <f t="shared" si="0"/>
        <v/>
      </c>
      <c r="T39" s="1015" t="str">
        <f t="shared" si="1"/>
        <v/>
      </c>
      <c r="U39" s="1142" t="str">
        <f t="shared" si="13"/>
        <v/>
      </c>
      <c r="V39" s="6"/>
      <c r="W39" s="26"/>
      <c r="Z39" s="1072" t="str">
        <f t="shared" si="2"/>
        <v/>
      </c>
      <c r="AA39" s="1073">
        <f>+tab!$C$156</f>
        <v>0.62</v>
      </c>
      <c r="AB39" s="1074" t="e">
        <f t="shared" si="14"/>
        <v>#VALUE!</v>
      </c>
      <c r="AC39" s="1074" t="e">
        <f t="shared" si="15"/>
        <v>#VALUE!</v>
      </c>
      <c r="AD39" s="1074" t="e">
        <f t="shared" si="16"/>
        <v>#VALUE!</v>
      </c>
      <c r="AE39" s="1075" t="e">
        <f t="shared" si="3"/>
        <v>#VALUE!</v>
      </c>
      <c r="AF39" s="1075">
        <f t="shared" si="4"/>
        <v>0</v>
      </c>
      <c r="AG39" s="1076">
        <f>IF(H39&gt;8,tab!C$157,tab!C$160)</f>
        <v>0.4</v>
      </c>
      <c r="AH39" s="1050">
        <f t="shared" si="5"/>
        <v>0</v>
      </c>
      <c r="AI39" s="1050">
        <f t="shared" si="6"/>
        <v>0</v>
      </c>
      <c r="AJ39" s="1077" t="b">
        <f t="shared" si="7"/>
        <v>0</v>
      </c>
      <c r="AK39" s="1053">
        <f t="shared" si="8"/>
        <v>114</v>
      </c>
      <c r="AL39" s="1052">
        <f t="shared" si="9"/>
        <v>30</v>
      </c>
      <c r="AM39" s="1052">
        <f t="shared" si="17"/>
        <v>30</v>
      </c>
      <c r="AN39" s="1078">
        <f t="shared" si="18"/>
        <v>0</v>
      </c>
      <c r="AU39" s="51"/>
      <c r="AV39" s="51"/>
    </row>
    <row r="40" spans="2:48" ht="13.15" customHeight="1" x14ac:dyDescent="0.2">
      <c r="B40" s="21"/>
      <c r="C40" s="45"/>
      <c r="D40" s="196"/>
      <c r="E40" s="196"/>
      <c r="F40" s="196"/>
      <c r="G40" s="48"/>
      <c r="H40" s="197"/>
      <c r="I40" s="48"/>
      <c r="J40" s="198"/>
      <c r="K40" s="199"/>
      <c r="L40" s="962"/>
      <c r="M40" s="950"/>
      <c r="N40" s="950"/>
      <c r="O40" s="1013" t="str">
        <f t="shared" si="10"/>
        <v/>
      </c>
      <c r="P40" s="1014" t="str">
        <f t="shared" si="11"/>
        <v/>
      </c>
      <c r="Q40" s="1014" t="str">
        <f t="shared" si="12"/>
        <v/>
      </c>
      <c r="R40" s="962"/>
      <c r="S40" s="1015" t="str">
        <f t="shared" si="0"/>
        <v/>
      </c>
      <c r="T40" s="1015" t="str">
        <f t="shared" si="1"/>
        <v/>
      </c>
      <c r="U40" s="1142" t="str">
        <f t="shared" si="13"/>
        <v/>
      </c>
      <c r="V40" s="6"/>
      <c r="W40" s="26"/>
      <c r="Z40" s="1072" t="str">
        <f t="shared" si="2"/>
        <v/>
      </c>
      <c r="AA40" s="1073">
        <f>+tab!$C$156</f>
        <v>0.62</v>
      </c>
      <c r="AB40" s="1074" t="e">
        <f t="shared" si="14"/>
        <v>#VALUE!</v>
      </c>
      <c r="AC40" s="1074" t="e">
        <f t="shared" si="15"/>
        <v>#VALUE!</v>
      </c>
      <c r="AD40" s="1074" t="e">
        <f t="shared" si="16"/>
        <v>#VALUE!</v>
      </c>
      <c r="AE40" s="1075" t="e">
        <f t="shared" si="3"/>
        <v>#VALUE!</v>
      </c>
      <c r="AF40" s="1075">
        <f t="shared" si="4"/>
        <v>0</v>
      </c>
      <c r="AG40" s="1076">
        <f>IF(H40&gt;8,tab!C$157,tab!C$160)</f>
        <v>0.4</v>
      </c>
      <c r="AH40" s="1050">
        <f t="shared" si="5"/>
        <v>0</v>
      </c>
      <c r="AI40" s="1050">
        <f t="shared" si="6"/>
        <v>0</v>
      </c>
      <c r="AJ40" s="1077" t="b">
        <f t="shared" si="7"/>
        <v>0</v>
      </c>
      <c r="AK40" s="1053">
        <f t="shared" si="8"/>
        <v>114</v>
      </c>
      <c r="AL40" s="1052">
        <f t="shared" si="9"/>
        <v>30</v>
      </c>
      <c r="AM40" s="1052">
        <f t="shared" si="17"/>
        <v>30</v>
      </c>
      <c r="AN40" s="1078">
        <f t="shared" si="18"/>
        <v>0</v>
      </c>
      <c r="AU40" s="51"/>
      <c r="AV40" s="51"/>
    </row>
    <row r="41" spans="2:48" ht="13.15" customHeight="1" x14ac:dyDescent="0.2">
      <c r="B41" s="21"/>
      <c r="C41" s="45"/>
      <c r="D41" s="196"/>
      <c r="E41" s="196"/>
      <c r="F41" s="196"/>
      <c r="G41" s="48"/>
      <c r="H41" s="197"/>
      <c r="I41" s="48"/>
      <c r="J41" s="198"/>
      <c r="K41" s="199"/>
      <c r="L41" s="962"/>
      <c r="M41" s="950"/>
      <c r="N41" s="950"/>
      <c r="O41" s="1013" t="str">
        <f t="shared" si="10"/>
        <v/>
      </c>
      <c r="P41" s="1014" t="str">
        <f t="shared" si="11"/>
        <v/>
      </c>
      <c r="Q41" s="1014" t="str">
        <f t="shared" si="12"/>
        <v/>
      </c>
      <c r="R41" s="962"/>
      <c r="S41" s="1015" t="str">
        <f t="shared" si="0"/>
        <v/>
      </c>
      <c r="T41" s="1015" t="str">
        <f t="shared" si="1"/>
        <v/>
      </c>
      <c r="U41" s="1142" t="str">
        <f t="shared" si="13"/>
        <v/>
      </c>
      <c r="V41" s="6"/>
      <c r="W41" s="26"/>
      <c r="Z41" s="1072" t="str">
        <f t="shared" si="2"/>
        <v/>
      </c>
      <c r="AA41" s="1073">
        <f>+tab!$C$156</f>
        <v>0.62</v>
      </c>
      <c r="AB41" s="1074" t="e">
        <f t="shared" si="14"/>
        <v>#VALUE!</v>
      </c>
      <c r="AC41" s="1074" t="e">
        <f t="shared" si="15"/>
        <v>#VALUE!</v>
      </c>
      <c r="AD41" s="1074" t="e">
        <f t="shared" si="16"/>
        <v>#VALUE!</v>
      </c>
      <c r="AE41" s="1075" t="e">
        <f t="shared" si="3"/>
        <v>#VALUE!</v>
      </c>
      <c r="AF41" s="1075">
        <f t="shared" si="4"/>
        <v>0</v>
      </c>
      <c r="AG41" s="1076">
        <f>IF(H41&gt;8,tab!C$157,tab!C$160)</f>
        <v>0.4</v>
      </c>
      <c r="AH41" s="1050">
        <f t="shared" si="5"/>
        <v>0</v>
      </c>
      <c r="AI41" s="1050">
        <f t="shared" si="6"/>
        <v>0</v>
      </c>
      <c r="AJ41" s="1077" t="b">
        <f t="shared" si="7"/>
        <v>0</v>
      </c>
      <c r="AK41" s="1053">
        <f t="shared" si="8"/>
        <v>114</v>
      </c>
      <c r="AL41" s="1052">
        <f t="shared" si="9"/>
        <v>30</v>
      </c>
      <c r="AM41" s="1052">
        <f t="shared" si="17"/>
        <v>30</v>
      </c>
      <c r="AN41" s="1078">
        <f t="shared" si="18"/>
        <v>0</v>
      </c>
      <c r="AU41" s="51"/>
      <c r="AV41" s="51"/>
    </row>
    <row r="42" spans="2:48" ht="13.15" customHeight="1" x14ac:dyDescent="0.2">
      <c r="B42" s="21"/>
      <c r="C42" s="45"/>
      <c r="D42" s="196"/>
      <c r="E42" s="196"/>
      <c r="F42" s="196"/>
      <c r="G42" s="48"/>
      <c r="H42" s="197"/>
      <c r="I42" s="48"/>
      <c r="J42" s="198"/>
      <c r="K42" s="199"/>
      <c r="L42" s="962"/>
      <c r="M42" s="950"/>
      <c r="N42" s="950"/>
      <c r="O42" s="1013" t="str">
        <f t="shared" si="10"/>
        <v/>
      </c>
      <c r="P42" s="1014" t="str">
        <f t="shared" si="11"/>
        <v/>
      </c>
      <c r="Q42" s="1014" t="str">
        <f t="shared" si="12"/>
        <v/>
      </c>
      <c r="R42" s="962"/>
      <c r="S42" s="1015" t="str">
        <f t="shared" si="0"/>
        <v/>
      </c>
      <c r="T42" s="1015" t="str">
        <f t="shared" si="1"/>
        <v/>
      </c>
      <c r="U42" s="1142" t="str">
        <f t="shared" si="13"/>
        <v/>
      </c>
      <c r="V42" s="6"/>
      <c r="W42" s="26"/>
      <c r="Z42" s="1072" t="str">
        <f t="shared" si="2"/>
        <v/>
      </c>
      <c r="AA42" s="1073">
        <f>+tab!$C$156</f>
        <v>0.62</v>
      </c>
      <c r="AB42" s="1074" t="e">
        <f t="shared" si="14"/>
        <v>#VALUE!</v>
      </c>
      <c r="AC42" s="1074" t="e">
        <f t="shared" si="15"/>
        <v>#VALUE!</v>
      </c>
      <c r="AD42" s="1074" t="e">
        <f t="shared" si="16"/>
        <v>#VALUE!</v>
      </c>
      <c r="AE42" s="1075" t="e">
        <f t="shared" si="3"/>
        <v>#VALUE!</v>
      </c>
      <c r="AF42" s="1075">
        <f t="shared" si="4"/>
        <v>0</v>
      </c>
      <c r="AG42" s="1076">
        <f>IF(H42&gt;8,tab!C$157,tab!C$160)</f>
        <v>0.4</v>
      </c>
      <c r="AH42" s="1050">
        <f t="shared" si="5"/>
        <v>0</v>
      </c>
      <c r="AI42" s="1050">
        <f t="shared" si="6"/>
        <v>0</v>
      </c>
      <c r="AJ42" s="1077" t="b">
        <f t="shared" si="7"/>
        <v>0</v>
      </c>
      <c r="AK42" s="1053">
        <f t="shared" si="8"/>
        <v>114</v>
      </c>
      <c r="AL42" s="1052">
        <f t="shared" si="9"/>
        <v>30</v>
      </c>
      <c r="AM42" s="1052">
        <f t="shared" si="17"/>
        <v>30</v>
      </c>
      <c r="AN42" s="1078">
        <f t="shared" si="18"/>
        <v>0</v>
      </c>
      <c r="AU42" s="51"/>
      <c r="AV42" s="51"/>
    </row>
    <row r="43" spans="2:48" ht="13.15" customHeight="1" x14ac:dyDescent="0.2">
      <c r="B43" s="21"/>
      <c r="C43" s="45"/>
      <c r="D43" s="196"/>
      <c r="E43" s="196"/>
      <c r="F43" s="196"/>
      <c r="G43" s="48"/>
      <c r="H43" s="197"/>
      <c r="I43" s="48"/>
      <c r="J43" s="198"/>
      <c r="K43" s="199"/>
      <c r="L43" s="962"/>
      <c r="M43" s="950"/>
      <c r="N43" s="950"/>
      <c r="O43" s="1013" t="str">
        <f t="shared" si="10"/>
        <v/>
      </c>
      <c r="P43" s="1014" t="str">
        <f t="shared" si="11"/>
        <v/>
      </c>
      <c r="Q43" s="1014" t="str">
        <f t="shared" si="12"/>
        <v/>
      </c>
      <c r="R43" s="962"/>
      <c r="S43" s="1015" t="str">
        <f t="shared" si="0"/>
        <v/>
      </c>
      <c r="T43" s="1015" t="str">
        <f t="shared" si="1"/>
        <v/>
      </c>
      <c r="U43" s="1142" t="str">
        <f t="shared" si="13"/>
        <v/>
      </c>
      <c r="V43" s="6"/>
      <c r="W43" s="26"/>
      <c r="Z43" s="1072" t="str">
        <f t="shared" si="2"/>
        <v/>
      </c>
      <c r="AA43" s="1073">
        <f>+tab!$C$156</f>
        <v>0.62</v>
      </c>
      <c r="AB43" s="1074" t="e">
        <f t="shared" si="14"/>
        <v>#VALUE!</v>
      </c>
      <c r="AC43" s="1074" t="e">
        <f t="shared" si="15"/>
        <v>#VALUE!</v>
      </c>
      <c r="AD43" s="1074" t="e">
        <f t="shared" si="16"/>
        <v>#VALUE!</v>
      </c>
      <c r="AE43" s="1075" t="e">
        <f t="shared" si="3"/>
        <v>#VALUE!</v>
      </c>
      <c r="AF43" s="1075">
        <f t="shared" si="4"/>
        <v>0</v>
      </c>
      <c r="AG43" s="1076">
        <f>IF(H43&gt;8,tab!C$157,tab!C$160)</f>
        <v>0.4</v>
      </c>
      <c r="AH43" s="1050">
        <f t="shared" si="5"/>
        <v>0</v>
      </c>
      <c r="AI43" s="1050">
        <f t="shared" si="6"/>
        <v>0</v>
      </c>
      <c r="AJ43" s="1077" t="b">
        <f t="shared" si="7"/>
        <v>0</v>
      </c>
      <c r="AK43" s="1053">
        <f t="shared" si="8"/>
        <v>114</v>
      </c>
      <c r="AL43" s="1052">
        <f t="shared" si="9"/>
        <v>30</v>
      </c>
      <c r="AM43" s="1052">
        <f t="shared" si="17"/>
        <v>30</v>
      </c>
      <c r="AN43" s="1078">
        <f t="shared" si="18"/>
        <v>0</v>
      </c>
      <c r="AU43" s="51"/>
      <c r="AV43" s="51"/>
    </row>
    <row r="44" spans="2:48" ht="13.15" customHeight="1" x14ac:dyDescent="0.2">
      <c r="B44" s="21"/>
      <c r="C44" s="45"/>
      <c r="D44" s="196"/>
      <c r="E44" s="196"/>
      <c r="F44" s="196"/>
      <c r="G44" s="48"/>
      <c r="H44" s="197"/>
      <c r="I44" s="48"/>
      <c r="J44" s="198"/>
      <c r="K44" s="199"/>
      <c r="L44" s="962"/>
      <c r="M44" s="950"/>
      <c r="N44" s="950"/>
      <c r="O44" s="1013" t="str">
        <f t="shared" si="10"/>
        <v/>
      </c>
      <c r="P44" s="1014" t="str">
        <f t="shared" si="11"/>
        <v/>
      </c>
      <c r="Q44" s="1014" t="str">
        <f t="shared" si="12"/>
        <v/>
      </c>
      <c r="R44" s="962"/>
      <c r="S44" s="1015" t="str">
        <f t="shared" si="0"/>
        <v/>
      </c>
      <c r="T44" s="1015" t="str">
        <f t="shared" si="1"/>
        <v/>
      </c>
      <c r="U44" s="1142" t="str">
        <f t="shared" si="13"/>
        <v/>
      </c>
      <c r="V44" s="6"/>
      <c r="W44" s="26"/>
      <c r="Z44" s="1072" t="str">
        <f t="shared" si="2"/>
        <v/>
      </c>
      <c r="AA44" s="1073">
        <f>+tab!$C$156</f>
        <v>0.62</v>
      </c>
      <c r="AB44" s="1074" t="e">
        <f t="shared" si="14"/>
        <v>#VALUE!</v>
      </c>
      <c r="AC44" s="1074" t="e">
        <f t="shared" si="15"/>
        <v>#VALUE!</v>
      </c>
      <c r="AD44" s="1074" t="e">
        <f t="shared" si="16"/>
        <v>#VALUE!</v>
      </c>
      <c r="AE44" s="1075" t="e">
        <f t="shared" si="3"/>
        <v>#VALUE!</v>
      </c>
      <c r="AF44" s="1075">
        <f t="shared" si="4"/>
        <v>0</v>
      </c>
      <c r="AG44" s="1076">
        <f>IF(H44&gt;8,tab!C$157,tab!C$160)</f>
        <v>0.4</v>
      </c>
      <c r="AH44" s="1050">
        <f t="shared" si="5"/>
        <v>0</v>
      </c>
      <c r="AI44" s="1050">
        <f t="shared" si="6"/>
        <v>0</v>
      </c>
      <c r="AJ44" s="1077" t="b">
        <f t="shared" si="7"/>
        <v>0</v>
      </c>
      <c r="AK44" s="1053">
        <f t="shared" si="8"/>
        <v>114</v>
      </c>
      <c r="AL44" s="1052">
        <f t="shared" si="9"/>
        <v>30</v>
      </c>
      <c r="AM44" s="1052">
        <f t="shared" si="17"/>
        <v>30</v>
      </c>
      <c r="AN44" s="1078">
        <f t="shared" si="18"/>
        <v>0</v>
      </c>
      <c r="AU44" s="51"/>
      <c r="AV44" s="51"/>
    </row>
    <row r="45" spans="2:48" ht="13.15" customHeight="1" x14ac:dyDescent="0.2">
      <c r="B45" s="21"/>
      <c r="C45" s="45"/>
      <c r="D45" s="196"/>
      <c r="E45" s="196"/>
      <c r="F45" s="196"/>
      <c r="G45" s="48"/>
      <c r="H45" s="197"/>
      <c r="I45" s="48"/>
      <c r="J45" s="198"/>
      <c r="K45" s="199"/>
      <c r="L45" s="962"/>
      <c r="M45" s="950"/>
      <c r="N45" s="950"/>
      <c r="O45" s="1013" t="str">
        <f t="shared" si="10"/>
        <v/>
      </c>
      <c r="P45" s="1014" t="str">
        <f t="shared" si="11"/>
        <v/>
      </c>
      <c r="Q45" s="1014" t="str">
        <f t="shared" si="12"/>
        <v/>
      </c>
      <c r="R45" s="962"/>
      <c r="S45" s="1015" t="str">
        <f t="shared" si="0"/>
        <v/>
      </c>
      <c r="T45" s="1015" t="str">
        <f t="shared" si="1"/>
        <v/>
      </c>
      <c r="U45" s="1142" t="str">
        <f t="shared" si="13"/>
        <v/>
      </c>
      <c r="V45" s="6"/>
      <c r="W45" s="26"/>
      <c r="Z45" s="1072" t="str">
        <f t="shared" si="2"/>
        <v/>
      </c>
      <c r="AA45" s="1073">
        <f>+tab!$C$156</f>
        <v>0.62</v>
      </c>
      <c r="AB45" s="1074" t="e">
        <f t="shared" si="14"/>
        <v>#VALUE!</v>
      </c>
      <c r="AC45" s="1074" t="e">
        <f t="shared" si="15"/>
        <v>#VALUE!</v>
      </c>
      <c r="AD45" s="1074" t="e">
        <f t="shared" si="16"/>
        <v>#VALUE!</v>
      </c>
      <c r="AE45" s="1075" t="e">
        <f t="shared" si="3"/>
        <v>#VALUE!</v>
      </c>
      <c r="AF45" s="1075">
        <f t="shared" si="4"/>
        <v>0</v>
      </c>
      <c r="AG45" s="1076">
        <f>IF(H45&gt;8,tab!C$157,tab!C$160)</f>
        <v>0.4</v>
      </c>
      <c r="AH45" s="1050">
        <f t="shared" si="5"/>
        <v>0</v>
      </c>
      <c r="AI45" s="1050">
        <f t="shared" si="6"/>
        <v>0</v>
      </c>
      <c r="AJ45" s="1077" t="b">
        <f t="shared" si="7"/>
        <v>0</v>
      </c>
      <c r="AK45" s="1053">
        <f t="shared" si="8"/>
        <v>114</v>
      </c>
      <c r="AL45" s="1052">
        <f t="shared" si="9"/>
        <v>30</v>
      </c>
      <c r="AM45" s="1052">
        <f t="shared" si="17"/>
        <v>30</v>
      </c>
      <c r="AN45" s="1078">
        <f t="shared" si="18"/>
        <v>0</v>
      </c>
      <c r="AU45" s="51"/>
      <c r="AV45" s="51"/>
    </row>
    <row r="46" spans="2:48" ht="13.15" customHeight="1" x14ac:dyDescent="0.2">
      <c r="B46" s="21"/>
      <c r="C46" s="45"/>
      <c r="D46" s="196"/>
      <c r="E46" s="196"/>
      <c r="F46" s="196"/>
      <c r="G46" s="48"/>
      <c r="H46" s="197"/>
      <c r="I46" s="48"/>
      <c r="J46" s="198"/>
      <c r="K46" s="199"/>
      <c r="L46" s="962"/>
      <c r="M46" s="950"/>
      <c r="N46" s="950"/>
      <c r="O46" s="1013" t="str">
        <f t="shared" si="10"/>
        <v/>
      </c>
      <c r="P46" s="1014" t="str">
        <f t="shared" si="11"/>
        <v/>
      </c>
      <c r="Q46" s="1014" t="str">
        <f t="shared" si="12"/>
        <v/>
      </c>
      <c r="R46" s="962"/>
      <c r="S46" s="1015" t="str">
        <f t="shared" si="0"/>
        <v/>
      </c>
      <c r="T46" s="1015" t="str">
        <f t="shared" si="1"/>
        <v/>
      </c>
      <c r="U46" s="1142" t="str">
        <f t="shared" si="13"/>
        <v/>
      </c>
      <c r="V46" s="6"/>
      <c r="W46" s="26"/>
      <c r="Z46" s="1072" t="str">
        <f t="shared" si="2"/>
        <v/>
      </c>
      <c r="AA46" s="1073">
        <f>+tab!$C$156</f>
        <v>0.62</v>
      </c>
      <c r="AB46" s="1074" t="e">
        <f t="shared" si="14"/>
        <v>#VALUE!</v>
      </c>
      <c r="AC46" s="1074" t="e">
        <f t="shared" si="15"/>
        <v>#VALUE!</v>
      </c>
      <c r="AD46" s="1074" t="e">
        <f t="shared" si="16"/>
        <v>#VALUE!</v>
      </c>
      <c r="AE46" s="1075" t="e">
        <f t="shared" si="3"/>
        <v>#VALUE!</v>
      </c>
      <c r="AF46" s="1075">
        <f t="shared" si="4"/>
        <v>0</v>
      </c>
      <c r="AG46" s="1076">
        <f>IF(H46&gt;8,tab!C$157,tab!C$160)</f>
        <v>0.4</v>
      </c>
      <c r="AH46" s="1050">
        <f t="shared" si="5"/>
        <v>0</v>
      </c>
      <c r="AI46" s="1050">
        <f t="shared" si="6"/>
        <v>0</v>
      </c>
      <c r="AJ46" s="1077" t="b">
        <f t="shared" si="7"/>
        <v>0</v>
      </c>
      <c r="AK46" s="1053">
        <f t="shared" si="8"/>
        <v>114</v>
      </c>
      <c r="AL46" s="1052">
        <f t="shared" si="9"/>
        <v>30</v>
      </c>
      <c r="AM46" s="1052">
        <f t="shared" si="17"/>
        <v>30</v>
      </c>
      <c r="AN46" s="1078">
        <f t="shared" si="18"/>
        <v>0</v>
      </c>
      <c r="AU46" s="51"/>
      <c r="AV46" s="51"/>
    </row>
    <row r="47" spans="2:48" ht="13.15" customHeight="1" x14ac:dyDescent="0.2">
      <c r="B47" s="21"/>
      <c r="C47" s="45"/>
      <c r="D47" s="196"/>
      <c r="E47" s="196"/>
      <c r="F47" s="196"/>
      <c r="G47" s="48"/>
      <c r="H47" s="197"/>
      <c r="I47" s="48"/>
      <c r="J47" s="198"/>
      <c r="K47" s="199"/>
      <c r="L47" s="962"/>
      <c r="M47" s="950"/>
      <c r="N47" s="950"/>
      <c r="O47" s="1013" t="str">
        <f t="shared" si="10"/>
        <v/>
      </c>
      <c r="P47" s="1014" t="str">
        <f t="shared" si="11"/>
        <v/>
      </c>
      <c r="Q47" s="1014" t="str">
        <f t="shared" si="12"/>
        <v/>
      </c>
      <c r="R47" s="962"/>
      <c r="S47" s="1015" t="str">
        <f t="shared" si="0"/>
        <v/>
      </c>
      <c r="T47" s="1015" t="str">
        <f t="shared" si="1"/>
        <v/>
      </c>
      <c r="U47" s="1142" t="str">
        <f t="shared" si="13"/>
        <v/>
      </c>
      <c r="V47" s="6"/>
      <c r="W47" s="26"/>
      <c r="Z47" s="1072" t="str">
        <f t="shared" si="2"/>
        <v/>
      </c>
      <c r="AA47" s="1073">
        <f>+tab!$C$156</f>
        <v>0.62</v>
      </c>
      <c r="AB47" s="1074" t="e">
        <f t="shared" si="14"/>
        <v>#VALUE!</v>
      </c>
      <c r="AC47" s="1074" t="e">
        <f t="shared" si="15"/>
        <v>#VALUE!</v>
      </c>
      <c r="AD47" s="1074" t="e">
        <f t="shared" si="16"/>
        <v>#VALUE!</v>
      </c>
      <c r="AE47" s="1075" t="e">
        <f t="shared" si="3"/>
        <v>#VALUE!</v>
      </c>
      <c r="AF47" s="1075">
        <f t="shared" si="4"/>
        <v>0</v>
      </c>
      <c r="AG47" s="1076">
        <f>IF(H47&gt;8,tab!C$157,tab!C$160)</f>
        <v>0.4</v>
      </c>
      <c r="AH47" s="1050">
        <f t="shared" si="5"/>
        <v>0</v>
      </c>
      <c r="AI47" s="1050">
        <f t="shared" si="6"/>
        <v>0</v>
      </c>
      <c r="AJ47" s="1077" t="b">
        <f t="shared" si="7"/>
        <v>0</v>
      </c>
      <c r="AK47" s="1053">
        <f t="shared" si="8"/>
        <v>114</v>
      </c>
      <c r="AL47" s="1052">
        <f t="shared" si="9"/>
        <v>30</v>
      </c>
      <c r="AM47" s="1052">
        <f t="shared" si="17"/>
        <v>30</v>
      </c>
      <c r="AN47" s="1078">
        <f t="shared" si="18"/>
        <v>0</v>
      </c>
      <c r="AU47" s="51"/>
      <c r="AV47" s="51"/>
    </row>
    <row r="48" spans="2:48" ht="13.15" customHeight="1" x14ac:dyDescent="0.2">
      <c r="B48" s="21"/>
      <c r="C48" s="45"/>
      <c r="D48" s="196"/>
      <c r="E48" s="196"/>
      <c r="F48" s="196"/>
      <c r="G48" s="48"/>
      <c r="H48" s="197"/>
      <c r="I48" s="48"/>
      <c r="J48" s="198"/>
      <c r="K48" s="199"/>
      <c r="L48" s="962"/>
      <c r="M48" s="950"/>
      <c r="N48" s="950"/>
      <c r="O48" s="1013" t="str">
        <f t="shared" si="10"/>
        <v/>
      </c>
      <c r="P48" s="1014" t="str">
        <f t="shared" si="11"/>
        <v/>
      </c>
      <c r="Q48" s="1014" t="str">
        <f t="shared" si="12"/>
        <v/>
      </c>
      <c r="R48" s="962"/>
      <c r="S48" s="1015" t="str">
        <f t="shared" ref="S48:S79" si="19">IF(K48="","",(1659*K48-Q48)*AC48)</f>
        <v/>
      </c>
      <c r="T48" s="1015" t="str">
        <f t="shared" ref="T48:T79" si="20">IF(K48="","",(Q48*AD48)+AB48*(AE48+AF48*(1-AG48)))</f>
        <v/>
      </c>
      <c r="U48" s="1142" t="str">
        <f t="shared" si="13"/>
        <v/>
      </c>
      <c r="V48" s="6"/>
      <c r="W48" s="26"/>
      <c r="Z48" s="1072" t="str">
        <f t="shared" ref="Z48:Z79" si="21">IF(I48="","",VLOOKUP(I48,Schaal2014,J48+1,FALSE))</f>
        <v/>
      </c>
      <c r="AA48" s="1073">
        <f>+tab!$C$156</f>
        <v>0.62</v>
      </c>
      <c r="AB48" s="1074" t="e">
        <f t="shared" si="14"/>
        <v>#VALUE!</v>
      </c>
      <c r="AC48" s="1074" t="e">
        <f t="shared" si="15"/>
        <v>#VALUE!</v>
      </c>
      <c r="AD48" s="1074" t="e">
        <f t="shared" si="16"/>
        <v>#VALUE!</v>
      </c>
      <c r="AE48" s="1075" t="e">
        <f t="shared" ref="AE48:AE79" si="22">O48+P48</f>
        <v>#VALUE!</v>
      </c>
      <c r="AF48" s="1075">
        <f t="shared" ref="AF48:AF79" si="23">M48+N48</f>
        <v>0</v>
      </c>
      <c r="AG48" s="1076">
        <f>IF(H48&gt;8,tab!C$157,tab!C$160)</f>
        <v>0.4</v>
      </c>
      <c r="AH48" s="1050">
        <f t="shared" ref="AH48:AH79" si="24">IF(G48&lt;25,0,IF(G48=25,25,IF(G48&lt;40,0,IF(G48=40,40,IF(G48&gt;=40,0)))))</f>
        <v>0</v>
      </c>
      <c r="AI48" s="1050">
        <f t="shared" ref="AI48:AI79" si="25">IF(AH48=25,Z48*1.08*K48/2,IF(AH48=40,Z48*1.08*K48,IF(AH48=0,0)))</f>
        <v>0</v>
      </c>
      <c r="AJ48" s="1077" t="b">
        <f t="shared" ref="AJ48:AJ79" si="26">DATE(YEAR($E$9),MONTH(H48),DAY(H48))&gt;$E$9</f>
        <v>0</v>
      </c>
      <c r="AK48" s="1053">
        <f t="shared" ref="AK48:AK79" si="27">YEAR($E$9)-YEAR(H48)-AJ48</f>
        <v>114</v>
      </c>
      <c r="AL48" s="1052">
        <f t="shared" ref="AL48:AL79" si="28">IF((H48=""),30,AK48)</f>
        <v>30</v>
      </c>
      <c r="AM48" s="1052">
        <f t="shared" si="17"/>
        <v>30</v>
      </c>
      <c r="AN48" s="1078">
        <f t="shared" si="18"/>
        <v>0</v>
      </c>
      <c r="AU48" s="51"/>
      <c r="AV48" s="51"/>
    </row>
    <row r="49" spans="2:48" ht="13.15" customHeight="1" x14ac:dyDescent="0.2">
      <c r="B49" s="21"/>
      <c r="C49" s="45"/>
      <c r="D49" s="196"/>
      <c r="E49" s="196"/>
      <c r="F49" s="196"/>
      <c r="G49" s="48"/>
      <c r="H49" s="197"/>
      <c r="I49" s="48"/>
      <c r="J49" s="198"/>
      <c r="K49" s="199"/>
      <c r="L49" s="962"/>
      <c r="M49" s="950"/>
      <c r="N49" s="950"/>
      <c r="O49" s="1013" t="str">
        <f t="shared" si="10"/>
        <v/>
      </c>
      <c r="P49" s="1014" t="str">
        <f t="shared" si="11"/>
        <v/>
      </c>
      <c r="Q49" s="1014" t="str">
        <f t="shared" si="12"/>
        <v/>
      </c>
      <c r="R49" s="962"/>
      <c r="S49" s="1015" t="str">
        <f t="shared" si="19"/>
        <v/>
      </c>
      <c r="T49" s="1015" t="str">
        <f t="shared" si="20"/>
        <v/>
      </c>
      <c r="U49" s="1142" t="str">
        <f t="shared" si="13"/>
        <v/>
      </c>
      <c r="V49" s="6"/>
      <c r="W49" s="26"/>
      <c r="Z49" s="1072" t="str">
        <f t="shared" si="21"/>
        <v/>
      </c>
      <c r="AA49" s="1073">
        <f>+tab!$C$156</f>
        <v>0.62</v>
      </c>
      <c r="AB49" s="1074" t="e">
        <f t="shared" si="14"/>
        <v>#VALUE!</v>
      </c>
      <c r="AC49" s="1074" t="e">
        <f t="shared" si="15"/>
        <v>#VALUE!</v>
      </c>
      <c r="AD49" s="1074" t="e">
        <f t="shared" si="16"/>
        <v>#VALUE!</v>
      </c>
      <c r="AE49" s="1075" t="e">
        <f t="shared" si="22"/>
        <v>#VALUE!</v>
      </c>
      <c r="AF49" s="1075">
        <f t="shared" si="23"/>
        <v>0</v>
      </c>
      <c r="AG49" s="1076">
        <f>IF(H49&gt;8,tab!C$157,tab!C$160)</f>
        <v>0.4</v>
      </c>
      <c r="AH49" s="1050">
        <f t="shared" si="24"/>
        <v>0</v>
      </c>
      <c r="AI49" s="1050">
        <f t="shared" si="25"/>
        <v>0</v>
      </c>
      <c r="AJ49" s="1077" t="b">
        <f t="shared" si="26"/>
        <v>0</v>
      </c>
      <c r="AK49" s="1053">
        <f t="shared" si="27"/>
        <v>114</v>
      </c>
      <c r="AL49" s="1052">
        <f t="shared" si="28"/>
        <v>30</v>
      </c>
      <c r="AM49" s="1052">
        <f t="shared" si="17"/>
        <v>30</v>
      </c>
      <c r="AN49" s="1078">
        <f t="shared" ref="AN49:AN80" si="29">(AM49*(SUM(K49:K49)))</f>
        <v>0</v>
      </c>
      <c r="AU49" s="51"/>
      <c r="AV49" s="51"/>
    </row>
    <row r="50" spans="2:48" ht="13.15" customHeight="1" x14ac:dyDescent="0.2">
      <c r="B50" s="21"/>
      <c r="C50" s="45"/>
      <c r="D50" s="196"/>
      <c r="E50" s="196"/>
      <c r="F50" s="196"/>
      <c r="G50" s="48"/>
      <c r="H50" s="197"/>
      <c r="I50" s="48"/>
      <c r="J50" s="198"/>
      <c r="K50" s="199"/>
      <c r="L50" s="962"/>
      <c r="M50" s="950"/>
      <c r="N50" s="950"/>
      <c r="O50" s="1013" t="str">
        <f t="shared" si="10"/>
        <v/>
      </c>
      <c r="P50" s="1014" t="str">
        <f t="shared" si="11"/>
        <v/>
      </c>
      <c r="Q50" s="1014" t="str">
        <f t="shared" si="12"/>
        <v/>
      </c>
      <c r="R50" s="962"/>
      <c r="S50" s="1015" t="str">
        <f t="shared" si="19"/>
        <v/>
      </c>
      <c r="T50" s="1015" t="str">
        <f t="shared" si="20"/>
        <v/>
      </c>
      <c r="U50" s="1142" t="str">
        <f t="shared" si="13"/>
        <v/>
      </c>
      <c r="V50" s="6"/>
      <c r="W50" s="26"/>
      <c r="Z50" s="1072" t="str">
        <f t="shared" si="21"/>
        <v/>
      </c>
      <c r="AA50" s="1073">
        <f>+tab!$C$156</f>
        <v>0.62</v>
      </c>
      <c r="AB50" s="1074" t="e">
        <f t="shared" si="14"/>
        <v>#VALUE!</v>
      </c>
      <c r="AC50" s="1074" t="e">
        <f t="shared" si="15"/>
        <v>#VALUE!</v>
      </c>
      <c r="AD50" s="1074" t="e">
        <f t="shared" si="16"/>
        <v>#VALUE!</v>
      </c>
      <c r="AE50" s="1075" t="e">
        <f t="shared" si="22"/>
        <v>#VALUE!</v>
      </c>
      <c r="AF50" s="1075">
        <f t="shared" si="23"/>
        <v>0</v>
      </c>
      <c r="AG50" s="1076">
        <f>IF(H50&gt;8,tab!C$157,tab!C$160)</f>
        <v>0.4</v>
      </c>
      <c r="AH50" s="1050">
        <f t="shared" si="24"/>
        <v>0</v>
      </c>
      <c r="AI50" s="1050">
        <f t="shared" si="25"/>
        <v>0</v>
      </c>
      <c r="AJ50" s="1077" t="b">
        <f t="shared" si="26"/>
        <v>0</v>
      </c>
      <c r="AK50" s="1053">
        <f t="shared" si="27"/>
        <v>114</v>
      </c>
      <c r="AL50" s="1052">
        <f t="shared" si="28"/>
        <v>30</v>
      </c>
      <c r="AM50" s="1052">
        <f t="shared" si="17"/>
        <v>30</v>
      </c>
      <c r="AN50" s="1078">
        <f t="shared" si="29"/>
        <v>0</v>
      </c>
      <c r="AU50" s="51"/>
      <c r="AV50" s="51"/>
    </row>
    <row r="51" spans="2:48" ht="13.15" customHeight="1" x14ac:dyDescent="0.2">
      <c r="B51" s="21"/>
      <c r="C51" s="45"/>
      <c r="D51" s="196"/>
      <c r="E51" s="196"/>
      <c r="F51" s="196"/>
      <c r="G51" s="48"/>
      <c r="H51" s="197"/>
      <c r="I51" s="48"/>
      <c r="J51" s="198"/>
      <c r="K51" s="199"/>
      <c r="L51" s="962"/>
      <c r="M51" s="950"/>
      <c r="N51" s="950"/>
      <c r="O51" s="1013" t="str">
        <f t="shared" si="10"/>
        <v/>
      </c>
      <c r="P51" s="1014" t="str">
        <f t="shared" si="11"/>
        <v/>
      </c>
      <c r="Q51" s="1014" t="str">
        <f t="shared" si="12"/>
        <v/>
      </c>
      <c r="R51" s="962"/>
      <c r="S51" s="1015" t="str">
        <f t="shared" si="19"/>
        <v/>
      </c>
      <c r="T51" s="1015" t="str">
        <f t="shared" si="20"/>
        <v/>
      </c>
      <c r="U51" s="1142" t="str">
        <f t="shared" si="13"/>
        <v/>
      </c>
      <c r="V51" s="6"/>
      <c r="W51" s="26"/>
      <c r="Z51" s="1072" t="str">
        <f t="shared" si="21"/>
        <v/>
      </c>
      <c r="AA51" s="1073">
        <f>+tab!$C$156</f>
        <v>0.62</v>
      </c>
      <c r="AB51" s="1074" t="e">
        <f t="shared" si="14"/>
        <v>#VALUE!</v>
      </c>
      <c r="AC51" s="1074" t="e">
        <f t="shared" si="15"/>
        <v>#VALUE!</v>
      </c>
      <c r="AD51" s="1074" t="e">
        <f t="shared" si="16"/>
        <v>#VALUE!</v>
      </c>
      <c r="AE51" s="1075" t="e">
        <f t="shared" si="22"/>
        <v>#VALUE!</v>
      </c>
      <c r="AF51" s="1075">
        <f t="shared" si="23"/>
        <v>0</v>
      </c>
      <c r="AG51" s="1076">
        <f>IF(H51&gt;8,tab!C$157,tab!C$160)</f>
        <v>0.4</v>
      </c>
      <c r="AH51" s="1050">
        <f t="shared" si="24"/>
        <v>0</v>
      </c>
      <c r="AI51" s="1050">
        <f t="shared" si="25"/>
        <v>0</v>
      </c>
      <c r="AJ51" s="1077" t="b">
        <f t="shared" si="26"/>
        <v>0</v>
      </c>
      <c r="AK51" s="1053">
        <f t="shared" si="27"/>
        <v>114</v>
      </c>
      <c r="AL51" s="1052">
        <f t="shared" si="28"/>
        <v>30</v>
      </c>
      <c r="AM51" s="1052">
        <f t="shared" si="17"/>
        <v>30</v>
      </c>
      <c r="AN51" s="1078">
        <f t="shared" si="29"/>
        <v>0</v>
      </c>
      <c r="AU51" s="51"/>
      <c r="AV51" s="51"/>
    </row>
    <row r="52" spans="2:48" ht="13.15" customHeight="1" x14ac:dyDescent="0.2">
      <c r="B52" s="21"/>
      <c r="C52" s="45"/>
      <c r="D52" s="196"/>
      <c r="E52" s="196"/>
      <c r="F52" s="196"/>
      <c r="G52" s="48"/>
      <c r="H52" s="197"/>
      <c r="I52" s="48"/>
      <c r="J52" s="198"/>
      <c r="K52" s="199"/>
      <c r="L52" s="962"/>
      <c r="M52" s="950"/>
      <c r="N52" s="950"/>
      <c r="O52" s="1013" t="str">
        <f t="shared" si="10"/>
        <v/>
      </c>
      <c r="P52" s="1014" t="str">
        <f t="shared" si="11"/>
        <v/>
      </c>
      <c r="Q52" s="1014" t="str">
        <f t="shared" si="12"/>
        <v/>
      </c>
      <c r="R52" s="962"/>
      <c r="S52" s="1015" t="str">
        <f t="shared" si="19"/>
        <v/>
      </c>
      <c r="T52" s="1015" t="str">
        <f t="shared" si="20"/>
        <v/>
      </c>
      <c r="U52" s="1142" t="str">
        <f t="shared" si="13"/>
        <v/>
      </c>
      <c r="V52" s="6"/>
      <c r="W52" s="26"/>
      <c r="Z52" s="1072" t="str">
        <f t="shared" si="21"/>
        <v/>
      </c>
      <c r="AA52" s="1073">
        <f>+tab!$C$156</f>
        <v>0.62</v>
      </c>
      <c r="AB52" s="1074" t="e">
        <f t="shared" si="14"/>
        <v>#VALUE!</v>
      </c>
      <c r="AC52" s="1074" t="e">
        <f t="shared" si="15"/>
        <v>#VALUE!</v>
      </c>
      <c r="AD52" s="1074" t="e">
        <f t="shared" si="16"/>
        <v>#VALUE!</v>
      </c>
      <c r="AE52" s="1075" t="e">
        <f t="shared" si="22"/>
        <v>#VALUE!</v>
      </c>
      <c r="AF52" s="1075">
        <f t="shared" si="23"/>
        <v>0</v>
      </c>
      <c r="AG52" s="1076">
        <f>IF(H52&gt;8,tab!C$157,tab!C$160)</f>
        <v>0.4</v>
      </c>
      <c r="AH52" s="1050">
        <f t="shared" si="24"/>
        <v>0</v>
      </c>
      <c r="AI52" s="1050">
        <f t="shared" si="25"/>
        <v>0</v>
      </c>
      <c r="AJ52" s="1077" t="b">
        <f t="shared" si="26"/>
        <v>0</v>
      </c>
      <c r="AK52" s="1053">
        <f t="shared" si="27"/>
        <v>114</v>
      </c>
      <c r="AL52" s="1052">
        <f t="shared" si="28"/>
        <v>30</v>
      </c>
      <c r="AM52" s="1052">
        <f t="shared" si="17"/>
        <v>30</v>
      </c>
      <c r="AN52" s="1078">
        <f t="shared" si="29"/>
        <v>0</v>
      </c>
      <c r="AU52" s="51"/>
      <c r="AV52" s="51"/>
    </row>
    <row r="53" spans="2:48" ht="13.15" customHeight="1" x14ac:dyDescent="0.2">
      <c r="B53" s="21"/>
      <c r="C53" s="45"/>
      <c r="D53" s="196"/>
      <c r="E53" s="196"/>
      <c r="F53" s="196"/>
      <c r="G53" s="48"/>
      <c r="H53" s="197"/>
      <c r="I53" s="48"/>
      <c r="J53" s="198"/>
      <c r="K53" s="199"/>
      <c r="L53" s="962"/>
      <c r="M53" s="950"/>
      <c r="N53" s="950"/>
      <c r="O53" s="1013" t="str">
        <f t="shared" si="10"/>
        <v/>
      </c>
      <c r="P53" s="1014" t="str">
        <f t="shared" si="11"/>
        <v/>
      </c>
      <c r="Q53" s="1014" t="str">
        <f t="shared" si="12"/>
        <v/>
      </c>
      <c r="R53" s="962"/>
      <c r="S53" s="1015" t="str">
        <f t="shared" si="19"/>
        <v/>
      </c>
      <c r="T53" s="1015" t="str">
        <f t="shared" si="20"/>
        <v/>
      </c>
      <c r="U53" s="1142" t="str">
        <f t="shared" si="13"/>
        <v/>
      </c>
      <c r="V53" s="6"/>
      <c r="W53" s="26"/>
      <c r="Z53" s="1072" t="str">
        <f t="shared" si="21"/>
        <v/>
      </c>
      <c r="AA53" s="1073">
        <f>+tab!$C$156</f>
        <v>0.62</v>
      </c>
      <c r="AB53" s="1074" t="e">
        <f t="shared" si="14"/>
        <v>#VALUE!</v>
      </c>
      <c r="AC53" s="1074" t="e">
        <f t="shared" si="15"/>
        <v>#VALUE!</v>
      </c>
      <c r="AD53" s="1074" t="e">
        <f t="shared" si="16"/>
        <v>#VALUE!</v>
      </c>
      <c r="AE53" s="1075" t="e">
        <f t="shared" si="22"/>
        <v>#VALUE!</v>
      </c>
      <c r="AF53" s="1075">
        <f t="shared" si="23"/>
        <v>0</v>
      </c>
      <c r="AG53" s="1076">
        <f>IF(H53&gt;8,tab!C$157,tab!C$160)</f>
        <v>0.4</v>
      </c>
      <c r="AH53" s="1050">
        <f t="shared" si="24"/>
        <v>0</v>
      </c>
      <c r="AI53" s="1050">
        <f t="shared" si="25"/>
        <v>0</v>
      </c>
      <c r="AJ53" s="1077" t="b">
        <f t="shared" si="26"/>
        <v>0</v>
      </c>
      <c r="AK53" s="1053">
        <f t="shared" si="27"/>
        <v>114</v>
      </c>
      <c r="AL53" s="1052">
        <f t="shared" si="28"/>
        <v>30</v>
      </c>
      <c r="AM53" s="1052">
        <f t="shared" si="17"/>
        <v>30</v>
      </c>
      <c r="AN53" s="1078">
        <f t="shared" si="29"/>
        <v>0</v>
      </c>
      <c r="AU53" s="51"/>
      <c r="AV53" s="51"/>
    </row>
    <row r="54" spans="2:48" ht="13.15" customHeight="1" x14ac:dyDescent="0.2">
      <c r="B54" s="21"/>
      <c r="C54" s="45"/>
      <c r="D54" s="196"/>
      <c r="E54" s="196"/>
      <c r="F54" s="196"/>
      <c r="G54" s="48"/>
      <c r="H54" s="197"/>
      <c r="I54" s="48"/>
      <c r="J54" s="198"/>
      <c r="K54" s="199"/>
      <c r="L54" s="962"/>
      <c r="M54" s="950"/>
      <c r="N54" s="950"/>
      <c r="O54" s="1013" t="str">
        <f t="shared" si="10"/>
        <v/>
      </c>
      <c r="P54" s="1014" t="str">
        <f t="shared" si="11"/>
        <v/>
      </c>
      <c r="Q54" s="1014" t="str">
        <f t="shared" si="12"/>
        <v/>
      </c>
      <c r="R54" s="962"/>
      <c r="S54" s="1015" t="str">
        <f t="shared" si="19"/>
        <v/>
      </c>
      <c r="T54" s="1015" t="str">
        <f t="shared" si="20"/>
        <v/>
      </c>
      <c r="U54" s="1142" t="str">
        <f t="shared" si="13"/>
        <v/>
      </c>
      <c r="V54" s="6"/>
      <c r="W54" s="26"/>
      <c r="Z54" s="1072" t="str">
        <f t="shared" si="21"/>
        <v/>
      </c>
      <c r="AA54" s="1073">
        <f>+tab!$C$156</f>
        <v>0.62</v>
      </c>
      <c r="AB54" s="1074" t="e">
        <f t="shared" si="14"/>
        <v>#VALUE!</v>
      </c>
      <c r="AC54" s="1074" t="e">
        <f t="shared" si="15"/>
        <v>#VALUE!</v>
      </c>
      <c r="AD54" s="1074" t="e">
        <f t="shared" si="16"/>
        <v>#VALUE!</v>
      </c>
      <c r="AE54" s="1075" t="e">
        <f t="shared" si="22"/>
        <v>#VALUE!</v>
      </c>
      <c r="AF54" s="1075">
        <f t="shared" si="23"/>
        <v>0</v>
      </c>
      <c r="AG54" s="1076">
        <f>IF(H54&gt;8,tab!C$157,tab!C$160)</f>
        <v>0.4</v>
      </c>
      <c r="AH54" s="1050">
        <f t="shared" si="24"/>
        <v>0</v>
      </c>
      <c r="AI54" s="1050">
        <f t="shared" si="25"/>
        <v>0</v>
      </c>
      <c r="AJ54" s="1077" t="b">
        <f t="shared" si="26"/>
        <v>0</v>
      </c>
      <c r="AK54" s="1053">
        <f t="shared" si="27"/>
        <v>114</v>
      </c>
      <c r="AL54" s="1052">
        <f t="shared" si="28"/>
        <v>30</v>
      </c>
      <c r="AM54" s="1052">
        <f t="shared" si="17"/>
        <v>30</v>
      </c>
      <c r="AN54" s="1078">
        <f t="shared" si="29"/>
        <v>0</v>
      </c>
      <c r="AU54" s="51"/>
      <c r="AV54" s="51"/>
    </row>
    <row r="55" spans="2:48" ht="13.15" customHeight="1" x14ac:dyDescent="0.2">
      <c r="B55" s="21"/>
      <c r="C55" s="45"/>
      <c r="D55" s="196"/>
      <c r="E55" s="196"/>
      <c r="F55" s="196"/>
      <c r="G55" s="48"/>
      <c r="H55" s="197"/>
      <c r="I55" s="48"/>
      <c r="J55" s="198"/>
      <c r="K55" s="199"/>
      <c r="L55" s="962"/>
      <c r="M55" s="950"/>
      <c r="N55" s="950"/>
      <c r="O55" s="1013" t="str">
        <f t="shared" si="10"/>
        <v/>
      </c>
      <c r="P55" s="1014" t="str">
        <f t="shared" si="11"/>
        <v/>
      </c>
      <c r="Q55" s="1014" t="str">
        <f t="shared" si="12"/>
        <v/>
      </c>
      <c r="R55" s="962"/>
      <c r="S55" s="1015" t="str">
        <f t="shared" si="19"/>
        <v/>
      </c>
      <c r="T55" s="1015" t="str">
        <f t="shared" si="20"/>
        <v/>
      </c>
      <c r="U55" s="1142" t="str">
        <f t="shared" si="13"/>
        <v/>
      </c>
      <c r="V55" s="6"/>
      <c r="W55" s="26"/>
      <c r="Z55" s="1072" t="str">
        <f t="shared" si="21"/>
        <v/>
      </c>
      <c r="AA55" s="1073">
        <f>+tab!$C$156</f>
        <v>0.62</v>
      </c>
      <c r="AB55" s="1074" t="e">
        <f t="shared" si="14"/>
        <v>#VALUE!</v>
      </c>
      <c r="AC55" s="1074" t="e">
        <f t="shared" si="15"/>
        <v>#VALUE!</v>
      </c>
      <c r="AD55" s="1074" t="e">
        <f t="shared" si="16"/>
        <v>#VALUE!</v>
      </c>
      <c r="AE55" s="1075" t="e">
        <f t="shared" si="22"/>
        <v>#VALUE!</v>
      </c>
      <c r="AF55" s="1075">
        <f t="shared" si="23"/>
        <v>0</v>
      </c>
      <c r="AG55" s="1076">
        <f>IF(H55&gt;8,tab!C$157,tab!C$160)</f>
        <v>0.4</v>
      </c>
      <c r="AH55" s="1050">
        <f t="shared" si="24"/>
        <v>0</v>
      </c>
      <c r="AI55" s="1050">
        <f t="shared" si="25"/>
        <v>0</v>
      </c>
      <c r="AJ55" s="1077" t="b">
        <f t="shared" si="26"/>
        <v>0</v>
      </c>
      <c r="AK55" s="1053">
        <f t="shared" si="27"/>
        <v>114</v>
      </c>
      <c r="AL55" s="1052">
        <f t="shared" si="28"/>
        <v>30</v>
      </c>
      <c r="AM55" s="1052">
        <f t="shared" si="17"/>
        <v>30</v>
      </c>
      <c r="AN55" s="1078">
        <f t="shared" si="29"/>
        <v>0</v>
      </c>
      <c r="AU55" s="51"/>
      <c r="AV55" s="51"/>
    </row>
    <row r="56" spans="2:48" ht="13.15" customHeight="1" x14ac:dyDescent="0.2">
      <c r="B56" s="21"/>
      <c r="C56" s="45"/>
      <c r="D56" s="196"/>
      <c r="E56" s="196"/>
      <c r="F56" s="196"/>
      <c r="G56" s="48"/>
      <c r="H56" s="197"/>
      <c r="I56" s="48"/>
      <c r="J56" s="198"/>
      <c r="K56" s="199"/>
      <c r="L56" s="962"/>
      <c r="M56" s="950"/>
      <c r="N56" s="950"/>
      <c r="O56" s="1013" t="str">
        <f t="shared" si="10"/>
        <v/>
      </c>
      <c r="P56" s="1014" t="str">
        <f t="shared" si="11"/>
        <v/>
      </c>
      <c r="Q56" s="1014" t="str">
        <f t="shared" si="12"/>
        <v/>
      </c>
      <c r="R56" s="962"/>
      <c r="S56" s="1015" t="str">
        <f t="shared" si="19"/>
        <v/>
      </c>
      <c r="T56" s="1015" t="str">
        <f t="shared" si="20"/>
        <v/>
      </c>
      <c r="U56" s="1142" t="str">
        <f t="shared" si="13"/>
        <v/>
      </c>
      <c r="V56" s="6"/>
      <c r="W56" s="26"/>
      <c r="Z56" s="1072" t="str">
        <f t="shared" si="21"/>
        <v/>
      </c>
      <c r="AA56" s="1073">
        <f>+tab!$C$156</f>
        <v>0.62</v>
      </c>
      <c r="AB56" s="1074" t="e">
        <f t="shared" si="14"/>
        <v>#VALUE!</v>
      </c>
      <c r="AC56" s="1074" t="e">
        <f t="shared" si="15"/>
        <v>#VALUE!</v>
      </c>
      <c r="AD56" s="1074" t="e">
        <f t="shared" si="16"/>
        <v>#VALUE!</v>
      </c>
      <c r="AE56" s="1075" t="e">
        <f t="shared" si="22"/>
        <v>#VALUE!</v>
      </c>
      <c r="AF56" s="1075">
        <f t="shared" si="23"/>
        <v>0</v>
      </c>
      <c r="AG56" s="1076">
        <f>IF(H56&gt;8,tab!C$157,tab!C$160)</f>
        <v>0.4</v>
      </c>
      <c r="AH56" s="1050">
        <f t="shared" si="24"/>
        <v>0</v>
      </c>
      <c r="AI56" s="1050">
        <f t="shared" si="25"/>
        <v>0</v>
      </c>
      <c r="AJ56" s="1077" t="b">
        <f t="shared" si="26"/>
        <v>0</v>
      </c>
      <c r="AK56" s="1053">
        <f t="shared" si="27"/>
        <v>114</v>
      </c>
      <c r="AL56" s="1052">
        <f t="shared" si="28"/>
        <v>30</v>
      </c>
      <c r="AM56" s="1052">
        <f t="shared" si="17"/>
        <v>30</v>
      </c>
      <c r="AN56" s="1078">
        <f t="shared" si="29"/>
        <v>0</v>
      </c>
      <c r="AU56" s="51"/>
      <c r="AV56" s="51"/>
    </row>
    <row r="57" spans="2:48" ht="13.15" customHeight="1" x14ac:dyDescent="0.2">
      <c r="B57" s="21"/>
      <c r="C57" s="45"/>
      <c r="D57" s="196"/>
      <c r="E57" s="196"/>
      <c r="F57" s="196"/>
      <c r="G57" s="48"/>
      <c r="H57" s="197"/>
      <c r="I57" s="48"/>
      <c r="J57" s="198"/>
      <c r="K57" s="199"/>
      <c r="L57" s="962"/>
      <c r="M57" s="950"/>
      <c r="N57" s="950"/>
      <c r="O57" s="1013" t="str">
        <f t="shared" si="10"/>
        <v/>
      </c>
      <c r="P57" s="1014" t="str">
        <f t="shared" si="11"/>
        <v/>
      </c>
      <c r="Q57" s="1014" t="str">
        <f t="shared" si="12"/>
        <v/>
      </c>
      <c r="R57" s="962"/>
      <c r="S57" s="1015" t="str">
        <f t="shared" si="19"/>
        <v/>
      </c>
      <c r="T57" s="1015" t="str">
        <f t="shared" si="20"/>
        <v/>
      </c>
      <c r="U57" s="1142" t="str">
        <f t="shared" si="13"/>
        <v/>
      </c>
      <c r="V57" s="6"/>
      <c r="W57" s="26"/>
      <c r="Z57" s="1072" t="str">
        <f t="shared" si="21"/>
        <v/>
      </c>
      <c r="AA57" s="1073">
        <f>+tab!$C$156</f>
        <v>0.62</v>
      </c>
      <c r="AB57" s="1074" t="e">
        <f t="shared" si="14"/>
        <v>#VALUE!</v>
      </c>
      <c r="AC57" s="1074" t="e">
        <f t="shared" si="15"/>
        <v>#VALUE!</v>
      </c>
      <c r="AD57" s="1074" t="e">
        <f t="shared" si="16"/>
        <v>#VALUE!</v>
      </c>
      <c r="AE57" s="1075" t="e">
        <f t="shared" si="22"/>
        <v>#VALUE!</v>
      </c>
      <c r="AF57" s="1075">
        <f t="shared" si="23"/>
        <v>0</v>
      </c>
      <c r="AG57" s="1076">
        <f>IF(H57&gt;8,tab!C$157,tab!C$160)</f>
        <v>0.4</v>
      </c>
      <c r="AH57" s="1050">
        <f t="shared" si="24"/>
        <v>0</v>
      </c>
      <c r="AI57" s="1050">
        <f t="shared" si="25"/>
        <v>0</v>
      </c>
      <c r="AJ57" s="1077" t="b">
        <f t="shared" si="26"/>
        <v>0</v>
      </c>
      <c r="AK57" s="1053">
        <f t="shared" si="27"/>
        <v>114</v>
      </c>
      <c r="AL57" s="1052">
        <f t="shared" si="28"/>
        <v>30</v>
      </c>
      <c r="AM57" s="1052">
        <f t="shared" si="17"/>
        <v>30</v>
      </c>
      <c r="AN57" s="1078">
        <f t="shared" si="29"/>
        <v>0</v>
      </c>
      <c r="AU57" s="51"/>
      <c r="AV57" s="51"/>
    </row>
    <row r="58" spans="2:48" ht="13.15" customHeight="1" x14ac:dyDescent="0.2">
      <c r="B58" s="21"/>
      <c r="C58" s="45"/>
      <c r="D58" s="196"/>
      <c r="E58" s="196"/>
      <c r="F58" s="196"/>
      <c r="G58" s="48"/>
      <c r="H58" s="197"/>
      <c r="I58" s="48"/>
      <c r="J58" s="198"/>
      <c r="K58" s="199"/>
      <c r="L58" s="962"/>
      <c r="M58" s="950"/>
      <c r="N58" s="950"/>
      <c r="O58" s="1013" t="str">
        <f t="shared" si="10"/>
        <v/>
      </c>
      <c r="P58" s="1014" t="str">
        <f t="shared" si="11"/>
        <v/>
      </c>
      <c r="Q58" s="1014" t="str">
        <f t="shared" si="12"/>
        <v/>
      </c>
      <c r="R58" s="962"/>
      <c r="S58" s="1015" t="str">
        <f t="shared" si="19"/>
        <v/>
      </c>
      <c r="T58" s="1015" t="str">
        <f t="shared" si="20"/>
        <v/>
      </c>
      <c r="U58" s="1142" t="str">
        <f t="shared" si="13"/>
        <v/>
      </c>
      <c r="V58" s="6"/>
      <c r="W58" s="26"/>
      <c r="Z58" s="1072" t="str">
        <f t="shared" si="21"/>
        <v/>
      </c>
      <c r="AA58" s="1073">
        <f>+tab!$C$156</f>
        <v>0.62</v>
      </c>
      <c r="AB58" s="1074" t="e">
        <f t="shared" si="14"/>
        <v>#VALUE!</v>
      </c>
      <c r="AC58" s="1074" t="e">
        <f t="shared" si="15"/>
        <v>#VALUE!</v>
      </c>
      <c r="AD58" s="1074" t="e">
        <f t="shared" si="16"/>
        <v>#VALUE!</v>
      </c>
      <c r="AE58" s="1075" t="e">
        <f t="shared" si="22"/>
        <v>#VALUE!</v>
      </c>
      <c r="AF58" s="1075">
        <f t="shared" si="23"/>
        <v>0</v>
      </c>
      <c r="AG58" s="1076">
        <f>IF(H58&gt;8,tab!C$157,tab!C$160)</f>
        <v>0.4</v>
      </c>
      <c r="AH58" s="1050">
        <f t="shared" si="24"/>
        <v>0</v>
      </c>
      <c r="AI58" s="1050">
        <f t="shared" si="25"/>
        <v>0</v>
      </c>
      <c r="AJ58" s="1077" t="b">
        <f t="shared" si="26"/>
        <v>0</v>
      </c>
      <c r="AK58" s="1053">
        <f t="shared" si="27"/>
        <v>114</v>
      </c>
      <c r="AL58" s="1052">
        <f t="shared" si="28"/>
        <v>30</v>
      </c>
      <c r="AM58" s="1052">
        <f t="shared" si="17"/>
        <v>30</v>
      </c>
      <c r="AN58" s="1078">
        <f t="shared" si="29"/>
        <v>0</v>
      </c>
      <c r="AU58" s="51"/>
      <c r="AV58" s="51"/>
    </row>
    <row r="59" spans="2:48" ht="13.15" customHeight="1" x14ac:dyDescent="0.2">
      <c r="B59" s="21"/>
      <c r="C59" s="45"/>
      <c r="D59" s="196"/>
      <c r="E59" s="196"/>
      <c r="F59" s="196"/>
      <c r="G59" s="48"/>
      <c r="H59" s="197"/>
      <c r="I59" s="48"/>
      <c r="J59" s="198"/>
      <c r="K59" s="199"/>
      <c r="L59" s="962"/>
      <c r="M59" s="950"/>
      <c r="N59" s="950"/>
      <c r="O59" s="1013" t="str">
        <f t="shared" si="10"/>
        <v/>
      </c>
      <c r="P59" s="1014" t="str">
        <f t="shared" si="11"/>
        <v/>
      </c>
      <c r="Q59" s="1014" t="str">
        <f t="shared" si="12"/>
        <v/>
      </c>
      <c r="R59" s="962"/>
      <c r="S59" s="1015" t="str">
        <f t="shared" si="19"/>
        <v/>
      </c>
      <c r="T59" s="1015" t="str">
        <f t="shared" si="20"/>
        <v/>
      </c>
      <c r="U59" s="1142" t="str">
        <f t="shared" si="13"/>
        <v/>
      </c>
      <c r="V59" s="6"/>
      <c r="W59" s="26"/>
      <c r="Z59" s="1072" t="str">
        <f t="shared" si="21"/>
        <v/>
      </c>
      <c r="AA59" s="1073">
        <f>+tab!$C$156</f>
        <v>0.62</v>
      </c>
      <c r="AB59" s="1074" t="e">
        <f t="shared" si="14"/>
        <v>#VALUE!</v>
      </c>
      <c r="AC59" s="1074" t="e">
        <f t="shared" si="15"/>
        <v>#VALUE!</v>
      </c>
      <c r="AD59" s="1074" t="e">
        <f t="shared" si="16"/>
        <v>#VALUE!</v>
      </c>
      <c r="AE59" s="1075" t="e">
        <f t="shared" si="22"/>
        <v>#VALUE!</v>
      </c>
      <c r="AF59" s="1075">
        <f t="shared" si="23"/>
        <v>0</v>
      </c>
      <c r="AG59" s="1076">
        <f>IF(H59&gt;8,tab!C$157,tab!C$160)</f>
        <v>0.4</v>
      </c>
      <c r="AH59" s="1050">
        <f t="shared" si="24"/>
        <v>0</v>
      </c>
      <c r="AI59" s="1050">
        <f t="shared" si="25"/>
        <v>0</v>
      </c>
      <c r="AJ59" s="1077" t="b">
        <f t="shared" si="26"/>
        <v>0</v>
      </c>
      <c r="AK59" s="1053">
        <f t="shared" si="27"/>
        <v>114</v>
      </c>
      <c r="AL59" s="1052">
        <f t="shared" si="28"/>
        <v>30</v>
      </c>
      <c r="AM59" s="1052">
        <f t="shared" si="17"/>
        <v>30</v>
      </c>
      <c r="AN59" s="1078">
        <f t="shared" si="29"/>
        <v>0</v>
      </c>
      <c r="AU59" s="51"/>
      <c r="AV59" s="51"/>
    </row>
    <row r="60" spans="2:48" ht="13.15" customHeight="1" x14ac:dyDescent="0.2">
      <c r="B60" s="21"/>
      <c r="C60" s="45"/>
      <c r="D60" s="196"/>
      <c r="E60" s="196"/>
      <c r="F60" s="196"/>
      <c r="G60" s="48"/>
      <c r="H60" s="197"/>
      <c r="I60" s="48"/>
      <c r="J60" s="198"/>
      <c r="K60" s="199"/>
      <c r="L60" s="962"/>
      <c r="M60" s="950"/>
      <c r="N60" s="950"/>
      <c r="O60" s="1013" t="str">
        <f t="shared" si="10"/>
        <v/>
      </c>
      <c r="P60" s="1014" t="str">
        <f t="shared" si="11"/>
        <v/>
      </c>
      <c r="Q60" s="1014" t="str">
        <f t="shared" si="12"/>
        <v/>
      </c>
      <c r="R60" s="962"/>
      <c r="S60" s="1015" t="str">
        <f t="shared" si="19"/>
        <v/>
      </c>
      <c r="T60" s="1015" t="str">
        <f t="shared" si="20"/>
        <v/>
      </c>
      <c r="U60" s="1142" t="str">
        <f t="shared" si="13"/>
        <v/>
      </c>
      <c r="V60" s="6"/>
      <c r="W60" s="26"/>
      <c r="Z60" s="1072" t="str">
        <f t="shared" si="21"/>
        <v/>
      </c>
      <c r="AA60" s="1073">
        <f>+tab!$C$156</f>
        <v>0.62</v>
      </c>
      <c r="AB60" s="1074" t="e">
        <f t="shared" si="14"/>
        <v>#VALUE!</v>
      </c>
      <c r="AC60" s="1074" t="e">
        <f t="shared" si="15"/>
        <v>#VALUE!</v>
      </c>
      <c r="AD60" s="1074" t="e">
        <f t="shared" si="16"/>
        <v>#VALUE!</v>
      </c>
      <c r="AE60" s="1075" t="e">
        <f t="shared" si="22"/>
        <v>#VALUE!</v>
      </c>
      <c r="AF60" s="1075">
        <f t="shared" si="23"/>
        <v>0</v>
      </c>
      <c r="AG60" s="1076">
        <f>IF(H60&gt;8,tab!C$157,tab!C$160)</f>
        <v>0.4</v>
      </c>
      <c r="AH60" s="1050">
        <f t="shared" si="24"/>
        <v>0</v>
      </c>
      <c r="AI60" s="1050">
        <f t="shared" si="25"/>
        <v>0</v>
      </c>
      <c r="AJ60" s="1077" t="b">
        <f t="shared" si="26"/>
        <v>0</v>
      </c>
      <c r="AK60" s="1053">
        <f t="shared" si="27"/>
        <v>114</v>
      </c>
      <c r="AL60" s="1052">
        <f t="shared" si="28"/>
        <v>30</v>
      </c>
      <c r="AM60" s="1052">
        <f t="shared" si="17"/>
        <v>30</v>
      </c>
      <c r="AN60" s="1078">
        <f t="shared" si="29"/>
        <v>0</v>
      </c>
      <c r="AU60" s="51"/>
      <c r="AV60" s="51"/>
    </row>
    <row r="61" spans="2:48" ht="13.15" customHeight="1" x14ac:dyDescent="0.2">
      <c r="B61" s="21"/>
      <c r="C61" s="45"/>
      <c r="D61" s="196"/>
      <c r="E61" s="196"/>
      <c r="F61" s="196"/>
      <c r="G61" s="48"/>
      <c r="H61" s="197"/>
      <c r="I61" s="48"/>
      <c r="J61" s="198"/>
      <c r="K61" s="199"/>
      <c r="L61" s="962"/>
      <c r="M61" s="950"/>
      <c r="N61" s="950"/>
      <c r="O61" s="1013" t="str">
        <f t="shared" si="10"/>
        <v/>
      </c>
      <c r="P61" s="1014" t="str">
        <f t="shared" si="11"/>
        <v/>
      </c>
      <c r="Q61" s="1014" t="str">
        <f t="shared" si="12"/>
        <v/>
      </c>
      <c r="R61" s="962"/>
      <c r="S61" s="1015" t="str">
        <f t="shared" si="19"/>
        <v/>
      </c>
      <c r="T61" s="1015" t="str">
        <f t="shared" si="20"/>
        <v/>
      </c>
      <c r="U61" s="1142" t="str">
        <f t="shared" si="13"/>
        <v/>
      </c>
      <c r="V61" s="6"/>
      <c r="W61" s="26"/>
      <c r="Z61" s="1072" t="str">
        <f t="shared" si="21"/>
        <v/>
      </c>
      <c r="AA61" s="1073">
        <f>+tab!$C$156</f>
        <v>0.62</v>
      </c>
      <c r="AB61" s="1074" t="e">
        <f t="shared" si="14"/>
        <v>#VALUE!</v>
      </c>
      <c r="AC61" s="1074" t="e">
        <f t="shared" si="15"/>
        <v>#VALUE!</v>
      </c>
      <c r="AD61" s="1074" t="e">
        <f t="shared" si="16"/>
        <v>#VALUE!</v>
      </c>
      <c r="AE61" s="1075" t="e">
        <f t="shared" si="22"/>
        <v>#VALUE!</v>
      </c>
      <c r="AF61" s="1075">
        <f t="shared" si="23"/>
        <v>0</v>
      </c>
      <c r="AG61" s="1076">
        <f>IF(H61&gt;8,tab!C$157,tab!C$160)</f>
        <v>0.4</v>
      </c>
      <c r="AH61" s="1050">
        <f t="shared" si="24"/>
        <v>0</v>
      </c>
      <c r="AI61" s="1050">
        <f t="shared" si="25"/>
        <v>0</v>
      </c>
      <c r="AJ61" s="1077" t="b">
        <f t="shared" si="26"/>
        <v>0</v>
      </c>
      <c r="AK61" s="1053">
        <f t="shared" si="27"/>
        <v>114</v>
      </c>
      <c r="AL61" s="1052">
        <f t="shared" si="28"/>
        <v>30</v>
      </c>
      <c r="AM61" s="1052">
        <f t="shared" si="17"/>
        <v>30</v>
      </c>
      <c r="AN61" s="1078">
        <f t="shared" si="29"/>
        <v>0</v>
      </c>
      <c r="AU61" s="51"/>
      <c r="AV61" s="51"/>
    </row>
    <row r="62" spans="2:48" ht="13.15" customHeight="1" x14ac:dyDescent="0.2">
      <c r="B62" s="21"/>
      <c r="C62" s="45"/>
      <c r="D62" s="196"/>
      <c r="E62" s="196"/>
      <c r="F62" s="196"/>
      <c r="G62" s="48"/>
      <c r="H62" s="197"/>
      <c r="I62" s="48"/>
      <c r="J62" s="198"/>
      <c r="K62" s="199"/>
      <c r="L62" s="962"/>
      <c r="M62" s="950"/>
      <c r="N62" s="950"/>
      <c r="O62" s="1013" t="str">
        <f t="shared" si="10"/>
        <v/>
      </c>
      <c r="P62" s="1014" t="str">
        <f t="shared" si="11"/>
        <v/>
      </c>
      <c r="Q62" s="1014" t="str">
        <f t="shared" si="12"/>
        <v/>
      </c>
      <c r="R62" s="962"/>
      <c r="S62" s="1015" t="str">
        <f t="shared" si="19"/>
        <v/>
      </c>
      <c r="T62" s="1015" t="str">
        <f t="shared" si="20"/>
        <v/>
      </c>
      <c r="U62" s="1142" t="str">
        <f t="shared" si="13"/>
        <v/>
      </c>
      <c r="V62" s="6"/>
      <c r="W62" s="26"/>
      <c r="Z62" s="1072" t="str">
        <f t="shared" si="21"/>
        <v/>
      </c>
      <c r="AA62" s="1073">
        <f>+tab!$C$156</f>
        <v>0.62</v>
      </c>
      <c r="AB62" s="1074" t="e">
        <f t="shared" si="14"/>
        <v>#VALUE!</v>
      </c>
      <c r="AC62" s="1074" t="e">
        <f t="shared" si="15"/>
        <v>#VALUE!</v>
      </c>
      <c r="AD62" s="1074" t="e">
        <f t="shared" si="16"/>
        <v>#VALUE!</v>
      </c>
      <c r="AE62" s="1075" t="e">
        <f t="shared" si="22"/>
        <v>#VALUE!</v>
      </c>
      <c r="AF62" s="1075">
        <f t="shared" si="23"/>
        <v>0</v>
      </c>
      <c r="AG62" s="1076">
        <f>IF(H62&gt;8,tab!C$157,tab!C$160)</f>
        <v>0.4</v>
      </c>
      <c r="AH62" s="1050">
        <f t="shared" si="24"/>
        <v>0</v>
      </c>
      <c r="AI62" s="1050">
        <f t="shared" si="25"/>
        <v>0</v>
      </c>
      <c r="AJ62" s="1077" t="b">
        <f t="shared" si="26"/>
        <v>0</v>
      </c>
      <c r="AK62" s="1053">
        <f t="shared" si="27"/>
        <v>114</v>
      </c>
      <c r="AL62" s="1052">
        <f t="shared" si="28"/>
        <v>30</v>
      </c>
      <c r="AM62" s="1052">
        <f t="shared" si="17"/>
        <v>30</v>
      </c>
      <c r="AN62" s="1078">
        <f t="shared" si="29"/>
        <v>0</v>
      </c>
      <c r="AU62" s="51"/>
      <c r="AV62" s="51"/>
    </row>
    <row r="63" spans="2:48" ht="13.15" customHeight="1" x14ac:dyDescent="0.2">
      <c r="B63" s="21"/>
      <c r="C63" s="45"/>
      <c r="D63" s="196"/>
      <c r="E63" s="196"/>
      <c r="F63" s="196"/>
      <c r="G63" s="48"/>
      <c r="H63" s="197"/>
      <c r="I63" s="48"/>
      <c r="J63" s="198"/>
      <c r="K63" s="199"/>
      <c r="L63" s="962"/>
      <c r="M63" s="950"/>
      <c r="N63" s="950"/>
      <c r="O63" s="1013" t="str">
        <f t="shared" si="10"/>
        <v/>
      </c>
      <c r="P63" s="1014" t="str">
        <f t="shared" si="11"/>
        <v/>
      </c>
      <c r="Q63" s="1014" t="str">
        <f t="shared" si="12"/>
        <v/>
      </c>
      <c r="R63" s="962"/>
      <c r="S63" s="1015" t="str">
        <f t="shared" si="19"/>
        <v/>
      </c>
      <c r="T63" s="1015" t="str">
        <f t="shared" si="20"/>
        <v/>
      </c>
      <c r="U63" s="1142" t="str">
        <f t="shared" si="13"/>
        <v/>
      </c>
      <c r="V63" s="6"/>
      <c r="W63" s="26"/>
      <c r="Z63" s="1072" t="str">
        <f t="shared" si="21"/>
        <v/>
      </c>
      <c r="AA63" s="1073">
        <f>+tab!$C$156</f>
        <v>0.62</v>
      </c>
      <c r="AB63" s="1074" t="e">
        <f t="shared" si="14"/>
        <v>#VALUE!</v>
      </c>
      <c r="AC63" s="1074" t="e">
        <f t="shared" si="15"/>
        <v>#VALUE!</v>
      </c>
      <c r="AD63" s="1074" t="e">
        <f t="shared" si="16"/>
        <v>#VALUE!</v>
      </c>
      <c r="AE63" s="1075" t="e">
        <f t="shared" si="22"/>
        <v>#VALUE!</v>
      </c>
      <c r="AF63" s="1075">
        <f t="shared" si="23"/>
        <v>0</v>
      </c>
      <c r="AG63" s="1076">
        <f>IF(H63&gt;8,tab!C$157,tab!C$160)</f>
        <v>0.4</v>
      </c>
      <c r="AH63" s="1050">
        <f t="shared" si="24"/>
        <v>0</v>
      </c>
      <c r="AI63" s="1050">
        <f t="shared" si="25"/>
        <v>0</v>
      </c>
      <c r="AJ63" s="1077" t="b">
        <f t="shared" si="26"/>
        <v>0</v>
      </c>
      <c r="AK63" s="1053">
        <f t="shared" si="27"/>
        <v>114</v>
      </c>
      <c r="AL63" s="1052">
        <f t="shared" si="28"/>
        <v>30</v>
      </c>
      <c r="AM63" s="1052">
        <f t="shared" si="17"/>
        <v>30</v>
      </c>
      <c r="AN63" s="1078">
        <f t="shared" si="29"/>
        <v>0</v>
      </c>
      <c r="AU63" s="51"/>
      <c r="AV63" s="51"/>
    </row>
    <row r="64" spans="2:48" ht="13.15" customHeight="1" x14ac:dyDescent="0.2">
      <c r="B64" s="21"/>
      <c r="C64" s="45"/>
      <c r="D64" s="196"/>
      <c r="E64" s="196"/>
      <c r="F64" s="196"/>
      <c r="G64" s="48"/>
      <c r="H64" s="197"/>
      <c r="I64" s="48"/>
      <c r="J64" s="198"/>
      <c r="K64" s="199"/>
      <c r="L64" s="962"/>
      <c r="M64" s="950"/>
      <c r="N64" s="950"/>
      <c r="O64" s="1013" t="str">
        <f t="shared" si="10"/>
        <v/>
      </c>
      <c r="P64" s="1014" t="str">
        <f t="shared" si="11"/>
        <v/>
      </c>
      <c r="Q64" s="1014" t="str">
        <f t="shared" si="12"/>
        <v/>
      </c>
      <c r="R64" s="962"/>
      <c r="S64" s="1015" t="str">
        <f t="shared" si="19"/>
        <v/>
      </c>
      <c r="T64" s="1015" t="str">
        <f t="shared" si="20"/>
        <v/>
      </c>
      <c r="U64" s="1142" t="str">
        <f t="shared" si="13"/>
        <v/>
      </c>
      <c r="V64" s="6"/>
      <c r="W64" s="26"/>
      <c r="Z64" s="1072" t="str">
        <f t="shared" si="21"/>
        <v/>
      </c>
      <c r="AA64" s="1073">
        <f>+tab!$C$156</f>
        <v>0.62</v>
      </c>
      <c r="AB64" s="1074" t="e">
        <f t="shared" si="14"/>
        <v>#VALUE!</v>
      </c>
      <c r="AC64" s="1074" t="e">
        <f t="shared" si="15"/>
        <v>#VALUE!</v>
      </c>
      <c r="AD64" s="1074" t="e">
        <f t="shared" si="16"/>
        <v>#VALUE!</v>
      </c>
      <c r="AE64" s="1075" t="e">
        <f t="shared" si="22"/>
        <v>#VALUE!</v>
      </c>
      <c r="AF64" s="1075">
        <f t="shared" si="23"/>
        <v>0</v>
      </c>
      <c r="AG64" s="1076">
        <f>IF(H64&gt;8,tab!C$157,tab!C$160)</f>
        <v>0.4</v>
      </c>
      <c r="AH64" s="1050">
        <f t="shared" si="24"/>
        <v>0</v>
      </c>
      <c r="AI64" s="1050">
        <f t="shared" si="25"/>
        <v>0</v>
      </c>
      <c r="AJ64" s="1077" t="b">
        <f t="shared" si="26"/>
        <v>0</v>
      </c>
      <c r="AK64" s="1053">
        <f t="shared" si="27"/>
        <v>114</v>
      </c>
      <c r="AL64" s="1052">
        <f t="shared" si="28"/>
        <v>30</v>
      </c>
      <c r="AM64" s="1052">
        <f t="shared" si="17"/>
        <v>30</v>
      </c>
      <c r="AN64" s="1078">
        <f t="shared" si="29"/>
        <v>0</v>
      </c>
      <c r="AU64" s="51"/>
      <c r="AV64" s="51"/>
    </row>
    <row r="65" spans="2:48" ht="13.15" customHeight="1" x14ac:dyDescent="0.2">
      <c r="B65" s="21"/>
      <c r="C65" s="45"/>
      <c r="D65" s="196"/>
      <c r="E65" s="196"/>
      <c r="F65" s="196"/>
      <c r="G65" s="48"/>
      <c r="H65" s="197"/>
      <c r="I65" s="48"/>
      <c r="J65" s="198"/>
      <c r="K65" s="199"/>
      <c r="L65" s="962"/>
      <c r="M65" s="950"/>
      <c r="N65" s="950"/>
      <c r="O65" s="1013" t="str">
        <f t="shared" si="10"/>
        <v/>
      </c>
      <c r="P65" s="1014" t="str">
        <f t="shared" si="11"/>
        <v/>
      </c>
      <c r="Q65" s="1014" t="str">
        <f t="shared" si="12"/>
        <v/>
      </c>
      <c r="R65" s="962"/>
      <c r="S65" s="1015" t="str">
        <f t="shared" si="19"/>
        <v/>
      </c>
      <c r="T65" s="1015" t="str">
        <f t="shared" si="20"/>
        <v/>
      </c>
      <c r="U65" s="1142" t="str">
        <f t="shared" si="13"/>
        <v/>
      </c>
      <c r="V65" s="6"/>
      <c r="W65" s="26"/>
      <c r="Z65" s="1072" t="str">
        <f t="shared" si="21"/>
        <v/>
      </c>
      <c r="AA65" s="1073">
        <f>+tab!$C$156</f>
        <v>0.62</v>
      </c>
      <c r="AB65" s="1074" t="e">
        <f t="shared" si="14"/>
        <v>#VALUE!</v>
      </c>
      <c r="AC65" s="1074" t="e">
        <f t="shared" si="15"/>
        <v>#VALUE!</v>
      </c>
      <c r="AD65" s="1074" t="e">
        <f t="shared" si="16"/>
        <v>#VALUE!</v>
      </c>
      <c r="AE65" s="1075" t="e">
        <f t="shared" si="22"/>
        <v>#VALUE!</v>
      </c>
      <c r="AF65" s="1075">
        <f t="shared" si="23"/>
        <v>0</v>
      </c>
      <c r="AG65" s="1076">
        <f>IF(H65&gt;8,tab!C$157,tab!C$160)</f>
        <v>0.4</v>
      </c>
      <c r="AH65" s="1050">
        <f t="shared" si="24"/>
        <v>0</v>
      </c>
      <c r="AI65" s="1050">
        <f t="shared" si="25"/>
        <v>0</v>
      </c>
      <c r="AJ65" s="1077" t="b">
        <f t="shared" si="26"/>
        <v>0</v>
      </c>
      <c r="AK65" s="1053">
        <f t="shared" si="27"/>
        <v>114</v>
      </c>
      <c r="AL65" s="1052">
        <f t="shared" si="28"/>
        <v>30</v>
      </c>
      <c r="AM65" s="1052">
        <f t="shared" si="17"/>
        <v>30</v>
      </c>
      <c r="AN65" s="1078">
        <f t="shared" si="29"/>
        <v>0</v>
      </c>
      <c r="AU65" s="51"/>
      <c r="AV65" s="51"/>
    </row>
    <row r="66" spans="2:48" ht="13.15" customHeight="1" x14ac:dyDescent="0.2">
      <c r="B66" s="21"/>
      <c r="C66" s="45"/>
      <c r="D66" s="196"/>
      <c r="E66" s="196"/>
      <c r="F66" s="196"/>
      <c r="G66" s="48"/>
      <c r="H66" s="197"/>
      <c r="I66" s="48"/>
      <c r="J66" s="198"/>
      <c r="K66" s="199"/>
      <c r="L66" s="962"/>
      <c r="M66" s="950"/>
      <c r="N66" s="950"/>
      <c r="O66" s="1013" t="str">
        <f t="shared" si="10"/>
        <v/>
      </c>
      <c r="P66" s="1014" t="str">
        <f t="shared" si="11"/>
        <v/>
      </c>
      <c r="Q66" s="1014" t="str">
        <f t="shared" si="12"/>
        <v/>
      </c>
      <c r="R66" s="962"/>
      <c r="S66" s="1015" t="str">
        <f t="shared" si="19"/>
        <v/>
      </c>
      <c r="T66" s="1015" t="str">
        <f t="shared" si="20"/>
        <v/>
      </c>
      <c r="U66" s="1142" t="str">
        <f t="shared" si="13"/>
        <v/>
      </c>
      <c r="V66" s="6"/>
      <c r="W66" s="26"/>
      <c r="Z66" s="1072" t="str">
        <f t="shared" si="21"/>
        <v/>
      </c>
      <c r="AA66" s="1073">
        <f>+tab!$C$156</f>
        <v>0.62</v>
      </c>
      <c r="AB66" s="1074" t="e">
        <f t="shared" si="14"/>
        <v>#VALUE!</v>
      </c>
      <c r="AC66" s="1074" t="e">
        <f t="shared" si="15"/>
        <v>#VALUE!</v>
      </c>
      <c r="AD66" s="1074" t="e">
        <f t="shared" si="16"/>
        <v>#VALUE!</v>
      </c>
      <c r="AE66" s="1075" t="e">
        <f t="shared" si="22"/>
        <v>#VALUE!</v>
      </c>
      <c r="AF66" s="1075">
        <f t="shared" si="23"/>
        <v>0</v>
      </c>
      <c r="AG66" s="1076">
        <f>IF(H66&gt;8,tab!C$157,tab!C$160)</f>
        <v>0.4</v>
      </c>
      <c r="AH66" s="1050">
        <f t="shared" si="24"/>
        <v>0</v>
      </c>
      <c r="AI66" s="1050">
        <f t="shared" si="25"/>
        <v>0</v>
      </c>
      <c r="AJ66" s="1077" t="b">
        <f t="shared" si="26"/>
        <v>0</v>
      </c>
      <c r="AK66" s="1053">
        <f t="shared" si="27"/>
        <v>114</v>
      </c>
      <c r="AL66" s="1052">
        <f t="shared" si="28"/>
        <v>30</v>
      </c>
      <c r="AM66" s="1052">
        <f t="shared" si="17"/>
        <v>30</v>
      </c>
      <c r="AN66" s="1078">
        <f t="shared" si="29"/>
        <v>0</v>
      </c>
      <c r="AU66" s="51"/>
      <c r="AV66" s="51"/>
    </row>
    <row r="67" spans="2:48" ht="13.15" customHeight="1" x14ac:dyDescent="0.2">
      <c r="B67" s="21"/>
      <c r="C67" s="45"/>
      <c r="D67" s="196"/>
      <c r="E67" s="196"/>
      <c r="F67" s="196"/>
      <c r="G67" s="48"/>
      <c r="H67" s="197"/>
      <c r="I67" s="48"/>
      <c r="J67" s="198"/>
      <c r="K67" s="199"/>
      <c r="L67" s="962"/>
      <c r="M67" s="950"/>
      <c r="N67" s="950"/>
      <c r="O67" s="1013" t="str">
        <f t="shared" si="10"/>
        <v/>
      </c>
      <c r="P67" s="1014" t="str">
        <f t="shared" si="11"/>
        <v/>
      </c>
      <c r="Q67" s="1014" t="str">
        <f t="shared" si="12"/>
        <v/>
      </c>
      <c r="R67" s="962"/>
      <c r="S67" s="1015" t="str">
        <f t="shared" si="19"/>
        <v/>
      </c>
      <c r="T67" s="1015" t="str">
        <f t="shared" si="20"/>
        <v/>
      </c>
      <c r="U67" s="1142" t="str">
        <f t="shared" si="13"/>
        <v/>
      </c>
      <c r="V67" s="6"/>
      <c r="W67" s="26"/>
      <c r="Z67" s="1072" t="str">
        <f t="shared" si="21"/>
        <v/>
      </c>
      <c r="AA67" s="1073">
        <f>+tab!$C$156</f>
        <v>0.62</v>
      </c>
      <c r="AB67" s="1074" t="e">
        <f t="shared" si="14"/>
        <v>#VALUE!</v>
      </c>
      <c r="AC67" s="1074" t="e">
        <f t="shared" si="15"/>
        <v>#VALUE!</v>
      </c>
      <c r="AD67" s="1074" t="e">
        <f t="shared" si="16"/>
        <v>#VALUE!</v>
      </c>
      <c r="AE67" s="1075" t="e">
        <f t="shared" si="22"/>
        <v>#VALUE!</v>
      </c>
      <c r="AF67" s="1075">
        <f t="shared" si="23"/>
        <v>0</v>
      </c>
      <c r="AG67" s="1076">
        <f>IF(H67&gt;8,tab!C$157,tab!C$160)</f>
        <v>0.4</v>
      </c>
      <c r="AH67" s="1050">
        <f t="shared" si="24"/>
        <v>0</v>
      </c>
      <c r="AI67" s="1050">
        <f t="shared" si="25"/>
        <v>0</v>
      </c>
      <c r="AJ67" s="1077" t="b">
        <f t="shared" si="26"/>
        <v>0</v>
      </c>
      <c r="AK67" s="1053">
        <f t="shared" si="27"/>
        <v>114</v>
      </c>
      <c r="AL67" s="1052">
        <f t="shared" si="28"/>
        <v>30</v>
      </c>
      <c r="AM67" s="1052">
        <f t="shared" si="17"/>
        <v>30</v>
      </c>
      <c r="AN67" s="1078">
        <f t="shared" si="29"/>
        <v>0</v>
      </c>
      <c r="AU67" s="51"/>
      <c r="AV67" s="51"/>
    </row>
    <row r="68" spans="2:48" ht="13.15" customHeight="1" x14ac:dyDescent="0.2">
      <c r="B68" s="21"/>
      <c r="C68" s="45"/>
      <c r="D68" s="196"/>
      <c r="E68" s="196"/>
      <c r="F68" s="196"/>
      <c r="G68" s="48"/>
      <c r="H68" s="197"/>
      <c r="I68" s="48"/>
      <c r="J68" s="198"/>
      <c r="K68" s="199"/>
      <c r="L68" s="962"/>
      <c r="M68" s="950"/>
      <c r="N68" s="950"/>
      <c r="O68" s="1013" t="str">
        <f t="shared" si="10"/>
        <v/>
      </c>
      <c r="P68" s="1014" t="str">
        <f t="shared" si="11"/>
        <v/>
      </c>
      <c r="Q68" s="1014" t="str">
        <f t="shared" si="12"/>
        <v/>
      </c>
      <c r="R68" s="962"/>
      <c r="S68" s="1015" t="str">
        <f t="shared" si="19"/>
        <v/>
      </c>
      <c r="T68" s="1015" t="str">
        <f t="shared" si="20"/>
        <v/>
      </c>
      <c r="U68" s="1142" t="str">
        <f t="shared" si="13"/>
        <v/>
      </c>
      <c r="V68" s="6"/>
      <c r="W68" s="26"/>
      <c r="Z68" s="1072" t="str">
        <f t="shared" si="21"/>
        <v/>
      </c>
      <c r="AA68" s="1073">
        <f>+tab!$C$156</f>
        <v>0.62</v>
      </c>
      <c r="AB68" s="1074" t="e">
        <f t="shared" si="14"/>
        <v>#VALUE!</v>
      </c>
      <c r="AC68" s="1074" t="e">
        <f t="shared" si="15"/>
        <v>#VALUE!</v>
      </c>
      <c r="AD68" s="1074" t="e">
        <f t="shared" si="16"/>
        <v>#VALUE!</v>
      </c>
      <c r="AE68" s="1075" t="e">
        <f t="shared" si="22"/>
        <v>#VALUE!</v>
      </c>
      <c r="AF68" s="1075">
        <f t="shared" si="23"/>
        <v>0</v>
      </c>
      <c r="AG68" s="1076">
        <f>IF(H68&gt;8,tab!C$157,tab!C$160)</f>
        <v>0.4</v>
      </c>
      <c r="AH68" s="1050">
        <f t="shared" si="24"/>
        <v>0</v>
      </c>
      <c r="AI68" s="1050">
        <f t="shared" si="25"/>
        <v>0</v>
      </c>
      <c r="AJ68" s="1077" t="b">
        <f t="shared" si="26"/>
        <v>0</v>
      </c>
      <c r="AK68" s="1053">
        <f t="shared" si="27"/>
        <v>114</v>
      </c>
      <c r="AL68" s="1052">
        <f t="shared" si="28"/>
        <v>30</v>
      </c>
      <c r="AM68" s="1052">
        <f t="shared" si="17"/>
        <v>30</v>
      </c>
      <c r="AN68" s="1078">
        <f t="shared" si="29"/>
        <v>0</v>
      </c>
      <c r="AU68" s="51"/>
      <c r="AV68" s="51"/>
    </row>
    <row r="69" spans="2:48" ht="13.15" customHeight="1" x14ac:dyDescent="0.2">
      <c r="B69" s="21"/>
      <c r="C69" s="45"/>
      <c r="D69" s="196"/>
      <c r="E69" s="196"/>
      <c r="F69" s="196"/>
      <c r="G69" s="48"/>
      <c r="H69" s="197"/>
      <c r="I69" s="48"/>
      <c r="J69" s="198"/>
      <c r="K69" s="199"/>
      <c r="L69" s="962"/>
      <c r="M69" s="950"/>
      <c r="N69" s="950"/>
      <c r="O69" s="1013" t="str">
        <f t="shared" si="10"/>
        <v/>
      </c>
      <c r="P69" s="1014" t="str">
        <f t="shared" si="11"/>
        <v/>
      </c>
      <c r="Q69" s="1014" t="str">
        <f t="shared" si="12"/>
        <v/>
      </c>
      <c r="R69" s="962"/>
      <c r="S69" s="1015" t="str">
        <f t="shared" si="19"/>
        <v/>
      </c>
      <c r="T69" s="1015" t="str">
        <f t="shared" si="20"/>
        <v/>
      </c>
      <c r="U69" s="1142" t="str">
        <f t="shared" si="13"/>
        <v/>
      </c>
      <c r="V69" s="6"/>
      <c r="W69" s="26"/>
      <c r="Z69" s="1072" t="str">
        <f t="shared" si="21"/>
        <v/>
      </c>
      <c r="AA69" s="1073">
        <f>+tab!$C$156</f>
        <v>0.62</v>
      </c>
      <c r="AB69" s="1074" t="e">
        <f t="shared" si="14"/>
        <v>#VALUE!</v>
      </c>
      <c r="AC69" s="1074" t="e">
        <f t="shared" si="15"/>
        <v>#VALUE!</v>
      </c>
      <c r="AD69" s="1074" t="e">
        <f t="shared" si="16"/>
        <v>#VALUE!</v>
      </c>
      <c r="AE69" s="1075" t="e">
        <f t="shared" si="22"/>
        <v>#VALUE!</v>
      </c>
      <c r="AF69" s="1075">
        <f t="shared" si="23"/>
        <v>0</v>
      </c>
      <c r="AG69" s="1076">
        <f>IF(H69&gt;8,tab!C$157,tab!C$160)</f>
        <v>0.4</v>
      </c>
      <c r="AH69" s="1050">
        <f t="shared" si="24"/>
        <v>0</v>
      </c>
      <c r="AI69" s="1050">
        <f t="shared" si="25"/>
        <v>0</v>
      </c>
      <c r="AJ69" s="1077" t="b">
        <f t="shared" si="26"/>
        <v>0</v>
      </c>
      <c r="AK69" s="1053">
        <f t="shared" si="27"/>
        <v>114</v>
      </c>
      <c r="AL69" s="1052">
        <f t="shared" si="28"/>
        <v>30</v>
      </c>
      <c r="AM69" s="1052">
        <f t="shared" si="17"/>
        <v>30</v>
      </c>
      <c r="AN69" s="1078">
        <f t="shared" si="29"/>
        <v>0</v>
      </c>
      <c r="AU69" s="51"/>
      <c r="AV69" s="51"/>
    </row>
    <row r="70" spans="2:48" ht="13.15" customHeight="1" x14ac:dyDescent="0.2">
      <c r="B70" s="21"/>
      <c r="C70" s="45"/>
      <c r="D70" s="196"/>
      <c r="E70" s="196"/>
      <c r="F70" s="196"/>
      <c r="G70" s="48"/>
      <c r="H70" s="197"/>
      <c r="I70" s="48"/>
      <c r="J70" s="198"/>
      <c r="K70" s="199"/>
      <c r="L70" s="962"/>
      <c r="M70" s="950"/>
      <c r="N70" s="950"/>
      <c r="O70" s="1013" t="str">
        <f t="shared" si="10"/>
        <v/>
      </c>
      <c r="P70" s="1014" t="str">
        <f t="shared" si="11"/>
        <v/>
      </c>
      <c r="Q70" s="1014" t="str">
        <f t="shared" si="12"/>
        <v/>
      </c>
      <c r="R70" s="962"/>
      <c r="S70" s="1015" t="str">
        <f t="shared" si="19"/>
        <v/>
      </c>
      <c r="T70" s="1015" t="str">
        <f t="shared" si="20"/>
        <v/>
      </c>
      <c r="U70" s="1142" t="str">
        <f t="shared" si="13"/>
        <v/>
      </c>
      <c r="V70" s="6"/>
      <c r="W70" s="26"/>
      <c r="Z70" s="1072" t="str">
        <f t="shared" si="21"/>
        <v/>
      </c>
      <c r="AA70" s="1073">
        <f>+tab!$C$156</f>
        <v>0.62</v>
      </c>
      <c r="AB70" s="1074" t="e">
        <f t="shared" si="14"/>
        <v>#VALUE!</v>
      </c>
      <c r="AC70" s="1074" t="e">
        <f t="shared" si="15"/>
        <v>#VALUE!</v>
      </c>
      <c r="AD70" s="1074" t="e">
        <f t="shared" si="16"/>
        <v>#VALUE!</v>
      </c>
      <c r="AE70" s="1075" t="e">
        <f t="shared" si="22"/>
        <v>#VALUE!</v>
      </c>
      <c r="AF70" s="1075">
        <f t="shared" si="23"/>
        <v>0</v>
      </c>
      <c r="AG70" s="1076">
        <f>IF(H70&gt;8,tab!C$157,tab!C$160)</f>
        <v>0.4</v>
      </c>
      <c r="AH70" s="1050">
        <f t="shared" si="24"/>
        <v>0</v>
      </c>
      <c r="AI70" s="1050">
        <f t="shared" si="25"/>
        <v>0</v>
      </c>
      <c r="AJ70" s="1077" t="b">
        <f t="shared" si="26"/>
        <v>0</v>
      </c>
      <c r="AK70" s="1053">
        <f t="shared" si="27"/>
        <v>114</v>
      </c>
      <c r="AL70" s="1052">
        <f t="shared" si="28"/>
        <v>30</v>
      </c>
      <c r="AM70" s="1052">
        <f t="shared" si="17"/>
        <v>30</v>
      </c>
      <c r="AN70" s="1078">
        <f t="shared" si="29"/>
        <v>0</v>
      </c>
      <c r="AU70" s="51"/>
      <c r="AV70" s="51"/>
    </row>
    <row r="71" spans="2:48" ht="13.15" customHeight="1" x14ac:dyDescent="0.2">
      <c r="B71" s="21"/>
      <c r="C71" s="45"/>
      <c r="D71" s="196"/>
      <c r="E71" s="196"/>
      <c r="F71" s="196"/>
      <c r="G71" s="48"/>
      <c r="H71" s="197"/>
      <c r="I71" s="48"/>
      <c r="J71" s="198"/>
      <c r="K71" s="199"/>
      <c r="L71" s="962"/>
      <c r="M71" s="950"/>
      <c r="N71" s="950"/>
      <c r="O71" s="1013" t="str">
        <f t="shared" si="10"/>
        <v/>
      </c>
      <c r="P71" s="1014" t="str">
        <f t="shared" si="11"/>
        <v/>
      </c>
      <c r="Q71" s="1014" t="str">
        <f t="shared" si="12"/>
        <v/>
      </c>
      <c r="R71" s="962"/>
      <c r="S71" s="1015" t="str">
        <f t="shared" si="19"/>
        <v/>
      </c>
      <c r="T71" s="1015" t="str">
        <f t="shared" si="20"/>
        <v/>
      </c>
      <c r="U71" s="1142" t="str">
        <f t="shared" si="13"/>
        <v/>
      </c>
      <c r="V71" s="6"/>
      <c r="W71" s="26"/>
      <c r="Z71" s="1072" t="str">
        <f t="shared" si="21"/>
        <v/>
      </c>
      <c r="AA71" s="1073">
        <f>+tab!$C$156</f>
        <v>0.62</v>
      </c>
      <c r="AB71" s="1074" t="e">
        <f t="shared" si="14"/>
        <v>#VALUE!</v>
      </c>
      <c r="AC71" s="1074" t="e">
        <f t="shared" si="15"/>
        <v>#VALUE!</v>
      </c>
      <c r="AD71" s="1074" t="e">
        <f t="shared" si="16"/>
        <v>#VALUE!</v>
      </c>
      <c r="AE71" s="1075" t="e">
        <f t="shared" si="22"/>
        <v>#VALUE!</v>
      </c>
      <c r="AF71" s="1075">
        <f t="shared" si="23"/>
        <v>0</v>
      </c>
      <c r="AG71" s="1076">
        <f>IF(H71&gt;8,tab!C$157,tab!C$160)</f>
        <v>0.4</v>
      </c>
      <c r="AH71" s="1050">
        <f t="shared" si="24"/>
        <v>0</v>
      </c>
      <c r="AI71" s="1050">
        <f t="shared" si="25"/>
        <v>0</v>
      </c>
      <c r="AJ71" s="1077" t="b">
        <f t="shared" si="26"/>
        <v>0</v>
      </c>
      <c r="AK71" s="1053">
        <f t="shared" si="27"/>
        <v>114</v>
      </c>
      <c r="AL71" s="1052">
        <f t="shared" si="28"/>
        <v>30</v>
      </c>
      <c r="AM71" s="1052">
        <f t="shared" si="17"/>
        <v>30</v>
      </c>
      <c r="AN71" s="1078">
        <f t="shared" si="29"/>
        <v>0</v>
      </c>
      <c r="AU71" s="51"/>
      <c r="AV71" s="51"/>
    </row>
    <row r="72" spans="2:48" ht="13.15" customHeight="1" x14ac:dyDescent="0.2">
      <c r="B72" s="21"/>
      <c r="C72" s="45"/>
      <c r="D72" s="196"/>
      <c r="E72" s="196"/>
      <c r="F72" s="196"/>
      <c r="G72" s="48"/>
      <c r="H72" s="197"/>
      <c r="I72" s="48"/>
      <c r="J72" s="198"/>
      <c r="K72" s="199"/>
      <c r="L72" s="962"/>
      <c r="M72" s="950"/>
      <c r="N72" s="950"/>
      <c r="O72" s="1013" t="str">
        <f t="shared" si="10"/>
        <v/>
      </c>
      <c r="P72" s="1014" t="str">
        <f t="shared" si="11"/>
        <v/>
      </c>
      <c r="Q72" s="1014" t="str">
        <f t="shared" si="12"/>
        <v/>
      </c>
      <c r="R72" s="962"/>
      <c r="S72" s="1015" t="str">
        <f t="shared" si="19"/>
        <v/>
      </c>
      <c r="T72" s="1015" t="str">
        <f t="shared" si="20"/>
        <v/>
      </c>
      <c r="U72" s="1142" t="str">
        <f t="shared" si="13"/>
        <v/>
      </c>
      <c r="V72" s="6"/>
      <c r="W72" s="26"/>
      <c r="Z72" s="1072" t="str">
        <f t="shared" si="21"/>
        <v/>
      </c>
      <c r="AA72" s="1073">
        <f>+tab!$C$156</f>
        <v>0.62</v>
      </c>
      <c r="AB72" s="1074" t="e">
        <f t="shared" si="14"/>
        <v>#VALUE!</v>
      </c>
      <c r="AC72" s="1074" t="e">
        <f t="shared" si="15"/>
        <v>#VALUE!</v>
      </c>
      <c r="AD72" s="1074" t="e">
        <f t="shared" si="16"/>
        <v>#VALUE!</v>
      </c>
      <c r="AE72" s="1075" t="e">
        <f t="shared" si="22"/>
        <v>#VALUE!</v>
      </c>
      <c r="AF72" s="1075">
        <f t="shared" si="23"/>
        <v>0</v>
      </c>
      <c r="AG72" s="1076">
        <f>IF(H72&gt;8,tab!C$157,tab!C$160)</f>
        <v>0.4</v>
      </c>
      <c r="AH72" s="1050">
        <f t="shared" si="24"/>
        <v>0</v>
      </c>
      <c r="AI72" s="1050">
        <f t="shared" si="25"/>
        <v>0</v>
      </c>
      <c r="AJ72" s="1077" t="b">
        <f t="shared" si="26"/>
        <v>0</v>
      </c>
      <c r="AK72" s="1053">
        <f t="shared" si="27"/>
        <v>114</v>
      </c>
      <c r="AL72" s="1052">
        <f t="shared" si="28"/>
        <v>30</v>
      </c>
      <c r="AM72" s="1052">
        <f t="shared" si="17"/>
        <v>30</v>
      </c>
      <c r="AN72" s="1078">
        <f t="shared" si="29"/>
        <v>0</v>
      </c>
      <c r="AU72" s="51"/>
      <c r="AV72" s="51"/>
    </row>
    <row r="73" spans="2:48" ht="13.15" customHeight="1" x14ac:dyDescent="0.2">
      <c r="B73" s="21"/>
      <c r="C73" s="45"/>
      <c r="D73" s="196"/>
      <c r="E73" s="196"/>
      <c r="F73" s="196"/>
      <c r="G73" s="48"/>
      <c r="H73" s="197"/>
      <c r="I73" s="48"/>
      <c r="J73" s="198"/>
      <c r="K73" s="199"/>
      <c r="L73" s="962"/>
      <c r="M73" s="950"/>
      <c r="N73" s="950"/>
      <c r="O73" s="1013" t="str">
        <f t="shared" si="10"/>
        <v/>
      </c>
      <c r="P73" s="1014" t="str">
        <f t="shared" si="11"/>
        <v/>
      </c>
      <c r="Q73" s="1014" t="str">
        <f t="shared" si="12"/>
        <v/>
      </c>
      <c r="R73" s="962"/>
      <c r="S73" s="1015" t="str">
        <f t="shared" si="19"/>
        <v/>
      </c>
      <c r="T73" s="1015" t="str">
        <f t="shared" si="20"/>
        <v/>
      </c>
      <c r="U73" s="1142" t="str">
        <f t="shared" si="13"/>
        <v/>
      </c>
      <c r="V73" s="6"/>
      <c r="W73" s="26"/>
      <c r="Z73" s="1072" t="str">
        <f t="shared" si="21"/>
        <v/>
      </c>
      <c r="AA73" s="1073">
        <f>+tab!$C$156</f>
        <v>0.62</v>
      </c>
      <c r="AB73" s="1074" t="e">
        <f t="shared" si="14"/>
        <v>#VALUE!</v>
      </c>
      <c r="AC73" s="1074" t="e">
        <f t="shared" si="15"/>
        <v>#VALUE!</v>
      </c>
      <c r="AD73" s="1074" t="e">
        <f t="shared" si="16"/>
        <v>#VALUE!</v>
      </c>
      <c r="AE73" s="1075" t="e">
        <f t="shared" si="22"/>
        <v>#VALUE!</v>
      </c>
      <c r="AF73" s="1075">
        <f t="shared" si="23"/>
        <v>0</v>
      </c>
      <c r="AG73" s="1076">
        <f>IF(H73&gt;8,tab!C$157,tab!C$160)</f>
        <v>0.4</v>
      </c>
      <c r="AH73" s="1050">
        <f t="shared" si="24"/>
        <v>0</v>
      </c>
      <c r="AI73" s="1050">
        <f t="shared" si="25"/>
        <v>0</v>
      </c>
      <c r="AJ73" s="1077" t="b">
        <f t="shared" si="26"/>
        <v>0</v>
      </c>
      <c r="AK73" s="1053">
        <f t="shared" si="27"/>
        <v>114</v>
      </c>
      <c r="AL73" s="1052">
        <f t="shared" si="28"/>
        <v>30</v>
      </c>
      <c r="AM73" s="1052">
        <f t="shared" si="17"/>
        <v>30</v>
      </c>
      <c r="AN73" s="1078">
        <f t="shared" si="29"/>
        <v>0</v>
      </c>
      <c r="AU73" s="51"/>
      <c r="AV73" s="51"/>
    </row>
    <row r="74" spans="2:48" ht="13.15" customHeight="1" x14ac:dyDescent="0.2">
      <c r="B74" s="21"/>
      <c r="C74" s="45"/>
      <c r="D74" s="196"/>
      <c r="E74" s="196"/>
      <c r="F74" s="196"/>
      <c r="G74" s="48"/>
      <c r="H74" s="197"/>
      <c r="I74" s="48"/>
      <c r="J74" s="198"/>
      <c r="K74" s="199"/>
      <c r="L74" s="962"/>
      <c r="M74" s="950"/>
      <c r="N74" s="950"/>
      <c r="O74" s="1013" t="str">
        <f t="shared" si="10"/>
        <v/>
      </c>
      <c r="P74" s="1014" t="str">
        <f t="shared" si="11"/>
        <v/>
      </c>
      <c r="Q74" s="1014" t="str">
        <f t="shared" si="12"/>
        <v/>
      </c>
      <c r="R74" s="962"/>
      <c r="S74" s="1015" t="str">
        <f t="shared" si="19"/>
        <v/>
      </c>
      <c r="T74" s="1015" t="str">
        <f t="shared" si="20"/>
        <v/>
      </c>
      <c r="U74" s="1142" t="str">
        <f t="shared" si="13"/>
        <v/>
      </c>
      <c r="V74" s="6"/>
      <c r="W74" s="26"/>
      <c r="Z74" s="1072" t="str">
        <f t="shared" si="21"/>
        <v/>
      </c>
      <c r="AA74" s="1073">
        <f>+tab!$C$156</f>
        <v>0.62</v>
      </c>
      <c r="AB74" s="1074" t="e">
        <f t="shared" si="14"/>
        <v>#VALUE!</v>
      </c>
      <c r="AC74" s="1074" t="e">
        <f t="shared" si="15"/>
        <v>#VALUE!</v>
      </c>
      <c r="AD74" s="1074" t="e">
        <f t="shared" si="16"/>
        <v>#VALUE!</v>
      </c>
      <c r="AE74" s="1075" t="e">
        <f t="shared" si="22"/>
        <v>#VALUE!</v>
      </c>
      <c r="AF74" s="1075">
        <f t="shared" si="23"/>
        <v>0</v>
      </c>
      <c r="AG74" s="1076">
        <f>IF(H74&gt;8,tab!C$157,tab!C$160)</f>
        <v>0.4</v>
      </c>
      <c r="AH74" s="1050">
        <f t="shared" si="24"/>
        <v>0</v>
      </c>
      <c r="AI74" s="1050">
        <f t="shared" si="25"/>
        <v>0</v>
      </c>
      <c r="AJ74" s="1077" t="b">
        <f t="shared" si="26"/>
        <v>0</v>
      </c>
      <c r="AK74" s="1053">
        <f t="shared" si="27"/>
        <v>114</v>
      </c>
      <c r="AL74" s="1052">
        <f t="shared" si="28"/>
        <v>30</v>
      </c>
      <c r="AM74" s="1052">
        <f t="shared" si="17"/>
        <v>30</v>
      </c>
      <c r="AN74" s="1078">
        <f t="shared" si="29"/>
        <v>0</v>
      </c>
      <c r="AU74" s="51"/>
      <c r="AV74" s="51"/>
    </row>
    <row r="75" spans="2:48" ht="13.15" customHeight="1" x14ac:dyDescent="0.2">
      <c r="B75" s="21"/>
      <c r="C75" s="45"/>
      <c r="D75" s="196"/>
      <c r="E75" s="196"/>
      <c r="F75" s="196"/>
      <c r="G75" s="48"/>
      <c r="H75" s="197"/>
      <c r="I75" s="48"/>
      <c r="J75" s="198"/>
      <c r="K75" s="199"/>
      <c r="L75" s="962"/>
      <c r="M75" s="950"/>
      <c r="N75" s="950"/>
      <c r="O75" s="1013" t="str">
        <f t="shared" si="10"/>
        <v/>
      </c>
      <c r="P75" s="1014" t="str">
        <f t="shared" si="11"/>
        <v/>
      </c>
      <c r="Q75" s="1014" t="str">
        <f t="shared" si="12"/>
        <v/>
      </c>
      <c r="R75" s="962"/>
      <c r="S75" s="1015" t="str">
        <f t="shared" si="19"/>
        <v/>
      </c>
      <c r="T75" s="1015" t="str">
        <f t="shared" si="20"/>
        <v/>
      </c>
      <c r="U75" s="1142" t="str">
        <f t="shared" si="13"/>
        <v/>
      </c>
      <c r="V75" s="6"/>
      <c r="W75" s="26"/>
      <c r="Z75" s="1072" t="str">
        <f t="shared" si="21"/>
        <v/>
      </c>
      <c r="AA75" s="1073">
        <f>+tab!$C$156</f>
        <v>0.62</v>
      </c>
      <c r="AB75" s="1074" t="e">
        <f t="shared" si="14"/>
        <v>#VALUE!</v>
      </c>
      <c r="AC75" s="1074" t="e">
        <f t="shared" si="15"/>
        <v>#VALUE!</v>
      </c>
      <c r="AD75" s="1074" t="e">
        <f t="shared" si="16"/>
        <v>#VALUE!</v>
      </c>
      <c r="AE75" s="1075" t="e">
        <f t="shared" si="22"/>
        <v>#VALUE!</v>
      </c>
      <c r="AF75" s="1075">
        <f t="shared" si="23"/>
        <v>0</v>
      </c>
      <c r="AG75" s="1076">
        <f>IF(H75&gt;8,tab!C$157,tab!C$160)</f>
        <v>0.4</v>
      </c>
      <c r="AH75" s="1050">
        <f t="shared" si="24"/>
        <v>0</v>
      </c>
      <c r="AI75" s="1050">
        <f t="shared" si="25"/>
        <v>0</v>
      </c>
      <c r="AJ75" s="1077" t="b">
        <f t="shared" si="26"/>
        <v>0</v>
      </c>
      <c r="AK75" s="1053">
        <f t="shared" si="27"/>
        <v>114</v>
      </c>
      <c r="AL75" s="1052">
        <f t="shared" si="28"/>
        <v>30</v>
      </c>
      <c r="AM75" s="1052">
        <f t="shared" si="17"/>
        <v>30</v>
      </c>
      <c r="AN75" s="1078">
        <f t="shared" si="29"/>
        <v>0</v>
      </c>
      <c r="AU75" s="51"/>
      <c r="AV75" s="51"/>
    </row>
    <row r="76" spans="2:48" ht="13.15" customHeight="1" x14ac:dyDescent="0.2">
      <c r="B76" s="21"/>
      <c r="C76" s="45"/>
      <c r="D76" s="196"/>
      <c r="E76" s="196"/>
      <c r="F76" s="196"/>
      <c r="G76" s="48"/>
      <c r="H76" s="197"/>
      <c r="I76" s="48"/>
      <c r="J76" s="198"/>
      <c r="K76" s="199"/>
      <c r="L76" s="962"/>
      <c r="M76" s="950"/>
      <c r="N76" s="950"/>
      <c r="O76" s="1013" t="str">
        <f t="shared" si="10"/>
        <v/>
      </c>
      <c r="P76" s="1014" t="str">
        <f t="shared" si="11"/>
        <v/>
      </c>
      <c r="Q76" s="1014" t="str">
        <f t="shared" si="12"/>
        <v/>
      </c>
      <c r="R76" s="962"/>
      <c r="S76" s="1015" t="str">
        <f t="shared" si="19"/>
        <v/>
      </c>
      <c r="T76" s="1015" t="str">
        <f t="shared" si="20"/>
        <v/>
      </c>
      <c r="U76" s="1142" t="str">
        <f t="shared" si="13"/>
        <v/>
      </c>
      <c r="V76" s="6"/>
      <c r="W76" s="26"/>
      <c r="Z76" s="1072" t="str">
        <f t="shared" si="21"/>
        <v/>
      </c>
      <c r="AA76" s="1073">
        <f>+tab!$C$156</f>
        <v>0.62</v>
      </c>
      <c r="AB76" s="1074" t="e">
        <f t="shared" si="14"/>
        <v>#VALUE!</v>
      </c>
      <c r="AC76" s="1074" t="e">
        <f t="shared" si="15"/>
        <v>#VALUE!</v>
      </c>
      <c r="AD76" s="1074" t="e">
        <f t="shared" si="16"/>
        <v>#VALUE!</v>
      </c>
      <c r="AE76" s="1075" t="e">
        <f t="shared" si="22"/>
        <v>#VALUE!</v>
      </c>
      <c r="AF76" s="1075">
        <f t="shared" si="23"/>
        <v>0</v>
      </c>
      <c r="AG76" s="1076">
        <f>IF(H76&gt;8,tab!C$157,tab!C$160)</f>
        <v>0.4</v>
      </c>
      <c r="AH76" s="1050">
        <f t="shared" si="24"/>
        <v>0</v>
      </c>
      <c r="AI76" s="1050">
        <f t="shared" si="25"/>
        <v>0</v>
      </c>
      <c r="AJ76" s="1077" t="b">
        <f t="shared" si="26"/>
        <v>0</v>
      </c>
      <c r="AK76" s="1053">
        <f t="shared" si="27"/>
        <v>114</v>
      </c>
      <c r="AL76" s="1052">
        <f t="shared" si="28"/>
        <v>30</v>
      </c>
      <c r="AM76" s="1052">
        <f t="shared" si="17"/>
        <v>30</v>
      </c>
      <c r="AN76" s="1078">
        <f t="shared" si="29"/>
        <v>0</v>
      </c>
      <c r="AU76" s="51"/>
      <c r="AV76" s="51"/>
    </row>
    <row r="77" spans="2:48" ht="13.15" customHeight="1" x14ac:dyDescent="0.2">
      <c r="B77" s="21"/>
      <c r="C77" s="45"/>
      <c r="D77" s="196"/>
      <c r="E77" s="196"/>
      <c r="F77" s="196"/>
      <c r="G77" s="48"/>
      <c r="H77" s="197"/>
      <c r="I77" s="48"/>
      <c r="J77" s="198"/>
      <c r="K77" s="199"/>
      <c r="L77" s="962"/>
      <c r="M77" s="950"/>
      <c r="N77" s="950"/>
      <c r="O77" s="1013" t="str">
        <f t="shared" si="10"/>
        <v/>
      </c>
      <c r="P77" s="1014" t="str">
        <f t="shared" si="11"/>
        <v/>
      </c>
      <c r="Q77" s="1014" t="str">
        <f t="shared" si="12"/>
        <v/>
      </c>
      <c r="R77" s="962"/>
      <c r="S77" s="1015" t="str">
        <f t="shared" si="19"/>
        <v/>
      </c>
      <c r="T77" s="1015" t="str">
        <f t="shared" si="20"/>
        <v/>
      </c>
      <c r="U77" s="1142" t="str">
        <f t="shared" si="13"/>
        <v/>
      </c>
      <c r="V77" s="6"/>
      <c r="W77" s="26"/>
      <c r="Z77" s="1072" t="str">
        <f t="shared" si="21"/>
        <v/>
      </c>
      <c r="AA77" s="1073">
        <f>+tab!$C$156</f>
        <v>0.62</v>
      </c>
      <c r="AB77" s="1074" t="e">
        <f t="shared" si="14"/>
        <v>#VALUE!</v>
      </c>
      <c r="AC77" s="1074" t="e">
        <f t="shared" si="15"/>
        <v>#VALUE!</v>
      </c>
      <c r="AD77" s="1074" t="e">
        <f t="shared" si="16"/>
        <v>#VALUE!</v>
      </c>
      <c r="AE77" s="1075" t="e">
        <f t="shared" si="22"/>
        <v>#VALUE!</v>
      </c>
      <c r="AF77" s="1075">
        <f t="shared" si="23"/>
        <v>0</v>
      </c>
      <c r="AG77" s="1076">
        <f>IF(H77&gt;8,tab!C$157,tab!C$160)</f>
        <v>0.4</v>
      </c>
      <c r="AH77" s="1050">
        <f t="shared" si="24"/>
        <v>0</v>
      </c>
      <c r="AI77" s="1050">
        <f t="shared" si="25"/>
        <v>0</v>
      </c>
      <c r="AJ77" s="1077" t="b">
        <f t="shared" si="26"/>
        <v>0</v>
      </c>
      <c r="AK77" s="1053">
        <f t="shared" si="27"/>
        <v>114</v>
      </c>
      <c r="AL77" s="1052">
        <f t="shared" si="28"/>
        <v>30</v>
      </c>
      <c r="AM77" s="1052">
        <f t="shared" si="17"/>
        <v>30</v>
      </c>
      <c r="AN77" s="1078">
        <f t="shared" si="29"/>
        <v>0</v>
      </c>
      <c r="AU77" s="51"/>
      <c r="AV77" s="51"/>
    </row>
    <row r="78" spans="2:48" ht="13.15" customHeight="1" x14ac:dyDescent="0.2">
      <c r="B78" s="21"/>
      <c r="C78" s="45"/>
      <c r="D78" s="196"/>
      <c r="E78" s="196"/>
      <c r="F78" s="196"/>
      <c r="G78" s="48"/>
      <c r="H78" s="197"/>
      <c r="I78" s="48"/>
      <c r="J78" s="198"/>
      <c r="K78" s="199"/>
      <c r="L78" s="962"/>
      <c r="M78" s="950"/>
      <c r="N78" s="950"/>
      <c r="O78" s="1013" t="str">
        <f t="shared" si="10"/>
        <v/>
      </c>
      <c r="P78" s="1014" t="str">
        <f t="shared" si="11"/>
        <v/>
      </c>
      <c r="Q78" s="1014" t="str">
        <f t="shared" si="12"/>
        <v/>
      </c>
      <c r="R78" s="962"/>
      <c r="S78" s="1015" t="str">
        <f t="shared" si="19"/>
        <v/>
      </c>
      <c r="T78" s="1015" t="str">
        <f t="shared" si="20"/>
        <v/>
      </c>
      <c r="U78" s="1142" t="str">
        <f t="shared" si="13"/>
        <v/>
      </c>
      <c r="V78" s="6"/>
      <c r="W78" s="26"/>
      <c r="Z78" s="1072" t="str">
        <f t="shared" si="21"/>
        <v/>
      </c>
      <c r="AA78" s="1073">
        <f>+tab!$C$156</f>
        <v>0.62</v>
      </c>
      <c r="AB78" s="1074" t="e">
        <f t="shared" si="14"/>
        <v>#VALUE!</v>
      </c>
      <c r="AC78" s="1074" t="e">
        <f t="shared" si="15"/>
        <v>#VALUE!</v>
      </c>
      <c r="AD78" s="1074" t="e">
        <f t="shared" si="16"/>
        <v>#VALUE!</v>
      </c>
      <c r="AE78" s="1075" t="e">
        <f t="shared" si="22"/>
        <v>#VALUE!</v>
      </c>
      <c r="AF78" s="1075">
        <f t="shared" si="23"/>
        <v>0</v>
      </c>
      <c r="AG78" s="1076">
        <f>IF(H78&gt;8,tab!C$157,tab!C$160)</f>
        <v>0.4</v>
      </c>
      <c r="AH78" s="1050">
        <f t="shared" si="24"/>
        <v>0</v>
      </c>
      <c r="AI78" s="1050">
        <f t="shared" si="25"/>
        <v>0</v>
      </c>
      <c r="AJ78" s="1077" t="b">
        <f t="shared" si="26"/>
        <v>0</v>
      </c>
      <c r="AK78" s="1053">
        <f t="shared" si="27"/>
        <v>114</v>
      </c>
      <c r="AL78" s="1052">
        <f t="shared" si="28"/>
        <v>30</v>
      </c>
      <c r="AM78" s="1052">
        <f t="shared" si="17"/>
        <v>30</v>
      </c>
      <c r="AN78" s="1078">
        <f t="shared" si="29"/>
        <v>0</v>
      </c>
      <c r="AU78" s="51"/>
      <c r="AV78" s="51"/>
    </row>
    <row r="79" spans="2:48" ht="13.15" customHeight="1" x14ac:dyDescent="0.2">
      <c r="B79" s="21"/>
      <c r="C79" s="45"/>
      <c r="D79" s="196"/>
      <c r="E79" s="196"/>
      <c r="F79" s="196"/>
      <c r="G79" s="48"/>
      <c r="H79" s="197"/>
      <c r="I79" s="48"/>
      <c r="J79" s="198"/>
      <c r="K79" s="199"/>
      <c r="L79" s="962"/>
      <c r="M79" s="950"/>
      <c r="N79" s="950"/>
      <c r="O79" s="1013" t="str">
        <f t="shared" si="10"/>
        <v/>
      </c>
      <c r="P79" s="1014" t="str">
        <f t="shared" si="11"/>
        <v/>
      </c>
      <c r="Q79" s="1014" t="str">
        <f t="shared" si="12"/>
        <v/>
      </c>
      <c r="R79" s="962"/>
      <c r="S79" s="1015" t="str">
        <f t="shared" si="19"/>
        <v/>
      </c>
      <c r="T79" s="1015" t="str">
        <f t="shared" si="20"/>
        <v/>
      </c>
      <c r="U79" s="1142" t="str">
        <f t="shared" si="13"/>
        <v/>
      </c>
      <c r="V79" s="6"/>
      <c r="W79" s="26"/>
      <c r="Z79" s="1072" t="str">
        <f t="shared" si="21"/>
        <v/>
      </c>
      <c r="AA79" s="1073">
        <f>+tab!$C$156</f>
        <v>0.62</v>
      </c>
      <c r="AB79" s="1074" t="e">
        <f t="shared" si="14"/>
        <v>#VALUE!</v>
      </c>
      <c r="AC79" s="1074" t="e">
        <f t="shared" si="15"/>
        <v>#VALUE!</v>
      </c>
      <c r="AD79" s="1074" t="e">
        <f t="shared" si="16"/>
        <v>#VALUE!</v>
      </c>
      <c r="AE79" s="1075" t="e">
        <f t="shared" si="22"/>
        <v>#VALUE!</v>
      </c>
      <c r="AF79" s="1075">
        <f t="shared" si="23"/>
        <v>0</v>
      </c>
      <c r="AG79" s="1076">
        <f>IF(H79&gt;8,tab!C$157,tab!C$160)</f>
        <v>0.4</v>
      </c>
      <c r="AH79" s="1050">
        <f t="shared" si="24"/>
        <v>0</v>
      </c>
      <c r="AI79" s="1050">
        <f t="shared" si="25"/>
        <v>0</v>
      </c>
      <c r="AJ79" s="1077" t="b">
        <f t="shared" si="26"/>
        <v>0</v>
      </c>
      <c r="AK79" s="1053">
        <f t="shared" si="27"/>
        <v>114</v>
      </c>
      <c r="AL79" s="1052">
        <f t="shared" si="28"/>
        <v>30</v>
      </c>
      <c r="AM79" s="1052">
        <f t="shared" si="17"/>
        <v>30</v>
      </c>
      <c r="AN79" s="1078">
        <f t="shared" si="29"/>
        <v>0</v>
      </c>
      <c r="AU79" s="51"/>
      <c r="AV79" s="51"/>
    </row>
    <row r="80" spans="2:48" ht="13.15" customHeight="1" x14ac:dyDescent="0.2">
      <c r="B80" s="21"/>
      <c r="C80" s="45"/>
      <c r="D80" s="196"/>
      <c r="E80" s="196"/>
      <c r="F80" s="196"/>
      <c r="G80" s="48"/>
      <c r="H80" s="197"/>
      <c r="I80" s="48"/>
      <c r="J80" s="198"/>
      <c r="K80" s="199"/>
      <c r="L80" s="962"/>
      <c r="M80" s="950"/>
      <c r="N80" s="950"/>
      <c r="O80" s="1013" t="str">
        <f t="shared" si="10"/>
        <v/>
      </c>
      <c r="P80" s="1014" t="str">
        <f t="shared" si="11"/>
        <v/>
      </c>
      <c r="Q80" s="1014" t="str">
        <f t="shared" si="12"/>
        <v/>
      </c>
      <c r="R80" s="962"/>
      <c r="S80" s="1015" t="str">
        <f t="shared" ref="S80:S115" si="30">IF(K80="","",(1659*K80-Q80)*AC80)</f>
        <v/>
      </c>
      <c r="T80" s="1015" t="str">
        <f t="shared" ref="T80:T115" si="31">IF(K80="","",(Q80*AD80)+AB80*(AE80+AF80*(1-AG80)))</f>
        <v/>
      </c>
      <c r="U80" s="1142" t="str">
        <f t="shared" si="13"/>
        <v/>
      </c>
      <c r="V80" s="6"/>
      <c r="W80" s="26"/>
      <c r="Z80" s="1072" t="str">
        <f t="shared" ref="Z80:Z115" si="32">IF(I80="","",VLOOKUP(I80,Schaal2014,J80+1,FALSE))</f>
        <v/>
      </c>
      <c r="AA80" s="1073">
        <f>+tab!$C$156</f>
        <v>0.62</v>
      </c>
      <c r="AB80" s="1074" t="e">
        <f t="shared" si="14"/>
        <v>#VALUE!</v>
      </c>
      <c r="AC80" s="1074" t="e">
        <f t="shared" si="15"/>
        <v>#VALUE!</v>
      </c>
      <c r="AD80" s="1074" t="e">
        <f t="shared" si="16"/>
        <v>#VALUE!</v>
      </c>
      <c r="AE80" s="1075" t="e">
        <f t="shared" ref="AE80:AE115" si="33">O80+P80</f>
        <v>#VALUE!</v>
      </c>
      <c r="AF80" s="1075">
        <f t="shared" ref="AF80:AF115" si="34">M80+N80</f>
        <v>0</v>
      </c>
      <c r="AG80" s="1076">
        <f>IF(H80&gt;8,tab!C$157,tab!C$160)</f>
        <v>0.4</v>
      </c>
      <c r="AH80" s="1050">
        <f t="shared" ref="AH80:AH115" si="35">IF(G80&lt;25,0,IF(G80=25,25,IF(G80&lt;40,0,IF(G80=40,40,IF(G80&gt;=40,0)))))</f>
        <v>0</v>
      </c>
      <c r="AI80" s="1050">
        <f t="shared" ref="AI80:AI111" si="36">IF(AH80=25,Z80*1.08*K80/2,IF(AH80=40,Z80*1.08*K80,IF(AH80=0,0)))</f>
        <v>0</v>
      </c>
      <c r="AJ80" s="1077" t="b">
        <f t="shared" ref="AJ80:AJ115" si="37">DATE(YEAR($E$9),MONTH(H80),DAY(H80))&gt;$E$9</f>
        <v>0</v>
      </c>
      <c r="AK80" s="1053">
        <f t="shared" ref="AK80:AK111" si="38">YEAR($E$9)-YEAR(H80)-AJ80</f>
        <v>114</v>
      </c>
      <c r="AL80" s="1052">
        <f t="shared" ref="AL80:AL111" si="39">IF((H80=""),30,AK80)</f>
        <v>30</v>
      </c>
      <c r="AM80" s="1052">
        <f t="shared" si="17"/>
        <v>30</v>
      </c>
      <c r="AN80" s="1078">
        <f t="shared" si="29"/>
        <v>0</v>
      </c>
      <c r="AU80" s="51"/>
      <c r="AV80" s="51"/>
    </row>
    <row r="81" spans="2:48" ht="13.15" customHeight="1" x14ac:dyDescent="0.2">
      <c r="B81" s="21"/>
      <c r="C81" s="45"/>
      <c r="D81" s="196"/>
      <c r="E81" s="196"/>
      <c r="F81" s="196"/>
      <c r="G81" s="48"/>
      <c r="H81" s="197"/>
      <c r="I81" s="48"/>
      <c r="J81" s="198"/>
      <c r="K81" s="199"/>
      <c r="L81" s="962"/>
      <c r="M81" s="950"/>
      <c r="N81" s="950"/>
      <c r="O81" s="1013" t="str">
        <f t="shared" ref="O81:O115" si="40">IF(K81="","",IF(K81*40&gt;40,40,K81*40))</f>
        <v/>
      </c>
      <c r="P81" s="1014" t="str">
        <f t="shared" ref="P81:P115" si="41">IF(I81="","",IF(J81&lt;4,IF(40*K81&gt;40,40,40*K81),0))</f>
        <v/>
      </c>
      <c r="Q81" s="1014" t="str">
        <f t="shared" ref="Q81:Q115" si="42">IF(K81="","",SUM(M81:P81))</f>
        <v/>
      </c>
      <c r="R81" s="962"/>
      <c r="S81" s="1015" t="str">
        <f t="shared" si="30"/>
        <v/>
      </c>
      <c r="T81" s="1015" t="str">
        <f t="shared" si="31"/>
        <v/>
      </c>
      <c r="U81" s="1142" t="str">
        <f t="shared" ref="U81:U115" si="43">IF(K81="","",SUM(S81:T81))</f>
        <v/>
      </c>
      <c r="V81" s="6"/>
      <c r="W81" s="26"/>
      <c r="Z81" s="1072" t="str">
        <f t="shared" si="32"/>
        <v/>
      </c>
      <c r="AA81" s="1073">
        <f>+tab!$C$156</f>
        <v>0.62</v>
      </c>
      <c r="AB81" s="1074" t="e">
        <f t="shared" ref="AB81:AB115" si="44">Z81*12/1659</f>
        <v>#VALUE!</v>
      </c>
      <c r="AC81" s="1074" t="e">
        <f t="shared" ref="AC81:AC115" si="45">Z81*12*(1+AA81)/1659</f>
        <v>#VALUE!</v>
      </c>
      <c r="AD81" s="1074" t="e">
        <f t="shared" ref="AD81:AD115" si="46">AC81-AB81</f>
        <v>#VALUE!</v>
      </c>
      <c r="AE81" s="1075" t="e">
        <f t="shared" si="33"/>
        <v>#VALUE!</v>
      </c>
      <c r="AF81" s="1075">
        <f t="shared" si="34"/>
        <v>0</v>
      </c>
      <c r="AG81" s="1076">
        <f>IF(H81&gt;8,tab!C$157,tab!C$160)</f>
        <v>0.4</v>
      </c>
      <c r="AH81" s="1050">
        <f t="shared" si="35"/>
        <v>0</v>
      </c>
      <c r="AI81" s="1050">
        <f t="shared" si="36"/>
        <v>0</v>
      </c>
      <c r="AJ81" s="1077" t="b">
        <f t="shared" si="37"/>
        <v>0</v>
      </c>
      <c r="AK81" s="1053">
        <f t="shared" si="38"/>
        <v>114</v>
      </c>
      <c r="AL81" s="1052">
        <f t="shared" si="39"/>
        <v>30</v>
      </c>
      <c r="AM81" s="1052">
        <f t="shared" ref="AM81:AM115" si="47">IF((AL81)&gt;50,50,(AL81))</f>
        <v>30</v>
      </c>
      <c r="AN81" s="1078">
        <f t="shared" ref="AN81:AN112" si="48">(AM81*(SUM(K81:K81)))</f>
        <v>0</v>
      </c>
      <c r="AU81" s="51"/>
      <c r="AV81" s="51"/>
    </row>
    <row r="82" spans="2:48" ht="13.15" customHeight="1" x14ac:dyDescent="0.2">
      <c r="B82" s="21"/>
      <c r="C82" s="45"/>
      <c r="D82" s="196"/>
      <c r="E82" s="196"/>
      <c r="F82" s="196"/>
      <c r="G82" s="48"/>
      <c r="H82" s="197"/>
      <c r="I82" s="48"/>
      <c r="J82" s="198"/>
      <c r="K82" s="199"/>
      <c r="L82" s="962"/>
      <c r="M82" s="950"/>
      <c r="N82" s="950"/>
      <c r="O82" s="1013" t="str">
        <f t="shared" si="40"/>
        <v/>
      </c>
      <c r="P82" s="1014" t="str">
        <f t="shared" si="41"/>
        <v/>
      </c>
      <c r="Q82" s="1014" t="str">
        <f t="shared" si="42"/>
        <v/>
      </c>
      <c r="R82" s="962"/>
      <c r="S82" s="1015" t="str">
        <f t="shared" si="30"/>
        <v/>
      </c>
      <c r="T82" s="1015" t="str">
        <f t="shared" si="31"/>
        <v/>
      </c>
      <c r="U82" s="1142" t="str">
        <f t="shared" si="43"/>
        <v/>
      </c>
      <c r="V82" s="6"/>
      <c r="W82" s="26"/>
      <c r="Z82" s="1072" t="str">
        <f t="shared" si="32"/>
        <v/>
      </c>
      <c r="AA82" s="1073">
        <f>+tab!$C$156</f>
        <v>0.62</v>
      </c>
      <c r="AB82" s="1074" t="e">
        <f t="shared" si="44"/>
        <v>#VALUE!</v>
      </c>
      <c r="AC82" s="1074" t="e">
        <f t="shared" si="45"/>
        <v>#VALUE!</v>
      </c>
      <c r="AD82" s="1074" t="e">
        <f t="shared" si="46"/>
        <v>#VALUE!</v>
      </c>
      <c r="AE82" s="1075" t="e">
        <f t="shared" si="33"/>
        <v>#VALUE!</v>
      </c>
      <c r="AF82" s="1075">
        <f t="shared" si="34"/>
        <v>0</v>
      </c>
      <c r="AG82" s="1076">
        <f>IF(H82&gt;8,tab!C$157,tab!C$160)</f>
        <v>0.4</v>
      </c>
      <c r="AH82" s="1050">
        <f t="shared" si="35"/>
        <v>0</v>
      </c>
      <c r="AI82" s="1050">
        <f t="shared" si="36"/>
        <v>0</v>
      </c>
      <c r="AJ82" s="1077" t="b">
        <f t="shared" si="37"/>
        <v>0</v>
      </c>
      <c r="AK82" s="1053">
        <f t="shared" si="38"/>
        <v>114</v>
      </c>
      <c r="AL82" s="1052">
        <f t="shared" si="39"/>
        <v>30</v>
      </c>
      <c r="AM82" s="1052">
        <f t="shared" si="47"/>
        <v>30</v>
      </c>
      <c r="AN82" s="1078">
        <f t="shared" si="48"/>
        <v>0</v>
      </c>
      <c r="AU82" s="51"/>
      <c r="AV82" s="51"/>
    </row>
    <row r="83" spans="2:48" ht="13.15" customHeight="1" x14ac:dyDescent="0.2">
      <c r="B83" s="21"/>
      <c r="C83" s="45"/>
      <c r="D83" s="196"/>
      <c r="E83" s="196"/>
      <c r="F83" s="196"/>
      <c r="G83" s="48"/>
      <c r="H83" s="197"/>
      <c r="I83" s="48"/>
      <c r="J83" s="198"/>
      <c r="K83" s="199"/>
      <c r="L83" s="962"/>
      <c r="M83" s="950"/>
      <c r="N83" s="950"/>
      <c r="O83" s="1013" t="str">
        <f t="shared" si="40"/>
        <v/>
      </c>
      <c r="P83" s="1014" t="str">
        <f t="shared" si="41"/>
        <v/>
      </c>
      <c r="Q83" s="1014" t="str">
        <f t="shared" si="42"/>
        <v/>
      </c>
      <c r="R83" s="962"/>
      <c r="S83" s="1015" t="str">
        <f t="shared" si="30"/>
        <v/>
      </c>
      <c r="T83" s="1015" t="str">
        <f t="shared" si="31"/>
        <v/>
      </c>
      <c r="U83" s="1142" t="str">
        <f t="shared" si="43"/>
        <v/>
      </c>
      <c r="V83" s="6"/>
      <c r="W83" s="26"/>
      <c r="Z83" s="1072" t="str">
        <f t="shared" si="32"/>
        <v/>
      </c>
      <c r="AA83" s="1073">
        <f>+tab!$C$156</f>
        <v>0.62</v>
      </c>
      <c r="AB83" s="1074" t="e">
        <f t="shared" si="44"/>
        <v>#VALUE!</v>
      </c>
      <c r="AC83" s="1074" t="e">
        <f t="shared" si="45"/>
        <v>#VALUE!</v>
      </c>
      <c r="AD83" s="1074" t="e">
        <f t="shared" si="46"/>
        <v>#VALUE!</v>
      </c>
      <c r="AE83" s="1075" t="e">
        <f t="shared" si="33"/>
        <v>#VALUE!</v>
      </c>
      <c r="AF83" s="1075">
        <f t="shared" si="34"/>
        <v>0</v>
      </c>
      <c r="AG83" s="1076">
        <f>IF(H83&gt;8,tab!C$157,tab!C$160)</f>
        <v>0.4</v>
      </c>
      <c r="AH83" s="1050">
        <f t="shared" si="35"/>
        <v>0</v>
      </c>
      <c r="AI83" s="1050">
        <f t="shared" si="36"/>
        <v>0</v>
      </c>
      <c r="AJ83" s="1077" t="b">
        <f t="shared" si="37"/>
        <v>0</v>
      </c>
      <c r="AK83" s="1053">
        <f t="shared" si="38"/>
        <v>114</v>
      </c>
      <c r="AL83" s="1052">
        <f t="shared" si="39"/>
        <v>30</v>
      </c>
      <c r="AM83" s="1052">
        <f t="shared" si="47"/>
        <v>30</v>
      </c>
      <c r="AN83" s="1078">
        <f t="shared" si="48"/>
        <v>0</v>
      </c>
      <c r="AU83" s="51"/>
      <c r="AV83" s="51"/>
    </row>
    <row r="84" spans="2:48" ht="13.15" customHeight="1" x14ac:dyDescent="0.2">
      <c r="B84" s="21"/>
      <c r="C84" s="45"/>
      <c r="D84" s="196"/>
      <c r="E84" s="196"/>
      <c r="F84" s="196"/>
      <c r="G84" s="48"/>
      <c r="H84" s="197"/>
      <c r="I84" s="48"/>
      <c r="J84" s="198"/>
      <c r="K84" s="199"/>
      <c r="L84" s="962"/>
      <c r="M84" s="950"/>
      <c r="N84" s="950"/>
      <c r="O84" s="1013" t="str">
        <f t="shared" si="40"/>
        <v/>
      </c>
      <c r="P84" s="1014" t="str">
        <f t="shared" si="41"/>
        <v/>
      </c>
      <c r="Q84" s="1014" t="str">
        <f t="shared" si="42"/>
        <v/>
      </c>
      <c r="R84" s="962"/>
      <c r="S84" s="1015" t="str">
        <f t="shared" si="30"/>
        <v/>
      </c>
      <c r="T84" s="1015" t="str">
        <f t="shared" si="31"/>
        <v/>
      </c>
      <c r="U84" s="1142" t="str">
        <f t="shared" si="43"/>
        <v/>
      </c>
      <c r="V84" s="6"/>
      <c r="W84" s="26"/>
      <c r="Z84" s="1072" t="str">
        <f t="shared" si="32"/>
        <v/>
      </c>
      <c r="AA84" s="1073">
        <f>+tab!$C$156</f>
        <v>0.62</v>
      </c>
      <c r="AB84" s="1074" t="e">
        <f t="shared" si="44"/>
        <v>#VALUE!</v>
      </c>
      <c r="AC84" s="1074" t="e">
        <f t="shared" si="45"/>
        <v>#VALUE!</v>
      </c>
      <c r="AD84" s="1074" t="e">
        <f t="shared" si="46"/>
        <v>#VALUE!</v>
      </c>
      <c r="AE84" s="1075" t="e">
        <f t="shared" si="33"/>
        <v>#VALUE!</v>
      </c>
      <c r="AF84" s="1075">
        <f t="shared" si="34"/>
        <v>0</v>
      </c>
      <c r="AG84" s="1076">
        <f>IF(H84&gt;8,tab!C$157,tab!C$160)</f>
        <v>0.4</v>
      </c>
      <c r="AH84" s="1050">
        <f t="shared" si="35"/>
        <v>0</v>
      </c>
      <c r="AI84" s="1050">
        <f t="shared" si="36"/>
        <v>0</v>
      </c>
      <c r="AJ84" s="1077" t="b">
        <f t="shared" si="37"/>
        <v>0</v>
      </c>
      <c r="AK84" s="1053">
        <f t="shared" si="38"/>
        <v>114</v>
      </c>
      <c r="AL84" s="1052">
        <f t="shared" si="39"/>
        <v>30</v>
      </c>
      <c r="AM84" s="1052">
        <f t="shared" si="47"/>
        <v>30</v>
      </c>
      <c r="AN84" s="1078">
        <f t="shared" si="48"/>
        <v>0</v>
      </c>
      <c r="AU84" s="51"/>
      <c r="AV84" s="51"/>
    </row>
    <row r="85" spans="2:48" ht="13.15" customHeight="1" x14ac:dyDescent="0.2">
      <c r="B85" s="21"/>
      <c r="C85" s="45"/>
      <c r="D85" s="196"/>
      <c r="E85" s="196"/>
      <c r="F85" s="196"/>
      <c r="G85" s="48"/>
      <c r="H85" s="197"/>
      <c r="I85" s="48"/>
      <c r="J85" s="198"/>
      <c r="K85" s="199"/>
      <c r="L85" s="962"/>
      <c r="M85" s="950"/>
      <c r="N85" s="950"/>
      <c r="O85" s="1013" t="str">
        <f t="shared" si="40"/>
        <v/>
      </c>
      <c r="P85" s="1014" t="str">
        <f t="shared" si="41"/>
        <v/>
      </c>
      <c r="Q85" s="1014" t="str">
        <f t="shared" si="42"/>
        <v/>
      </c>
      <c r="R85" s="962"/>
      <c r="S85" s="1015" t="str">
        <f t="shared" si="30"/>
        <v/>
      </c>
      <c r="T85" s="1015" t="str">
        <f t="shared" si="31"/>
        <v/>
      </c>
      <c r="U85" s="1142" t="str">
        <f t="shared" si="43"/>
        <v/>
      </c>
      <c r="V85" s="6"/>
      <c r="W85" s="26"/>
      <c r="Z85" s="1072" t="str">
        <f t="shared" si="32"/>
        <v/>
      </c>
      <c r="AA85" s="1073">
        <f>+tab!$C$156</f>
        <v>0.62</v>
      </c>
      <c r="AB85" s="1074" t="e">
        <f t="shared" si="44"/>
        <v>#VALUE!</v>
      </c>
      <c r="AC85" s="1074" t="e">
        <f t="shared" si="45"/>
        <v>#VALUE!</v>
      </c>
      <c r="AD85" s="1074" t="e">
        <f t="shared" si="46"/>
        <v>#VALUE!</v>
      </c>
      <c r="AE85" s="1075" t="e">
        <f t="shared" si="33"/>
        <v>#VALUE!</v>
      </c>
      <c r="AF85" s="1075">
        <f t="shared" si="34"/>
        <v>0</v>
      </c>
      <c r="AG85" s="1076">
        <f>IF(H85&gt;8,tab!C$157,tab!C$160)</f>
        <v>0.4</v>
      </c>
      <c r="AH85" s="1050">
        <f t="shared" si="35"/>
        <v>0</v>
      </c>
      <c r="AI85" s="1050">
        <f t="shared" si="36"/>
        <v>0</v>
      </c>
      <c r="AJ85" s="1077" t="b">
        <f t="shared" si="37"/>
        <v>0</v>
      </c>
      <c r="AK85" s="1053">
        <f t="shared" si="38"/>
        <v>114</v>
      </c>
      <c r="AL85" s="1052">
        <f t="shared" si="39"/>
        <v>30</v>
      </c>
      <c r="AM85" s="1052">
        <f t="shared" si="47"/>
        <v>30</v>
      </c>
      <c r="AN85" s="1078">
        <f t="shared" si="48"/>
        <v>0</v>
      </c>
      <c r="AU85" s="51"/>
      <c r="AV85" s="51"/>
    </row>
    <row r="86" spans="2:48" ht="13.15" customHeight="1" x14ac:dyDescent="0.2">
      <c r="B86" s="21"/>
      <c r="C86" s="45"/>
      <c r="D86" s="196"/>
      <c r="E86" s="196"/>
      <c r="F86" s="196"/>
      <c r="G86" s="48"/>
      <c r="H86" s="197"/>
      <c r="I86" s="48"/>
      <c r="J86" s="198"/>
      <c r="K86" s="199"/>
      <c r="L86" s="962"/>
      <c r="M86" s="950"/>
      <c r="N86" s="950"/>
      <c r="O86" s="1013" t="str">
        <f t="shared" si="40"/>
        <v/>
      </c>
      <c r="P86" s="1014" t="str">
        <f t="shared" si="41"/>
        <v/>
      </c>
      <c r="Q86" s="1014" t="str">
        <f t="shared" si="42"/>
        <v/>
      </c>
      <c r="R86" s="962"/>
      <c r="S86" s="1015" t="str">
        <f t="shared" si="30"/>
        <v/>
      </c>
      <c r="T86" s="1015" t="str">
        <f t="shared" si="31"/>
        <v/>
      </c>
      <c r="U86" s="1142" t="str">
        <f t="shared" si="43"/>
        <v/>
      </c>
      <c r="V86" s="6"/>
      <c r="W86" s="26"/>
      <c r="Z86" s="1072" t="str">
        <f t="shared" si="32"/>
        <v/>
      </c>
      <c r="AA86" s="1073">
        <f>+tab!$C$156</f>
        <v>0.62</v>
      </c>
      <c r="AB86" s="1074" t="e">
        <f t="shared" si="44"/>
        <v>#VALUE!</v>
      </c>
      <c r="AC86" s="1074" t="e">
        <f t="shared" si="45"/>
        <v>#VALUE!</v>
      </c>
      <c r="AD86" s="1074" t="e">
        <f t="shared" si="46"/>
        <v>#VALUE!</v>
      </c>
      <c r="AE86" s="1075" t="e">
        <f t="shared" si="33"/>
        <v>#VALUE!</v>
      </c>
      <c r="AF86" s="1075">
        <f t="shared" si="34"/>
        <v>0</v>
      </c>
      <c r="AG86" s="1076">
        <f>IF(H86&gt;8,tab!C$157,tab!C$160)</f>
        <v>0.4</v>
      </c>
      <c r="AH86" s="1050">
        <f t="shared" si="35"/>
        <v>0</v>
      </c>
      <c r="AI86" s="1050">
        <f t="shared" si="36"/>
        <v>0</v>
      </c>
      <c r="AJ86" s="1077" t="b">
        <f t="shared" si="37"/>
        <v>0</v>
      </c>
      <c r="AK86" s="1053">
        <f t="shared" si="38"/>
        <v>114</v>
      </c>
      <c r="AL86" s="1052">
        <f t="shared" si="39"/>
        <v>30</v>
      </c>
      <c r="AM86" s="1052">
        <f t="shared" si="47"/>
        <v>30</v>
      </c>
      <c r="AN86" s="1078">
        <f t="shared" si="48"/>
        <v>0</v>
      </c>
      <c r="AU86" s="51"/>
      <c r="AV86" s="51"/>
    </row>
    <row r="87" spans="2:48" ht="13.15" customHeight="1" x14ac:dyDescent="0.2">
      <c r="B87" s="21"/>
      <c r="C87" s="45"/>
      <c r="D87" s="196"/>
      <c r="E87" s="196"/>
      <c r="F87" s="196"/>
      <c r="G87" s="48"/>
      <c r="H87" s="197"/>
      <c r="I87" s="48"/>
      <c r="J87" s="198"/>
      <c r="K87" s="199"/>
      <c r="L87" s="962"/>
      <c r="M87" s="950"/>
      <c r="N87" s="950"/>
      <c r="O87" s="1013" t="str">
        <f t="shared" si="40"/>
        <v/>
      </c>
      <c r="P87" s="1014" t="str">
        <f t="shared" si="41"/>
        <v/>
      </c>
      <c r="Q87" s="1014" t="str">
        <f t="shared" si="42"/>
        <v/>
      </c>
      <c r="R87" s="962"/>
      <c r="S87" s="1015" t="str">
        <f t="shared" si="30"/>
        <v/>
      </c>
      <c r="T87" s="1015" t="str">
        <f t="shared" si="31"/>
        <v/>
      </c>
      <c r="U87" s="1142" t="str">
        <f t="shared" si="43"/>
        <v/>
      </c>
      <c r="V87" s="6"/>
      <c r="W87" s="26"/>
      <c r="Z87" s="1072" t="str">
        <f t="shared" si="32"/>
        <v/>
      </c>
      <c r="AA87" s="1073">
        <f>+tab!$C$156</f>
        <v>0.62</v>
      </c>
      <c r="AB87" s="1074" t="e">
        <f t="shared" si="44"/>
        <v>#VALUE!</v>
      </c>
      <c r="AC87" s="1074" t="e">
        <f t="shared" si="45"/>
        <v>#VALUE!</v>
      </c>
      <c r="AD87" s="1074" t="e">
        <f t="shared" si="46"/>
        <v>#VALUE!</v>
      </c>
      <c r="AE87" s="1075" t="e">
        <f t="shared" si="33"/>
        <v>#VALUE!</v>
      </c>
      <c r="AF87" s="1075">
        <f t="shared" si="34"/>
        <v>0</v>
      </c>
      <c r="AG87" s="1076">
        <f>IF(H87&gt;8,tab!C$157,tab!C$160)</f>
        <v>0.4</v>
      </c>
      <c r="AH87" s="1050">
        <f t="shared" si="35"/>
        <v>0</v>
      </c>
      <c r="AI87" s="1050">
        <f t="shared" si="36"/>
        <v>0</v>
      </c>
      <c r="AJ87" s="1077" t="b">
        <f t="shared" si="37"/>
        <v>0</v>
      </c>
      <c r="AK87" s="1053">
        <f t="shared" si="38"/>
        <v>114</v>
      </c>
      <c r="AL87" s="1052">
        <f t="shared" si="39"/>
        <v>30</v>
      </c>
      <c r="AM87" s="1052">
        <f t="shared" si="47"/>
        <v>30</v>
      </c>
      <c r="AN87" s="1078">
        <f t="shared" si="48"/>
        <v>0</v>
      </c>
      <c r="AU87" s="51"/>
      <c r="AV87" s="51"/>
    </row>
    <row r="88" spans="2:48" ht="13.15" customHeight="1" x14ac:dyDescent="0.2">
      <c r="B88" s="21"/>
      <c r="C88" s="45"/>
      <c r="D88" s="196"/>
      <c r="E88" s="196"/>
      <c r="F88" s="196"/>
      <c r="G88" s="48"/>
      <c r="H88" s="197"/>
      <c r="I88" s="48"/>
      <c r="J88" s="198"/>
      <c r="K88" s="199"/>
      <c r="L88" s="962"/>
      <c r="M88" s="950"/>
      <c r="N88" s="950"/>
      <c r="O88" s="1013" t="str">
        <f t="shared" si="40"/>
        <v/>
      </c>
      <c r="P88" s="1014" t="str">
        <f t="shared" si="41"/>
        <v/>
      </c>
      <c r="Q88" s="1014" t="str">
        <f t="shared" si="42"/>
        <v/>
      </c>
      <c r="R88" s="962"/>
      <c r="S88" s="1015" t="str">
        <f t="shared" si="30"/>
        <v/>
      </c>
      <c r="T88" s="1015" t="str">
        <f t="shared" si="31"/>
        <v/>
      </c>
      <c r="U88" s="1142" t="str">
        <f t="shared" si="43"/>
        <v/>
      </c>
      <c r="V88" s="6"/>
      <c r="W88" s="26"/>
      <c r="Z88" s="1072" t="str">
        <f t="shared" si="32"/>
        <v/>
      </c>
      <c r="AA88" s="1073">
        <f>+tab!$C$156</f>
        <v>0.62</v>
      </c>
      <c r="AB88" s="1074" t="e">
        <f t="shared" si="44"/>
        <v>#VALUE!</v>
      </c>
      <c r="AC88" s="1074" t="e">
        <f t="shared" si="45"/>
        <v>#VALUE!</v>
      </c>
      <c r="AD88" s="1074" t="e">
        <f t="shared" si="46"/>
        <v>#VALUE!</v>
      </c>
      <c r="AE88" s="1075" t="e">
        <f t="shared" si="33"/>
        <v>#VALUE!</v>
      </c>
      <c r="AF88" s="1075">
        <f t="shared" si="34"/>
        <v>0</v>
      </c>
      <c r="AG88" s="1076">
        <f>IF(H88&gt;8,tab!C$157,tab!C$160)</f>
        <v>0.4</v>
      </c>
      <c r="AH88" s="1050">
        <f t="shared" si="35"/>
        <v>0</v>
      </c>
      <c r="AI88" s="1050">
        <f t="shared" si="36"/>
        <v>0</v>
      </c>
      <c r="AJ88" s="1077" t="b">
        <f t="shared" si="37"/>
        <v>0</v>
      </c>
      <c r="AK88" s="1053">
        <f t="shared" si="38"/>
        <v>114</v>
      </c>
      <c r="AL88" s="1052">
        <f t="shared" si="39"/>
        <v>30</v>
      </c>
      <c r="AM88" s="1052">
        <f t="shared" si="47"/>
        <v>30</v>
      </c>
      <c r="AN88" s="1078">
        <f t="shared" si="48"/>
        <v>0</v>
      </c>
      <c r="AU88" s="51"/>
      <c r="AV88" s="51"/>
    </row>
    <row r="89" spans="2:48" ht="13.15" customHeight="1" x14ac:dyDescent="0.2">
      <c r="B89" s="21"/>
      <c r="C89" s="45"/>
      <c r="D89" s="196"/>
      <c r="E89" s="196"/>
      <c r="F89" s="196"/>
      <c r="G89" s="48"/>
      <c r="H89" s="197"/>
      <c r="I89" s="48"/>
      <c r="J89" s="198"/>
      <c r="K89" s="199"/>
      <c r="L89" s="962"/>
      <c r="M89" s="950"/>
      <c r="N89" s="950"/>
      <c r="O89" s="1013" t="str">
        <f t="shared" si="40"/>
        <v/>
      </c>
      <c r="P89" s="1014" t="str">
        <f t="shared" si="41"/>
        <v/>
      </c>
      <c r="Q89" s="1014" t="str">
        <f t="shared" si="42"/>
        <v/>
      </c>
      <c r="R89" s="962"/>
      <c r="S89" s="1015" t="str">
        <f t="shared" si="30"/>
        <v/>
      </c>
      <c r="T89" s="1015" t="str">
        <f t="shared" si="31"/>
        <v/>
      </c>
      <c r="U89" s="1142" t="str">
        <f t="shared" si="43"/>
        <v/>
      </c>
      <c r="V89" s="6"/>
      <c r="W89" s="26"/>
      <c r="Z89" s="1072" t="str">
        <f t="shared" si="32"/>
        <v/>
      </c>
      <c r="AA89" s="1073">
        <f>+tab!$C$156</f>
        <v>0.62</v>
      </c>
      <c r="AB89" s="1074" t="e">
        <f t="shared" si="44"/>
        <v>#VALUE!</v>
      </c>
      <c r="AC89" s="1074" t="e">
        <f t="shared" si="45"/>
        <v>#VALUE!</v>
      </c>
      <c r="AD89" s="1074" t="e">
        <f t="shared" si="46"/>
        <v>#VALUE!</v>
      </c>
      <c r="AE89" s="1075" t="e">
        <f t="shared" si="33"/>
        <v>#VALUE!</v>
      </c>
      <c r="AF89" s="1075">
        <f t="shared" si="34"/>
        <v>0</v>
      </c>
      <c r="AG89" s="1076">
        <f>IF(H89&gt;8,tab!C$157,tab!C$160)</f>
        <v>0.4</v>
      </c>
      <c r="AH89" s="1050">
        <f t="shared" si="35"/>
        <v>0</v>
      </c>
      <c r="AI89" s="1050">
        <f t="shared" si="36"/>
        <v>0</v>
      </c>
      <c r="AJ89" s="1077" t="b">
        <f t="shared" si="37"/>
        <v>0</v>
      </c>
      <c r="AK89" s="1053">
        <f t="shared" si="38"/>
        <v>114</v>
      </c>
      <c r="AL89" s="1052">
        <f t="shared" si="39"/>
        <v>30</v>
      </c>
      <c r="AM89" s="1052">
        <f t="shared" si="47"/>
        <v>30</v>
      </c>
      <c r="AN89" s="1078">
        <f t="shared" si="48"/>
        <v>0</v>
      </c>
      <c r="AU89" s="51"/>
      <c r="AV89" s="51"/>
    </row>
    <row r="90" spans="2:48" ht="13.15" customHeight="1" x14ac:dyDescent="0.2">
      <c r="B90" s="21"/>
      <c r="C90" s="45"/>
      <c r="D90" s="196"/>
      <c r="E90" s="196"/>
      <c r="F90" s="196"/>
      <c r="G90" s="48"/>
      <c r="H90" s="197"/>
      <c r="I90" s="48"/>
      <c r="J90" s="198"/>
      <c r="K90" s="199"/>
      <c r="L90" s="962"/>
      <c r="M90" s="950"/>
      <c r="N90" s="950"/>
      <c r="O90" s="1013" t="str">
        <f t="shared" si="40"/>
        <v/>
      </c>
      <c r="P90" s="1014" t="str">
        <f t="shared" si="41"/>
        <v/>
      </c>
      <c r="Q90" s="1014" t="str">
        <f t="shared" si="42"/>
        <v/>
      </c>
      <c r="R90" s="962"/>
      <c r="S90" s="1015" t="str">
        <f t="shared" si="30"/>
        <v/>
      </c>
      <c r="T90" s="1015" t="str">
        <f t="shared" si="31"/>
        <v/>
      </c>
      <c r="U90" s="1142" t="str">
        <f t="shared" si="43"/>
        <v/>
      </c>
      <c r="V90" s="6"/>
      <c r="W90" s="26"/>
      <c r="Z90" s="1072" t="str">
        <f t="shared" si="32"/>
        <v/>
      </c>
      <c r="AA90" s="1073">
        <f>+tab!$C$156</f>
        <v>0.62</v>
      </c>
      <c r="AB90" s="1074" t="e">
        <f t="shared" si="44"/>
        <v>#VALUE!</v>
      </c>
      <c r="AC90" s="1074" t="e">
        <f t="shared" si="45"/>
        <v>#VALUE!</v>
      </c>
      <c r="AD90" s="1074" t="e">
        <f t="shared" si="46"/>
        <v>#VALUE!</v>
      </c>
      <c r="AE90" s="1075" t="e">
        <f t="shared" si="33"/>
        <v>#VALUE!</v>
      </c>
      <c r="AF90" s="1075">
        <f t="shared" si="34"/>
        <v>0</v>
      </c>
      <c r="AG90" s="1076">
        <f>IF(H90&gt;8,tab!C$157,tab!C$160)</f>
        <v>0.4</v>
      </c>
      <c r="AH90" s="1050">
        <f t="shared" si="35"/>
        <v>0</v>
      </c>
      <c r="AI90" s="1050">
        <f t="shared" si="36"/>
        <v>0</v>
      </c>
      <c r="AJ90" s="1077" t="b">
        <f t="shared" si="37"/>
        <v>0</v>
      </c>
      <c r="AK90" s="1053">
        <f t="shared" si="38"/>
        <v>114</v>
      </c>
      <c r="AL90" s="1052">
        <f t="shared" si="39"/>
        <v>30</v>
      </c>
      <c r="AM90" s="1052">
        <f t="shared" si="47"/>
        <v>30</v>
      </c>
      <c r="AN90" s="1078">
        <f t="shared" si="48"/>
        <v>0</v>
      </c>
      <c r="AU90" s="51"/>
      <c r="AV90" s="51"/>
    </row>
    <row r="91" spans="2:48" ht="13.15" customHeight="1" x14ac:dyDescent="0.2">
      <c r="B91" s="21"/>
      <c r="C91" s="45"/>
      <c r="D91" s="196"/>
      <c r="E91" s="196"/>
      <c r="F91" s="196"/>
      <c r="G91" s="48"/>
      <c r="H91" s="197"/>
      <c r="I91" s="48"/>
      <c r="J91" s="198"/>
      <c r="K91" s="199"/>
      <c r="L91" s="962"/>
      <c r="M91" s="950"/>
      <c r="N91" s="950"/>
      <c r="O91" s="1013" t="str">
        <f t="shared" si="40"/>
        <v/>
      </c>
      <c r="P91" s="1014" t="str">
        <f t="shared" si="41"/>
        <v/>
      </c>
      <c r="Q91" s="1014" t="str">
        <f t="shared" si="42"/>
        <v/>
      </c>
      <c r="R91" s="962"/>
      <c r="S91" s="1015" t="str">
        <f t="shared" si="30"/>
        <v/>
      </c>
      <c r="T91" s="1015" t="str">
        <f t="shared" si="31"/>
        <v/>
      </c>
      <c r="U91" s="1142" t="str">
        <f t="shared" si="43"/>
        <v/>
      </c>
      <c r="V91" s="6"/>
      <c r="W91" s="26"/>
      <c r="Z91" s="1072" t="str">
        <f t="shared" si="32"/>
        <v/>
      </c>
      <c r="AA91" s="1073">
        <f>+tab!$C$156</f>
        <v>0.62</v>
      </c>
      <c r="AB91" s="1074" t="e">
        <f t="shared" si="44"/>
        <v>#VALUE!</v>
      </c>
      <c r="AC91" s="1074" t="e">
        <f t="shared" si="45"/>
        <v>#VALUE!</v>
      </c>
      <c r="AD91" s="1074" t="e">
        <f t="shared" si="46"/>
        <v>#VALUE!</v>
      </c>
      <c r="AE91" s="1075" t="e">
        <f t="shared" si="33"/>
        <v>#VALUE!</v>
      </c>
      <c r="AF91" s="1075">
        <f t="shared" si="34"/>
        <v>0</v>
      </c>
      <c r="AG91" s="1076">
        <f>IF(H91&gt;8,tab!C$157,tab!C$160)</f>
        <v>0.4</v>
      </c>
      <c r="AH91" s="1050">
        <f t="shared" si="35"/>
        <v>0</v>
      </c>
      <c r="AI91" s="1050">
        <f t="shared" si="36"/>
        <v>0</v>
      </c>
      <c r="AJ91" s="1077" t="b">
        <f t="shared" si="37"/>
        <v>0</v>
      </c>
      <c r="AK91" s="1053">
        <f t="shared" si="38"/>
        <v>114</v>
      </c>
      <c r="AL91" s="1052">
        <f t="shared" si="39"/>
        <v>30</v>
      </c>
      <c r="AM91" s="1052">
        <f t="shared" si="47"/>
        <v>30</v>
      </c>
      <c r="AN91" s="1078">
        <f t="shared" si="48"/>
        <v>0</v>
      </c>
      <c r="AU91" s="51"/>
      <c r="AV91" s="51"/>
    </row>
    <row r="92" spans="2:48" ht="13.15" customHeight="1" x14ac:dyDescent="0.2">
      <c r="B92" s="21"/>
      <c r="C92" s="45"/>
      <c r="D92" s="196"/>
      <c r="E92" s="196"/>
      <c r="F92" s="196"/>
      <c r="G92" s="48"/>
      <c r="H92" s="197"/>
      <c r="I92" s="48"/>
      <c r="J92" s="198"/>
      <c r="K92" s="199"/>
      <c r="L92" s="962"/>
      <c r="M92" s="950"/>
      <c r="N92" s="950"/>
      <c r="O92" s="1013" t="str">
        <f t="shared" si="40"/>
        <v/>
      </c>
      <c r="P92" s="1014" t="str">
        <f t="shared" si="41"/>
        <v/>
      </c>
      <c r="Q92" s="1014" t="str">
        <f t="shared" si="42"/>
        <v/>
      </c>
      <c r="R92" s="962"/>
      <c r="S92" s="1015" t="str">
        <f t="shared" si="30"/>
        <v/>
      </c>
      <c r="T92" s="1015" t="str">
        <f t="shared" si="31"/>
        <v/>
      </c>
      <c r="U92" s="1142" t="str">
        <f t="shared" si="43"/>
        <v/>
      </c>
      <c r="V92" s="6"/>
      <c r="W92" s="26"/>
      <c r="Z92" s="1072" t="str">
        <f t="shared" si="32"/>
        <v/>
      </c>
      <c r="AA92" s="1073">
        <f>+tab!$C$156</f>
        <v>0.62</v>
      </c>
      <c r="AB92" s="1074" t="e">
        <f t="shared" si="44"/>
        <v>#VALUE!</v>
      </c>
      <c r="AC92" s="1074" t="e">
        <f t="shared" si="45"/>
        <v>#VALUE!</v>
      </c>
      <c r="AD92" s="1074" t="e">
        <f t="shared" si="46"/>
        <v>#VALUE!</v>
      </c>
      <c r="AE92" s="1075" t="e">
        <f t="shared" si="33"/>
        <v>#VALUE!</v>
      </c>
      <c r="AF92" s="1075">
        <f t="shared" si="34"/>
        <v>0</v>
      </c>
      <c r="AG92" s="1076">
        <f>IF(H92&gt;8,tab!C$157,tab!C$160)</f>
        <v>0.4</v>
      </c>
      <c r="AH92" s="1050">
        <f t="shared" si="35"/>
        <v>0</v>
      </c>
      <c r="AI92" s="1050">
        <f t="shared" si="36"/>
        <v>0</v>
      </c>
      <c r="AJ92" s="1077" t="b">
        <f t="shared" si="37"/>
        <v>0</v>
      </c>
      <c r="AK92" s="1053">
        <f t="shared" si="38"/>
        <v>114</v>
      </c>
      <c r="AL92" s="1052">
        <f t="shared" si="39"/>
        <v>30</v>
      </c>
      <c r="AM92" s="1052">
        <f t="shared" si="47"/>
        <v>30</v>
      </c>
      <c r="AN92" s="1078">
        <f t="shared" si="48"/>
        <v>0</v>
      </c>
      <c r="AU92" s="51"/>
      <c r="AV92" s="51"/>
    </row>
    <row r="93" spans="2:48" ht="13.15" customHeight="1" x14ac:dyDescent="0.2">
      <c r="B93" s="21"/>
      <c r="C93" s="45"/>
      <c r="D93" s="196"/>
      <c r="E93" s="196"/>
      <c r="F93" s="196"/>
      <c r="G93" s="48"/>
      <c r="H93" s="197"/>
      <c r="I93" s="48"/>
      <c r="J93" s="198"/>
      <c r="K93" s="199"/>
      <c r="L93" s="962"/>
      <c r="M93" s="950"/>
      <c r="N93" s="950"/>
      <c r="O93" s="1013" t="str">
        <f t="shared" si="40"/>
        <v/>
      </c>
      <c r="P93" s="1014" t="str">
        <f t="shared" si="41"/>
        <v/>
      </c>
      <c r="Q93" s="1014" t="str">
        <f t="shared" si="42"/>
        <v/>
      </c>
      <c r="R93" s="962"/>
      <c r="S93" s="1015" t="str">
        <f t="shared" si="30"/>
        <v/>
      </c>
      <c r="T93" s="1015" t="str">
        <f t="shared" si="31"/>
        <v/>
      </c>
      <c r="U93" s="1142" t="str">
        <f t="shared" si="43"/>
        <v/>
      </c>
      <c r="V93" s="6"/>
      <c r="W93" s="26"/>
      <c r="Z93" s="1072" t="str">
        <f t="shared" si="32"/>
        <v/>
      </c>
      <c r="AA93" s="1073">
        <f>+tab!$C$156</f>
        <v>0.62</v>
      </c>
      <c r="AB93" s="1074" t="e">
        <f t="shared" si="44"/>
        <v>#VALUE!</v>
      </c>
      <c r="AC93" s="1074" t="e">
        <f t="shared" si="45"/>
        <v>#VALUE!</v>
      </c>
      <c r="AD93" s="1074" t="e">
        <f t="shared" si="46"/>
        <v>#VALUE!</v>
      </c>
      <c r="AE93" s="1075" t="e">
        <f t="shared" si="33"/>
        <v>#VALUE!</v>
      </c>
      <c r="AF93" s="1075">
        <f t="shared" si="34"/>
        <v>0</v>
      </c>
      <c r="AG93" s="1076">
        <f>IF(H93&gt;8,tab!C$157,tab!C$160)</f>
        <v>0.4</v>
      </c>
      <c r="AH93" s="1050">
        <f t="shared" si="35"/>
        <v>0</v>
      </c>
      <c r="AI93" s="1050">
        <f t="shared" si="36"/>
        <v>0</v>
      </c>
      <c r="AJ93" s="1077" t="b">
        <f t="shared" si="37"/>
        <v>0</v>
      </c>
      <c r="AK93" s="1053">
        <f t="shared" si="38"/>
        <v>114</v>
      </c>
      <c r="AL93" s="1052">
        <f t="shared" si="39"/>
        <v>30</v>
      </c>
      <c r="AM93" s="1052">
        <f t="shared" si="47"/>
        <v>30</v>
      </c>
      <c r="AN93" s="1078">
        <f t="shared" si="48"/>
        <v>0</v>
      </c>
      <c r="AU93" s="51"/>
      <c r="AV93" s="51"/>
    </row>
    <row r="94" spans="2:48" ht="13.15" customHeight="1" x14ac:dyDescent="0.2">
      <c r="B94" s="21"/>
      <c r="C94" s="45"/>
      <c r="D94" s="196"/>
      <c r="E94" s="196"/>
      <c r="F94" s="196"/>
      <c r="G94" s="48"/>
      <c r="H94" s="197"/>
      <c r="I94" s="48"/>
      <c r="J94" s="198"/>
      <c r="K94" s="199"/>
      <c r="L94" s="962"/>
      <c r="M94" s="950"/>
      <c r="N94" s="950"/>
      <c r="O94" s="1013" t="str">
        <f t="shared" si="40"/>
        <v/>
      </c>
      <c r="P94" s="1014" t="str">
        <f t="shared" si="41"/>
        <v/>
      </c>
      <c r="Q94" s="1014" t="str">
        <f t="shared" si="42"/>
        <v/>
      </c>
      <c r="R94" s="962"/>
      <c r="S94" s="1015" t="str">
        <f t="shared" si="30"/>
        <v/>
      </c>
      <c r="T94" s="1015" t="str">
        <f t="shared" si="31"/>
        <v/>
      </c>
      <c r="U94" s="1142" t="str">
        <f t="shared" si="43"/>
        <v/>
      </c>
      <c r="V94" s="6"/>
      <c r="W94" s="26"/>
      <c r="Z94" s="1072" t="str">
        <f t="shared" si="32"/>
        <v/>
      </c>
      <c r="AA94" s="1073">
        <f>+tab!$C$156</f>
        <v>0.62</v>
      </c>
      <c r="AB94" s="1074" t="e">
        <f t="shared" si="44"/>
        <v>#VALUE!</v>
      </c>
      <c r="AC94" s="1074" t="e">
        <f t="shared" si="45"/>
        <v>#VALUE!</v>
      </c>
      <c r="AD94" s="1074" t="e">
        <f t="shared" si="46"/>
        <v>#VALUE!</v>
      </c>
      <c r="AE94" s="1075" t="e">
        <f t="shared" si="33"/>
        <v>#VALUE!</v>
      </c>
      <c r="AF94" s="1075">
        <f t="shared" si="34"/>
        <v>0</v>
      </c>
      <c r="AG94" s="1076">
        <f>IF(H94&gt;8,tab!C$157,tab!C$160)</f>
        <v>0.4</v>
      </c>
      <c r="AH94" s="1050">
        <f t="shared" si="35"/>
        <v>0</v>
      </c>
      <c r="AI94" s="1050">
        <f t="shared" si="36"/>
        <v>0</v>
      </c>
      <c r="AJ94" s="1077" t="b">
        <f t="shared" si="37"/>
        <v>0</v>
      </c>
      <c r="AK94" s="1053">
        <f t="shared" si="38"/>
        <v>114</v>
      </c>
      <c r="AL94" s="1052">
        <f t="shared" si="39"/>
        <v>30</v>
      </c>
      <c r="AM94" s="1052">
        <f t="shared" si="47"/>
        <v>30</v>
      </c>
      <c r="AN94" s="1078">
        <f t="shared" si="48"/>
        <v>0</v>
      </c>
      <c r="AU94" s="51"/>
      <c r="AV94" s="51"/>
    </row>
    <row r="95" spans="2:48" ht="13.15" customHeight="1" x14ac:dyDescent="0.2">
      <c r="B95" s="21"/>
      <c r="C95" s="45"/>
      <c r="D95" s="196"/>
      <c r="E95" s="196"/>
      <c r="F95" s="196"/>
      <c r="G95" s="48"/>
      <c r="H95" s="197"/>
      <c r="I95" s="48"/>
      <c r="J95" s="198"/>
      <c r="K95" s="199"/>
      <c r="L95" s="962"/>
      <c r="M95" s="950"/>
      <c r="N95" s="950"/>
      <c r="O95" s="1013" t="str">
        <f t="shared" si="40"/>
        <v/>
      </c>
      <c r="P95" s="1014" t="str">
        <f t="shared" si="41"/>
        <v/>
      </c>
      <c r="Q95" s="1014" t="str">
        <f t="shared" si="42"/>
        <v/>
      </c>
      <c r="R95" s="962"/>
      <c r="S95" s="1015" t="str">
        <f t="shared" si="30"/>
        <v/>
      </c>
      <c r="T95" s="1015" t="str">
        <f t="shared" si="31"/>
        <v/>
      </c>
      <c r="U95" s="1142" t="str">
        <f t="shared" si="43"/>
        <v/>
      </c>
      <c r="V95" s="6"/>
      <c r="W95" s="26"/>
      <c r="Z95" s="1072" t="str">
        <f t="shared" si="32"/>
        <v/>
      </c>
      <c r="AA95" s="1073">
        <f>+tab!$C$156</f>
        <v>0.62</v>
      </c>
      <c r="AB95" s="1074" t="e">
        <f t="shared" si="44"/>
        <v>#VALUE!</v>
      </c>
      <c r="AC95" s="1074" t="e">
        <f t="shared" si="45"/>
        <v>#VALUE!</v>
      </c>
      <c r="AD95" s="1074" t="e">
        <f t="shared" si="46"/>
        <v>#VALUE!</v>
      </c>
      <c r="AE95" s="1075" t="e">
        <f t="shared" si="33"/>
        <v>#VALUE!</v>
      </c>
      <c r="AF95" s="1075">
        <f t="shared" si="34"/>
        <v>0</v>
      </c>
      <c r="AG95" s="1076">
        <f>IF(H95&gt;8,tab!C$157,tab!C$160)</f>
        <v>0.4</v>
      </c>
      <c r="AH95" s="1050">
        <f t="shared" si="35"/>
        <v>0</v>
      </c>
      <c r="AI95" s="1050">
        <f t="shared" si="36"/>
        <v>0</v>
      </c>
      <c r="AJ95" s="1077" t="b">
        <f t="shared" si="37"/>
        <v>0</v>
      </c>
      <c r="AK95" s="1053">
        <f t="shared" si="38"/>
        <v>114</v>
      </c>
      <c r="AL95" s="1052">
        <f t="shared" si="39"/>
        <v>30</v>
      </c>
      <c r="AM95" s="1052">
        <f t="shared" si="47"/>
        <v>30</v>
      </c>
      <c r="AN95" s="1078">
        <f t="shared" si="48"/>
        <v>0</v>
      </c>
      <c r="AU95" s="51"/>
      <c r="AV95" s="51"/>
    </row>
    <row r="96" spans="2:48" ht="13.15" customHeight="1" x14ac:dyDescent="0.2">
      <c r="B96" s="21"/>
      <c r="C96" s="45"/>
      <c r="D96" s="196"/>
      <c r="E96" s="196"/>
      <c r="F96" s="196"/>
      <c r="G96" s="48"/>
      <c r="H96" s="197"/>
      <c r="I96" s="48"/>
      <c r="J96" s="198"/>
      <c r="K96" s="199"/>
      <c r="L96" s="962"/>
      <c r="M96" s="950"/>
      <c r="N96" s="950"/>
      <c r="O96" s="1013" t="str">
        <f t="shared" si="40"/>
        <v/>
      </c>
      <c r="P96" s="1014" t="str">
        <f t="shared" si="41"/>
        <v/>
      </c>
      <c r="Q96" s="1014" t="str">
        <f t="shared" si="42"/>
        <v/>
      </c>
      <c r="R96" s="962"/>
      <c r="S96" s="1015" t="str">
        <f t="shared" si="30"/>
        <v/>
      </c>
      <c r="T96" s="1015" t="str">
        <f t="shared" si="31"/>
        <v/>
      </c>
      <c r="U96" s="1142" t="str">
        <f t="shared" si="43"/>
        <v/>
      </c>
      <c r="V96" s="6"/>
      <c r="W96" s="26"/>
      <c r="Z96" s="1072" t="str">
        <f t="shared" si="32"/>
        <v/>
      </c>
      <c r="AA96" s="1073">
        <f>+tab!$C$156</f>
        <v>0.62</v>
      </c>
      <c r="AB96" s="1074" t="e">
        <f t="shared" si="44"/>
        <v>#VALUE!</v>
      </c>
      <c r="AC96" s="1074" t="e">
        <f t="shared" si="45"/>
        <v>#VALUE!</v>
      </c>
      <c r="AD96" s="1074" t="e">
        <f t="shared" si="46"/>
        <v>#VALUE!</v>
      </c>
      <c r="AE96" s="1075" t="e">
        <f t="shared" si="33"/>
        <v>#VALUE!</v>
      </c>
      <c r="AF96" s="1075">
        <f t="shared" si="34"/>
        <v>0</v>
      </c>
      <c r="AG96" s="1076">
        <f>IF(H96&gt;8,tab!C$157,tab!C$160)</f>
        <v>0.4</v>
      </c>
      <c r="AH96" s="1050">
        <f t="shared" si="35"/>
        <v>0</v>
      </c>
      <c r="AI96" s="1050">
        <f t="shared" si="36"/>
        <v>0</v>
      </c>
      <c r="AJ96" s="1077" t="b">
        <f t="shared" si="37"/>
        <v>0</v>
      </c>
      <c r="AK96" s="1053">
        <f t="shared" si="38"/>
        <v>114</v>
      </c>
      <c r="AL96" s="1052">
        <f t="shared" si="39"/>
        <v>30</v>
      </c>
      <c r="AM96" s="1052">
        <f t="shared" si="47"/>
        <v>30</v>
      </c>
      <c r="AN96" s="1078">
        <f t="shared" si="48"/>
        <v>0</v>
      </c>
      <c r="AU96" s="51"/>
      <c r="AV96" s="51"/>
    </row>
    <row r="97" spans="2:48" ht="13.15" customHeight="1" x14ac:dyDescent="0.2">
      <c r="B97" s="21"/>
      <c r="C97" s="45"/>
      <c r="D97" s="196"/>
      <c r="E97" s="196"/>
      <c r="F97" s="196"/>
      <c r="G97" s="48"/>
      <c r="H97" s="197"/>
      <c r="I97" s="48"/>
      <c r="J97" s="198"/>
      <c r="K97" s="199"/>
      <c r="L97" s="962"/>
      <c r="M97" s="950"/>
      <c r="N97" s="950"/>
      <c r="O97" s="1013" t="str">
        <f t="shared" si="40"/>
        <v/>
      </c>
      <c r="P97" s="1014" t="str">
        <f t="shared" si="41"/>
        <v/>
      </c>
      <c r="Q97" s="1014" t="str">
        <f t="shared" si="42"/>
        <v/>
      </c>
      <c r="R97" s="962"/>
      <c r="S97" s="1015" t="str">
        <f t="shared" si="30"/>
        <v/>
      </c>
      <c r="T97" s="1015" t="str">
        <f t="shared" si="31"/>
        <v/>
      </c>
      <c r="U97" s="1142" t="str">
        <f t="shared" si="43"/>
        <v/>
      </c>
      <c r="V97" s="6"/>
      <c r="W97" s="26"/>
      <c r="Z97" s="1072" t="str">
        <f t="shared" si="32"/>
        <v/>
      </c>
      <c r="AA97" s="1073">
        <f>+tab!$C$156</f>
        <v>0.62</v>
      </c>
      <c r="AB97" s="1074" t="e">
        <f t="shared" si="44"/>
        <v>#VALUE!</v>
      </c>
      <c r="AC97" s="1074" t="e">
        <f t="shared" si="45"/>
        <v>#VALUE!</v>
      </c>
      <c r="AD97" s="1074" t="e">
        <f t="shared" si="46"/>
        <v>#VALUE!</v>
      </c>
      <c r="AE97" s="1075" t="e">
        <f t="shared" si="33"/>
        <v>#VALUE!</v>
      </c>
      <c r="AF97" s="1075">
        <f t="shared" si="34"/>
        <v>0</v>
      </c>
      <c r="AG97" s="1076">
        <f>IF(H97&gt;8,tab!C$157,tab!C$160)</f>
        <v>0.4</v>
      </c>
      <c r="AH97" s="1050">
        <f t="shared" si="35"/>
        <v>0</v>
      </c>
      <c r="AI97" s="1050">
        <f t="shared" si="36"/>
        <v>0</v>
      </c>
      <c r="AJ97" s="1077" t="b">
        <f t="shared" si="37"/>
        <v>0</v>
      </c>
      <c r="AK97" s="1053">
        <f t="shared" si="38"/>
        <v>114</v>
      </c>
      <c r="AL97" s="1052">
        <f t="shared" si="39"/>
        <v>30</v>
      </c>
      <c r="AM97" s="1052">
        <f t="shared" si="47"/>
        <v>30</v>
      </c>
      <c r="AN97" s="1078">
        <f t="shared" si="48"/>
        <v>0</v>
      </c>
      <c r="AU97" s="51"/>
      <c r="AV97" s="51"/>
    </row>
    <row r="98" spans="2:48" ht="13.15" customHeight="1" x14ac:dyDescent="0.2">
      <c r="B98" s="21"/>
      <c r="C98" s="45"/>
      <c r="D98" s="196"/>
      <c r="E98" s="196"/>
      <c r="F98" s="196"/>
      <c r="G98" s="48"/>
      <c r="H98" s="197"/>
      <c r="I98" s="48"/>
      <c r="J98" s="198"/>
      <c r="K98" s="199"/>
      <c r="L98" s="962"/>
      <c r="M98" s="950"/>
      <c r="N98" s="950"/>
      <c r="O98" s="1013" t="str">
        <f t="shared" si="40"/>
        <v/>
      </c>
      <c r="P98" s="1014" t="str">
        <f t="shared" si="41"/>
        <v/>
      </c>
      <c r="Q98" s="1014" t="str">
        <f t="shared" si="42"/>
        <v/>
      </c>
      <c r="R98" s="962"/>
      <c r="S98" s="1015" t="str">
        <f t="shared" si="30"/>
        <v/>
      </c>
      <c r="T98" s="1015" t="str">
        <f t="shared" si="31"/>
        <v/>
      </c>
      <c r="U98" s="1142" t="str">
        <f t="shared" si="43"/>
        <v/>
      </c>
      <c r="V98" s="6"/>
      <c r="W98" s="26"/>
      <c r="Z98" s="1072" t="str">
        <f t="shared" si="32"/>
        <v/>
      </c>
      <c r="AA98" s="1073">
        <f>+tab!$C$156</f>
        <v>0.62</v>
      </c>
      <c r="AB98" s="1074" t="e">
        <f t="shared" si="44"/>
        <v>#VALUE!</v>
      </c>
      <c r="AC98" s="1074" t="e">
        <f t="shared" si="45"/>
        <v>#VALUE!</v>
      </c>
      <c r="AD98" s="1074" t="e">
        <f t="shared" si="46"/>
        <v>#VALUE!</v>
      </c>
      <c r="AE98" s="1075" t="e">
        <f t="shared" si="33"/>
        <v>#VALUE!</v>
      </c>
      <c r="AF98" s="1075">
        <f t="shared" si="34"/>
        <v>0</v>
      </c>
      <c r="AG98" s="1076">
        <f>IF(H98&gt;8,tab!C$157,tab!C$160)</f>
        <v>0.4</v>
      </c>
      <c r="AH98" s="1050">
        <f t="shared" si="35"/>
        <v>0</v>
      </c>
      <c r="AI98" s="1050">
        <f t="shared" si="36"/>
        <v>0</v>
      </c>
      <c r="AJ98" s="1077" t="b">
        <f t="shared" si="37"/>
        <v>0</v>
      </c>
      <c r="AK98" s="1053">
        <f t="shared" si="38"/>
        <v>114</v>
      </c>
      <c r="AL98" s="1052">
        <f t="shared" si="39"/>
        <v>30</v>
      </c>
      <c r="AM98" s="1052">
        <f t="shared" si="47"/>
        <v>30</v>
      </c>
      <c r="AN98" s="1078">
        <f t="shared" si="48"/>
        <v>0</v>
      </c>
      <c r="AU98" s="51"/>
      <c r="AV98" s="51"/>
    </row>
    <row r="99" spans="2:48" ht="13.15" customHeight="1" x14ac:dyDescent="0.2">
      <c r="B99" s="21"/>
      <c r="C99" s="45"/>
      <c r="D99" s="196"/>
      <c r="E99" s="196"/>
      <c r="F99" s="196"/>
      <c r="G99" s="48"/>
      <c r="H99" s="197"/>
      <c r="I99" s="48"/>
      <c r="J99" s="198"/>
      <c r="K99" s="199"/>
      <c r="L99" s="962"/>
      <c r="M99" s="950"/>
      <c r="N99" s="950"/>
      <c r="O99" s="1013" t="str">
        <f t="shared" si="40"/>
        <v/>
      </c>
      <c r="P99" s="1014" t="str">
        <f t="shared" si="41"/>
        <v/>
      </c>
      <c r="Q99" s="1014" t="str">
        <f t="shared" si="42"/>
        <v/>
      </c>
      <c r="R99" s="962"/>
      <c r="S99" s="1015" t="str">
        <f t="shared" si="30"/>
        <v/>
      </c>
      <c r="T99" s="1015" t="str">
        <f t="shared" si="31"/>
        <v/>
      </c>
      <c r="U99" s="1142" t="str">
        <f t="shared" si="43"/>
        <v/>
      </c>
      <c r="V99" s="6"/>
      <c r="W99" s="26"/>
      <c r="Z99" s="1072" t="str">
        <f t="shared" si="32"/>
        <v/>
      </c>
      <c r="AA99" s="1073">
        <f>+tab!$C$156</f>
        <v>0.62</v>
      </c>
      <c r="AB99" s="1074" t="e">
        <f t="shared" si="44"/>
        <v>#VALUE!</v>
      </c>
      <c r="AC99" s="1074" t="e">
        <f t="shared" si="45"/>
        <v>#VALUE!</v>
      </c>
      <c r="AD99" s="1074" t="e">
        <f t="shared" si="46"/>
        <v>#VALUE!</v>
      </c>
      <c r="AE99" s="1075" t="e">
        <f t="shared" si="33"/>
        <v>#VALUE!</v>
      </c>
      <c r="AF99" s="1075">
        <f t="shared" si="34"/>
        <v>0</v>
      </c>
      <c r="AG99" s="1076">
        <f>IF(H99&gt;8,tab!C$157,tab!C$160)</f>
        <v>0.4</v>
      </c>
      <c r="AH99" s="1050">
        <f t="shared" si="35"/>
        <v>0</v>
      </c>
      <c r="AI99" s="1050">
        <f t="shared" si="36"/>
        <v>0</v>
      </c>
      <c r="AJ99" s="1077" t="b">
        <f t="shared" si="37"/>
        <v>0</v>
      </c>
      <c r="AK99" s="1053">
        <f t="shared" si="38"/>
        <v>114</v>
      </c>
      <c r="AL99" s="1052">
        <f t="shared" si="39"/>
        <v>30</v>
      </c>
      <c r="AM99" s="1052">
        <f t="shared" si="47"/>
        <v>30</v>
      </c>
      <c r="AN99" s="1078">
        <f t="shared" si="48"/>
        <v>0</v>
      </c>
      <c r="AU99" s="51"/>
      <c r="AV99" s="51"/>
    </row>
    <row r="100" spans="2:48" ht="13.15" customHeight="1" x14ac:dyDescent="0.2">
      <c r="B100" s="21"/>
      <c r="C100" s="45"/>
      <c r="D100" s="196"/>
      <c r="E100" s="196"/>
      <c r="F100" s="196"/>
      <c r="G100" s="48"/>
      <c r="H100" s="197"/>
      <c r="I100" s="48"/>
      <c r="J100" s="198"/>
      <c r="K100" s="199"/>
      <c r="L100" s="962"/>
      <c r="M100" s="950"/>
      <c r="N100" s="950"/>
      <c r="O100" s="1013" t="str">
        <f t="shared" si="40"/>
        <v/>
      </c>
      <c r="P100" s="1014" t="str">
        <f t="shared" si="41"/>
        <v/>
      </c>
      <c r="Q100" s="1014" t="str">
        <f t="shared" si="42"/>
        <v/>
      </c>
      <c r="R100" s="962"/>
      <c r="S100" s="1015" t="str">
        <f t="shared" si="30"/>
        <v/>
      </c>
      <c r="T100" s="1015" t="str">
        <f t="shared" si="31"/>
        <v/>
      </c>
      <c r="U100" s="1142" t="str">
        <f t="shared" si="43"/>
        <v/>
      </c>
      <c r="V100" s="6"/>
      <c r="W100" s="26"/>
      <c r="Z100" s="1072" t="str">
        <f t="shared" si="32"/>
        <v/>
      </c>
      <c r="AA100" s="1073">
        <f>+tab!$C$156</f>
        <v>0.62</v>
      </c>
      <c r="AB100" s="1074" t="e">
        <f t="shared" si="44"/>
        <v>#VALUE!</v>
      </c>
      <c r="AC100" s="1074" t="e">
        <f t="shared" si="45"/>
        <v>#VALUE!</v>
      </c>
      <c r="AD100" s="1074" t="e">
        <f t="shared" si="46"/>
        <v>#VALUE!</v>
      </c>
      <c r="AE100" s="1075" t="e">
        <f t="shared" si="33"/>
        <v>#VALUE!</v>
      </c>
      <c r="AF100" s="1075">
        <f t="shared" si="34"/>
        <v>0</v>
      </c>
      <c r="AG100" s="1076">
        <f>IF(H100&gt;8,tab!C$157,tab!C$160)</f>
        <v>0.4</v>
      </c>
      <c r="AH100" s="1050">
        <f t="shared" si="35"/>
        <v>0</v>
      </c>
      <c r="AI100" s="1050">
        <f t="shared" si="36"/>
        <v>0</v>
      </c>
      <c r="AJ100" s="1077" t="b">
        <f t="shared" si="37"/>
        <v>0</v>
      </c>
      <c r="AK100" s="1053">
        <f t="shared" si="38"/>
        <v>114</v>
      </c>
      <c r="AL100" s="1052">
        <f t="shared" si="39"/>
        <v>30</v>
      </c>
      <c r="AM100" s="1052">
        <f t="shared" si="47"/>
        <v>30</v>
      </c>
      <c r="AN100" s="1078">
        <f t="shared" si="48"/>
        <v>0</v>
      </c>
      <c r="AU100" s="51"/>
      <c r="AV100" s="51"/>
    </row>
    <row r="101" spans="2:48" ht="13.15" customHeight="1" x14ac:dyDescent="0.2">
      <c r="B101" s="21"/>
      <c r="C101" s="45"/>
      <c r="D101" s="196"/>
      <c r="E101" s="196"/>
      <c r="F101" s="196"/>
      <c r="G101" s="48"/>
      <c r="H101" s="197"/>
      <c r="I101" s="48"/>
      <c r="J101" s="198"/>
      <c r="K101" s="199"/>
      <c r="L101" s="962"/>
      <c r="M101" s="950"/>
      <c r="N101" s="950"/>
      <c r="O101" s="1013" t="str">
        <f t="shared" si="40"/>
        <v/>
      </c>
      <c r="P101" s="1014" t="str">
        <f t="shared" si="41"/>
        <v/>
      </c>
      <c r="Q101" s="1014" t="str">
        <f t="shared" si="42"/>
        <v/>
      </c>
      <c r="R101" s="962"/>
      <c r="S101" s="1015" t="str">
        <f t="shared" si="30"/>
        <v/>
      </c>
      <c r="T101" s="1015" t="str">
        <f t="shared" si="31"/>
        <v/>
      </c>
      <c r="U101" s="1142" t="str">
        <f t="shared" si="43"/>
        <v/>
      </c>
      <c r="V101" s="6"/>
      <c r="W101" s="26"/>
      <c r="Z101" s="1072" t="str">
        <f t="shared" si="32"/>
        <v/>
      </c>
      <c r="AA101" s="1073">
        <f>+tab!$C$156</f>
        <v>0.62</v>
      </c>
      <c r="AB101" s="1074" t="e">
        <f t="shared" si="44"/>
        <v>#VALUE!</v>
      </c>
      <c r="AC101" s="1074" t="e">
        <f t="shared" si="45"/>
        <v>#VALUE!</v>
      </c>
      <c r="AD101" s="1074" t="e">
        <f t="shared" si="46"/>
        <v>#VALUE!</v>
      </c>
      <c r="AE101" s="1075" t="e">
        <f t="shared" si="33"/>
        <v>#VALUE!</v>
      </c>
      <c r="AF101" s="1075">
        <f t="shared" si="34"/>
        <v>0</v>
      </c>
      <c r="AG101" s="1076">
        <f>IF(H101&gt;8,tab!C$157,tab!C$160)</f>
        <v>0.4</v>
      </c>
      <c r="AH101" s="1050">
        <f t="shared" si="35"/>
        <v>0</v>
      </c>
      <c r="AI101" s="1050">
        <f t="shared" si="36"/>
        <v>0</v>
      </c>
      <c r="AJ101" s="1077" t="b">
        <f t="shared" si="37"/>
        <v>0</v>
      </c>
      <c r="AK101" s="1053">
        <f t="shared" si="38"/>
        <v>114</v>
      </c>
      <c r="AL101" s="1052">
        <f t="shared" si="39"/>
        <v>30</v>
      </c>
      <c r="AM101" s="1052">
        <f t="shared" si="47"/>
        <v>30</v>
      </c>
      <c r="AN101" s="1078">
        <f t="shared" si="48"/>
        <v>0</v>
      </c>
      <c r="AU101" s="51"/>
      <c r="AV101" s="51"/>
    </row>
    <row r="102" spans="2:48" ht="13.15" customHeight="1" x14ac:dyDescent="0.2">
      <c r="B102" s="21"/>
      <c r="C102" s="45"/>
      <c r="D102" s="196"/>
      <c r="E102" s="196"/>
      <c r="F102" s="196"/>
      <c r="G102" s="48"/>
      <c r="H102" s="197"/>
      <c r="I102" s="48"/>
      <c r="J102" s="198"/>
      <c r="K102" s="199"/>
      <c r="L102" s="962"/>
      <c r="M102" s="950"/>
      <c r="N102" s="950"/>
      <c r="O102" s="1013" t="str">
        <f t="shared" si="40"/>
        <v/>
      </c>
      <c r="P102" s="1014" t="str">
        <f t="shared" si="41"/>
        <v/>
      </c>
      <c r="Q102" s="1014" t="str">
        <f t="shared" si="42"/>
        <v/>
      </c>
      <c r="R102" s="962"/>
      <c r="S102" s="1015" t="str">
        <f t="shared" si="30"/>
        <v/>
      </c>
      <c r="T102" s="1015" t="str">
        <f t="shared" si="31"/>
        <v/>
      </c>
      <c r="U102" s="1142" t="str">
        <f t="shared" si="43"/>
        <v/>
      </c>
      <c r="V102" s="6"/>
      <c r="W102" s="26"/>
      <c r="Z102" s="1072" t="str">
        <f t="shared" si="32"/>
        <v/>
      </c>
      <c r="AA102" s="1073">
        <f>+tab!$C$156</f>
        <v>0.62</v>
      </c>
      <c r="AB102" s="1074" t="e">
        <f t="shared" si="44"/>
        <v>#VALUE!</v>
      </c>
      <c r="AC102" s="1074" t="e">
        <f t="shared" si="45"/>
        <v>#VALUE!</v>
      </c>
      <c r="AD102" s="1074" t="e">
        <f t="shared" si="46"/>
        <v>#VALUE!</v>
      </c>
      <c r="AE102" s="1075" t="e">
        <f t="shared" si="33"/>
        <v>#VALUE!</v>
      </c>
      <c r="AF102" s="1075">
        <f t="shared" si="34"/>
        <v>0</v>
      </c>
      <c r="AG102" s="1076">
        <f>IF(H102&gt;8,tab!C$157,tab!C$160)</f>
        <v>0.4</v>
      </c>
      <c r="AH102" s="1050">
        <f t="shared" si="35"/>
        <v>0</v>
      </c>
      <c r="AI102" s="1050">
        <f t="shared" si="36"/>
        <v>0</v>
      </c>
      <c r="AJ102" s="1077" t="b">
        <f t="shared" si="37"/>
        <v>0</v>
      </c>
      <c r="AK102" s="1053">
        <f t="shared" si="38"/>
        <v>114</v>
      </c>
      <c r="AL102" s="1052">
        <f t="shared" si="39"/>
        <v>30</v>
      </c>
      <c r="AM102" s="1052">
        <f t="shared" si="47"/>
        <v>30</v>
      </c>
      <c r="AN102" s="1078">
        <f t="shared" si="48"/>
        <v>0</v>
      </c>
      <c r="AU102" s="51"/>
      <c r="AV102" s="51"/>
    </row>
    <row r="103" spans="2:48" ht="13.15" customHeight="1" x14ac:dyDescent="0.2">
      <c r="B103" s="21"/>
      <c r="C103" s="45"/>
      <c r="D103" s="196"/>
      <c r="E103" s="196"/>
      <c r="F103" s="196"/>
      <c r="G103" s="48"/>
      <c r="H103" s="197"/>
      <c r="I103" s="48"/>
      <c r="J103" s="198"/>
      <c r="K103" s="199"/>
      <c r="L103" s="962"/>
      <c r="M103" s="950"/>
      <c r="N103" s="950"/>
      <c r="O103" s="1013" t="str">
        <f t="shared" si="40"/>
        <v/>
      </c>
      <c r="P103" s="1014" t="str">
        <f t="shared" si="41"/>
        <v/>
      </c>
      <c r="Q103" s="1014" t="str">
        <f t="shared" si="42"/>
        <v/>
      </c>
      <c r="R103" s="962"/>
      <c r="S103" s="1015" t="str">
        <f t="shared" si="30"/>
        <v/>
      </c>
      <c r="T103" s="1015" t="str">
        <f t="shared" si="31"/>
        <v/>
      </c>
      <c r="U103" s="1142" t="str">
        <f t="shared" si="43"/>
        <v/>
      </c>
      <c r="V103" s="6"/>
      <c r="W103" s="26"/>
      <c r="Z103" s="1072" t="str">
        <f t="shared" si="32"/>
        <v/>
      </c>
      <c r="AA103" s="1073">
        <f>+tab!$C$156</f>
        <v>0.62</v>
      </c>
      <c r="AB103" s="1074" t="e">
        <f t="shared" si="44"/>
        <v>#VALUE!</v>
      </c>
      <c r="AC103" s="1074" t="e">
        <f t="shared" si="45"/>
        <v>#VALUE!</v>
      </c>
      <c r="AD103" s="1074" t="e">
        <f t="shared" si="46"/>
        <v>#VALUE!</v>
      </c>
      <c r="AE103" s="1075" t="e">
        <f t="shared" si="33"/>
        <v>#VALUE!</v>
      </c>
      <c r="AF103" s="1075">
        <f t="shared" si="34"/>
        <v>0</v>
      </c>
      <c r="AG103" s="1076">
        <f>IF(H103&gt;8,tab!C$157,tab!C$160)</f>
        <v>0.4</v>
      </c>
      <c r="AH103" s="1050">
        <f t="shared" si="35"/>
        <v>0</v>
      </c>
      <c r="AI103" s="1050">
        <f t="shared" si="36"/>
        <v>0</v>
      </c>
      <c r="AJ103" s="1077" t="b">
        <f t="shared" si="37"/>
        <v>0</v>
      </c>
      <c r="AK103" s="1053">
        <f t="shared" si="38"/>
        <v>114</v>
      </c>
      <c r="AL103" s="1052">
        <f t="shared" si="39"/>
        <v>30</v>
      </c>
      <c r="AM103" s="1052">
        <f t="shared" si="47"/>
        <v>30</v>
      </c>
      <c r="AN103" s="1078">
        <f t="shared" si="48"/>
        <v>0</v>
      </c>
      <c r="AU103" s="51"/>
      <c r="AV103" s="51"/>
    </row>
    <row r="104" spans="2:48" ht="13.15" customHeight="1" x14ac:dyDescent="0.2">
      <c r="B104" s="21"/>
      <c r="C104" s="45"/>
      <c r="D104" s="196"/>
      <c r="E104" s="196"/>
      <c r="F104" s="196"/>
      <c r="G104" s="48"/>
      <c r="H104" s="197"/>
      <c r="I104" s="48"/>
      <c r="J104" s="198"/>
      <c r="K104" s="199"/>
      <c r="L104" s="962"/>
      <c r="M104" s="950"/>
      <c r="N104" s="950"/>
      <c r="O104" s="1013" t="str">
        <f t="shared" si="40"/>
        <v/>
      </c>
      <c r="P104" s="1014" t="str">
        <f t="shared" si="41"/>
        <v/>
      </c>
      <c r="Q104" s="1014" t="str">
        <f t="shared" si="42"/>
        <v/>
      </c>
      <c r="R104" s="962"/>
      <c r="S104" s="1015" t="str">
        <f t="shared" si="30"/>
        <v/>
      </c>
      <c r="T104" s="1015" t="str">
        <f t="shared" si="31"/>
        <v/>
      </c>
      <c r="U104" s="1142" t="str">
        <f t="shared" si="43"/>
        <v/>
      </c>
      <c r="V104" s="6"/>
      <c r="W104" s="26"/>
      <c r="Z104" s="1072" t="str">
        <f t="shared" si="32"/>
        <v/>
      </c>
      <c r="AA104" s="1073">
        <f>+tab!$C$156</f>
        <v>0.62</v>
      </c>
      <c r="AB104" s="1074" t="e">
        <f t="shared" si="44"/>
        <v>#VALUE!</v>
      </c>
      <c r="AC104" s="1074" t="e">
        <f t="shared" si="45"/>
        <v>#VALUE!</v>
      </c>
      <c r="AD104" s="1074" t="e">
        <f t="shared" si="46"/>
        <v>#VALUE!</v>
      </c>
      <c r="AE104" s="1075" t="e">
        <f t="shared" si="33"/>
        <v>#VALUE!</v>
      </c>
      <c r="AF104" s="1075">
        <f t="shared" si="34"/>
        <v>0</v>
      </c>
      <c r="AG104" s="1076">
        <f>IF(H104&gt;8,tab!C$157,tab!C$160)</f>
        <v>0.4</v>
      </c>
      <c r="AH104" s="1050">
        <f t="shared" si="35"/>
        <v>0</v>
      </c>
      <c r="AI104" s="1050">
        <f t="shared" si="36"/>
        <v>0</v>
      </c>
      <c r="AJ104" s="1077" t="b">
        <f t="shared" si="37"/>
        <v>0</v>
      </c>
      <c r="AK104" s="1053">
        <f t="shared" si="38"/>
        <v>114</v>
      </c>
      <c r="AL104" s="1052">
        <f t="shared" si="39"/>
        <v>30</v>
      </c>
      <c r="AM104" s="1052">
        <f t="shared" si="47"/>
        <v>30</v>
      </c>
      <c r="AN104" s="1078">
        <f t="shared" si="48"/>
        <v>0</v>
      </c>
      <c r="AU104" s="51"/>
      <c r="AV104" s="51"/>
    </row>
    <row r="105" spans="2:48" ht="13.15" customHeight="1" x14ac:dyDescent="0.2">
      <c r="B105" s="21"/>
      <c r="C105" s="45"/>
      <c r="D105" s="196"/>
      <c r="E105" s="196"/>
      <c r="F105" s="196"/>
      <c r="G105" s="48"/>
      <c r="H105" s="197"/>
      <c r="I105" s="48"/>
      <c r="J105" s="198"/>
      <c r="K105" s="199"/>
      <c r="L105" s="962"/>
      <c r="M105" s="950"/>
      <c r="N105" s="950"/>
      <c r="O105" s="1013" t="str">
        <f t="shared" si="40"/>
        <v/>
      </c>
      <c r="P105" s="1014" t="str">
        <f t="shared" si="41"/>
        <v/>
      </c>
      <c r="Q105" s="1014" t="str">
        <f t="shared" si="42"/>
        <v/>
      </c>
      <c r="R105" s="962"/>
      <c r="S105" s="1015" t="str">
        <f t="shared" si="30"/>
        <v/>
      </c>
      <c r="T105" s="1015" t="str">
        <f t="shared" si="31"/>
        <v/>
      </c>
      <c r="U105" s="1142" t="str">
        <f t="shared" si="43"/>
        <v/>
      </c>
      <c r="V105" s="6"/>
      <c r="W105" s="26"/>
      <c r="Z105" s="1072" t="str">
        <f t="shared" si="32"/>
        <v/>
      </c>
      <c r="AA105" s="1073">
        <f>+tab!$C$156</f>
        <v>0.62</v>
      </c>
      <c r="AB105" s="1074" t="e">
        <f t="shared" si="44"/>
        <v>#VALUE!</v>
      </c>
      <c r="AC105" s="1074" t="e">
        <f t="shared" si="45"/>
        <v>#VALUE!</v>
      </c>
      <c r="AD105" s="1074" t="e">
        <f t="shared" si="46"/>
        <v>#VALUE!</v>
      </c>
      <c r="AE105" s="1075" t="e">
        <f t="shared" si="33"/>
        <v>#VALUE!</v>
      </c>
      <c r="AF105" s="1075">
        <f t="shared" si="34"/>
        <v>0</v>
      </c>
      <c r="AG105" s="1076">
        <f>IF(H105&gt;8,tab!C$157,tab!C$160)</f>
        <v>0.4</v>
      </c>
      <c r="AH105" s="1050">
        <f t="shared" si="35"/>
        <v>0</v>
      </c>
      <c r="AI105" s="1050">
        <f t="shared" si="36"/>
        <v>0</v>
      </c>
      <c r="AJ105" s="1077" t="b">
        <f t="shared" si="37"/>
        <v>0</v>
      </c>
      <c r="AK105" s="1053">
        <f t="shared" si="38"/>
        <v>114</v>
      </c>
      <c r="AL105" s="1052">
        <f t="shared" si="39"/>
        <v>30</v>
      </c>
      <c r="AM105" s="1052">
        <f t="shared" si="47"/>
        <v>30</v>
      </c>
      <c r="AN105" s="1078">
        <f t="shared" si="48"/>
        <v>0</v>
      </c>
      <c r="AU105" s="51"/>
      <c r="AV105" s="51"/>
    </row>
    <row r="106" spans="2:48" ht="13.15" customHeight="1" x14ac:dyDescent="0.2">
      <c r="B106" s="21"/>
      <c r="C106" s="45"/>
      <c r="D106" s="196"/>
      <c r="E106" s="196"/>
      <c r="F106" s="196"/>
      <c r="G106" s="48"/>
      <c r="H106" s="197"/>
      <c r="I106" s="48"/>
      <c r="J106" s="198"/>
      <c r="K106" s="199"/>
      <c r="L106" s="962"/>
      <c r="M106" s="950"/>
      <c r="N106" s="950"/>
      <c r="O106" s="1013" t="str">
        <f t="shared" si="40"/>
        <v/>
      </c>
      <c r="P106" s="1014" t="str">
        <f t="shared" si="41"/>
        <v/>
      </c>
      <c r="Q106" s="1014" t="str">
        <f t="shared" si="42"/>
        <v/>
      </c>
      <c r="R106" s="962"/>
      <c r="S106" s="1015" t="str">
        <f t="shared" si="30"/>
        <v/>
      </c>
      <c r="T106" s="1015" t="str">
        <f t="shared" si="31"/>
        <v/>
      </c>
      <c r="U106" s="1142" t="str">
        <f t="shared" si="43"/>
        <v/>
      </c>
      <c r="V106" s="6"/>
      <c r="W106" s="26"/>
      <c r="Z106" s="1072" t="str">
        <f t="shared" si="32"/>
        <v/>
      </c>
      <c r="AA106" s="1073">
        <f>+tab!$C$156</f>
        <v>0.62</v>
      </c>
      <c r="AB106" s="1074" t="e">
        <f t="shared" si="44"/>
        <v>#VALUE!</v>
      </c>
      <c r="AC106" s="1074" t="e">
        <f t="shared" si="45"/>
        <v>#VALUE!</v>
      </c>
      <c r="AD106" s="1074" t="e">
        <f t="shared" si="46"/>
        <v>#VALUE!</v>
      </c>
      <c r="AE106" s="1075" t="e">
        <f t="shared" si="33"/>
        <v>#VALUE!</v>
      </c>
      <c r="AF106" s="1075">
        <f t="shared" si="34"/>
        <v>0</v>
      </c>
      <c r="AG106" s="1076">
        <f>IF(H106&gt;8,tab!C$157,tab!C$160)</f>
        <v>0.4</v>
      </c>
      <c r="AH106" s="1050">
        <f t="shared" si="35"/>
        <v>0</v>
      </c>
      <c r="AI106" s="1050">
        <f t="shared" si="36"/>
        <v>0</v>
      </c>
      <c r="AJ106" s="1077" t="b">
        <f t="shared" si="37"/>
        <v>0</v>
      </c>
      <c r="AK106" s="1053">
        <f t="shared" si="38"/>
        <v>114</v>
      </c>
      <c r="AL106" s="1052">
        <f t="shared" si="39"/>
        <v>30</v>
      </c>
      <c r="AM106" s="1052">
        <f t="shared" si="47"/>
        <v>30</v>
      </c>
      <c r="AN106" s="1078">
        <f t="shared" si="48"/>
        <v>0</v>
      </c>
      <c r="AU106" s="51"/>
      <c r="AV106" s="51"/>
    </row>
    <row r="107" spans="2:48" ht="13.15" customHeight="1" x14ac:dyDescent="0.2">
      <c r="B107" s="21"/>
      <c r="C107" s="45"/>
      <c r="D107" s="196"/>
      <c r="E107" s="196"/>
      <c r="F107" s="196"/>
      <c r="G107" s="48"/>
      <c r="H107" s="197"/>
      <c r="I107" s="48"/>
      <c r="J107" s="198"/>
      <c r="K107" s="199"/>
      <c r="L107" s="962"/>
      <c r="M107" s="950"/>
      <c r="N107" s="950"/>
      <c r="O107" s="1013" t="str">
        <f t="shared" si="40"/>
        <v/>
      </c>
      <c r="P107" s="1014" t="str">
        <f t="shared" si="41"/>
        <v/>
      </c>
      <c r="Q107" s="1014" t="str">
        <f t="shared" si="42"/>
        <v/>
      </c>
      <c r="R107" s="962"/>
      <c r="S107" s="1015" t="str">
        <f t="shared" si="30"/>
        <v/>
      </c>
      <c r="T107" s="1015" t="str">
        <f t="shared" si="31"/>
        <v/>
      </c>
      <c r="U107" s="1142" t="str">
        <f t="shared" si="43"/>
        <v/>
      </c>
      <c r="V107" s="6"/>
      <c r="W107" s="26"/>
      <c r="Z107" s="1072" t="str">
        <f t="shared" si="32"/>
        <v/>
      </c>
      <c r="AA107" s="1073">
        <f>+tab!$C$156</f>
        <v>0.62</v>
      </c>
      <c r="AB107" s="1074" t="e">
        <f t="shared" si="44"/>
        <v>#VALUE!</v>
      </c>
      <c r="AC107" s="1074" t="e">
        <f t="shared" si="45"/>
        <v>#VALUE!</v>
      </c>
      <c r="AD107" s="1074" t="e">
        <f t="shared" si="46"/>
        <v>#VALUE!</v>
      </c>
      <c r="AE107" s="1075" t="e">
        <f t="shared" si="33"/>
        <v>#VALUE!</v>
      </c>
      <c r="AF107" s="1075">
        <f t="shared" si="34"/>
        <v>0</v>
      </c>
      <c r="AG107" s="1076">
        <f>IF(H107&gt;8,tab!C$157,tab!C$160)</f>
        <v>0.4</v>
      </c>
      <c r="AH107" s="1050">
        <f t="shared" si="35"/>
        <v>0</v>
      </c>
      <c r="AI107" s="1050">
        <f t="shared" si="36"/>
        <v>0</v>
      </c>
      <c r="AJ107" s="1077" t="b">
        <f t="shared" si="37"/>
        <v>0</v>
      </c>
      <c r="AK107" s="1053">
        <f t="shared" si="38"/>
        <v>114</v>
      </c>
      <c r="AL107" s="1052">
        <f t="shared" si="39"/>
        <v>30</v>
      </c>
      <c r="AM107" s="1052">
        <f t="shared" si="47"/>
        <v>30</v>
      </c>
      <c r="AN107" s="1078">
        <f t="shared" si="48"/>
        <v>0</v>
      </c>
      <c r="AU107" s="51"/>
      <c r="AV107" s="51"/>
    </row>
    <row r="108" spans="2:48" ht="13.15" customHeight="1" x14ac:dyDescent="0.2">
      <c r="B108" s="21"/>
      <c r="C108" s="45"/>
      <c r="D108" s="196"/>
      <c r="E108" s="196"/>
      <c r="F108" s="196"/>
      <c r="G108" s="48"/>
      <c r="H108" s="197"/>
      <c r="I108" s="48"/>
      <c r="J108" s="198"/>
      <c r="K108" s="199"/>
      <c r="L108" s="962"/>
      <c r="M108" s="950"/>
      <c r="N108" s="950"/>
      <c r="O108" s="1013" t="str">
        <f t="shared" si="40"/>
        <v/>
      </c>
      <c r="P108" s="1014" t="str">
        <f t="shared" si="41"/>
        <v/>
      </c>
      <c r="Q108" s="1014" t="str">
        <f t="shared" si="42"/>
        <v/>
      </c>
      <c r="R108" s="962"/>
      <c r="S108" s="1015" t="str">
        <f t="shared" si="30"/>
        <v/>
      </c>
      <c r="T108" s="1015" t="str">
        <f t="shared" si="31"/>
        <v/>
      </c>
      <c r="U108" s="1142" t="str">
        <f t="shared" si="43"/>
        <v/>
      </c>
      <c r="V108" s="6"/>
      <c r="W108" s="26"/>
      <c r="Z108" s="1072" t="str">
        <f t="shared" si="32"/>
        <v/>
      </c>
      <c r="AA108" s="1073">
        <f>+tab!$C$156</f>
        <v>0.62</v>
      </c>
      <c r="AB108" s="1074" t="e">
        <f t="shared" si="44"/>
        <v>#VALUE!</v>
      </c>
      <c r="AC108" s="1074" t="e">
        <f t="shared" si="45"/>
        <v>#VALUE!</v>
      </c>
      <c r="AD108" s="1074" t="e">
        <f t="shared" si="46"/>
        <v>#VALUE!</v>
      </c>
      <c r="AE108" s="1075" t="e">
        <f t="shared" si="33"/>
        <v>#VALUE!</v>
      </c>
      <c r="AF108" s="1075">
        <f t="shared" si="34"/>
        <v>0</v>
      </c>
      <c r="AG108" s="1076">
        <f>IF(H108&gt;8,tab!C$157,tab!C$160)</f>
        <v>0.4</v>
      </c>
      <c r="AH108" s="1050">
        <f t="shared" si="35"/>
        <v>0</v>
      </c>
      <c r="AI108" s="1050">
        <f t="shared" si="36"/>
        <v>0</v>
      </c>
      <c r="AJ108" s="1077" t="b">
        <f t="shared" si="37"/>
        <v>0</v>
      </c>
      <c r="AK108" s="1053">
        <f t="shared" si="38"/>
        <v>114</v>
      </c>
      <c r="AL108" s="1052">
        <f t="shared" si="39"/>
        <v>30</v>
      </c>
      <c r="AM108" s="1052">
        <f t="shared" si="47"/>
        <v>30</v>
      </c>
      <c r="AN108" s="1078">
        <f t="shared" si="48"/>
        <v>0</v>
      </c>
      <c r="AU108" s="51"/>
      <c r="AV108" s="51"/>
    </row>
    <row r="109" spans="2:48" ht="13.15" customHeight="1" x14ac:dyDescent="0.2">
      <c r="B109" s="21"/>
      <c r="C109" s="45"/>
      <c r="D109" s="196"/>
      <c r="E109" s="196"/>
      <c r="F109" s="196"/>
      <c r="G109" s="48"/>
      <c r="H109" s="197"/>
      <c r="I109" s="48"/>
      <c r="J109" s="198"/>
      <c r="K109" s="199"/>
      <c r="L109" s="962"/>
      <c r="M109" s="950"/>
      <c r="N109" s="950"/>
      <c r="O109" s="1013" t="str">
        <f t="shared" si="40"/>
        <v/>
      </c>
      <c r="P109" s="1014" t="str">
        <f t="shared" si="41"/>
        <v/>
      </c>
      <c r="Q109" s="1014" t="str">
        <f t="shared" si="42"/>
        <v/>
      </c>
      <c r="R109" s="962"/>
      <c r="S109" s="1015" t="str">
        <f t="shared" si="30"/>
        <v/>
      </c>
      <c r="T109" s="1015" t="str">
        <f t="shared" si="31"/>
        <v/>
      </c>
      <c r="U109" s="1142" t="str">
        <f t="shared" si="43"/>
        <v/>
      </c>
      <c r="V109" s="6"/>
      <c r="W109" s="26"/>
      <c r="Z109" s="1072" t="str">
        <f t="shared" si="32"/>
        <v/>
      </c>
      <c r="AA109" s="1073">
        <f>+tab!$C$156</f>
        <v>0.62</v>
      </c>
      <c r="AB109" s="1074" t="e">
        <f t="shared" si="44"/>
        <v>#VALUE!</v>
      </c>
      <c r="AC109" s="1074" t="e">
        <f t="shared" si="45"/>
        <v>#VALUE!</v>
      </c>
      <c r="AD109" s="1074" t="e">
        <f t="shared" si="46"/>
        <v>#VALUE!</v>
      </c>
      <c r="AE109" s="1075" t="e">
        <f t="shared" si="33"/>
        <v>#VALUE!</v>
      </c>
      <c r="AF109" s="1075">
        <f t="shared" si="34"/>
        <v>0</v>
      </c>
      <c r="AG109" s="1076">
        <f>IF(H109&gt;8,tab!C$157,tab!C$160)</f>
        <v>0.4</v>
      </c>
      <c r="AH109" s="1050">
        <f t="shared" si="35"/>
        <v>0</v>
      </c>
      <c r="AI109" s="1050">
        <f t="shared" si="36"/>
        <v>0</v>
      </c>
      <c r="AJ109" s="1077" t="b">
        <f t="shared" si="37"/>
        <v>0</v>
      </c>
      <c r="AK109" s="1053">
        <f t="shared" si="38"/>
        <v>114</v>
      </c>
      <c r="AL109" s="1052">
        <f t="shared" si="39"/>
        <v>30</v>
      </c>
      <c r="AM109" s="1052">
        <f t="shared" si="47"/>
        <v>30</v>
      </c>
      <c r="AN109" s="1078">
        <f t="shared" si="48"/>
        <v>0</v>
      </c>
      <c r="AU109" s="51"/>
      <c r="AV109" s="51"/>
    </row>
    <row r="110" spans="2:48" ht="13.15" customHeight="1" x14ac:dyDescent="0.2">
      <c r="B110" s="21"/>
      <c r="C110" s="45"/>
      <c r="D110" s="196"/>
      <c r="E110" s="196"/>
      <c r="F110" s="196"/>
      <c r="G110" s="48"/>
      <c r="H110" s="197"/>
      <c r="I110" s="48"/>
      <c r="J110" s="198"/>
      <c r="K110" s="199"/>
      <c r="L110" s="962"/>
      <c r="M110" s="950"/>
      <c r="N110" s="950"/>
      <c r="O110" s="1013" t="str">
        <f t="shared" si="40"/>
        <v/>
      </c>
      <c r="P110" s="1014" t="str">
        <f t="shared" si="41"/>
        <v/>
      </c>
      <c r="Q110" s="1014" t="str">
        <f t="shared" si="42"/>
        <v/>
      </c>
      <c r="R110" s="962"/>
      <c r="S110" s="1015" t="str">
        <f t="shared" si="30"/>
        <v/>
      </c>
      <c r="T110" s="1015" t="str">
        <f t="shared" si="31"/>
        <v/>
      </c>
      <c r="U110" s="1142" t="str">
        <f t="shared" si="43"/>
        <v/>
      </c>
      <c r="V110" s="6"/>
      <c r="W110" s="26"/>
      <c r="Z110" s="1072" t="str">
        <f t="shared" si="32"/>
        <v/>
      </c>
      <c r="AA110" s="1073">
        <f>+tab!$C$156</f>
        <v>0.62</v>
      </c>
      <c r="AB110" s="1074" t="e">
        <f t="shared" si="44"/>
        <v>#VALUE!</v>
      </c>
      <c r="AC110" s="1074" t="e">
        <f t="shared" si="45"/>
        <v>#VALUE!</v>
      </c>
      <c r="AD110" s="1074" t="e">
        <f t="shared" si="46"/>
        <v>#VALUE!</v>
      </c>
      <c r="AE110" s="1075" t="e">
        <f t="shared" si="33"/>
        <v>#VALUE!</v>
      </c>
      <c r="AF110" s="1075">
        <f t="shared" si="34"/>
        <v>0</v>
      </c>
      <c r="AG110" s="1076">
        <f>IF(H110&gt;8,tab!C$157,tab!C$160)</f>
        <v>0.4</v>
      </c>
      <c r="AH110" s="1050">
        <f t="shared" si="35"/>
        <v>0</v>
      </c>
      <c r="AI110" s="1050">
        <f t="shared" si="36"/>
        <v>0</v>
      </c>
      <c r="AJ110" s="1077" t="b">
        <f t="shared" si="37"/>
        <v>0</v>
      </c>
      <c r="AK110" s="1053">
        <f t="shared" si="38"/>
        <v>114</v>
      </c>
      <c r="AL110" s="1052">
        <f t="shared" si="39"/>
        <v>30</v>
      </c>
      <c r="AM110" s="1052">
        <f t="shared" si="47"/>
        <v>30</v>
      </c>
      <c r="AN110" s="1078">
        <f t="shared" si="48"/>
        <v>0</v>
      </c>
      <c r="AU110" s="51"/>
      <c r="AV110" s="51"/>
    </row>
    <row r="111" spans="2:48" ht="13.15" customHeight="1" x14ac:dyDescent="0.2">
      <c r="B111" s="21"/>
      <c r="C111" s="45"/>
      <c r="D111" s="196"/>
      <c r="E111" s="196"/>
      <c r="F111" s="196"/>
      <c r="G111" s="48"/>
      <c r="H111" s="197"/>
      <c r="I111" s="48"/>
      <c r="J111" s="198"/>
      <c r="K111" s="199"/>
      <c r="L111" s="962"/>
      <c r="M111" s="950"/>
      <c r="N111" s="950"/>
      <c r="O111" s="1013" t="str">
        <f t="shared" si="40"/>
        <v/>
      </c>
      <c r="P111" s="1014" t="str">
        <f t="shared" si="41"/>
        <v/>
      </c>
      <c r="Q111" s="1014" t="str">
        <f t="shared" si="42"/>
        <v/>
      </c>
      <c r="R111" s="962"/>
      <c r="S111" s="1015" t="str">
        <f t="shared" si="30"/>
        <v/>
      </c>
      <c r="T111" s="1015" t="str">
        <f t="shared" si="31"/>
        <v/>
      </c>
      <c r="U111" s="1142" t="str">
        <f t="shared" si="43"/>
        <v/>
      </c>
      <c r="V111" s="6"/>
      <c r="W111" s="26"/>
      <c r="Z111" s="1072" t="str">
        <f t="shared" si="32"/>
        <v/>
      </c>
      <c r="AA111" s="1073">
        <f>+tab!$C$156</f>
        <v>0.62</v>
      </c>
      <c r="AB111" s="1074" t="e">
        <f t="shared" si="44"/>
        <v>#VALUE!</v>
      </c>
      <c r="AC111" s="1074" t="e">
        <f t="shared" si="45"/>
        <v>#VALUE!</v>
      </c>
      <c r="AD111" s="1074" t="e">
        <f t="shared" si="46"/>
        <v>#VALUE!</v>
      </c>
      <c r="AE111" s="1075" t="e">
        <f t="shared" si="33"/>
        <v>#VALUE!</v>
      </c>
      <c r="AF111" s="1075">
        <f t="shared" si="34"/>
        <v>0</v>
      </c>
      <c r="AG111" s="1076">
        <f>IF(H111&gt;8,tab!C$157,tab!C$160)</f>
        <v>0.4</v>
      </c>
      <c r="AH111" s="1050">
        <f t="shared" si="35"/>
        <v>0</v>
      </c>
      <c r="AI111" s="1050">
        <f t="shared" si="36"/>
        <v>0</v>
      </c>
      <c r="AJ111" s="1077" t="b">
        <f t="shared" si="37"/>
        <v>0</v>
      </c>
      <c r="AK111" s="1053">
        <f t="shared" si="38"/>
        <v>114</v>
      </c>
      <c r="AL111" s="1052">
        <f t="shared" si="39"/>
        <v>30</v>
      </c>
      <c r="AM111" s="1052">
        <f t="shared" si="47"/>
        <v>30</v>
      </c>
      <c r="AN111" s="1078">
        <f t="shared" si="48"/>
        <v>0</v>
      </c>
      <c r="AU111" s="51"/>
      <c r="AV111" s="51"/>
    </row>
    <row r="112" spans="2:48" ht="13.15" customHeight="1" x14ac:dyDescent="0.2">
      <c r="B112" s="21"/>
      <c r="C112" s="45"/>
      <c r="D112" s="196"/>
      <c r="E112" s="196"/>
      <c r="F112" s="196"/>
      <c r="G112" s="48"/>
      <c r="H112" s="197"/>
      <c r="I112" s="48"/>
      <c r="J112" s="198"/>
      <c r="K112" s="199"/>
      <c r="L112" s="962"/>
      <c r="M112" s="950"/>
      <c r="N112" s="950"/>
      <c r="O112" s="1013" t="str">
        <f t="shared" si="40"/>
        <v/>
      </c>
      <c r="P112" s="1014" t="str">
        <f t="shared" si="41"/>
        <v/>
      </c>
      <c r="Q112" s="1014" t="str">
        <f t="shared" si="42"/>
        <v/>
      </c>
      <c r="R112" s="962"/>
      <c r="S112" s="1015" t="str">
        <f t="shared" si="30"/>
        <v/>
      </c>
      <c r="T112" s="1015" t="str">
        <f t="shared" si="31"/>
        <v/>
      </c>
      <c r="U112" s="1142" t="str">
        <f t="shared" si="43"/>
        <v/>
      </c>
      <c r="V112" s="6"/>
      <c r="W112" s="26"/>
      <c r="Z112" s="1072" t="str">
        <f t="shared" si="32"/>
        <v/>
      </c>
      <c r="AA112" s="1073">
        <f>+tab!$C$156</f>
        <v>0.62</v>
      </c>
      <c r="AB112" s="1074" t="e">
        <f t="shared" si="44"/>
        <v>#VALUE!</v>
      </c>
      <c r="AC112" s="1074" t="e">
        <f t="shared" si="45"/>
        <v>#VALUE!</v>
      </c>
      <c r="AD112" s="1074" t="e">
        <f t="shared" si="46"/>
        <v>#VALUE!</v>
      </c>
      <c r="AE112" s="1075" t="e">
        <f t="shared" si="33"/>
        <v>#VALUE!</v>
      </c>
      <c r="AF112" s="1075">
        <f t="shared" si="34"/>
        <v>0</v>
      </c>
      <c r="AG112" s="1076">
        <f>IF(H112&gt;8,tab!C$157,tab!C$160)</f>
        <v>0.4</v>
      </c>
      <c r="AH112" s="1050">
        <f t="shared" si="35"/>
        <v>0</v>
      </c>
      <c r="AI112" s="1050">
        <f t="shared" ref="AI112:AI115" si="49">IF(AH112=25,Z112*1.08*K112/2,IF(AH112=40,Z112*1.08*K112,IF(AH112=0,0)))</f>
        <v>0</v>
      </c>
      <c r="AJ112" s="1077" t="b">
        <f t="shared" si="37"/>
        <v>0</v>
      </c>
      <c r="AK112" s="1053">
        <f t="shared" ref="AK112:AK115" si="50">YEAR($E$9)-YEAR(H112)-AJ112</f>
        <v>114</v>
      </c>
      <c r="AL112" s="1052">
        <f t="shared" ref="AL112:AL115" si="51">IF((H112=""),30,AK112)</f>
        <v>30</v>
      </c>
      <c r="AM112" s="1052">
        <f t="shared" si="47"/>
        <v>30</v>
      </c>
      <c r="AN112" s="1078">
        <f t="shared" si="48"/>
        <v>0</v>
      </c>
      <c r="AU112" s="51"/>
      <c r="AV112" s="51"/>
    </row>
    <row r="113" spans="2:50" ht="13.15" customHeight="1" x14ac:dyDescent="0.2">
      <c r="B113" s="21"/>
      <c r="C113" s="45"/>
      <c r="D113" s="196"/>
      <c r="E113" s="196"/>
      <c r="F113" s="196"/>
      <c r="G113" s="48"/>
      <c r="H113" s="197"/>
      <c r="I113" s="48"/>
      <c r="J113" s="198"/>
      <c r="K113" s="199"/>
      <c r="L113" s="962"/>
      <c r="M113" s="950"/>
      <c r="N113" s="950"/>
      <c r="O113" s="1013" t="str">
        <f t="shared" si="40"/>
        <v/>
      </c>
      <c r="P113" s="1014" t="str">
        <f t="shared" si="41"/>
        <v/>
      </c>
      <c r="Q113" s="1014" t="str">
        <f t="shared" si="42"/>
        <v/>
      </c>
      <c r="R113" s="962"/>
      <c r="S113" s="1015" t="str">
        <f t="shared" si="30"/>
        <v/>
      </c>
      <c r="T113" s="1015" t="str">
        <f t="shared" si="31"/>
        <v/>
      </c>
      <c r="U113" s="1142" t="str">
        <f t="shared" si="43"/>
        <v/>
      </c>
      <c r="V113" s="6"/>
      <c r="W113" s="26"/>
      <c r="Z113" s="1072" t="str">
        <f t="shared" si="32"/>
        <v/>
      </c>
      <c r="AA113" s="1073">
        <f>+tab!$C$156</f>
        <v>0.62</v>
      </c>
      <c r="AB113" s="1074" t="e">
        <f t="shared" si="44"/>
        <v>#VALUE!</v>
      </c>
      <c r="AC113" s="1074" t="e">
        <f t="shared" si="45"/>
        <v>#VALUE!</v>
      </c>
      <c r="AD113" s="1074" t="e">
        <f t="shared" si="46"/>
        <v>#VALUE!</v>
      </c>
      <c r="AE113" s="1075" t="e">
        <f t="shared" si="33"/>
        <v>#VALUE!</v>
      </c>
      <c r="AF113" s="1075">
        <f t="shared" si="34"/>
        <v>0</v>
      </c>
      <c r="AG113" s="1076">
        <f>IF(H113&gt;8,tab!C$157,tab!C$160)</f>
        <v>0.4</v>
      </c>
      <c r="AH113" s="1050">
        <f t="shared" si="35"/>
        <v>0</v>
      </c>
      <c r="AI113" s="1050">
        <f t="shared" si="49"/>
        <v>0</v>
      </c>
      <c r="AJ113" s="1077" t="b">
        <f t="shared" si="37"/>
        <v>0</v>
      </c>
      <c r="AK113" s="1053">
        <f t="shared" si="50"/>
        <v>114</v>
      </c>
      <c r="AL113" s="1052">
        <f t="shared" si="51"/>
        <v>30</v>
      </c>
      <c r="AM113" s="1052">
        <f t="shared" si="47"/>
        <v>30</v>
      </c>
      <c r="AN113" s="1078">
        <f t="shared" ref="AN113:AN115" si="52">(AM113*(SUM(K113:K113)))</f>
        <v>0</v>
      </c>
    </row>
    <row r="114" spans="2:50" ht="13.15" customHeight="1" x14ac:dyDescent="0.2">
      <c r="B114" s="21"/>
      <c r="C114" s="45"/>
      <c r="D114" s="196"/>
      <c r="E114" s="196"/>
      <c r="F114" s="196"/>
      <c r="G114" s="48"/>
      <c r="H114" s="197"/>
      <c r="I114" s="48"/>
      <c r="J114" s="198"/>
      <c r="K114" s="199"/>
      <c r="L114" s="962"/>
      <c r="M114" s="950"/>
      <c r="N114" s="950"/>
      <c r="O114" s="1013" t="str">
        <f t="shared" si="40"/>
        <v/>
      </c>
      <c r="P114" s="1014" t="str">
        <f t="shared" si="41"/>
        <v/>
      </c>
      <c r="Q114" s="1014" t="str">
        <f t="shared" si="42"/>
        <v/>
      </c>
      <c r="R114" s="962"/>
      <c r="S114" s="1015" t="str">
        <f t="shared" si="30"/>
        <v/>
      </c>
      <c r="T114" s="1015" t="str">
        <f t="shared" si="31"/>
        <v/>
      </c>
      <c r="U114" s="1142" t="str">
        <f t="shared" si="43"/>
        <v/>
      </c>
      <c r="V114" s="6"/>
      <c r="W114" s="26"/>
      <c r="Z114" s="1072" t="str">
        <f t="shared" si="32"/>
        <v/>
      </c>
      <c r="AA114" s="1073">
        <f>+tab!$C$156</f>
        <v>0.62</v>
      </c>
      <c r="AB114" s="1074" t="e">
        <f t="shared" si="44"/>
        <v>#VALUE!</v>
      </c>
      <c r="AC114" s="1074" t="e">
        <f t="shared" si="45"/>
        <v>#VALUE!</v>
      </c>
      <c r="AD114" s="1074" t="e">
        <f t="shared" si="46"/>
        <v>#VALUE!</v>
      </c>
      <c r="AE114" s="1075" t="e">
        <f t="shared" si="33"/>
        <v>#VALUE!</v>
      </c>
      <c r="AF114" s="1075">
        <f t="shared" si="34"/>
        <v>0</v>
      </c>
      <c r="AG114" s="1076">
        <f>IF(H114&gt;8,tab!C$157,tab!C$160)</f>
        <v>0.4</v>
      </c>
      <c r="AH114" s="1050">
        <f t="shared" si="35"/>
        <v>0</v>
      </c>
      <c r="AI114" s="1050">
        <f t="shared" si="49"/>
        <v>0</v>
      </c>
      <c r="AJ114" s="1077" t="b">
        <f t="shared" si="37"/>
        <v>0</v>
      </c>
      <c r="AK114" s="1053">
        <f t="shared" si="50"/>
        <v>114</v>
      </c>
      <c r="AL114" s="1052">
        <f t="shared" si="51"/>
        <v>30</v>
      </c>
      <c r="AM114" s="1052">
        <f t="shared" si="47"/>
        <v>30</v>
      </c>
      <c r="AN114" s="1078">
        <f t="shared" si="52"/>
        <v>0</v>
      </c>
    </row>
    <row r="115" spans="2:50" ht="13.15" customHeight="1" x14ac:dyDescent="0.2">
      <c r="B115" s="21"/>
      <c r="C115" s="45"/>
      <c r="D115" s="196"/>
      <c r="E115" s="196"/>
      <c r="F115" s="196"/>
      <c r="G115" s="48"/>
      <c r="H115" s="197"/>
      <c r="I115" s="48"/>
      <c r="J115" s="198"/>
      <c r="K115" s="199"/>
      <c r="L115" s="962"/>
      <c r="M115" s="950"/>
      <c r="N115" s="950"/>
      <c r="O115" s="1013" t="str">
        <f t="shared" si="40"/>
        <v/>
      </c>
      <c r="P115" s="1014" t="str">
        <f t="shared" si="41"/>
        <v/>
      </c>
      <c r="Q115" s="1014" t="str">
        <f t="shared" si="42"/>
        <v/>
      </c>
      <c r="R115" s="962"/>
      <c r="S115" s="1015" t="str">
        <f t="shared" si="30"/>
        <v/>
      </c>
      <c r="T115" s="1015" t="str">
        <f t="shared" si="31"/>
        <v/>
      </c>
      <c r="U115" s="1142" t="str">
        <f t="shared" si="43"/>
        <v/>
      </c>
      <c r="V115" s="6"/>
      <c r="W115" s="26"/>
      <c r="Z115" s="1072" t="str">
        <f t="shared" si="32"/>
        <v/>
      </c>
      <c r="AA115" s="1073">
        <f>+tab!$C$156</f>
        <v>0.62</v>
      </c>
      <c r="AB115" s="1074" t="e">
        <f t="shared" si="44"/>
        <v>#VALUE!</v>
      </c>
      <c r="AC115" s="1074" t="e">
        <f t="shared" si="45"/>
        <v>#VALUE!</v>
      </c>
      <c r="AD115" s="1074" t="e">
        <f t="shared" si="46"/>
        <v>#VALUE!</v>
      </c>
      <c r="AE115" s="1075" t="e">
        <f t="shared" si="33"/>
        <v>#VALUE!</v>
      </c>
      <c r="AF115" s="1075">
        <f t="shared" si="34"/>
        <v>0</v>
      </c>
      <c r="AG115" s="1076">
        <f>IF(H115&gt;8,tab!C$157,tab!C$160)</f>
        <v>0.4</v>
      </c>
      <c r="AH115" s="1050">
        <f t="shared" si="35"/>
        <v>0</v>
      </c>
      <c r="AI115" s="1050">
        <f t="shared" si="49"/>
        <v>0</v>
      </c>
      <c r="AJ115" s="1077" t="b">
        <f t="shared" si="37"/>
        <v>0</v>
      </c>
      <c r="AK115" s="1053">
        <f t="shared" si="50"/>
        <v>114</v>
      </c>
      <c r="AL115" s="1052">
        <f t="shared" si="51"/>
        <v>30</v>
      </c>
      <c r="AM115" s="1052">
        <f t="shared" si="47"/>
        <v>30</v>
      </c>
      <c r="AN115" s="1078">
        <f t="shared" si="52"/>
        <v>0</v>
      </c>
    </row>
    <row r="116" spans="2:50" ht="13.15" customHeight="1" x14ac:dyDescent="0.2">
      <c r="B116" s="21"/>
      <c r="C116" s="45"/>
      <c r="D116" s="38"/>
      <c r="E116" s="44"/>
      <c r="F116" s="38"/>
      <c r="G116" s="44"/>
      <c r="H116" s="1289"/>
      <c r="I116" s="44"/>
      <c r="J116" s="262"/>
      <c r="K116" s="1044">
        <f>SUM(K16:K115)</f>
        <v>1</v>
      </c>
      <c r="L116" s="949"/>
      <c r="M116" s="1048">
        <f t="shared" ref="M116:Q116" si="53">SUM(M16:M115)</f>
        <v>0</v>
      </c>
      <c r="N116" s="1048">
        <f t="shared" si="53"/>
        <v>0</v>
      </c>
      <c r="O116" s="1048">
        <f t="shared" si="53"/>
        <v>40</v>
      </c>
      <c r="P116" s="1048">
        <f t="shared" si="53"/>
        <v>0</v>
      </c>
      <c r="Q116" s="1049">
        <f t="shared" si="53"/>
        <v>40</v>
      </c>
      <c r="R116" s="949"/>
      <c r="S116" s="1046">
        <f t="shared" ref="S116:U116" si="54">SUM(S16:S115)</f>
        <v>54314.785822784812</v>
      </c>
      <c r="T116" s="1046">
        <f t="shared" si="54"/>
        <v>1341.9341772151897</v>
      </c>
      <c r="U116" s="1046">
        <f t="shared" si="54"/>
        <v>55656.72</v>
      </c>
      <c r="V116" s="6"/>
      <c r="W116" s="26"/>
      <c r="AI116" s="1050">
        <f>SUM(AI16:AI115)</f>
        <v>0</v>
      </c>
      <c r="AJ116" s="1079"/>
      <c r="AK116" s="1079"/>
      <c r="AN116" s="1080">
        <f>ROUND(SUM(AN16:AN115)/K116,2)</f>
        <v>41</v>
      </c>
    </row>
    <row r="117" spans="2:50" ht="13.15" customHeight="1" x14ac:dyDescent="0.2">
      <c r="B117" s="21"/>
      <c r="C117" s="53"/>
      <c r="D117" s="208"/>
      <c r="E117" s="208"/>
      <c r="F117" s="208"/>
      <c r="G117" s="209"/>
      <c r="H117" s="1290"/>
      <c r="I117" s="209"/>
      <c r="J117" s="210"/>
      <c r="K117" s="211"/>
      <c r="L117" s="211"/>
      <c r="M117" s="211"/>
      <c r="N117" s="211"/>
      <c r="O117" s="211"/>
      <c r="P117" s="210"/>
      <c r="Q117" s="208"/>
      <c r="R117" s="211"/>
      <c r="S117" s="210"/>
      <c r="T117" s="210"/>
      <c r="U117" s="1143"/>
      <c r="V117" s="55"/>
      <c r="W117" s="26"/>
    </row>
    <row r="118" spans="2:50" ht="13.15" customHeight="1" x14ac:dyDescent="0.2">
      <c r="B118" s="60"/>
      <c r="C118" s="61"/>
      <c r="D118" s="92"/>
      <c r="E118" s="92"/>
      <c r="F118" s="92"/>
      <c r="G118" s="62"/>
      <c r="H118" s="1291"/>
      <c r="I118" s="62"/>
      <c r="J118" s="220"/>
      <c r="K118" s="221"/>
      <c r="L118" s="221"/>
      <c r="M118" s="221"/>
      <c r="N118" s="221"/>
      <c r="O118" s="221"/>
      <c r="P118" s="222"/>
      <c r="Q118" s="61"/>
      <c r="R118" s="221"/>
      <c r="S118" s="223"/>
      <c r="T118" s="223"/>
      <c r="U118" s="1144"/>
      <c r="V118" s="61"/>
      <c r="W118" s="64"/>
      <c r="AJ118" s="1077"/>
      <c r="AK118" s="1052"/>
      <c r="AN118" s="1078"/>
    </row>
    <row r="119" spans="2:50" ht="13.15" customHeight="1" x14ac:dyDescent="0.2">
      <c r="B119" s="10"/>
      <c r="C119" s="11"/>
      <c r="D119" s="86"/>
      <c r="E119" s="86"/>
      <c r="F119" s="86"/>
      <c r="G119" s="12"/>
      <c r="H119" s="1281"/>
      <c r="I119" s="12"/>
      <c r="J119" s="118"/>
      <c r="K119" s="263"/>
      <c r="L119" s="263"/>
      <c r="M119" s="263"/>
      <c r="N119" s="263"/>
      <c r="O119" s="263"/>
      <c r="P119" s="117"/>
      <c r="Q119" s="11"/>
      <c r="R119" s="263"/>
      <c r="S119" s="264"/>
      <c r="T119" s="264"/>
      <c r="U119" s="1145"/>
      <c r="V119" s="11"/>
      <c r="W119" s="13"/>
      <c r="AJ119" s="1077"/>
      <c r="AK119" s="1052"/>
      <c r="AN119" s="1078"/>
    </row>
    <row r="120" spans="2:50" ht="13.15" customHeight="1" x14ac:dyDescent="0.2">
      <c r="B120" s="21"/>
      <c r="C120" s="23" t="s">
        <v>49</v>
      </c>
      <c r="D120" s="88"/>
      <c r="E120" s="147" t="str">
        <f>tab!D2</f>
        <v>2015/16</v>
      </c>
      <c r="F120" s="88"/>
      <c r="G120" s="24"/>
      <c r="H120" s="1282"/>
      <c r="I120" s="24"/>
      <c r="J120" s="124"/>
      <c r="K120" s="268"/>
      <c r="L120" s="268"/>
      <c r="M120" s="268"/>
      <c r="N120" s="268"/>
      <c r="O120" s="268"/>
      <c r="P120" s="123"/>
      <c r="Q120" s="23"/>
      <c r="R120" s="268"/>
      <c r="S120" s="269"/>
      <c r="T120" s="269"/>
      <c r="U120" s="1146"/>
      <c r="V120" s="23"/>
      <c r="W120" s="26"/>
      <c r="AJ120" s="1077"/>
      <c r="AK120" s="1052"/>
      <c r="AN120" s="1078"/>
    </row>
    <row r="121" spans="2:50" ht="13.15" customHeight="1" x14ac:dyDescent="0.2">
      <c r="B121" s="21"/>
      <c r="C121" s="23" t="s">
        <v>179</v>
      </c>
      <c r="D121" s="88"/>
      <c r="E121" s="147">
        <f>tab!E3</f>
        <v>42278</v>
      </c>
      <c r="F121" s="88"/>
      <c r="G121" s="24"/>
      <c r="H121" s="1282"/>
      <c r="I121" s="24"/>
      <c r="J121" s="124"/>
      <c r="K121" s="268"/>
      <c r="L121" s="268"/>
      <c r="M121" s="268"/>
      <c r="N121" s="268"/>
      <c r="O121" s="268"/>
      <c r="P121" s="123"/>
      <c r="Q121" s="23"/>
      <c r="R121" s="268"/>
      <c r="S121" s="269"/>
      <c r="T121" s="269"/>
      <c r="U121" s="1146"/>
      <c r="V121" s="23"/>
      <c r="W121" s="26"/>
      <c r="AJ121" s="1077"/>
      <c r="AK121" s="1052"/>
      <c r="AN121" s="1078"/>
    </row>
    <row r="122" spans="2:50" ht="13.15" customHeight="1" x14ac:dyDescent="0.2">
      <c r="B122" s="21"/>
      <c r="C122" s="23"/>
      <c r="D122" s="88"/>
      <c r="E122" s="88"/>
      <c r="F122" s="88"/>
      <c r="G122" s="24"/>
      <c r="H122" s="1282"/>
      <c r="I122" s="24"/>
      <c r="J122" s="124"/>
      <c r="K122" s="268"/>
      <c r="L122" s="268"/>
      <c r="M122" s="268"/>
      <c r="N122" s="268"/>
      <c r="O122" s="268"/>
      <c r="P122" s="123"/>
      <c r="Q122" s="23"/>
      <c r="R122" s="268"/>
      <c r="S122" s="269"/>
      <c r="T122" s="269"/>
      <c r="U122" s="1146"/>
      <c r="V122" s="23"/>
      <c r="W122" s="26"/>
      <c r="AJ122" s="1077"/>
      <c r="AK122" s="1052"/>
      <c r="AN122" s="1078"/>
    </row>
    <row r="123" spans="2:50" ht="13.15" customHeight="1" x14ac:dyDescent="0.2">
      <c r="B123" s="21"/>
      <c r="C123" s="27"/>
      <c r="D123" s="166"/>
      <c r="E123" s="167"/>
      <c r="F123" s="89"/>
      <c r="G123" s="29"/>
      <c r="H123" s="168"/>
      <c r="I123" s="169"/>
      <c r="J123" s="169"/>
      <c r="K123" s="170"/>
      <c r="L123" s="170"/>
      <c r="M123" s="170"/>
      <c r="N123" s="170"/>
      <c r="O123" s="170"/>
      <c r="P123" s="169"/>
      <c r="Q123" s="28"/>
      <c r="R123" s="170"/>
      <c r="S123" s="171"/>
      <c r="T123" s="171"/>
      <c r="U123" s="1140"/>
      <c r="V123" s="30"/>
      <c r="W123" s="26"/>
      <c r="AO123" s="106"/>
      <c r="AP123" s="106"/>
      <c r="AQ123" s="106"/>
      <c r="AR123" s="107"/>
      <c r="AS123" s="108"/>
      <c r="AT123" s="109"/>
      <c r="AU123" s="144"/>
      <c r="AV123" s="107"/>
    </row>
    <row r="124" spans="2:50" ht="13.15" customHeight="1" x14ac:dyDescent="0.2">
      <c r="B124" s="21"/>
      <c r="C124" s="245"/>
      <c r="D124" s="1007" t="s">
        <v>180</v>
      </c>
      <c r="E124" s="1016"/>
      <c r="F124" s="1016"/>
      <c r="G124" s="1010"/>
      <c r="H124" s="1010"/>
      <c r="I124" s="1292"/>
      <c r="J124" s="1292"/>
      <c r="K124" s="1292"/>
      <c r="L124" s="1017"/>
      <c r="M124" s="1007" t="s">
        <v>664</v>
      </c>
      <c r="N124" s="1018"/>
      <c r="O124" s="1018"/>
      <c r="P124" s="1018"/>
      <c r="Q124" s="1018"/>
      <c r="R124" s="1017"/>
      <c r="S124" s="1331" t="s">
        <v>674</v>
      </c>
      <c r="T124" s="1332"/>
      <c r="U124" s="1333"/>
      <c r="V124" s="246"/>
      <c r="W124" s="273"/>
      <c r="X124" s="274"/>
      <c r="Y124" s="274"/>
      <c r="Z124" s="1081"/>
      <c r="AA124" s="1081"/>
      <c r="AB124" s="1081"/>
      <c r="AC124" s="1081"/>
      <c r="AD124" s="1081"/>
      <c r="AE124" s="1081"/>
      <c r="AF124" s="1081"/>
      <c r="AG124" s="1081"/>
      <c r="AH124" s="1081"/>
      <c r="AI124" s="1081"/>
      <c r="AJ124" s="1052"/>
      <c r="AK124" s="1052"/>
      <c r="AN124" s="1052"/>
      <c r="AU124" s="51"/>
      <c r="AV124" s="51"/>
      <c r="AW124" s="274"/>
      <c r="AX124" s="274"/>
    </row>
    <row r="125" spans="2:50" ht="13.15" customHeight="1" x14ac:dyDescent="0.2">
      <c r="B125" s="21"/>
      <c r="C125" s="251"/>
      <c r="D125" s="991" t="s">
        <v>707</v>
      </c>
      <c r="E125" s="991" t="s">
        <v>124</v>
      </c>
      <c r="F125" s="991" t="s">
        <v>182</v>
      </c>
      <c r="G125" s="1278" t="s">
        <v>183</v>
      </c>
      <c r="H125" s="1279" t="s">
        <v>184</v>
      </c>
      <c r="I125" s="1278" t="s">
        <v>185</v>
      </c>
      <c r="J125" s="1278" t="s">
        <v>186</v>
      </c>
      <c r="K125" s="1023" t="s">
        <v>187</v>
      </c>
      <c r="L125" s="1020"/>
      <c r="M125" s="1009" t="s">
        <v>665</v>
      </c>
      <c r="N125" s="1009" t="s">
        <v>667</v>
      </c>
      <c r="O125" s="1009" t="s">
        <v>669</v>
      </c>
      <c r="P125" s="1009" t="s">
        <v>671</v>
      </c>
      <c r="Q125" s="1011" t="s">
        <v>673</v>
      </c>
      <c r="R125" s="1020"/>
      <c r="S125" s="1021" t="s">
        <v>675</v>
      </c>
      <c r="T125" s="1021" t="s">
        <v>678</v>
      </c>
      <c r="U125" s="1131" t="s">
        <v>188</v>
      </c>
      <c r="V125" s="252"/>
      <c r="W125" s="275"/>
      <c r="X125" s="276"/>
      <c r="Y125" s="276"/>
      <c r="Z125" s="1065" t="s">
        <v>194</v>
      </c>
      <c r="AA125" s="1066" t="s">
        <v>680</v>
      </c>
      <c r="AB125" s="1067" t="s">
        <v>681</v>
      </c>
      <c r="AC125" s="1067" t="s">
        <v>681</v>
      </c>
      <c r="AD125" s="1067" t="s">
        <v>684</v>
      </c>
      <c r="AE125" s="1067" t="s">
        <v>689</v>
      </c>
      <c r="AF125" s="1067" t="s">
        <v>687</v>
      </c>
      <c r="AG125" s="1067" t="s">
        <v>690</v>
      </c>
      <c r="AH125" s="1067" t="s">
        <v>189</v>
      </c>
      <c r="AI125" s="1068" t="s">
        <v>190</v>
      </c>
      <c r="AJ125" s="1069" t="s">
        <v>199</v>
      </c>
      <c r="AK125" s="1069" t="s">
        <v>200</v>
      </c>
      <c r="AL125" s="1069" t="s">
        <v>201</v>
      </c>
      <c r="AM125" s="1067" t="s">
        <v>202</v>
      </c>
      <c r="AN125" s="1065" t="s">
        <v>1</v>
      </c>
      <c r="AU125" s="51"/>
      <c r="AV125" s="51"/>
      <c r="AW125" s="274"/>
      <c r="AX125" s="276"/>
    </row>
    <row r="126" spans="2:50" s="217" customFormat="1" ht="13.15" customHeight="1" x14ac:dyDescent="0.2">
      <c r="B126" s="15"/>
      <c r="C126" s="257"/>
      <c r="D126" s="1016"/>
      <c r="E126" s="991"/>
      <c r="F126" s="1022"/>
      <c r="G126" s="1278" t="s">
        <v>191</v>
      </c>
      <c r="H126" s="1279" t="s">
        <v>192</v>
      </c>
      <c r="I126" s="1278"/>
      <c r="J126" s="1278"/>
      <c r="K126" s="1023" t="s">
        <v>193</v>
      </c>
      <c r="L126" s="1020"/>
      <c r="M126" s="1009" t="s">
        <v>666</v>
      </c>
      <c r="N126" s="1009" t="s">
        <v>668</v>
      </c>
      <c r="O126" s="1009" t="s">
        <v>670</v>
      </c>
      <c r="P126" s="1009" t="s">
        <v>672</v>
      </c>
      <c r="Q126" s="1011" t="s">
        <v>196</v>
      </c>
      <c r="R126" s="1020"/>
      <c r="S126" s="1021" t="s">
        <v>676</v>
      </c>
      <c r="T126" s="1021" t="s">
        <v>677</v>
      </c>
      <c r="U126" s="1131" t="s">
        <v>196</v>
      </c>
      <c r="V126" s="258"/>
      <c r="W126" s="18"/>
      <c r="Z126" s="1067" t="s">
        <v>679</v>
      </c>
      <c r="AA126" s="1070">
        <f>+tab!$C$156</f>
        <v>0.62</v>
      </c>
      <c r="AB126" s="1067" t="s">
        <v>682</v>
      </c>
      <c r="AC126" s="1067" t="s">
        <v>683</v>
      </c>
      <c r="AD126" s="1067" t="s">
        <v>685</v>
      </c>
      <c r="AE126" s="1067" t="s">
        <v>688</v>
      </c>
      <c r="AF126" s="1067" t="s">
        <v>688</v>
      </c>
      <c r="AG126" s="1067" t="s">
        <v>686</v>
      </c>
      <c r="AH126" s="1067"/>
      <c r="AI126" s="1067" t="s">
        <v>195</v>
      </c>
      <c r="AJ126" s="1071" t="s">
        <v>203</v>
      </c>
      <c r="AK126" s="1071" t="s">
        <v>203</v>
      </c>
      <c r="AL126" s="1069"/>
      <c r="AM126" s="1067" t="s">
        <v>1</v>
      </c>
      <c r="AN126" s="1065"/>
      <c r="AX126" s="218"/>
    </row>
    <row r="127" spans="2:50" ht="13.15" customHeight="1" x14ac:dyDescent="0.2">
      <c r="B127" s="21"/>
      <c r="C127" s="45"/>
      <c r="D127" s="1016"/>
      <c r="E127" s="1016"/>
      <c r="F127" s="1016"/>
      <c r="G127" s="1010"/>
      <c r="H127" s="1288"/>
      <c r="I127" s="1278"/>
      <c r="J127" s="1278"/>
      <c r="K127" s="1023"/>
      <c r="L127" s="1023"/>
      <c r="M127" s="1023"/>
      <c r="N127" s="1023"/>
      <c r="O127" s="1023"/>
      <c r="P127" s="1024"/>
      <c r="Q127" s="1016"/>
      <c r="R127" s="1023"/>
      <c r="S127" s="1025"/>
      <c r="T127" s="1025"/>
      <c r="U127" s="1147"/>
      <c r="V127" s="6"/>
      <c r="W127" s="26"/>
      <c r="AN127" s="1065"/>
      <c r="AU127" s="51"/>
      <c r="AV127" s="51"/>
      <c r="AX127" s="195"/>
    </row>
    <row r="128" spans="2:50" ht="13.15" customHeight="1" x14ac:dyDescent="0.2">
      <c r="B128" s="21"/>
      <c r="C128" s="45"/>
      <c r="D128" s="196" t="str">
        <f>IF(op!D16=0,"",op!D16)</f>
        <v/>
      </c>
      <c r="E128" s="196" t="str">
        <f>IF(op!E16=0,"",op!E16)</f>
        <v>piet</v>
      </c>
      <c r="F128" s="196" t="str">
        <f>IF(op!F16=0,"",op!F16)</f>
        <v>leraar</v>
      </c>
      <c r="G128" s="48">
        <f>IF(op!G16=0,"",op!G16+1)</f>
        <v>24</v>
      </c>
      <c r="H128" s="1294">
        <f>IF(op!H16=0,"",op!H16)</f>
        <v>26665</v>
      </c>
      <c r="I128" s="48" t="str">
        <f>IF(op!I16=0,"",op!I16)</f>
        <v>LA</v>
      </c>
      <c r="J128" s="198">
        <f t="shared" ref="J128:J159" si="55">IF(E128="","",IF(J16=VLOOKUP(I128,Schaal2014,22,FALSE),J16,J16+1))</f>
        <v>11</v>
      </c>
      <c r="K128" s="1295">
        <f>IF(op!K16="","",op!K16)</f>
        <v>1</v>
      </c>
      <c r="L128" s="963"/>
      <c r="M128" s="951">
        <f>IF(K128="","",IF(op!M16=0,0,op!M16))</f>
        <v>0</v>
      </c>
      <c r="N128" s="951">
        <f>IF(K128="","",IF(op!N16=0,0,op!N16))</f>
        <v>0</v>
      </c>
      <c r="O128" s="1083">
        <f>IF(K128="","",IF(K128*40&gt;40,40,K128*40))</f>
        <v>40</v>
      </c>
      <c r="P128" s="1084">
        <f>IF(I128="","",IF(J128&lt;4,IF(40*K128&gt;40,40,40*K128),0))</f>
        <v>0</v>
      </c>
      <c r="Q128" s="1084">
        <f>IF(K128="","",SUM(M128:P128))</f>
        <v>40</v>
      </c>
      <c r="R128" s="963"/>
      <c r="S128" s="1027">
        <f t="shared" ref="S128:S159" si="56">IF(K128="","",(1659*K128-Q128)*AC128)</f>
        <v>55946.316238698011</v>
      </c>
      <c r="T128" s="1027">
        <f t="shared" ref="T128:T159" si="57">IF(K128="","",(Q128*AD128)+AB128*(AE128+AF128*(1-AG128)))</f>
        <v>1382.2437613019893</v>
      </c>
      <c r="U128" s="1148">
        <f>IF(K128="","",SUM(S128:T128))</f>
        <v>57328.56</v>
      </c>
      <c r="V128" s="261"/>
      <c r="W128" s="26"/>
      <c r="Z128" s="1072">
        <f t="shared" ref="Z128:Z159" si="58">IF(I128="","",VLOOKUP(I128,Schaal2014,J128+1,FALSE))</f>
        <v>2949</v>
      </c>
      <c r="AA128" s="1073">
        <f>+tab!$C$156</f>
        <v>0.62</v>
      </c>
      <c r="AB128" s="1074">
        <f>Z128*12/1659</f>
        <v>21.330922242314646</v>
      </c>
      <c r="AC128" s="1074">
        <f>Z128*12*(1+AA128)/1659</f>
        <v>34.55609403254973</v>
      </c>
      <c r="AD128" s="1074">
        <f>AC128-AB128</f>
        <v>13.225171790235084</v>
      </c>
      <c r="AE128" s="1075">
        <f t="shared" ref="AE128:AE159" si="59">O128+P128</f>
        <v>40</v>
      </c>
      <c r="AF128" s="1075">
        <f t="shared" ref="AF128:AF159" si="60">M128+N128</f>
        <v>0</v>
      </c>
      <c r="AG128" s="1076">
        <f>IF(H128&gt;8,tab!C$157,tab!C$160)</f>
        <v>0.5</v>
      </c>
      <c r="AH128" s="1050">
        <f t="shared" ref="AH128:AH159" si="61">IF(G128&lt;25,0,IF(G128=25,25,IF(G128&lt;40,0,IF(G128=40,40,IF(G128&gt;=40,0)))))</f>
        <v>0</v>
      </c>
      <c r="AI128" s="1050">
        <f t="shared" ref="AI128:AI159" si="62">IF(AH128=25,Z128*1.08*K128/2,IF(AH128=40,Z128*1.08*K128,IF(AH128=0,0)))</f>
        <v>0</v>
      </c>
      <c r="AJ128" s="1077" t="b">
        <f t="shared" ref="AJ128:AJ159" si="63">DATE(YEAR($E$121),MONTH(H128),DAY(H128))&gt;$E$121</f>
        <v>0</v>
      </c>
      <c r="AK128" s="1053">
        <f t="shared" ref="AK128:AK159" si="64">YEAR($E$121)-YEAR(H128)-AJ128</f>
        <v>42</v>
      </c>
      <c r="AL128" s="1082">
        <f t="shared" ref="AL128:AL159" si="65">IF((H128=""),30,AK128)</f>
        <v>42</v>
      </c>
      <c r="AM128" s="1052">
        <f t="shared" ref="AM128:AM191" si="66">IF((AL128)&gt;50,50,(AL128))</f>
        <v>42</v>
      </c>
      <c r="AN128" s="1078">
        <f t="shared" ref="AN128:AN159" si="67">(AM128*(SUM(K128:K128)))</f>
        <v>42</v>
      </c>
      <c r="AS128" s="219"/>
    </row>
    <row r="129" spans="2:48" ht="13.15" customHeight="1" x14ac:dyDescent="0.2">
      <c r="B129" s="21"/>
      <c r="C129" s="45"/>
      <c r="D129" s="196" t="str">
        <f>IF(op!D17=0,"",op!D17)</f>
        <v/>
      </c>
      <c r="E129" s="196" t="str">
        <f>IF(op!E17=0,"",op!E17)</f>
        <v/>
      </c>
      <c r="F129" s="196" t="str">
        <f>IF(op!F17=0,"",op!F17)</f>
        <v/>
      </c>
      <c r="G129" s="48" t="str">
        <f>IF(op!G17=0,"",op!G17+1)</f>
        <v/>
      </c>
      <c r="H129" s="1294" t="str">
        <f>IF(op!H17=0,"",op!H17)</f>
        <v/>
      </c>
      <c r="I129" s="48" t="str">
        <f>IF(op!I17=0,"",op!I17)</f>
        <v/>
      </c>
      <c r="J129" s="198" t="str">
        <f t="shared" si="55"/>
        <v/>
      </c>
      <c r="K129" s="1295" t="str">
        <f>IF(op!K17="","",op!K17)</f>
        <v/>
      </c>
      <c r="L129" s="963"/>
      <c r="M129" s="951" t="str">
        <f>IF(K129="","",IF(op!M17=0,0,op!M17))</f>
        <v/>
      </c>
      <c r="N129" s="951" t="str">
        <f>IF(K129="","",IF(op!N17=0,0,op!N17))</f>
        <v/>
      </c>
      <c r="O129" s="1083" t="str">
        <f t="shared" ref="O129:O192" si="68">IF(K129="","",IF(K129*40&gt;40,40,K129*40))</f>
        <v/>
      </c>
      <c r="P129" s="1084" t="str">
        <f t="shared" ref="P129:P192" si="69">IF(I129="","",IF(J129&lt;4,IF(40*K129&gt;40,40,40*K129),0))</f>
        <v/>
      </c>
      <c r="Q129" s="1084" t="str">
        <f t="shared" ref="Q129:Q192" si="70">IF(K129="","",SUM(M129:P129))</f>
        <v/>
      </c>
      <c r="R129" s="963"/>
      <c r="S129" s="1027" t="str">
        <f t="shared" si="56"/>
        <v/>
      </c>
      <c r="T129" s="1027" t="str">
        <f t="shared" si="57"/>
        <v/>
      </c>
      <c r="U129" s="1148" t="str">
        <f t="shared" ref="U129:U192" si="71">IF(K129="","",SUM(S129:T129))</f>
        <v/>
      </c>
      <c r="V129" s="261"/>
      <c r="W129" s="26"/>
      <c r="Z129" s="1072" t="str">
        <f t="shared" si="58"/>
        <v/>
      </c>
      <c r="AA129" s="1073">
        <f>+tab!$C$156</f>
        <v>0.62</v>
      </c>
      <c r="AB129" s="1074" t="e">
        <f t="shared" ref="AB129:AB192" si="72">Z129*12/1659</f>
        <v>#VALUE!</v>
      </c>
      <c r="AC129" s="1074" t="e">
        <f t="shared" ref="AC129:AC192" si="73">Z129*12*(1+AA129)/1659</f>
        <v>#VALUE!</v>
      </c>
      <c r="AD129" s="1074" t="e">
        <f t="shared" ref="AD129:AD192" si="74">AC129-AB129</f>
        <v>#VALUE!</v>
      </c>
      <c r="AE129" s="1075" t="e">
        <f t="shared" si="59"/>
        <v>#VALUE!</v>
      </c>
      <c r="AF129" s="1075" t="e">
        <f t="shared" si="60"/>
        <v>#VALUE!</v>
      </c>
      <c r="AG129" s="1076">
        <f>IF(H129&gt;8,tab!C$157,tab!C$160)</f>
        <v>0.5</v>
      </c>
      <c r="AH129" s="1050">
        <f t="shared" si="61"/>
        <v>0</v>
      </c>
      <c r="AI129" s="1050">
        <f t="shared" si="62"/>
        <v>0</v>
      </c>
      <c r="AJ129" s="1077" t="e">
        <f t="shared" si="63"/>
        <v>#VALUE!</v>
      </c>
      <c r="AK129" s="1053" t="e">
        <f t="shared" si="64"/>
        <v>#VALUE!</v>
      </c>
      <c r="AL129" s="1082">
        <f t="shared" si="65"/>
        <v>30</v>
      </c>
      <c r="AM129" s="1052">
        <f t="shared" si="66"/>
        <v>30</v>
      </c>
      <c r="AN129" s="1078">
        <f t="shared" si="67"/>
        <v>0</v>
      </c>
      <c r="AS129" s="219"/>
      <c r="AU129" s="51"/>
      <c r="AV129" s="51"/>
    </row>
    <row r="130" spans="2:48" ht="13.15" customHeight="1" x14ac:dyDescent="0.2">
      <c r="B130" s="21"/>
      <c r="C130" s="45"/>
      <c r="D130" s="196" t="str">
        <f>IF(op!D18=0,"",op!D18)</f>
        <v/>
      </c>
      <c r="E130" s="196" t="str">
        <f>IF(op!E18=0,"",op!E18)</f>
        <v/>
      </c>
      <c r="F130" s="196" t="str">
        <f>IF(op!F18=0,"",op!F18)</f>
        <v/>
      </c>
      <c r="G130" s="48" t="str">
        <f>IF(op!G18=0,"",op!G18+1)</f>
        <v/>
      </c>
      <c r="H130" s="1294" t="str">
        <f>IF(op!H18=0,"",op!H18)</f>
        <v/>
      </c>
      <c r="I130" s="48" t="str">
        <f>IF(op!I18=0,"",op!I18)</f>
        <v/>
      </c>
      <c r="J130" s="198" t="str">
        <f t="shared" si="55"/>
        <v/>
      </c>
      <c r="K130" s="1295" t="str">
        <f>IF(op!K18="","",op!K18)</f>
        <v/>
      </c>
      <c r="L130" s="963"/>
      <c r="M130" s="951" t="str">
        <f>IF(K130="","",IF(op!M18=0,0,op!M18))</f>
        <v/>
      </c>
      <c r="N130" s="951" t="str">
        <f>IF(K130="","",IF(op!N18=0,0,op!N18))</f>
        <v/>
      </c>
      <c r="O130" s="1083" t="str">
        <f t="shared" si="68"/>
        <v/>
      </c>
      <c r="P130" s="1084" t="str">
        <f t="shared" si="69"/>
        <v/>
      </c>
      <c r="Q130" s="1084" t="str">
        <f t="shared" si="70"/>
        <v/>
      </c>
      <c r="R130" s="963"/>
      <c r="S130" s="1027" t="str">
        <f t="shared" si="56"/>
        <v/>
      </c>
      <c r="T130" s="1027" t="str">
        <f t="shared" si="57"/>
        <v/>
      </c>
      <c r="U130" s="1148" t="str">
        <f t="shared" si="71"/>
        <v/>
      </c>
      <c r="V130" s="206"/>
      <c r="W130" s="26"/>
      <c r="Z130" s="1072" t="str">
        <f t="shared" si="58"/>
        <v/>
      </c>
      <c r="AA130" s="1073">
        <f>+tab!$C$156</f>
        <v>0.62</v>
      </c>
      <c r="AB130" s="1074" t="e">
        <f t="shared" si="72"/>
        <v>#VALUE!</v>
      </c>
      <c r="AC130" s="1074" t="e">
        <f t="shared" si="73"/>
        <v>#VALUE!</v>
      </c>
      <c r="AD130" s="1074" t="e">
        <f t="shared" si="74"/>
        <v>#VALUE!</v>
      </c>
      <c r="AE130" s="1075" t="e">
        <f t="shared" si="59"/>
        <v>#VALUE!</v>
      </c>
      <c r="AF130" s="1075" t="e">
        <f t="shared" si="60"/>
        <v>#VALUE!</v>
      </c>
      <c r="AG130" s="1076">
        <f>IF(H130&gt;8,tab!C$157,tab!C$160)</f>
        <v>0.5</v>
      </c>
      <c r="AH130" s="1050">
        <f t="shared" si="61"/>
        <v>0</v>
      </c>
      <c r="AI130" s="1050">
        <f t="shared" si="62"/>
        <v>0</v>
      </c>
      <c r="AJ130" s="1077" t="e">
        <f t="shared" si="63"/>
        <v>#VALUE!</v>
      </c>
      <c r="AK130" s="1053" t="e">
        <f t="shared" si="64"/>
        <v>#VALUE!</v>
      </c>
      <c r="AL130" s="1082">
        <f t="shared" si="65"/>
        <v>30</v>
      </c>
      <c r="AM130" s="1052">
        <f t="shared" si="66"/>
        <v>30</v>
      </c>
      <c r="AN130" s="1078">
        <f t="shared" si="67"/>
        <v>0</v>
      </c>
      <c r="AS130" s="219"/>
      <c r="AU130" s="51"/>
      <c r="AV130" s="51"/>
    </row>
    <row r="131" spans="2:48" ht="13.15" customHeight="1" x14ac:dyDescent="0.2">
      <c r="B131" s="21"/>
      <c r="C131" s="45"/>
      <c r="D131" s="196" t="str">
        <f>IF(op!D19=0,"",op!D19)</f>
        <v/>
      </c>
      <c r="E131" s="196" t="str">
        <f>IF(op!E19=0,"",op!E19)</f>
        <v/>
      </c>
      <c r="F131" s="196" t="str">
        <f>IF(op!F19=0,"",op!F19)</f>
        <v/>
      </c>
      <c r="G131" s="48" t="str">
        <f>IF(op!G19=0,"",op!G19+1)</f>
        <v/>
      </c>
      <c r="H131" s="1294" t="str">
        <f>IF(op!H19=0,"",op!H19)</f>
        <v/>
      </c>
      <c r="I131" s="48" t="str">
        <f>IF(op!I19=0,"",op!I19)</f>
        <v/>
      </c>
      <c r="J131" s="198" t="str">
        <f t="shared" si="55"/>
        <v/>
      </c>
      <c r="K131" s="1295" t="str">
        <f>IF(op!K19="","",op!K19)</f>
        <v/>
      </c>
      <c r="L131" s="963"/>
      <c r="M131" s="951" t="str">
        <f>IF(K131="","",IF(op!M19=0,0,op!M19))</f>
        <v/>
      </c>
      <c r="N131" s="951" t="str">
        <f>IF(K131="","",IF(op!N19=0,0,op!N19))</f>
        <v/>
      </c>
      <c r="O131" s="1083" t="str">
        <f t="shared" si="68"/>
        <v/>
      </c>
      <c r="P131" s="1084" t="str">
        <f t="shared" si="69"/>
        <v/>
      </c>
      <c r="Q131" s="1084" t="str">
        <f t="shared" si="70"/>
        <v/>
      </c>
      <c r="R131" s="963"/>
      <c r="S131" s="1027" t="str">
        <f t="shared" si="56"/>
        <v/>
      </c>
      <c r="T131" s="1027" t="str">
        <f t="shared" si="57"/>
        <v/>
      </c>
      <c r="U131" s="1148" t="str">
        <f t="shared" si="71"/>
        <v/>
      </c>
      <c r="V131" s="206"/>
      <c r="W131" s="26"/>
      <c r="Z131" s="1072" t="str">
        <f t="shared" si="58"/>
        <v/>
      </c>
      <c r="AA131" s="1073">
        <f>+tab!$C$156</f>
        <v>0.62</v>
      </c>
      <c r="AB131" s="1074" t="e">
        <f t="shared" si="72"/>
        <v>#VALUE!</v>
      </c>
      <c r="AC131" s="1074" t="e">
        <f t="shared" si="73"/>
        <v>#VALUE!</v>
      </c>
      <c r="AD131" s="1074" t="e">
        <f t="shared" si="74"/>
        <v>#VALUE!</v>
      </c>
      <c r="AE131" s="1075" t="e">
        <f t="shared" si="59"/>
        <v>#VALUE!</v>
      </c>
      <c r="AF131" s="1075" t="e">
        <f t="shared" si="60"/>
        <v>#VALUE!</v>
      </c>
      <c r="AG131" s="1076">
        <f>IF(H131&gt;8,tab!C$157,tab!C$160)</f>
        <v>0.5</v>
      </c>
      <c r="AH131" s="1050">
        <f t="shared" si="61"/>
        <v>0</v>
      </c>
      <c r="AI131" s="1050">
        <f t="shared" si="62"/>
        <v>0</v>
      </c>
      <c r="AJ131" s="1077" t="e">
        <f t="shared" si="63"/>
        <v>#VALUE!</v>
      </c>
      <c r="AK131" s="1053" t="e">
        <f t="shared" si="64"/>
        <v>#VALUE!</v>
      </c>
      <c r="AL131" s="1082">
        <f t="shared" si="65"/>
        <v>30</v>
      </c>
      <c r="AM131" s="1052">
        <f t="shared" si="66"/>
        <v>30</v>
      </c>
      <c r="AN131" s="1078">
        <f t="shared" si="67"/>
        <v>0</v>
      </c>
      <c r="AS131" s="219"/>
      <c r="AU131" s="51"/>
      <c r="AV131" s="51"/>
    </row>
    <row r="132" spans="2:48" ht="13.15" customHeight="1" x14ac:dyDescent="0.2">
      <c r="B132" s="21"/>
      <c r="C132" s="45"/>
      <c r="D132" s="196" t="str">
        <f>IF(op!D20=0,"",op!D20)</f>
        <v/>
      </c>
      <c r="E132" s="196" t="str">
        <f>IF(op!E20=0,"",op!E20)</f>
        <v/>
      </c>
      <c r="F132" s="196" t="str">
        <f>IF(op!F20=0,"",op!F20)</f>
        <v/>
      </c>
      <c r="G132" s="48" t="str">
        <f>IF(op!G20=0,"",op!G20+1)</f>
        <v/>
      </c>
      <c r="H132" s="1294" t="str">
        <f>IF(op!H20=0,"",op!H20)</f>
        <v/>
      </c>
      <c r="I132" s="48" t="str">
        <f>IF(op!I20=0,"",op!I20)</f>
        <v/>
      </c>
      <c r="J132" s="198" t="str">
        <f t="shared" si="55"/>
        <v/>
      </c>
      <c r="K132" s="1295" t="str">
        <f>IF(op!K20="","",op!K20)</f>
        <v/>
      </c>
      <c r="L132" s="963"/>
      <c r="M132" s="951" t="str">
        <f>IF(K132="","",IF(op!M20=0,0,op!M20))</f>
        <v/>
      </c>
      <c r="N132" s="951" t="str">
        <f>IF(K132="","",IF(op!N20=0,0,op!N20))</f>
        <v/>
      </c>
      <c r="O132" s="1083" t="str">
        <f t="shared" si="68"/>
        <v/>
      </c>
      <c r="P132" s="1084" t="str">
        <f t="shared" si="69"/>
        <v/>
      </c>
      <c r="Q132" s="1084" t="str">
        <f t="shared" si="70"/>
        <v/>
      </c>
      <c r="R132" s="963"/>
      <c r="S132" s="1027" t="str">
        <f t="shared" si="56"/>
        <v/>
      </c>
      <c r="T132" s="1027" t="str">
        <f t="shared" si="57"/>
        <v/>
      </c>
      <c r="U132" s="1148" t="str">
        <f t="shared" si="71"/>
        <v/>
      </c>
      <c r="V132" s="261"/>
      <c r="W132" s="26"/>
      <c r="Z132" s="1072" t="str">
        <f t="shared" si="58"/>
        <v/>
      </c>
      <c r="AA132" s="1073">
        <f>+tab!$C$156</f>
        <v>0.62</v>
      </c>
      <c r="AB132" s="1074" t="e">
        <f t="shared" si="72"/>
        <v>#VALUE!</v>
      </c>
      <c r="AC132" s="1074" t="e">
        <f t="shared" si="73"/>
        <v>#VALUE!</v>
      </c>
      <c r="AD132" s="1074" t="e">
        <f t="shared" si="74"/>
        <v>#VALUE!</v>
      </c>
      <c r="AE132" s="1075" t="e">
        <f t="shared" si="59"/>
        <v>#VALUE!</v>
      </c>
      <c r="AF132" s="1075" t="e">
        <f t="shared" si="60"/>
        <v>#VALUE!</v>
      </c>
      <c r="AG132" s="1076">
        <f>IF(H132&gt;8,tab!C$157,tab!C$160)</f>
        <v>0.5</v>
      </c>
      <c r="AH132" s="1050">
        <f t="shared" si="61"/>
        <v>0</v>
      </c>
      <c r="AI132" s="1050">
        <f t="shared" si="62"/>
        <v>0</v>
      </c>
      <c r="AJ132" s="1077" t="e">
        <f t="shared" si="63"/>
        <v>#VALUE!</v>
      </c>
      <c r="AK132" s="1053" t="e">
        <f t="shared" si="64"/>
        <v>#VALUE!</v>
      </c>
      <c r="AL132" s="1082">
        <f t="shared" si="65"/>
        <v>30</v>
      </c>
      <c r="AM132" s="1052">
        <f t="shared" si="66"/>
        <v>30</v>
      </c>
      <c r="AN132" s="1078">
        <f t="shared" si="67"/>
        <v>0</v>
      </c>
      <c r="AS132" s="219"/>
      <c r="AU132" s="51"/>
      <c r="AV132" s="51"/>
    </row>
    <row r="133" spans="2:48" ht="13.15" customHeight="1" x14ac:dyDescent="0.2">
      <c r="B133" s="21"/>
      <c r="C133" s="45"/>
      <c r="D133" s="196" t="str">
        <f>IF(op!D21=0,"",op!D21)</f>
        <v/>
      </c>
      <c r="E133" s="196" t="str">
        <f>IF(op!E21=0,"",op!E21)</f>
        <v/>
      </c>
      <c r="F133" s="196" t="str">
        <f>IF(op!F21=0,"",op!F21)</f>
        <v/>
      </c>
      <c r="G133" s="48" t="str">
        <f>IF(op!G21=0,"",op!G21+1)</f>
        <v/>
      </c>
      <c r="H133" s="1294" t="str">
        <f>IF(op!H21=0,"",op!H21)</f>
        <v/>
      </c>
      <c r="I133" s="48" t="str">
        <f>IF(op!I21=0,"",op!I21)</f>
        <v/>
      </c>
      <c r="J133" s="198" t="str">
        <f t="shared" si="55"/>
        <v/>
      </c>
      <c r="K133" s="1295" t="str">
        <f>IF(op!K21="","",op!K21)</f>
        <v/>
      </c>
      <c r="L133" s="963"/>
      <c r="M133" s="951" t="str">
        <f>IF(K133="","",IF(op!M21=0,0,op!M21))</f>
        <v/>
      </c>
      <c r="N133" s="951" t="str">
        <f>IF(K133="","",IF(op!N21=0,0,op!N21))</f>
        <v/>
      </c>
      <c r="O133" s="1083" t="str">
        <f t="shared" si="68"/>
        <v/>
      </c>
      <c r="P133" s="1084" t="str">
        <f t="shared" si="69"/>
        <v/>
      </c>
      <c r="Q133" s="1084" t="str">
        <f t="shared" si="70"/>
        <v/>
      </c>
      <c r="R133" s="963"/>
      <c r="S133" s="1027" t="str">
        <f t="shared" si="56"/>
        <v/>
      </c>
      <c r="T133" s="1027" t="str">
        <f t="shared" si="57"/>
        <v/>
      </c>
      <c r="U133" s="1148" t="str">
        <f t="shared" si="71"/>
        <v/>
      </c>
      <c r="V133" s="261"/>
      <c r="W133" s="26"/>
      <c r="Z133" s="1072" t="str">
        <f t="shared" si="58"/>
        <v/>
      </c>
      <c r="AA133" s="1073">
        <f>+tab!$C$156</f>
        <v>0.62</v>
      </c>
      <c r="AB133" s="1074" t="e">
        <f t="shared" si="72"/>
        <v>#VALUE!</v>
      </c>
      <c r="AC133" s="1074" t="e">
        <f t="shared" si="73"/>
        <v>#VALUE!</v>
      </c>
      <c r="AD133" s="1074" t="e">
        <f t="shared" si="74"/>
        <v>#VALUE!</v>
      </c>
      <c r="AE133" s="1075" t="e">
        <f t="shared" si="59"/>
        <v>#VALUE!</v>
      </c>
      <c r="AF133" s="1075" t="e">
        <f t="shared" si="60"/>
        <v>#VALUE!</v>
      </c>
      <c r="AG133" s="1076">
        <f>IF(H133&gt;8,tab!C$157,tab!C$160)</f>
        <v>0.5</v>
      </c>
      <c r="AH133" s="1050">
        <f t="shared" si="61"/>
        <v>0</v>
      </c>
      <c r="AI133" s="1050">
        <f t="shared" si="62"/>
        <v>0</v>
      </c>
      <c r="AJ133" s="1077" t="e">
        <f t="shared" si="63"/>
        <v>#VALUE!</v>
      </c>
      <c r="AK133" s="1053" t="e">
        <f t="shared" si="64"/>
        <v>#VALUE!</v>
      </c>
      <c r="AL133" s="1082">
        <f t="shared" si="65"/>
        <v>30</v>
      </c>
      <c r="AM133" s="1052">
        <f t="shared" si="66"/>
        <v>30</v>
      </c>
      <c r="AN133" s="1078">
        <f t="shared" si="67"/>
        <v>0</v>
      </c>
      <c r="AS133" s="219"/>
      <c r="AU133" s="51"/>
      <c r="AV133" s="51"/>
    </row>
    <row r="134" spans="2:48" ht="13.15" customHeight="1" x14ac:dyDescent="0.2">
      <c r="B134" s="21"/>
      <c r="C134" s="45"/>
      <c r="D134" s="196" t="str">
        <f>IF(op!D22=0,"",op!D22)</f>
        <v/>
      </c>
      <c r="E134" s="196" t="str">
        <f>IF(op!E22=0,"",op!E22)</f>
        <v/>
      </c>
      <c r="F134" s="196" t="str">
        <f>IF(op!F22=0,"",op!F22)</f>
        <v/>
      </c>
      <c r="G134" s="48" t="str">
        <f>IF(op!G22=0,"",op!G22+1)</f>
        <v/>
      </c>
      <c r="H134" s="1294" t="str">
        <f>IF(op!H22=0,"",op!H22)</f>
        <v/>
      </c>
      <c r="I134" s="48" t="str">
        <f>IF(op!I22=0,"",op!I22)</f>
        <v/>
      </c>
      <c r="J134" s="198" t="str">
        <f t="shared" si="55"/>
        <v/>
      </c>
      <c r="K134" s="1295" t="str">
        <f>IF(op!K22="","",op!K22)</f>
        <v/>
      </c>
      <c r="L134" s="963"/>
      <c r="M134" s="951" t="str">
        <f>IF(K134="","",IF(op!M22=0,0,op!M22))</f>
        <v/>
      </c>
      <c r="N134" s="951" t="str">
        <f>IF(K134="","",IF(op!N22=0,0,op!N22))</f>
        <v/>
      </c>
      <c r="O134" s="1083" t="str">
        <f t="shared" si="68"/>
        <v/>
      </c>
      <c r="P134" s="1084" t="str">
        <f t="shared" si="69"/>
        <v/>
      </c>
      <c r="Q134" s="1084" t="str">
        <f t="shared" si="70"/>
        <v/>
      </c>
      <c r="R134" s="963"/>
      <c r="S134" s="1027" t="str">
        <f t="shared" si="56"/>
        <v/>
      </c>
      <c r="T134" s="1027" t="str">
        <f t="shared" si="57"/>
        <v/>
      </c>
      <c r="U134" s="1148" t="str">
        <f t="shared" si="71"/>
        <v/>
      </c>
      <c r="V134" s="6"/>
      <c r="W134" s="26"/>
      <c r="Z134" s="1072" t="str">
        <f t="shared" si="58"/>
        <v/>
      </c>
      <c r="AA134" s="1073">
        <f>+tab!$C$156</f>
        <v>0.62</v>
      </c>
      <c r="AB134" s="1074" t="e">
        <f t="shared" si="72"/>
        <v>#VALUE!</v>
      </c>
      <c r="AC134" s="1074" t="e">
        <f t="shared" si="73"/>
        <v>#VALUE!</v>
      </c>
      <c r="AD134" s="1074" t="e">
        <f t="shared" si="74"/>
        <v>#VALUE!</v>
      </c>
      <c r="AE134" s="1075" t="e">
        <f t="shared" si="59"/>
        <v>#VALUE!</v>
      </c>
      <c r="AF134" s="1075" t="e">
        <f t="shared" si="60"/>
        <v>#VALUE!</v>
      </c>
      <c r="AG134" s="1076">
        <f>IF(H134&gt;8,tab!C$157,tab!C$160)</f>
        <v>0.5</v>
      </c>
      <c r="AH134" s="1050">
        <f t="shared" si="61"/>
        <v>0</v>
      </c>
      <c r="AI134" s="1050">
        <f t="shared" si="62"/>
        <v>0</v>
      </c>
      <c r="AJ134" s="1077" t="e">
        <f t="shared" si="63"/>
        <v>#VALUE!</v>
      </c>
      <c r="AK134" s="1053" t="e">
        <f t="shared" si="64"/>
        <v>#VALUE!</v>
      </c>
      <c r="AL134" s="1082">
        <f t="shared" si="65"/>
        <v>30</v>
      </c>
      <c r="AM134" s="1052">
        <f t="shared" si="66"/>
        <v>30</v>
      </c>
      <c r="AN134" s="1078">
        <f t="shared" si="67"/>
        <v>0</v>
      </c>
      <c r="AS134" s="219"/>
      <c r="AU134" s="51"/>
      <c r="AV134" s="51"/>
    </row>
    <row r="135" spans="2:48" ht="13.15" customHeight="1" x14ac:dyDescent="0.2">
      <c r="B135" s="21"/>
      <c r="C135" s="45"/>
      <c r="D135" s="196" t="str">
        <f>IF(op!D23=0,"",op!D23)</f>
        <v/>
      </c>
      <c r="E135" s="196" t="str">
        <f>IF(op!E23=0,"",op!E23)</f>
        <v/>
      </c>
      <c r="F135" s="196" t="str">
        <f>IF(op!F23=0,"",op!F23)</f>
        <v/>
      </c>
      <c r="G135" s="48" t="str">
        <f>IF(op!G23=0,"",op!G23+1)</f>
        <v/>
      </c>
      <c r="H135" s="1294" t="str">
        <f>IF(op!H23=0,"",op!H23)</f>
        <v/>
      </c>
      <c r="I135" s="48" t="str">
        <f>IF(op!I23=0,"",op!I23)</f>
        <v/>
      </c>
      <c r="J135" s="198" t="str">
        <f t="shared" si="55"/>
        <v/>
      </c>
      <c r="K135" s="1295" t="str">
        <f>IF(op!K23="","",op!K23)</f>
        <v/>
      </c>
      <c r="L135" s="963"/>
      <c r="M135" s="951" t="str">
        <f>IF(K135="","",IF(op!M23=0,0,op!M23))</f>
        <v/>
      </c>
      <c r="N135" s="951" t="str">
        <f>IF(K135="","",IF(op!N23=0,0,op!N23))</f>
        <v/>
      </c>
      <c r="O135" s="1083" t="str">
        <f t="shared" si="68"/>
        <v/>
      </c>
      <c r="P135" s="1084" t="str">
        <f t="shared" si="69"/>
        <v/>
      </c>
      <c r="Q135" s="1084" t="str">
        <f t="shared" si="70"/>
        <v/>
      </c>
      <c r="R135" s="963"/>
      <c r="S135" s="1027" t="str">
        <f t="shared" si="56"/>
        <v/>
      </c>
      <c r="T135" s="1027" t="str">
        <f t="shared" si="57"/>
        <v/>
      </c>
      <c r="U135" s="1148" t="str">
        <f t="shared" si="71"/>
        <v/>
      </c>
      <c r="V135" s="6"/>
      <c r="W135" s="26"/>
      <c r="Z135" s="1072" t="str">
        <f t="shared" si="58"/>
        <v/>
      </c>
      <c r="AA135" s="1073">
        <f>+tab!$C$156</f>
        <v>0.62</v>
      </c>
      <c r="AB135" s="1074" t="e">
        <f t="shared" si="72"/>
        <v>#VALUE!</v>
      </c>
      <c r="AC135" s="1074" t="e">
        <f t="shared" si="73"/>
        <v>#VALUE!</v>
      </c>
      <c r="AD135" s="1074" t="e">
        <f t="shared" si="74"/>
        <v>#VALUE!</v>
      </c>
      <c r="AE135" s="1075" t="e">
        <f t="shared" si="59"/>
        <v>#VALUE!</v>
      </c>
      <c r="AF135" s="1075" t="e">
        <f t="shared" si="60"/>
        <v>#VALUE!</v>
      </c>
      <c r="AG135" s="1076">
        <f>IF(H135&gt;8,tab!C$157,tab!C$160)</f>
        <v>0.5</v>
      </c>
      <c r="AH135" s="1050">
        <f t="shared" si="61"/>
        <v>0</v>
      </c>
      <c r="AI135" s="1050">
        <f t="shared" si="62"/>
        <v>0</v>
      </c>
      <c r="AJ135" s="1077" t="e">
        <f t="shared" si="63"/>
        <v>#VALUE!</v>
      </c>
      <c r="AK135" s="1053" t="e">
        <f t="shared" si="64"/>
        <v>#VALUE!</v>
      </c>
      <c r="AL135" s="1082">
        <f t="shared" si="65"/>
        <v>30</v>
      </c>
      <c r="AM135" s="1052">
        <f t="shared" si="66"/>
        <v>30</v>
      </c>
      <c r="AN135" s="1078">
        <f t="shared" si="67"/>
        <v>0</v>
      </c>
      <c r="AS135" s="219"/>
      <c r="AU135" s="51"/>
      <c r="AV135" s="51"/>
    </row>
    <row r="136" spans="2:48" ht="13.15" customHeight="1" x14ac:dyDescent="0.2">
      <c r="B136" s="21"/>
      <c r="C136" s="45"/>
      <c r="D136" s="196" t="str">
        <f>IF(op!D24=0,"",op!D24)</f>
        <v/>
      </c>
      <c r="E136" s="196" t="str">
        <f>IF(op!E24=0,"",op!E24)</f>
        <v/>
      </c>
      <c r="F136" s="196" t="str">
        <f>IF(op!F24=0,"",op!F24)</f>
        <v/>
      </c>
      <c r="G136" s="48" t="str">
        <f>IF(op!G24=0,"",op!G24+1)</f>
        <v/>
      </c>
      <c r="H136" s="1294" t="str">
        <f>IF(op!H24=0,"",op!H24)</f>
        <v/>
      </c>
      <c r="I136" s="48" t="str">
        <f>IF(op!I24=0,"",op!I24)</f>
        <v/>
      </c>
      <c r="J136" s="198" t="str">
        <f t="shared" si="55"/>
        <v/>
      </c>
      <c r="K136" s="1295" t="str">
        <f>IF(op!K24="","",op!K24)</f>
        <v/>
      </c>
      <c r="L136" s="963"/>
      <c r="M136" s="951" t="str">
        <f>IF(K136="","",IF(op!M24=0,0,op!M24))</f>
        <v/>
      </c>
      <c r="N136" s="951" t="str">
        <f>IF(K136="","",IF(op!N24=0,0,op!N24))</f>
        <v/>
      </c>
      <c r="O136" s="1083" t="str">
        <f t="shared" si="68"/>
        <v/>
      </c>
      <c r="P136" s="1084" t="str">
        <f t="shared" si="69"/>
        <v/>
      </c>
      <c r="Q136" s="1084" t="str">
        <f t="shared" si="70"/>
        <v/>
      </c>
      <c r="R136" s="963"/>
      <c r="S136" s="1027" t="str">
        <f t="shared" si="56"/>
        <v/>
      </c>
      <c r="T136" s="1027" t="str">
        <f t="shared" si="57"/>
        <v/>
      </c>
      <c r="U136" s="1148" t="str">
        <f t="shared" si="71"/>
        <v/>
      </c>
      <c r="V136" s="6"/>
      <c r="W136" s="26"/>
      <c r="Z136" s="1072" t="str">
        <f t="shared" si="58"/>
        <v/>
      </c>
      <c r="AA136" s="1073">
        <f>+tab!$C$156</f>
        <v>0.62</v>
      </c>
      <c r="AB136" s="1074" t="e">
        <f t="shared" si="72"/>
        <v>#VALUE!</v>
      </c>
      <c r="AC136" s="1074" t="e">
        <f t="shared" si="73"/>
        <v>#VALUE!</v>
      </c>
      <c r="AD136" s="1074" t="e">
        <f t="shared" si="74"/>
        <v>#VALUE!</v>
      </c>
      <c r="AE136" s="1075" t="e">
        <f t="shared" si="59"/>
        <v>#VALUE!</v>
      </c>
      <c r="AF136" s="1075" t="e">
        <f t="shared" si="60"/>
        <v>#VALUE!</v>
      </c>
      <c r="AG136" s="1076">
        <f>IF(H136&gt;8,tab!C$157,tab!C$160)</f>
        <v>0.5</v>
      </c>
      <c r="AH136" s="1050">
        <f t="shared" si="61"/>
        <v>0</v>
      </c>
      <c r="AI136" s="1050">
        <f t="shared" si="62"/>
        <v>0</v>
      </c>
      <c r="AJ136" s="1077" t="e">
        <f t="shared" si="63"/>
        <v>#VALUE!</v>
      </c>
      <c r="AK136" s="1053" t="e">
        <f t="shared" si="64"/>
        <v>#VALUE!</v>
      </c>
      <c r="AL136" s="1082">
        <f t="shared" si="65"/>
        <v>30</v>
      </c>
      <c r="AM136" s="1052">
        <f t="shared" si="66"/>
        <v>30</v>
      </c>
      <c r="AN136" s="1078">
        <f t="shared" si="67"/>
        <v>0</v>
      </c>
      <c r="AS136" s="219"/>
      <c r="AU136" s="51"/>
      <c r="AV136" s="51"/>
    </row>
    <row r="137" spans="2:48" ht="13.15" customHeight="1" x14ac:dyDescent="0.2">
      <c r="B137" s="21"/>
      <c r="C137" s="45"/>
      <c r="D137" s="196" t="str">
        <f>IF(op!D25=0,"",op!D25)</f>
        <v/>
      </c>
      <c r="E137" s="196" t="str">
        <f>IF(op!E25=0,"",op!E25)</f>
        <v/>
      </c>
      <c r="F137" s="196" t="str">
        <f>IF(op!F25=0,"",op!F25)</f>
        <v/>
      </c>
      <c r="G137" s="48" t="str">
        <f>IF(op!G25=0,"",op!G25+1)</f>
        <v/>
      </c>
      <c r="H137" s="1294" t="str">
        <f>IF(op!H25=0,"",op!H25)</f>
        <v/>
      </c>
      <c r="I137" s="48" t="str">
        <f>IF(op!I25=0,"",op!I25)</f>
        <v/>
      </c>
      <c r="J137" s="198" t="str">
        <f t="shared" si="55"/>
        <v/>
      </c>
      <c r="K137" s="1295" t="str">
        <f>IF(op!K25="","",op!K25)</f>
        <v/>
      </c>
      <c r="L137" s="963"/>
      <c r="M137" s="951" t="str">
        <f>IF(K137="","",IF(op!M25=0,0,op!M25))</f>
        <v/>
      </c>
      <c r="N137" s="951" t="str">
        <f>IF(K137="","",IF(op!N25=0,0,op!N25))</f>
        <v/>
      </c>
      <c r="O137" s="1083" t="str">
        <f t="shared" si="68"/>
        <v/>
      </c>
      <c r="P137" s="1084" t="str">
        <f t="shared" si="69"/>
        <v/>
      </c>
      <c r="Q137" s="1084" t="str">
        <f t="shared" si="70"/>
        <v/>
      </c>
      <c r="R137" s="963"/>
      <c r="S137" s="1027" t="str">
        <f t="shared" si="56"/>
        <v/>
      </c>
      <c r="T137" s="1027" t="str">
        <f t="shared" si="57"/>
        <v/>
      </c>
      <c r="U137" s="1148" t="str">
        <f t="shared" si="71"/>
        <v/>
      </c>
      <c r="V137" s="6"/>
      <c r="W137" s="26"/>
      <c r="Z137" s="1072" t="str">
        <f t="shared" si="58"/>
        <v/>
      </c>
      <c r="AA137" s="1073">
        <f>+tab!$C$156</f>
        <v>0.62</v>
      </c>
      <c r="AB137" s="1074" t="e">
        <f t="shared" si="72"/>
        <v>#VALUE!</v>
      </c>
      <c r="AC137" s="1074" t="e">
        <f t="shared" si="73"/>
        <v>#VALUE!</v>
      </c>
      <c r="AD137" s="1074" t="e">
        <f t="shared" si="74"/>
        <v>#VALUE!</v>
      </c>
      <c r="AE137" s="1075" t="e">
        <f t="shared" si="59"/>
        <v>#VALUE!</v>
      </c>
      <c r="AF137" s="1075" t="e">
        <f t="shared" si="60"/>
        <v>#VALUE!</v>
      </c>
      <c r="AG137" s="1076">
        <f>IF(H137&gt;8,tab!C$157,tab!C$160)</f>
        <v>0.5</v>
      </c>
      <c r="AH137" s="1050">
        <f t="shared" si="61"/>
        <v>0</v>
      </c>
      <c r="AI137" s="1050">
        <f t="shared" si="62"/>
        <v>0</v>
      </c>
      <c r="AJ137" s="1077" t="e">
        <f t="shared" si="63"/>
        <v>#VALUE!</v>
      </c>
      <c r="AK137" s="1053" t="e">
        <f t="shared" si="64"/>
        <v>#VALUE!</v>
      </c>
      <c r="AL137" s="1082">
        <f t="shared" si="65"/>
        <v>30</v>
      </c>
      <c r="AM137" s="1052">
        <f t="shared" si="66"/>
        <v>30</v>
      </c>
      <c r="AN137" s="1078">
        <f t="shared" si="67"/>
        <v>0</v>
      </c>
      <c r="AS137" s="219"/>
      <c r="AU137" s="51"/>
      <c r="AV137" s="51"/>
    </row>
    <row r="138" spans="2:48" ht="13.15" customHeight="1" x14ac:dyDescent="0.2">
      <c r="B138" s="21"/>
      <c r="C138" s="45"/>
      <c r="D138" s="196" t="str">
        <f>IF(op!D26=0,"",op!D26)</f>
        <v/>
      </c>
      <c r="E138" s="196" t="str">
        <f>IF(op!E26=0,"",op!E26)</f>
        <v/>
      </c>
      <c r="F138" s="196" t="str">
        <f>IF(op!F26=0,"",op!F26)</f>
        <v/>
      </c>
      <c r="G138" s="48" t="str">
        <f>IF(op!G26=0,"",op!G26+1)</f>
        <v/>
      </c>
      <c r="H138" s="1294" t="str">
        <f>IF(op!H26=0,"",op!H26)</f>
        <v/>
      </c>
      <c r="I138" s="48" t="str">
        <f>IF(op!I26=0,"",op!I26)</f>
        <v/>
      </c>
      <c r="J138" s="198" t="str">
        <f t="shared" si="55"/>
        <v/>
      </c>
      <c r="K138" s="1295" t="str">
        <f>IF(op!K26="","",op!K26)</f>
        <v/>
      </c>
      <c r="L138" s="963"/>
      <c r="M138" s="951" t="str">
        <f>IF(K138="","",IF(op!M26=0,0,op!M26))</f>
        <v/>
      </c>
      <c r="N138" s="951" t="str">
        <f>IF(K138="","",IF(op!N26=0,0,op!N26))</f>
        <v/>
      </c>
      <c r="O138" s="1083" t="str">
        <f t="shared" si="68"/>
        <v/>
      </c>
      <c r="P138" s="1084" t="str">
        <f t="shared" si="69"/>
        <v/>
      </c>
      <c r="Q138" s="1084" t="str">
        <f t="shared" si="70"/>
        <v/>
      </c>
      <c r="R138" s="963"/>
      <c r="S138" s="1027" t="str">
        <f t="shared" si="56"/>
        <v/>
      </c>
      <c r="T138" s="1027" t="str">
        <f t="shared" si="57"/>
        <v/>
      </c>
      <c r="U138" s="1148" t="str">
        <f t="shared" si="71"/>
        <v/>
      </c>
      <c r="V138" s="6"/>
      <c r="W138" s="26"/>
      <c r="Z138" s="1072" t="str">
        <f t="shared" si="58"/>
        <v/>
      </c>
      <c r="AA138" s="1073">
        <f>+tab!$C$156</f>
        <v>0.62</v>
      </c>
      <c r="AB138" s="1074" t="e">
        <f t="shared" si="72"/>
        <v>#VALUE!</v>
      </c>
      <c r="AC138" s="1074" t="e">
        <f t="shared" si="73"/>
        <v>#VALUE!</v>
      </c>
      <c r="AD138" s="1074" t="e">
        <f t="shared" si="74"/>
        <v>#VALUE!</v>
      </c>
      <c r="AE138" s="1075" t="e">
        <f t="shared" si="59"/>
        <v>#VALUE!</v>
      </c>
      <c r="AF138" s="1075" t="e">
        <f t="shared" si="60"/>
        <v>#VALUE!</v>
      </c>
      <c r="AG138" s="1076">
        <f>IF(H138&gt;8,tab!C$157,tab!C$160)</f>
        <v>0.5</v>
      </c>
      <c r="AH138" s="1050">
        <f t="shared" si="61"/>
        <v>0</v>
      </c>
      <c r="AI138" s="1050">
        <f t="shared" si="62"/>
        <v>0</v>
      </c>
      <c r="AJ138" s="1077" t="e">
        <f t="shared" si="63"/>
        <v>#VALUE!</v>
      </c>
      <c r="AK138" s="1053" t="e">
        <f t="shared" si="64"/>
        <v>#VALUE!</v>
      </c>
      <c r="AL138" s="1082">
        <f t="shared" si="65"/>
        <v>30</v>
      </c>
      <c r="AM138" s="1052">
        <f t="shared" si="66"/>
        <v>30</v>
      </c>
      <c r="AN138" s="1078">
        <f t="shared" si="67"/>
        <v>0</v>
      </c>
      <c r="AS138" s="219"/>
      <c r="AU138" s="51"/>
      <c r="AV138" s="51"/>
    </row>
    <row r="139" spans="2:48" ht="13.15" customHeight="1" x14ac:dyDescent="0.2">
      <c r="B139" s="21"/>
      <c r="C139" s="45"/>
      <c r="D139" s="196" t="str">
        <f>IF(op!D27=0,"",op!D27)</f>
        <v/>
      </c>
      <c r="E139" s="196" t="str">
        <f>IF(op!E27=0,"",op!E27)</f>
        <v/>
      </c>
      <c r="F139" s="196" t="str">
        <f>IF(op!F27=0,"",op!F27)</f>
        <v/>
      </c>
      <c r="G139" s="48" t="str">
        <f>IF(op!G27=0,"",op!G27+1)</f>
        <v/>
      </c>
      <c r="H139" s="1294" t="str">
        <f>IF(op!H27=0,"",op!H27)</f>
        <v/>
      </c>
      <c r="I139" s="48" t="str">
        <f>IF(op!I27=0,"",op!I27)</f>
        <v/>
      </c>
      <c r="J139" s="198" t="str">
        <f t="shared" si="55"/>
        <v/>
      </c>
      <c r="K139" s="1295" t="str">
        <f>IF(op!K27="","",op!K27)</f>
        <v/>
      </c>
      <c r="L139" s="963"/>
      <c r="M139" s="951" t="str">
        <f>IF(K139="","",IF(op!M27=0,0,op!M27))</f>
        <v/>
      </c>
      <c r="N139" s="951" t="str">
        <f>IF(K139="","",IF(op!N27=0,0,op!N27))</f>
        <v/>
      </c>
      <c r="O139" s="1083" t="str">
        <f t="shared" si="68"/>
        <v/>
      </c>
      <c r="P139" s="1084" t="str">
        <f t="shared" si="69"/>
        <v/>
      </c>
      <c r="Q139" s="1084" t="str">
        <f t="shared" si="70"/>
        <v/>
      </c>
      <c r="R139" s="963"/>
      <c r="S139" s="1027" t="str">
        <f t="shared" si="56"/>
        <v/>
      </c>
      <c r="T139" s="1027" t="str">
        <f t="shared" si="57"/>
        <v/>
      </c>
      <c r="U139" s="1148" t="str">
        <f t="shared" si="71"/>
        <v/>
      </c>
      <c r="V139" s="6"/>
      <c r="W139" s="26"/>
      <c r="Z139" s="1072" t="str">
        <f t="shared" si="58"/>
        <v/>
      </c>
      <c r="AA139" s="1073">
        <f>+tab!$C$156</f>
        <v>0.62</v>
      </c>
      <c r="AB139" s="1074" t="e">
        <f t="shared" si="72"/>
        <v>#VALUE!</v>
      </c>
      <c r="AC139" s="1074" t="e">
        <f t="shared" si="73"/>
        <v>#VALUE!</v>
      </c>
      <c r="AD139" s="1074" t="e">
        <f t="shared" si="74"/>
        <v>#VALUE!</v>
      </c>
      <c r="AE139" s="1075" t="e">
        <f t="shared" si="59"/>
        <v>#VALUE!</v>
      </c>
      <c r="AF139" s="1075" t="e">
        <f t="shared" si="60"/>
        <v>#VALUE!</v>
      </c>
      <c r="AG139" s="1076">
        <f>IF(H139&gt;8,tab!C$157,tab!C$160)</f>
        <v>0.5</v>
      </c>
      <c r="AH139" s="1050">
        <f t="shared" si="61"/>
        <v>0</v>
      </c>
      <c r="AI139" s="1050">
        <f t="shared" si="62"/>
        <v>0</v>
      </c>
      <c r="AJ139" s="1077" t="e">
        <f t="shared" si="63"/>
        <v>#VALUE!</v>
      </c>
      <c r="AK139" s="1053" t="e">
        <f t="shared" si="64"/>
        <v>#VALUE!</v>
      </c>
      <c r="AL139" s="1082">
        <f t="shared" si="65"/>
        <v>30</v>
      </c>
      <c r="AM139" s="1052">
        <f t="shared" si="66"/>
        <v>30</v>
      </c>
      <c r="AN139" s="1078">
        <f t="shared" si="67"/>
        <v>0</v>
      </c>
      <c r="AS139" s="219"/>
      <c r="AU139" s="51"/>
      <c r="AV139" s="51"/>
    </row>
    <row r="140" spans="2:48" ht="13.15" customHeight="1" x14ac:dyDescent="0.2">
      <c r="B140" s="21"/>
      <c r="C140" s="45"/>
      <c r="D140" s="196" t="str">
        <f>IF(op!D28=0,"",op!D28)</f>
        <v/>
      </c>
      <c r="E140" s="196" t="str">
        <f>IF(op!E28=0,"",op!E28)</f>
        <v/>
      </c>
      <c r="F140" s="196" t="str">
        <f>IF(op!F28=0,"",op!F28)</f>
        <v/>
      </c>
      <c r="G140" s="48" t="str">
        <f>IF(op!G28=0,"",op!G28+1)</f>
        <v/>
      </c>
      <c r="H140" s="1294" t="str">
        <f>IF(op!H28=0,"",op!H28)</f>
        <v/>
      </c>
      <c r="I140" s="48" t="str">
        <f>IF(op!I28=0,"",op!I28)</f>
        <v/>
      </c>
      <c r="J140" s="198" t="str">
        <f t="shared" si="55"/>
        <v/>
      </c>
      <c r="K140" s="1295" t="str">
        <f>IF(op!K28="","",op!K28)</f>
        <v/>
      </c>
      <c r="L140" s="963"/>
      <c r="M140" s="951" t="str">
        <f>IF(K140="","",IF(op!M28=0,0,op!M28))</f>
        <v/>
      </c>
      <c r="N140" s="951" t="str">
        <f>IF(K140="","",IF(op!N28=0,0,op!N28))</f>
        <v/>
      </c>
      <c r="O140" s="1083" t="str">
        <f t="shared" si="68"/>
        <v/>
      </c>
      <c r="P140" s="1084" t="str">
        <f t="shared" si="69"/>
        <v/>
      </c>
      <c r="Q140" s="1084" t="str">
        <f t="shared" si="70"/>
        <v/>
      </c>
      <c r="R140" s="963"/>
      <c r="S140" s="1027" t="str">
        <f t="shared" si="56"/>
        <v/>
      </c>
      <c r="T140" s="1027" t="str">
        <f t="shared" si="57"/>
        <v/>
      </c>
      <c r="U140" s="1148" t="str">
        <f t="shared" si="71"/>
        <v/>
      </c>
      <c r="V140" s="6"/>
      <c r="W140" s="26"/>
      <c r="Z140" s="1072" t="str">
        <f t="shared" si="58"/>
        <v/>
      </c>
      <c r="AA140" s="1073">
        <f>+tab!$C$156</f>
        <v>0.62</v>
      </c>
      <c r="AB140" s="1074" t="e">
        <f t="shared" si="72"/>
        <v>#VALUE!</v>
      </c>
      <c r="AC140" s="1074" t="e">
        <f t="shared" si="73"/>
        <v>#VALUE!</v>
      </c>
      <c r="AD140" s="1074" t="e">
        <f t="shared" si="74"/>
        <v>#VALUE!</v>
      </c>
      <c r="AE140" s="1075" t="e">
        <f t="shared" si="59"/>
        <v>#VALUE!</v>
      </c>
      <c r="AF140" s="1075" t="e">
        <f t="shared" si="60"/>
        <v>#VALUE!</v>
      </c>
      <c r="AG140" s="1076">
        <f>IF(H140&gt;8,tab!C$157,tab!C$160)</f>
        <v>0.5</v>
      </c>
      <c r="AH140" s="1050">
        <f t="shared" si="61"/>
        <v>0</v>
      </c>
      <c r="AI140" s="1050">
        <f t="shared" si="62"/>
        <v>0</v>
      </c>
      <c r="AJ140" s="1077" t="e">
        <f t="shared" si="63"/>
        <v>#VALUE!</v>
      </c>
      <c r="AK140" s="1053" t="e">
        <f t="shared" si="64"/>
        <v>#VALUE!</v>
      </c>
      <c r="AL140" s="1082">
        <f t="shared" si="65"/>
        <v>30</v>
      </c>
      <c r="AM140" s="1052">
        <f t="shared" si="66"/>
        <v>30</v>
      </c>
      <c r="AN140" s="1078">
        <f t="shared" si="67"/>
        <v>0</v>
      </c>
      <c r="AS140" s="219"/>
      <c r="AU140" s="51"/>
      <c r="AV140" s="51"/>
    </row>
    <row r="141" spans="2:48" ht="13.15" customHeight="1" x14ac:dyDescent="0.2">
      <c r="B141" s="21"/>
      <c r="C141" s="45"/>
      <c r="D141" s="196" t="str">
        <f>IF(op!D29=0,"",op!D29)</f>
        <v/>
      </c>
      <c r="E141" s="196" t="str">
        <f>IF(op!E29=0,"",op!E29)</f>
        <v/>
      </c>
      <c r="F141" s="196" t="str">
        <f>IF(op!F29=0,"",op!F29)</f>
        <v/>
      </c>
      <c r="G141" s="48" t="str">
        <f>IF(op!G29=0,"",op!G29+1)</f>
        <v/>
      </c>
      <c r="H141" s="1294" t="str">
        <f>IF(op!H29=0,"",op!H29)</f>
        <v/>
      </c>
      <c r="I141" s="48" t="str">
        <f>IF(op!I29=0,"",op!I29)</f>
        <v/>
      </c>
      <c r="J141" s="198" t="str">
        <f t="shared" si="55"/>
        <v/>
      </c>
      <c r="K141" s="1295" t="str">
        <f>IF(op!K29="","",op!K29)</f>
        <v/>
      </c>
      <c r="L141" s="963"/>
      <c r="M141" s="951" t="str">
        <f>IF(K141="","",IF(op!M29=0,0,op!M29))</f>
        <v/>
      </c>
      <c r="N141" s="951" t="str">
        <f>IF(K141="","",IF(op!N29=0,0,op!N29))</f>
        <v/>
      </c>
      <c r="O141" s="1083" t="str">
        <f t="shared" si="68"/>
        <v/>
      </c>
      <c r="P141" s="1084" t="str">
        <f t="shared" si="69"/>
        <v/>
      </c>
      <c r="Q141" s="1084" t="str">
        <f t="shared" si="70"/>
        <v/>
      </c>
      <c r="R141" s="963"/>
      <c r="S141" s="1027" t="str">
        <f t="shared" si="56"/>
        <v/>
      </c>
      <c r="T141" s="1027" t="str">
        <f t="shared" si="57"/>
        <v/>
      </c>
      <c r="U141" s="1148" t="str">
        <f t="shared" si="71"/>
        <v/>
      </c>
      <c r="V141" s="6"/>
      <c r="W141" s="26"/>
      <c r="Z141" s="1072" t="str">
        <f t="shared" si="58"/>
        <v/>
      </c>
      <c r="AA141" s="1073">
        <f>+tab!$C$156</f>
        <v>0.62</v>
      </c>
      <c r="AB141" s="1074" t="e">
        <f t="shared" si="72"/>
        <v>#VALUE!</v>
      </c>
      <c r="AC141" s="1074" t="e">
        <f t="shared" si="73"/>
        <v>#VALUE!</v>
      </c>
      <c r="AD141" s="1074" t="e">
        <f t="shared" si="74"/>
        <v>#VALUE!</v>
      </c>
      <c r="AE141" s="1075" t="e">
        <f t="shared" si="59"/>
        <v>#VALUE!</v>
      </c>
      <c r="AF141" s="1075" t="e">
        <f t="shared" si="60"/>
        <v>#VALUE!</v>
      </c>
      <c r="AG141" s="1076">
        <f>IF(H141&gt;8,tab!C$157,tab!C$160)</f>
        <v>0.5</v>
      </c>
      <c r="AH141" s="1050">
        <f t="shared" si="61"/>
        <v>0</v>
      </c>
      <c r="AI141" s="1050">
        <f t="shared" si="62"/>
        <v>0</v>
      </c>
      <c r="AJ141" s="1077" t="e">
        <f t="shared" si="63"/>
        <v>#VALUE!</v>
      </c>
      <c r="AK141" s="1053" t="e">
        <f t="shared" si="64"/>
        <v>#VALUE!</v>
      </c>
      <c r="AL141" s="1082">
        <f t="shared" si="65"/>
        <v>30</v>
      </c>
      <c r="AM141" s="1052">
        <f t="shared" si="66"/>
        <v>30</v>
      </c>
      <c r="AN141" s="1078">
        <f t="shared" si="67"/>
        <v>0</v>
      </c>
      <c r="AS141" s="219"/>
      <c r="AU141" s="51"/>
      <c r="AV141" s="51"/>
    </row>
    <row r="142" spans="2:48" ht="13.15" customHeight="1" x14ac:dyDescent="0.2">
      <c r="B142" s="21"/>
      <c r="C142" s="45"/>
      <c r="D142" s="196" t="str">
        <f>IF(op!D30=0,"",op!D30)</f>
        <v/>
      </c>
      <c r="E142" s="196" t="str">
        <f>IF(op!E30=0,"",op!E30)</f>
        <v/>
      </c>
      <c r="F142" s="196" t="str">
        <f>IF(op!F30=0,"",op!F30)</f>
        <v/>
      </c>
      <c r="G142" s="48" t="str">
        <f>IF(op!G30=0,"",op!G30+1)</f>
        <v/>
      </c>
      <c r="H142" s="1294" t="str">
        <f>IF(op!H30=0,"",op!H30)</f>
        <v/>
      </c>
      <c r="I142" s="48" t="str">
        <f>IF(op!I30=0,"",op!I30)</f>
        <v/>
      </c>
      <c r="J142" s="198" t="str">
        <f t="shared" si="55"/>
        <v/>
      </c>
      <c r="K142" s="1295" t="str">
        <f>IF(op!K30="","",op!K30)</f>
        <v/>
      </c>
      <c r="L142" s="963"/>
      <c r="M142" s="951" t="str">
        <f>IF(K142="","",IF(op!M30=0,0,op!M30))</f>
        <v/>
      </c>
      <c r="N142" s="951" t="str">
        <f>IF(K142="","",IF(op!N30=0,0,op!N30))</f>
        <v/>
      </c>
      <c r="O142" s="1083" t="str">
        <f t="shared" si="68"/>
        <v/>
      </c>
      <c r="P142" s="1084" t="str">
        <f t="shared" si="69"/>
        <v/>
      </c>
      <c r="Q142" s="1084" t="str">
        <f t="shared" si="70"/>
        <v/>
      </c>
      <c r="R142" s="963"/>
      <c r="S142" s="1027" t="str">
        <f t="shared" si="56"/>
        <v/>
      </c>
      <c r="T142" s="1027" t="str">
        <f t="shared" si="57"/>
        <v/>
      </c>
      <c r="U142" s="1148" t="str">
        <f t="shared" si="71"/>
        <v/>
      </c>
      <c r="V142" s="6"/>
      <c r="W142" s="26"/>
      <c r="Z142" s="1072" t="str">
        <f t="shared" si="58"/>
        <v/>
      </c>
      <c r="AA142" s="1073">
        <f>+tab!$C$156</f>
        <v>0.62</v>
      </c>
      <c r="AB142" s="1074" t="e">
        <f t="shared" si="72"/>
        <v>#VALUE!</v>
      </c>
      <c r="AC142" s="1074" t="e">
        <f t="shared" si="73"/>
        <v>#VALUE!</v>
      </c>
      <c r="AD142" s="1074" t="e">
        <f t="shared" si="74"/>
        <v>#VALUE!</v>
      </c>
      <c r="AE142" s="1075" t="e">
        <f t="shared" si="59"/>
        <v>#VALUE!</v>
      </c>
      <c r="AF142" s="1075" t="e">
        <f t="shared" si="60"/>
        <v>#VALUE!</v>
      </c>
      <c r="AG142" s="1076">
        <f>IF(H142&gt;8,tab!C$157,tab!C$160)</f>
        <v>0.5</v>
      </c>
      <c r="AH142" s="1050">
        <f t="shared" si="61"/>
        <v>0</v>
      </c>
      <c r="AI142" s="1050">
        <f t="shared" si="62"/>
        <v>0</v>
      </c>
      <c r="AJ142" s="1077" t="e">
        <f t="shared" si="63"/>
        <v>#VALUE!</v>
      </c>
      <c r="AK142" s="1053" t="e">
        <f t="shared" si="64"/>
        <v>#VALUE!</v>
      </c>
      <c r="AL142" s="1082">
        <f t="shared" si="65"/>
        <v>30</v>
      </c>
      <c r="AM142" s="1052">
        <f t="shared" si="66"/>
        <v>30</v>
      </c>
      <c r="AN142" s="1078">
        <f t="shared" si="67"/>
        <v>0</v>
      </c>
      <c r="AS142" s="219"/>
      <c r="AU142" s="51"/>
      <c r="AV142" s="51"/>
    </row>
    <row r="143" spans="2:48" ht="13.15" customHeight="1" x14ac:dyDescent="0.2">
      <c r="B143" s="21"/>
      <c r="C143" s="45"/>
      <c r="D143" s="196" t="str">
        <f>IF(op!D31=0,"",op!D31)</f>
        <v/>
      </c>
      <c r="E143" s="196" t="str">
        <f>IF(op!E31=0,"",op!E31)</f>
        <v/>
      </c>
      <c r="F143" s="196" t="str">
        <f>IF(op!F31=0,"",op!F31)</f>
        <v/>
      </c>
      <c r="G143" s="48" t="str">
        <f>IF(op!G31=0,"",op!G31+1)</f>
        <v/>
      </c>
      <c r="H143" s="1294" t="str">
        <f>IF(op!H31=0,"",op!H31)</f>
        <v/>
      </c>
      <c r="I143" s="48" t="str">
        <f>IF(op!I31=0,"",op!I31)</f>
        <v/>
      </c>
      <c r="J143" s="198" t="str">
        <f t="shared" si="55"/>
        <v/>
      </c>
      <c r="K143" s="1295" t="str">
        <f>IF(op!K31="","",op!K31)</f>
        <v/>
      </c>
      <c r="L143" s="963"/>
      <c r="M143" s="951" t="str">
        <f>IF(K143="","",IF(op!M31=0,0,op!M31))</f>
        <v/>
      </c>
      <c r="N143" s="951" t="str">
        <f>IF(K143="","",IF(op!N31=0,0,op!N31))</f>
        <v/>
      </c>
      <c r="O143" s="1083" t="str">
        <f t="shared" si="68"/>
        <v/>
      </c>
      <c r="P143" s="1084" t="str">
        <f t="shared" si="69"/>
        <v/>
      </c>
      <c r="Q143" s="1084" t="str">
        <f t="shared" si="70"/>
        <v/>
      </c>
      <c r="R143" s="963"/>
      <c r="S143" s="1027" t="str">
        <f t="shared" si="56"/>
        <v/>
      </c>
      <c r="T143" s="1027" t="str">
        <f t="shared" si="57"/>
        <v/>
      </c>
      <c r="U143" s="1148" t="str">
        <f t="shared" si="71"/>
        <v/>
      </c>
      <c r="V143" s="6"/>
      <c r="W143" s="26"/>
      <c r="Z143" s="1072" t="str">
        <f t="shared" si="58"/>
        <v/>
      </c>
      <c r="AA143" s="1073">
        <f>+tab!$C$156</f>
        <v>0.62</v>
      </c>
      <c r="AB143" s="1074" t="e">
        <f t="shared" si="72"/>
        <v>#VALUE!</v>
      </c>
      <c r="AC143" s="1074" t="e">
        <f t="shared" si="73"/>
        <v>#VALUE!</v>
      </c>
      <c r="AD143" s="1074" t="e">
        <f t="shared" si="74"/>
        <v>#VALUE!</v>
      </c>
      <c r="AE143" s="1075" t="e">
        <f t="shared" si="59"/>
        <v>#VALUE!</v>
      </c>
      <c r="AF143" s="1075" t="e">
        <f t="shared" si="60"/>
        <v>#VALUE!</v>
      </c>
      <c r="AG143" s="1076">
        <f>IF(H143&gt;8,tab!C$157,tab!C$160)</f>
        <v>0.5</v>
      </c>
      <c r="AH143" s="1050">
        <f t="shared" si="61"/>
        <v>0</v>
      </c>
      <c r="AI143" s="1050">
        <f t="shared" si="62"/>
        <v>0</v>
      </c>
      <c r="AJ143" s="1077" t="e">
        <f t="shared" si="63"/>
        <v>#VALUE!</v>
      </c>
      <c r="AK143" s="1053" t="e">
        <f t="shared" si="64"/>
        <v>#VALUE!</v>
      </c>
      <c r="AL143" s="1082">
        <f t="shared" si="65"/>
        <v>30</v>
      </c>
      <c r="AM143" s="1052">
        <f t="shared" si="66"/>
        <v>30</v>
      </c>
      <c r="AN143" s="1078">
        <f t="shared" si="67"/>
        <v>0</v>
      </c>
      <c r="AS143" s="219"/>
      <c r="AU143" s="51"/>
      <c r="AV143" s="51"/>
    </row>
    <row r="144" spans="2:48" ht="13.15" customHeight="1" x14ac:dyDescent="0.2">
      <c r="B144" s="21"/>
      <c r="C144" s="45"/>
      <c r="D144" s="196" t="str">
        <f>IF(op!D32=0,"",op!D32)</f>
        <v/>
      </c>
      <c r="E144" s="196" t="str">
        <f>IF(op!E32=0,"",op!E32)</f>
        <v/>
      </c>
      <c r="F144" s="196" t="str">
        <f>IF(op!F32=0,"",op!F32)</f>
        <v/>
      </c>
      <c r="G144" s="48" t="str">
        <f>IF(op!G32=0,"",op!G32+1)</f>
        <v/>
      </c>
      <c r="H144" s="1294" t="str">
        <f>IF(op!H32=0,"",op!H32)</f>
        <v/>
      </c>
      <c r="I144" s="48" t="str">
        <f>IF(op!I32=0,"",op!I32)</f>
        <v/>
      </c>
      <c r="J144" s="198" t="str">
        <f t="shared" si="55"/>
        <v/>
      </c>
      <c r="K144" s="1295" t="str">
        <f>IF(op!K32="","",op!K32)</f>
        <v/>
      </c>
      <c r="L144" s="963"/>
      <c r="M144" s="951" t="str">
        <f>IF(K144="","",IF(op!M32=0,0,op!M32))</f>
        <v/>
      </c>
      <c r="N144" s="951" t="str">
        <f>IF(K144="","",IF(op!N32=0,0,op!N32))</f>
        <v/>
      </c>
      <c r="O144" s="1083" t="str">
        <f t="shared" si="68"/>
        <v/>
      </c>
      <c r="P144" s="1084" t="str">
        <f t="shared" si="69"/>
        <v/>
      </c>
      <c r="Q144" s="1084" t="str">
        <f t="shared" si="70"/>
        <v/>
      </c>
      <c r="R144" s="963"/>
      <c r="S144" s="1027" t="str">
        <f t="shared" si="56"/>
        <v/>
      </c>
      <c r="T144" s="1027" t="str">
        <f t="shared" si="57"/>
        <v/>
      </c>
      <c r="U144" s="1148" t="str">
        <f t="shared" si="71"/>
        <v/>
      </c>
      <c r="V144" s="6"/>
      <c r="W144" s="26"/>
      <c r="Z144" s="1072" t="str">
        <f t="shared" si="58"/>
        <v/>
      </c>
      <c r="AA144" s="1073">
        <f>+tab!$C$156</f>
        <v>0.62</v>
      </c>
      <c r="AB144" s="1074" t="e">
        <f t="shared" si="72"/>
        <v>#VALUE!</v>
      </c>
      <c r="AC144" s="1074" t="e">
        <f t="shared" si="73"/>
        <v>#VALUE!</v>
      </c>
      <c r="AD144" s="1074" t="e">
        <f t="shared" si="74"/>
        <v>#VALUE!</v>
      </c>
      <c r="AE144" s="1075" t="e">
        <f t="shared" si="59"/>
        <v>#VALUE!</v>
      </c>
      <c r="AF144" s="1075" t="e">
        <f t="shared" si="60"/>
        <v>#VALUE!</v>
      </c>
      <c r="AG144" s="1076">
        <f>IF(H144&gt;8,tab!C$157,tab!C$160)</f>
        <v>0.5</v>
      </c>
      <c r="AH144" s="1050">
        <f t="shared" si="61"/>
        <v>0</v>
      </c>
      <c r="AI144" s="1050">
        <f t="shared" si="62"/>
        <v>0</v>
      </c>
      <c r="AJ144" s="1077" t="e">
        <f t="shared" si="63"/>
        <v>#VALUE!</v>
      </c>
      <c r="AK144" s="1053" t="e">
        <f t="shared" si="64"/>
        <v>#VALUE!</v>
      </c>
      <c r="AL144" s="1082">
        <f t="shared" si="65"/>
        <v>30</v>
      </c>
      <c r="AM144" s="1052">
        <f t="shared" si="66"/>
        <v>30</v>
      </c>
      <c r="AN144" s="1078">
        <f t="shared" si="67"/>
        <v>0</v>
      </c>
      <c r="AS144" s="219"/>
      <c r="AU144" s="51"/>
      <c r="AV144" s="51"/>
    </row>
    <row r="145" spans="2:48" ht="13.15" customHeight="1" x14ac:dyDescent="0.2">
      <c r="B145" s="21"/>
      <c r="C145" s="45"/>
      <c r="D145" s="196" t="str">
        <f>IF(op!D33=0,"",op!D33)</f>
        <v/>
      </c>
      <c r="E145" s="196" t="str">
        <f>IF(op!E33=0,"",op!E33)</f>
        <v/>
      </c>
      <c r="F145" s="196" t="str">
        <f>IF(op!F33=0,"",op!F33)</f>
        <v/>
      </c>
      <c r="G145" s="48" t="str">
        <f>IF(op!G33=0,"",op!G33+1)</f>
        <v/>
      </c>
      <c r="H145" s="1294" t="str">
        <f>IF(op!H33=0,"",op!H33)</f>
        <v/>
      </c>
      <c r="I145" s="48" t="str">
        <f>IF(op!I33=0,"",op!I33)</f>
        <v/>
      </c>
      <c r="J145" s="198" t="str">
        <f t="shared" si="55"/>
        <v/>
      </c>
      <c r="K145" s="1295" t="str">
        <f>IF(op!K33="","",op!K33)</f>
        <v/>
      </c>
      <c r="L145" s="963"/>
      <c r="M145" s="951" t="str">
        <f>IF(K145="","",IF(op!M33=0,0,op!M33))</f>
        <v/>
      </c>
      <c r="N145" s="951" t="str">
        <f>IF(K145="","",IF(op!N33=0,0,op!N33))</f>
        <v/>
      </c>
      <c r="O145" s="1083" t="str">
        <f t="shared" si="68"/>
        <v/>
      </c>
      <c r="P145" s="1084" t="str">
        <f t="shared" si="69"/>
        <v/>
      </c>
      <c r="Q145" s="1084" t="str">
        <f t="shared" si="70"/>
        <v/>
      </c>
      <c r="R145" s="963"/>
      <c r="S145" s="1027" t="str">
        <f t="shared" si="56"/>
        <v/>
      </c>
      <c r="T145" s="1027" t="str">
        <f t="shared" si="57"/>
        <v/>
      </c>
      <c r="U145" s="1148" t="str">
        <f t="shared" si="71"/>
        <v/>
      </c>
      <c r="V145" s="6"/>
      <c r="W145" s="26"/>
      <c r="Z145" s="1072" t="str">
        <f t="shared" si="58"/>
        <v/>
      </c>
      <c r="AA145" s="1073">
        <f>+tab!$C$156</f>
        <v>0.62</v>
      </c>
      <c r="AB145" s="1074" t="e">
        <f t="shared" si="72"/>
        <v>#VALUE!</v>
      </c>
      <c r="AC145" s="1074" t="e">
        <f t="shared" si="73"/>
        <v>#VALUE!</v>
      </c>
      <c r="AD145" s="1074" t="e">
        <f t="shared" si="74"/>
        <v>#VALUE!</v>
      </c>
      <c r="AE145" s="1075" t="e">
        <f t="shared" si="59"/>
        <v>#VALUE!</v>
      </c>
      <c r="AF145" s="1075" t="e">
        <f t="shared" si="60"/>
        <v>#VALUE!</v>
      </c>
      <c r="AG145" s="1076">
        <f>IF(H145&gt;8,tab!C$157,tab!C$160)</f>
        <v>0.5</v>
      </c>
      <c r="AH145" s="1050">
        <f t="shared" si="61"/>
        <v>0</v>
      </c>
      <c r="AI145" s="1050">
        <f t="shared" si="62"/>
        <v>0</v>
      </c>
      <c r="AJ145" s="1077" t="e">
        <f t="shared" si="63"/>
        <v>#VALUE!</v>
      </c>
      <c r="AK145" s="1053" t="e">
        <f t="shared" si="64"/>
        <v>#VALUE!</v>
      </c>
      <c r="AL145" s="1082">
        <f t="shared" si="65"/>
        <v>30</v>
      </c>
      <c r="AM145" s="1052">
        <f t="shared" si="66"/>
        <v>30</v>
      </c>
      <c r="AN145" s="1078">
        <f t="shared" si="67"/>
        <v>0</v>
      </c>
      <c r="AS145" s="219"/>
      <c r="AU145" s="51"/>
      <c r="AV145" s="51"/>
    </row>
    <row r="146" spans="2:48" ht="13.15" customHeight="1" x14ac:dyDescent="0.2">
      <c r="B146" s="21"/>
      <c r="C146" s="45"/>
      <c r="D146" s="196" t="str">
        <f>IF(op!D34=0,"",op!D34)</f>
        <v/>
      </c>
      <c r="E146" s="196" t="str">
        <f>IF(op!E34=0,"",op!E34)</f>
        <v/>
      </c>
      <c r="F146" s="196" t="str">
        <f>IF(op!F34=0,"",op!F34)</f>
        <v/>
      </c>
      <c r="G146" s="48" t="str">
        <f>IF(op!G34=0,"",op!G34+1)</f>
        <v/>
      </c>
      <c r="H146" s="1294" t="str">
        <f>IF(op!H34=0,"",op!H34)</f>
        <v/>
      </c>
      <c r="I146" s="48" t="str">
        <f>IF(op!I34=0,"",op!I34)</f>
        <v/>
      </c>
      <c r="J146" s="198" t="str">
        <f t="shared" si="55"/>
        <v/>
      </c>
      <c r="K146" s="1295" t="str">
        <f>IF(op!K34="","",op!K34)</f>
        <v/>
      </c>
      <c r="L146" s="963"/>
      <c r="M146" s="951" t="str">
        <f>IF(K146="","",IF(op!M34=0,0,op!M34))</f>
        <v/>
      </c>
      <c r="N146" s="951" t="str">
        <f>IF(K146="","",IF(op!N34=0,0,op!N34))</f>
        <v/>
      </c>
      <c r="O146" s="1083" t="str">
        <f t="shared" si="68"/>
        <v/>
      </c>
      <c r="P146" s="1084" t="str">
        <f t="shared" si="69"/>
        <v/>
      </c>
      <c r="Q146" s="1084" t="str">
        <f t="shared" si="70"/>
        <v/>
      </c>
      <c r="R146" s="963"/>
      <c r="S146" s="1027" t="str">
        <f t="shared" si="56"/>
        <v/>
      </c>
      <c r="T146" s="1027" t="str">
        <f t="shared" si="57"/>
        <v/>
      </c>
      <c r="U146" s="1148" t="str">
        <f t="shared" si="71"/>
        <v/>
      </c>
      <c r="V146" s="6"/>
      <c r="W146" s="26"/>
      <c r="Z146" s="1072" t="str">
        <f t="shared" si="58"/>
        <v/>
      </c>
      <c r="AA146" s="1073">
        <f>+tab!$C$156</f>
        <v>0.62</v>
      </c>
      <c r="AB146" s="1074" t="e">
        <f t="shared" si="72"/>
        <v>#VALUE!</v>
      </c>
      <c r="AC146" s="1074" t="e">
        <f t="shared" si="73"/>
        <v>#VALUE!</v>
      </c>
      <c r="AD146" s="1074" t="e">
        <f t="shared" si="74"/>
        <v>#VALUE!</v>
      </c>
      <c r="AE146" s="1075" t="e">
        <f t="shared" si="59"/>
        <v>#VALUE!</v>
      </c>
      <c r="AF146" s="1075" t="e">
        <f t="shared" si="60"/>
        <v>#VALUE!</v>
      </c>
      <c r="AG146" s="1076">
        <f>IF(H146&gt;8,tab!C$157,tab!C$160)</f>
        <v>0.5</v>
      </c>
      <c r="AH146" s="1050">
        <f t="shared" si="61"/>
        <v>0</v>
      </c>
      <c r="AI146" s="1050">
        <f t="shared" si="62"/>
        <v>0</v>
      </c>
      <c r="AJ146" s="1077" t="e">
        <f t="shared" si="63"/>
        <v>#VALUE!</v>
      </c>
      <c r="AK146" s="1053" t="e">
        <f t="shared" si="64"/>
        <v>#VALUE!</v>
      </c>
      <c r="AL146" s="1082">
        <f t="shared" si="65"/>
        <v>30</v>
      </c>
      <c r="AM146" s="1052">
        <f t="shared" si="66"/>
        <v>30</v>
      </c>
      <c r="AN146" s="1078">
        <f t="shared" si="67"/>
        <v>0</v>
      </c>
      <c r="AS146" s="219"/>
      <c r="AU146" s="51"/>
      <c r="AV146" s="51"/>
    </row>
    <row r="147" spans="2:48" ht="13.15" customHeight="1" x14ac:dyDescent="0.2">
      <c r="B147" s="21"/>
      <c r="C147" s="45"/>
      <c r="D147" s="196" t="str">
        <f>IF(op!D35=0,"",op!D35)</f>
        <v/>
      </c>
      <c r="E147" s="196" t="str">
        <f>IF(op!E35=0,"",op!E35)</f>
        <v/>
      </c>
      <c r="F147" s="196" t="str">
        <f>IF(op!F35=0,"",op!F35)</f>
        <v/>
      </c>
      <c r="G147" s="48" t="str">
        <f>IF(op!G35=0,"",op!G35+1)</f>
        <v/>
      </c>
      <c r="H147" s="1294" t="str">
        <f>IF(op!H35=0,"",op!H35)</f>
        <v/>
      </c>
      <c r="I147" s="48" t="str">
        <f>IF(op!I35=0,"",op!I35)</f>
        <v/>
      </c>
      <c r="J147" s="198" t="str">
        <f t="shared" si="55"/>
        <v/>
      </c>
      <c r="K147" s="1295" t="str">
        <f>IF(op!K35="","",op!K35)</f>
        <v/>
      </c>
      <c r="L147" s="963"/>
      <c r="M147" s="951" t="str">
        <f>IF(K147="","",IF(op!M35=0,0,op!M35))</f>
        <v/>
      </c>
      <c r="N147" s="951" t="str">
        <f>IF(K147="","",IF(op!N35=0,0,op!N35))</f>
        <v/>
      </c>
      <c r="O147" s="1083" t="str">
        <f t="shared" si="68"/>
        <v/>
      </c>
      <c r="P147" s="1084" t="str">
        <f t="shared" si="69"/>
        <v/>
      </c>
      <c r="Q147" s="1084" t="str">
        <f t="shared" si="70"/>
        <v/>
      </c>
      <c r="R147" s="963"/>
      <c r="S147" s="1027" t="str">
        <f t="shared" si="56"/>
        <v/>
      </c>
      <c r="T147" s="1027" t="str">
        <f t="shared" si="57"/>
        <v/>
      </c>
      <c r="U147" s="1148" t="str">
        <f t="shared" si="71"/>
        <v/>
      </c>
      <c r="V147" s="6"/>
      <c r="W147" s="26"/>
      <c r="Z147" s="1072" t="str">
        <f t="shared" si="58"/>
        <v/>
      </c>
      <c r="AA147" s="1073">
        <f>+tab!$C$156</f>
        <v>0.62</v>
      </c>
      <c r="AB147" s="1074" t="e">
        <f t="shared" si="72"/>
        <v>#VALUE!</v>
      </c>
      <c r="AC147" s="1074" t="e">
        <f t="shared" si="73"/>
        <v>#VALUE!</v>
      </c>
      <c r="AD147" s="1074" t="e">
        <f t="shared" si="74"/>
        <v>#VALUE!</v>
      </c>
      <c r="AE147" s="1075" t="e">
        <f t="shared" si="59"/>
        <v>#VALUE!</v>
      </c>
      <c r="AF147" s="1075" t="e">
        <f t="shared" si="60"/>
        <v>#VALUE!</v>
      </c>
      <c r="AG147" s="1076">
        <f>IF(H147&gt;8,tab!C$157,tab!C$160)</f>
        <v>0.5</v>
      </c>
      <c r="AH147" s="1050">
        <f t="shared" si="61"/>
        <v>0</v>
      </c>
      <c r="AI147" s="1050">
        <f t="shared" si="62"/>
        <v>0</v>
      </c>
      <c r="AJ147" s="1077" t="e">
        <f t="shared" si="63"/>
        <v>#VALUE!</v>
      </c>
      <c r="AK147" s="1053" t="e">
        <f t="shared" si="64"/>
        <v>#VALUE!</v>
      </c>
      <c r="AL147" s="1082">
        <f t="shared" si="65"/>
        <v>30</v>
      </c>
      <c r="AM147" s="1052">
        <f t="shared" si="66"/>
        <v>30</v>
      </c>
      <c r="AN147" s="1078">
        <f t="shared" si="67"/>
        <v>0</v>
      </c>
      <c r="AS147" s="219"/>
      <c r="AU147" s="51"/>
      <c r="AV147" s="51"/>
    </row>
    <row r="148" spans="2:48" ht="13.15" customHeight="1" x14ac:dyDescent="0.2">
      <c r="B148" s="21"/>
      <c r="C148" s="45"/>
      <c r="D148" s="196" t="str">
        <f>IF(op!D36=0,"",op!D36)</f>
        <v/>
      </c>
      <c r="E148" s="196" t="str">
        <f>IF(op!E36=0,"",op!E36)</f>
        <v/>
      </c>
      <c r="F148" s="196" t="str">
        <f>IF(op!F36=0,"",op!F36)</f>
        <v/>
      </c>
      <c r="G148" s="48" t="str">
        <f>IF(op!G36=0,"",op!G36+1)</f>
        <v/>
      </c>
      <c r="H148" s="1294" t="str">
        <f>IF(op!H36=0,"",op!H36)</f>
        <v/>
      </c>
      <c r="I148" s="48" t="str">
        <f>IF(op!I36=0,"",op!I36)</f>
        <v/>
      </c>
      <c r="J148" s="198" t="str">
        <f t="shared" si="55"/>
        <v/>
      </c>
      <c r="K148" s="1295" t="str">
        <f>IF(op!K36="","",op!K36)</f>
        <v/>
      </c>
      <c r="L148" s="963"/>
      <c r="M148" s="951" t="str">
        <f>IF(K148="","",IF(op!M36=0,0,op!M36))</f>
        <v/>
      </c>
      <c r="N148" s="951" t="str">
        <f>IF(K148="","",IF(op!N36=0,0,op!N36))</f>
        <v/>
      </c>
      <c r="O148" s="1083" t="str">
        <f t="shared" si="68"/>
        <v/>
      </c>
      <c r="P148" s="1084" t="str">
        <f t="shared" si="69"/>
        <v/>
      </c>
      <c r="Q148" s="1084" t="str">
        <f t="shared" si="70"/>
        <v/>
      </c>
      <c r="R148" s="963"/>
      <c r="S148" s="1027" t="str">
        <f t="shared" si="56"/>
        <v/>
      </c>
      <c r="T148" s="1027" t="str">
        <f t="shared" si="57"/>
        <v/>
      </c>
      <c r="U148" s="1148" t="str">
        <f t="shared" si="71"/>
        <v/>
      </c>
      <c r="V148" s="6"/>
      <c r="W148" s="26"/>
      <c r="Z148" s="1072" t="str">
        <f t="shared" si="58"/>
        <v/>
      </c>
      <c r="AA148" s="1073">
        <f>+tab!$C$156</f>
        <v>0.62</v>
      </c>
      <c r="AB148" s="1074" t="e">
        <f t="shared" si="72"/>
        <v>#VALUE!</v>
      </c>
      <c r="AC148" s="1074" t="e">
        <f t="shared" si="73"/>
        <v>#VALUE!</v>
      </c>
      <c r="AD148" s="1074" t="e">
        <f t="shared" si="74"/>
        <v>#VALUE!</v>
      </c>
      <c r="AE148" s="1075" t="e">
        <f t="shared" si="59"/>
        <v>#VALUE!</v>
      </c>
      <c r="AF148" s="1075" t="e">
        <f t="shared" si="60"/>
        <v>#VALUE!</v>
      </c>
      <c r="AG148" s="1076">
        <f>IF(H148&gt;8,tab!C$157,tab!C$160)</f>
        <v>0.5</v>
      </c>
      <c r="AH148" s="1050">
        <f t="shared" si="61"/>
        <v>0</v>
      </c>
      <c r="AI148" s="1050">
        <f t="shared" si="62"/>
        <v>0</v>
      </c>
      <c r="AJ148" s="1077" t="e">
        <f t="shared" si="63"/>
        <v>#VALUE!</v>
      </c>
      <c r="AK148" s="1053" t="e">
        <f t="shared" si="64"/>
        <v>#VALUE!</v>
      </c>
      <c r="AL148" s="1082">
        <f t="shared" si="65"/>
        <v>30</v>
      </c>
      <c r="AM148" s="1052">
        <f t="shared" si="66"/>
        <v>30</v>
      </c>
      <c r="AN148" s="1078">
        <f t="shared" si="67"/>
        <v>0</v>
      </c>
      <c r="AS148" s="219"/>
      <c r="AU148" s="51"/>
      <c r="AV148" s="51"/>
    </row>
    <row r="149" spans="2:48" ht="13.15" customHeight="1" x14ac:dyDescent="0.2">
      <c r="B149" s="21"/>
      <c r="C149" s="45"/>
      <c r="D149" s="196" t="str">
        <f>IF(op!D37=0,"",op!D37)</f>
        <v/>
      </c>
      <c r="E149" s="196" t="str">
        <f>IF(op!E37=0,"",op!E37)</f>
        <v/>
      </c>
      <c r="F149" s="196" t="str">
        <f>IF(op!F37=0,"",op!F37)</f>
        <v/>
      </c>
      <c r="G149" s="48" t="str">
        <f>IF(op!G37=0,"",op!G37+1)</f>
        <v/>
      </c>
      <c r="H149" s="1294" t="str">
        <f>IF(op!H37=0,"",op!H37)</f>
        <v/>
      </c>
      <c r="I149" s="48" t="str">
        <f>IF(op!I37=0,"",op!I37)</f>
        <v/>
      </c>
      <c r="J149" s="198" t="str">
        <f t="shared" si="55"/>
        <v/>
      </c>
      <c r="K149" s="1295" t="str">
        <f>IF(op!K37="","",op!K37)</f>
        <v/>
      </c>
      <c r="L149" s="963"/>
      <c r="M149" s="951" t="str">
        <f>IF(K149="","",IF(op!M37=0,0,op!M37))</f>
        <v/>
      </c>
      <c r="N149" s="951" t="str">
        <f>IF(K149="","",IF(op!N37=0,0,op!N37))</f>
        <v/>
      </c>
      <c r="O149" s="1083" t="str">
        <f t="shared" si="68"/>
        <v/>
      </c>
      <c r="P149" s="1084" t="str">
        <f t="shared" si="69"/>
        <v/>
      </c>
      <c r="Q149" s="1084" t="str">
        <f t="shared" si="70"/>
        <v/>
      </c>
      <c r="R149" s="963"/>
      <c r="S149" s="1027" t="str">
        <f t="shared" si="56"/>
        <v/>
      </c>
      <c r="T149" s="1027" t="str">
        <f t="shared" si="57"/>
        <v/>
      </c>
      <c r="U149" s="1148" t="str">
        <f t="shared" si="71"/>
        <v/>
      </c>
      <c r="V149" s="6"/>
      <c r="W149" s="26"/>
      <c r="Z149" s="1072" t="str">
        <f t="shared" si="58"/>
        <v/>
      </c>
      <c r="AA149" s="1073">
        <f>+tab!$C$156</f>
        <v>0.62</v>
      </c>
      <c r="AB149" s="1074" t="e">
        <f t="shared" si="72"/>
        <v>#VALUE!</v>
      </c>
      <c r="AC149" s="1074" t="e">
        <f t="shared" si="73"/>
        <v>#VALUE!</v>
      </c>
      <c r="AD149" s="1074" t="e">
        <f t="shared" si="74"/>
        <v>#VALUE!</v>
      </c>
      <c r="AE149" s="1075" t="e">
        <f t="shared" si="59"/>
        <v>#VALUE!</v>
      </c>
      <c r="AF149" s="1075" t="e">
        <f t="shared" si="60"/>
        <v>#VALUE!</v>
      </c>
      <c r="AG149" s="1076">
        <f>IF(H149&gt;8,tab!C$157,tab!C$160)</f>
        <v>0.5</v>
      </c>
      <c r="AH149" s="1050">
        <f t="shared" si="61"/>
        <v>0</v>
      </c>
      <c r="AI149" s="1050">
        <f t="shared" si="62"/>
        <v>0</v>
      </c>
      <c r="AJ149" s="1077" t="e">
        <f t="shared" si="63"/>
        <v>#VALUE!</v>
      </c>
      <c r="AK149" s="1053" t="e">
        <f t="shared" si="64"/>
        <v>#VALUE!</v>
      </c>
      <c r="AL149" s="1082">
        <f t="shared" si="65"/>
        <v>30</v>
      </c>
      <c r="AM149" s="1052">
        <f t="shared" si="66"/>
        <v>30</v>
      </c>
      <c r="AN149" s="1078">
        <f t="shared" si="67"/>
        <v>0</v>
      </c>
      <c r="AS149" s="219"/>
      <c r="AU149" s="51"/>
      <c r="AV149" s="51"/>
    </row>
    <row r="150" spans="2:48" ht="13.15" customHeight="1" x14ac:dyDescent="0.2">
      <c r="B150" s="21"/>
      <c r="C150" s="45"/>
      <c r="D150" s="196" t="str">
        <f>IF(op!D38=0,"",op!D38)</f>
        <v/>
      </c>
      <c r="E150" s="196" t="str">
        <f>IF(op!E38=0,"",op!E38)</f>
        <v/>
      </c>
      <c r="F150" s="196" t="str">
        <f>IF(op!F38=0,"",op!F38)</f>
        <v/>
      </c>
      <c r="G150" s="48" t="str">
        <f>IF(op!G38=0,"",op!G38+1)</f>
        <v/>
      </c>
      <c r="H150" s="1294" t="str">
        <f>IF(op!H38=0,"",op!H38)</f>
        <v/>
      </c>
      <c r="I150" s="48" t="str">
        <f>IF(op!I38=0,"",op!I38)</f>
        <v/>
      </c>
      <c r="J150" s="198" t="str">
        <f t="shared" si="55"/>
        <v/>
      </c>
      <c r="K150" s="1295" t="str">
        <f>IF(op!K38="","",op!K38)</f>
        <v/>
      </c>
      <c r="L150" s="963"/>
      <c r="M150" s="951" t="str">
        <f>IF(K150="","",IF(op!M38=0,0,op!M38))</f>
        <v/>
      </c>
      <c r="N150" s="951" t="str">
        <f>IF(K150="","",IF(op!N38=0,0,op!N38))</f>
        <v/>
      </c>
      <c r="O150" s="1083" t="str">
        <f t="shared" si="68"/>
        <v/>
      </c>
      <c r="P150" s="1084" t="str">
        <f t="shared" si="69"/>
        <v/>
      </c>
      <c r="Q150" s="1084" t="str">
        <f t="shared" si="70"/>
        <v/>
      </c>
      <c r="R150" s="963"/>
      <c r="S150" s="1027" t="str">
        <f t="shared" si="56"/>
        <v/>
      </c>
      <c r="T150" s="1027" t="str">
        <f t="shared" si="57"/>
        <v/>
      </c>
      <c r="U150" s="1148" t="str">
        <f t="shared" si="71"/>
        <v/>
      </c>
      <c r="V150" s="6"/>
      <c r="W150" s="26"/>
      <c r="Z150" s="1072" t="str">
        <f t="shared" si="58"/>
        <v/>
      </c>
      <c r="AA150" s="1073">
        <f>+tab!$C$156</f>
        <v>0.62</v>
      </c>
      <c r="AB150" s="1074" t="e">
        <f t="shared" si="72"/>
        <v>#VALUE!</v>
      </c>
      <c r="AC150" s="1074" t="e">
        <f t="shared" si="73"/>
        <v>#VALUE!</v>
      </c>
      <c r="AD150" s="1074" t="e">
        <f t="shared" si="74"/>
        <v>#VALUE!</v>
      </c>
      <c r="AE150" s="1075" t="e">
        <f t="shared" si="59"/>
        <v>#VALUE!</v>
      </c>
      <c r="AF150" s="1075" t="e">
        <f t="shared" si="60"/>
        <v>#VALUE!</v>
      </c>
      <c r="AG150" s="1076">
        <f>IF(H150&gt;8,tab!C$157,tab!C$160)</f>
        <v>0.5</v>
      </c>
      <c r="AH150" s="1050">
        <f t="shared" si="61"/>
        <v>0</v>
      </c>
      <c r="AI150" s="1050">
        <f t="shared" si="62"/>
        <v>0</v>
      </c>
      <c r="AJ150" s="1077" t="e">
        <f t="shared" si="63"/>
        <v>#VALUE!</v>
      </c>
      <c r="AK150" s="1053" t="e">
        <f t="shared" si="64"/>
        <v>#VALUE!</v>
      </c>
      <c r="AL150" s="1082">
        <f t="shared" si="65"/>
        <v>30</v>
      </c>
      <c r="AM150" s="1052">
        <f t="shared" si="66"/>
        <v>30</v>
      </c>
      <c r="AN150" s="1078">
        <f t="shared" si="67"/>
        <v>0</v>
      </c>
      <c r="AS150" s="219"/>
      <c r="AU150" s="51"/>
      <c r="AV150" s="51"/>
    </row>
    <row r="151" spans="2:48" ht="13.15" customHeight="1" x14ac:dyDescent="0.2">
      <c r="B151" s="21"/>
      <c r="C151" s="45"/>
      <c r="D151" s="196" t="str">
        <f>IF(op!D39=0,"",op!D39)</f>
        <v/>
      </c>
      <c r="E151" s="196" t="str">
        <f>IF(op!E39=0,"",op!E39)</f>
        <v/>
      </c>
      <c r="F151" s="196" t="str">
        <f>IF(op!F39=0,"",op!F39)</f>
        <v/>
      </c>
      <c r="G151" s="48" t="str">
        <f>IF(op!G39=0,"",op!G39+1)</f>
        <v/>
      </c>
      <c r="H151" s="1294" t="str">
        <f>IF(op!H39=0,"",op!H39)</f>
        <v/>
      </c>
      <c r="I151" s="48" t="str">
        <f>IF(op!I39=0,"",op!I39)</f>
        <v/>
      </c>
      <c r="J151" s="198" t="str">
        <f t="shared" si="55"/>
        <v/>
      </c>
      <c r="K151" s="1295" t="str">
        <f>IF(op!K39="","",op!K39)</f>
        <v/>
      </c>
      <c r="L151" s="963"/>
      <c r="M151" s="951" t="str">
        <f>IF(K151="","",IF(op!M39=0,0,op!M39))</f>
        <v/>
      </c>
      <c r="N151" s="951" t="str">
        <f>IF(K151="","",IF(op!N39=0,0,op!N39))</f>
        <v/>
      </c>
      <c r="O151" s="1083" t="str">
        <f t="shared" si="68"/>
        <v/>
      </c>
      <c r="P151" s="1084" t="str">
        <f t="shared" si="69"/>
        <v/>
      </c>
      <c r="Q151" s="1084" t="str">
        <f t="shared" si="70"/>
        <v/>
      </c>
      <c r="R151" s="963"/>
      <c r="S151" s="1027" t="str">
        <f t="shared" si="56"/>
        <v/>
      </c>
      <c r="T151" s="1027" t="str">
        <f t="shared" si="57"/>
        <v/>
      </c>
      <c r="U151" s="1148" t="str">
        <f t="shared" si="71"/>
        <v/>
      </c>
      <c r="V151" s="6"/>
      <c r="W151" s="26"/>
      <c r="Z151" s="1072" t="str">
        <f t="shared" si="58"/>
        <v/>
      </c>
      <c r="AA151" s="1073">
        <f>+tab!$C$156</f>
        <v>0.62</v>
      </c>
      <c r="AB151" s="1074" t="e">
        <f t="shared" si="72"/>
        <v>#VALUE!</v>
      </c>
      <c r="AC151" s="1074" t="e">
        <f t="shared" si="73"/>
        <v>#VALUE!</v>
      </c>
      <c r="AD151" s="1074" t="e">
        <f t="shared" si="74"/>
        <v>#VALUE!</v>
      </c>
      <c r="AE151" s="1075" t="e">
        <f t="shared" si="59"/>
        <v>#VALUE!</v>
      </c>
      <c r="AF151" s="1075" t="e">
        <f t="shared" si="60"/>
        <v>#VALUE!</v>
      </c>
      <c r="AG151" s="1076">
        <f>IF(H151&gt;8,tab!C$157,tab!C$160)</f>
        <v>0.5</v>
      </c>
      <c r="AH151" s="1050">
        <f t="shared" si="61"/>
        <v>0</v>
      </c>
      <c r="AI151" s="1050">
        <f t="shared" si="62"/>
        <v>0</v>
      </c>
      <c r="AJ151" s="1077" t="e">
        <f t="shared" si="63"/>
        <v>#VALUE!</v>
      </c>
      <c r="AK151" s="1053" t="e">
        <f t="shared" si="64"/>
        <v>#VALUE!</v>
      </c>
      <c r="AL151" s="1082">
        <f t="shared" si="65"/>
        <v>30</v>
      </c>
      <c r="AM151" s="1052">
        <f t="shared" si="66"/>
        <v>30</v>
      </c>
      <c r="AN151" s="1078">
        <f t="shared" si="67"/>
        <v>0</v>
      </c>
      <c r="AS151" s="219"/>
      <c r="AU151" s="51"/>
      <c r="AV151" s="51"/>
    </row>
    <row r="152" spans="2:48" ht="13.15" customHeight="1" x14ac:dyDescent="0.2">
      <c r="B152" s="21"/>
      <c r="C152" s="45"/>
      <c r="D152" s="196" t="str">
        <f>IF(op!D40=0,"",op!D40)</f>
        <v/>
      </c>
      <c r="E152" s="196" t="str">
        <f>IF(op!E40=0,"",op!E40)</f>
        <v/>
      </c>
      <c r="F152" s="196" t="str">
        <f>IF(op!F40=0,"",op!F40)</f>
        <v/>
      </c>
      <c r="G152" s="48" t="str">
        <f>IF(op!G40=0,"",op!G40+1)</f>
        <v/>
      </c>
      <c r="H152" s="1294" t="str">
        <f>IF(op!H40=0,"",op!H40)</f>
        <v/>
      </c>
      <c r="I152" s="48" t="str">
        <f>IF(op!I40=0,"",op!I40)</f>
        <v/>
      </c>
      <c r="J152" s="198" t="str">
        <f t="shared" si="55"/>
        <v/>
      </c>
      <c r="K152" s="1295" t="str">
        <f>IF(op!K40="","",op!K40)</f>
        <v/>
      </c>
      <c r="L152" s="963"/>
      <c r="M152" s="951" t="str">
        <f>IF(K152="","",IF(op!M40=0,0,op!M40))</f>
        <v/>
      </c>
      <c r="N152" s="951" t="str">
        <f>IF(K152="","",IF(op!N40=0,0,op!N40))</f>
        <v/>
      </c>
      <c r="O152" s="1083" t="str">
        <f t="shared" si="68"/>
        <v/>
      </c>
      <c r="P152" s="1084" t="str">
        <f t="shared" si="69"/>
        <v/>
      </c>
      <c r="Q152" s="1084" t="str">
        <f t="shared" si="70"/>
        <v/>
      </c>
      <c r="R152" s="963"/>
      <c r="S152" s="1027" t="str">
        <f t="shared" si="56"/>
        <v/>
      </c>
      <c r="T152" s="1027" t="str">
        <f t="shared" si="57"/>
        <v/>
      </c>
      <c r="U152" s="1148" t="str">
        <f t="shared" si="71"/>
        <v/>
      </c>
      <c r="V152" s="6"/>
      <c r="W152" s="26"/>
      <c r="Z152" s="1072" t="str">
        <f t="shared" si="58"/>
        <v/>
      </c>
      <c r="AA152" s="1073">
        <f>+tab!$C$156</f>
        <v>0.62</v>
      </c>
      <c r="AB152" s="1074" t="e">
        <f t="shared" si="72"/>
        <v>#VALUE!</v>
      </c>
      <c r="AC152" s="1074" t="e">
        <f t="shared" si="73"/>
        <v>#VALUE!</v>
      </c>
      <c r="AD152" s="1074" t="e">
        <f t="shared" si="74"/>
        <v>#VALUE!</v>
      </c>
      <c r="AE152" s="1075" t="e">
        <f t="shared" si="59"/>
        <v>#VALUE!</v>
      </c>
      <c r="AF152" s="1075" t="e">
        <f t="shared" si="60"/>
        <v>#VALUE!</v>
      </c>
      <c r="AG152" s="1076">
        <f>IF(H152&gt;8,tab!C$157,tab!C$160)</f>
        <v>0.5</v>
      </c>
      <c r="AH152" s="1050">
        <f t="shared" si="61"/>
        <v>0</v>
      </c>
      <c r="AI152" s="1050">
        <f t="shared" si="62"/>
        <v>0</v>
      </c>
      <c r="AJ152" s="1077" t="e">
        <f t="shared" si="63"/>
        <v>#VALUE!</v>
      </c>
      <c r="AK152" s="1053" t="e">
        <f t="shared" si="64"/>
        <v>#VALUE!</v>
      </c>
      <c r="AL152" s="1082">
        <f t="shared" si="65"/>
        <v>30</v>
      </c>
      <c r="AM152" s="1052">
        <f t="shared" si="66"/>
        <v>30</v>
      </c>
      <c r="AN152" s="1078">
        <f t="shared" si="67"/>
        <v>0</v>
      </c>
      <c r="AS152" s="219"/>
      <c r="AU152" s="51"/>
      <c r="AV152" s="51"/>
    </row>
    <row r="153" spans="2:48" ht="13.15" customHeight="1" x14ac:dyDescent="0.2">
      <c r="B153" s="21"/>
      <c r="C153" s="45"/>
      <c r="D153" s="196" t="str">
        <f>IF(op!D41=0,"",op!D41)</f>
        <v/>
      </c>
      <c r="E153" s="196" t="str">
        <f>IF(op!E41=0,"",op!E41)</f>
        <v/>
      </c>
      <c r="F153" s="196" t="str">
        <f>IF(op!F41=0,"",op!F41)</f>
        <v/>
      </c>
      <c r="G153" s="48" t="str">
        <f>IF(op!G41=0,"",op!G41+1)</f>
        <v/>
      </c>
      <c r="H153" s="1294" t="str">
        <f>IF(op!H41=0,"",op!H41)</f>
        <v/>
      </c>
      <c r="I153" s="48" t="str">
        <f>IF(op!I41=0,"",op!I41)</f>
        <v/>
      </c>
      <c r="J153" s="198" t="str">
        <f t="shared" si="55"/>
        <v/>
      </c>
      <c r="K153" s="1295" t="str">
        <f>IF(op!K41="","",op!K41)</f>
        <v/>
      </c>
      <c r="L153" s="963"/>
      <c r="M153" s="951" t="str">
        <f>IF(K153="","",IF(op!M41=0,0,op!M41))</f>
        <v/>
      </c>
      <c r="N153" s="951" t="str">
        <f>IF(K153="","",IF(op!N41=0,0,op!N41))</f>
        <v/>
      </c>
      <c r="O153" s="1083" t="str">
        <f t="shared" si="68"/>
        <v/>
      </c>
      <c r="P153" s="1084" t="str">
        <f t="shared" si="69"/>
        <v/>
      </c>
      <c r="Q153" s="1084" t="str">
        <f t="shared" si="70"/>
        <v/>
      </c>
      <c r="R153" s="963"/>
      <c r="S153" s="1027" t="str">
        <f t="shared" si="56"/>
        <v/>
      </c>
      <c r="T153" s="1027" t="str">
        <f t="shared" si="57"/>
        <v/>
      </c>
      <c r="U153" s="1148" t="str">
        <f t="shared" si="71"/>
        <v/>
      </c>
      <c r="V153" s="6"/>
      <c r="W153" s="26"/>
      <c r="Z153" s="1072" t="str">
        <f t="shared" si="58"/>
        <v/>
      </c>
      <c r="AA153" s="1073">
        <f>+tab!$C$156</f>
        <v>0.62</v>
      </c>
      <c r="AB153" s="1074" t="e">
        <f t="shared" si="72"/>
        <v>#VALUE!</v>
      </c>
      <c r="AC153" s="1074" t="e">
        <f t="shared" si="73"/>
        <v>#VALUE!</v>
      </c>
      <c r="AD153" s="1074" t="e">
        <f t="shared" si="74"/>
        <v>#VALUE!</v>
      </c>
      <c r="AE153" s="1075" t="e">
        <f t="shared" si="59"/>
        <v>#VALUE!</v>
      </c>
      <c r="AF153" s="1075" t="e">
        <f t="shared" si="60"/>
        <v>#VALUE!</v>
      </c>
      <c r="AG153" s="1076">
        <f>IF(H153&gt;8,tab!C$157,tab!C$160)</f>
        <v>0.5</v>
      </c>
      <c r="AH153" s="1050">
        <f t="shared" si="61"/>
        <v>0</v>
      </c>
      <c r="AI153" s="1050">
        <f t="shared" si="62"/>
        <v>0</v>
      </c>
      <c r="AJ153" s="1077" t="e">
        <f t="shared" si="63"/>
        <v>#VALUE!</v>
      </c>
      <c r="AK153" s="1053" t="e">
        <f t="shared" si="64"/>
        <v>#VALUE!</v>
      </c>
      <c r="AL153" s="1082">
        <f t="shared" si="65"/>
        <v>30</v>
      </c>
      <c r="AM153" s="1052">
        <f t="shared" si="66"/>
        <v>30</v>
      </c>
      <c r="AN153" s="1078">
        <f t="shared" si="67"/>
        <v>0</v>
      </c>
      <c r="AS153" s="219"/>
      <c r="AU153" s="51"/>
      <c r="AV153" s="51"/>
    </row>
    <row r="154" spans="2:48" ht="13.15" customHeight="1" x14ac:dyDescent="0.2">
      <c r="B154" s="21"/>
      <c r="C154" s="45"/>
      <c r="D154" s="196" t="str">
        <f>IF(op!D42=0,"",op!D42)</f>
        <v/>
      </c>
      <c r="E154" s="196" t="str">
        <f>IF(op!E42=0,"",op!E42)</f>
        <v/>
      </c>
      <c r="F154" s="196" t="str">
        <f>IF(op!F42=0,"",op!F42)</f>
        <v/>
      </c>
      <c r="G154" s="48" t="str">
        <f>IF(op!G42=0,"",op!G42+1)</f>
        <v/>
      </c>
      <c r="H154" s="1294" t="str">
        <f>IF(op!H42=0,"",op!H42)</f>
        <v/>
      </c>
      <c r="I154" s="48" t="str">
        <f>IF(op!I42=0,"",op!I42)</f>
        <v/>
      </c>
      <c r="J154" s="198" t="str">
        <f t="shared" si="55"/>
        <v/>
      </c>
      <c r="K154" s="1295" t="str">
        <f>IF(op!K42="","",op!K42)</f>
        <v/>
      </c>
      <c r="L154" s="963"/>
      <c r="M154" s="951" t="str">
        <f>IF(K154="","",IF(op!M42=0,0,op!M42))</f>
        <v/>
      </c>
      <c r="N154" s="951" t="str">
        <f>IF(K154="","",IF(op!N42=0,0,op!N42))</f>
        <v/>
      </c>
      <c r="O154" s="1083" t="str">
        <f t="shared" si="68"/>
        <v/>
      </c>
      <c r="P154" s="1084" t="str">
        <f t="shared" si="69"/>
        <v/>
      </c>
      <c r="Q154" s="1084" t="str">
        <f t="shared" si="70"/>
        <v/>
      </c>
      <c r="R154" s="963"/>
      <c r="S154" s="1027" t="str">
        <f t="shared" si="56"/>
        <v/>
      </c>
      <c r="T154" s="1027" t="str">
        <f t="shared" si="57"/>
        <v/>
      </c>
      <c r="U154" s="1148" t="str">
        <f t="shared" si="71"/>
        <v/>
      </c>
      <c r="V154" s="6"/>
      <c r="W154" s="26"/>
      <c r="Z154" s="1072" t="str">
        <f t="shared" si="58"/>
        <v/>
      </c>
      <c r="AA154" s="1073">
        <f>+tab!$C$156</f>
        <v>0.62</v>
      </c>
      <c r="AB154" s="1074" t="e">
        <f t="shared" si="72"/>
        <v>#VALUE!</v>
      </c>
      <c r="AC154" s="1074" t="e">
        <f t="shared" si="73"/>
        <v>#VALUE!</v>
      </c>
      <c r="AD154" s="1074" t="e">
        <f t="shared" si="74"/>
        <v>#VALUE!</v>
      </c>
      <c r="AE154" s="1075" t="e">
        <f t="shared" si="59"/>
        <v>#VALUE!</v>
      </c>
      <c r="AF154" s="1075" t="e">
        <f t="shared" si="60"/>
        <v>#VALUE!</v>
      </c>
      <c r="AG154" s="1076">
        <f>IF(H154&gt;8,tab!C$157,tab!C$160)</f>
        <v>0.5</v>
      </c>
      <c r="AH154" s="1050">
        <f t="shared" si="61"/>
        <v>0</v>
      </c>
      <c r="AI154" s="1050">
        <f t="shared" si="62"/>
        <v>0</v>
      </c>
      <c r="AJ154" s="1077" t="e">
        <f t="shared" si="63"/>
        <v>#VALUE!</v>
      </c>
      <c r="AK154" s="1053" t="e">
        <f t="shared" si="64"/>
        <v>#VALUE!</v>
      </c>
      <c r="AL154" s="1082">
        <f t="shared" si="65"/>
        <v>30</v>
      </c>
      <c r="AM154" s="1052">
        <f t="shared" si="66"/>
        <v>30</v>
      </c>
      <c r="AN154" s="1078">
        <f t="shared" si="67"/>
        <v>0</v>
      </c>
      <c r="AS154" s="219"/>
      <c r="AU154" s="51"/>
      <c r="AV154" s="51"/>
    </row>
    <row r="155" spans="2:48" ht="13.15" customHeight="1" x14ac:dyDescent="0.2">
      <c r="B155" s="21"/>
      <c r="C155" s="45"/>
      <c r="D155" s="196" t="str">
        <f>IF(op!D43=0,"",op!D43)</f>
        <v/>
      </c>
      <c r="E155" s="196" t="str">
        <f>IF(op!E43=0,"",op!E43)</f>
        <v/>
      </c>
      <c r="F155" s="196" t="str">
        <f>IF(op!F43=0,"",op!F43)</f>
        <v/>
      </c>
      <c r="G155" s="48" t="str">
        <f>IF(op!G43=0,"",op!G43+1)</f>
        <v/>
      </c>
      <c r="H155" s="1294" t="str">
        <f>IF(op!H43=0,"",op!H43)</f>
        <v/>
      </c>
      <c r="I155" s="48" t="str">
        <f>IF(op!I43=0,"",op!I43)</f>
        <v/>
      </c>
      <c r="J155" s="198" t="str">
        <f t="shared" si="55"/>
        <v/>
      </c>
      <c r="K155" s="1295" t="str">
        <f>IF(op!K43="","",op!K43)</f>
        <v/>
      </c>
      <c r="L155" s="963"/>
      <c r="M155" s="951" t="str">
        <f>IF(K155="","",IF(op!M43=0,0,op!M43))</f>
        <v/>
      </c>
      <c r="N155" s="951" t="str">
        <f>IF(K155="","",IF(op!N43=0,0,op!N43))</f>
        <v/>
      </c>
      <c r="O155" s="1083" t="str">
        <f t="shared" si="68"/>
        <v/>
      </c>
      <c r="P155" s="1084" t="str">
        <f t="shared" si="69"/>
        <v/>
      </c>
      <c r="Q155" s="1084" t="str">
        <f t="shared" si="70"/>
        <v/>
      </c>
      <c r="R155" s="963"/>
      <c r="S155" s="1027" t="str">
        <f t="shared" si="56"/>
        <v/>
      </c>
      <c r="T155" s="1027" t="str">
        <f t="shared" si="57"/>
        <v/>
      </c>
      <c r="U155" s="1148" t="str">
        <f t="shared" si="71"/>
        <v/>
      </c>
      <c r="V155" s="6"/>
      <c r="W155" s="26"/>
      <c r="Z155" s="1072" t="str">
        <f t="shared" si="58"/>
        <v/>
      </c>
      <c r="AA155" s="1073">
        <f>+tab!$C$156</f>
        <v>0.62</v>
      </c>
      <c r="AB155" s="1074" t="e">
        <f t="shared" si="72"/>
        <v>#VALUE!</v>
      </c>
      <c r="AC155" s="1074" t="e">
        <f t="shared" si="73"/>
        <v>#VALUE!</v>
      </c>
      <c r="AD155" s="1074" t="e">
        <f t="shared" si="74"/>
        <v>#VALUE!</v>
      </c>
      <c r="AE155" s="1075" t="e">
        <f t="shared" si="59"/>
        <v>#VALUE!</v>
      </c>
      <c r="AF155" s="1075" t="e">
        <f t="shared" si="60"/>
        <v>#VALUE!</v>
      </c>
      <c r="AG155" s="1076">
        <f>IF(H155&gt;8,tab!C$157,tab!C$160)</f>
        <v>0.5</v>
      </c>
      <c r="AH155" s="1050">
        <f t="shared" si="61"/>
        <v>0</v>
      </c>
      <c r="AI155" s="1050">
        <f t="shared" si="62"/>
        <v>0</v>
      </c>
      <c r="AJ155" s="1077" t="e">
        <f t="shared" si="63"/>
        <v>#VALUE!</v>
      </c>
      <c r="AK155" s="1053" t="e">
        <f t="shared" si="64"/>
        <v>#VALUE!</v>
      </c>
      <c r="AL155" s="1082">
        <f t="shared" si="65"/>
        <v>30</v>
      </c>
      <c r="AM155" s="1052">
        <f t="shared" si="66"/>
        <v>30</v>
      </c>
      <c r="AN155" s="1078">
        <f t="shared" si="67"/>
        <v>0</v>
      </c>
      <c r="AS155" s="219"/>
      <c r="AU155" s="51"/>
      <c r="AV155" s="51"/>
    </row>
    <row r="156" spans="2:48" ht="13.15" customHeight="1" x14ac:dyDescent="0.2">
      <c r="B156" s="21"/>
      <c r="C156" s="45"/>
      <c r="D156" s="196" t="str">
        <f>IF(op!D44=0,"",op!D44)</f>
        <v/>
      </c>
      <c r="E156" s="196" t="str">
        <f>IF(op!E44=0,"",op!E44)</f>
        <v/>
      </c>
      <c r="F156" s="196" t="str">
        <f>IF(op!F44=0,"",op!F44)</f>
        <v/>
      </c>
      <c r="G156" s="48" t="str">
        <f>IF(op!G44=0,"",op!G44+1)</f>
        <v/>
      </c>
      <c r="H156" s="1294" t="str">
        <f>IF(op!H44=0,"",op!H44)</f>
        <v/>
      </c>
      <c r="I156" s="48" t="str">
        <f>IF(op!I44=0,"",op!I44)</f>
        <v/>
      </c>
      <c r="J156" s="198" t="str">
        <f t="shared" si="55"/>
        <v/>
      </c>
      <c r="K156" s="1295" t="str">
        <f>IF(op!K44="","",op!K44)</f>
        <v/>
      </c>
      <c r="L156" s="963"/>
      <c r="M156" s="951" t="str">
        <f>IF(K156="","",IF(op!M44=0,0,op!M44))</f>
        <v/>
      </c>
      <c r="N156" s="951" t="str">
        <f>IF(K156="","",IF(op!N44=0,0,op!N44))</f>
        <v/>
      </c>
      <c r="O156" s="1083" t="str">
        <f t="shared" si="68"/>
        <v/>
      </c>
      <c r="P156" s="1084" t="str">
        <f t="shared" si="69"/>
        <v/>
      </c>
      <c r="Q156" s="1084" t="str">
        <f t="shared" si="70"/>
        <v/>
      </c>
      <c r="R156" s="963"/>
      <c r="S156" s="1027" t="str">
        <f t="shared" si="56"/>
        <v/>
      </c>
      <c r="T156" s="1027" t="str">
        <f t="shared" si="57"/>
        <v/>
      </c>
      <c r="U156" s="1148" t="str">
        <f t="shared" si="71"/>
        <v/>
      </c>
      <c r="V156" s="6"/>
      <c r="W156" s="26"/>
      <c r="Z156" s="1072" t="str">
        <f t="shared" si="58"/>
        <v/>
      </c>
      <c r="AA156" s="1073">
        <f>+tab!$C$156</f>
        <v>0.62</v>
      </c>
      <c r="AB156" s="1074" t="e">
        <f t="shared" si="72"/>
        <v>#VALUE!</v>
      </c>
      <c r="AC156" s="1074" t="e">
        <f t="shared" si="73"/>
        <v>#VALUE!</v>
      </c>
      <c r="AD156" s="1074" t="e">
        <f t="shared" si="74"/>
        <v>#VALUE!</v>
      </c>
      <c r="AE156" s="1075" t="e">
        <f t="shared" si="59"/>
        <v>#VALUE!</v>
      </c>
      <c r="AF156" s="1075" t="e">
        <f t="shared" si="60"/>
        <v>#VALUE!</v>
      </c>
      <c r="AG156" s="1076">
        <f>IF(H156&gt;8,tab!C$157,tab!C$160)</f>
        <v>0.5</v>
      </c>
      <c r="AH156" s="1050">
        <f t="shared" si="61"/>
        <v>0</v>
      </c>
      <c r="AI156" s="1050">
        <f t="shared" si="62"/>
        <v>0</v>
      </c>
      <c r="AJ156" s="1077" t="e">
        <f t="shared" si="63"/>
        <v>#VALUE!</v>
      </c>
      <c r="AK156" s="1053" t="e">
        <f t="shared" si="64"/>
        <v>#VALUE!</v>
      </c>
      <c r="AL156" s="1082">
        <f t="shared" si="65"/>
        <v>30</v>
      </c>
      <c r="AM156" s="1052">
        <f t="shared" si="66"/>
        <v>30</v>
      </c>
      <c r="AN156" s="1078">
        <f t="shared" si="67"/>
        <v>0</v>
      </c>
      <c r="AS156" s="219"/>
      <c r="AU156" s="51"/>
      <c r="AV156" s="51"/>
    </row>
    <row r="157" spans="2:48" ht="13.15" customHeight="1" x14ac:dyDescent="0.2">
      <c r="B157" s="21"/>
      <c r="C157" s="45"/>
      <c r="D157" s="196" t="str">
        <f>IF(op!D45=0,"",op!D45)</f>
        <v/>
      </c>
      <c r="E157" s="196" t="str">
        <f>IF(op!E45=0,"",op!E45)</f>
        <v/>
      </c>
      <c r="F157" s="196" t="str">
        <f>IF(op!F45=0,"",op!F45)</f>
        <v/>
      </c>
      <c r="G157" s="48" t="str">
        <f>IF(op!G45=0,"",op!G45+1)</f>
        <v/>
      </c>
      <c r="H157" s="1294" t="str">
        <f>IF(op!H45=0,"",op!H45)</f>
        <v/>
      </c>
      <c r="I157" s="48" t="str">
        <f>IF(op!I45=0,"",op!I45)</f>
        <v/>
      </c>
      <c r="J157" s="198" t="str">
        <f t="shared" si="55"/>
        <v/>
      </c>
      <c r="K157" s="1295" t="str">
        <f>IF(op!K45="","",op!K45)</f>
        <v/>
      </c>
      <c r="L157" s="963"/>
      <c r="M157" s="951" t="str">
        <f>IF(K157="","",IF(op!M45=0,0,op!M45))</f>
        <v/>
      </c>
      <c r="N157" s="951" t="str">
        <f>IF(K157="","",IF(op!N45=0,0,op!N45))</f>
        <v/>
      </c>
      <c r="O157" s="1083" t="str">
        <f t="shared" si="68"/>
        <v/>
      </c>
      <c r="P157" s="1084" t="str">
        <f t="shared" si="69"/>
        <v/>
      </c>
      <c r="Q157" s="1084" t="str">
        <f t="shared" si="70"/>
        <v/>
      </c>
      <c r="R157" s="963"/>
      <c r="S157" s="1027" t="str">
        <f t="shared" si="56"/>
        <v/>
      </c>
      <c r="T157" s="1027" t="str">
        <f t="shared" si="57"/>
        <v/>
      </c>
      <c r="U157" s="1148" t="str">
        <f t="shared" si="71"/>
        <v/>
      </c>
      <c r="V157" s="6"/>
      <c r="W157" s="26"/>
      <c r="Z157" s="1072" t="str">
        <f t="shared" si="58"/>
        <v/>
      </c>
      <c r="AA157" s="1073">
        <f>+tab!$C$156</f>
        <v>0.62</v>
      </c>
      <c r="AB157" s="1074" t="e">
        <f t="shared" si="72"/>
        <v>#VALUE!</v>
      </c>
      <c r="AC157" s="1074" t="e">
        <f t="shared" si="73"/>
        <v>#VALUE!</v>
      </c>
      <c r="AD157" s="1074" t="e">
        <f t="shared" si="74"/>
        <v>#VALUE!</v>
      </c>
      <c r="AE157" s="1075" t="e">
        <f t="shared" si="59"/>
        <v>#VALUE!</v>
      </c>
      <c r="AF157" s="1075" t="e">
        <f t="shared" si="60"/>
        <v>#VALUE!</v>
      </c>
      <c r="AG157" s="1076">
        <f>IF(H157&gt;8,tab!C$157,tab!C$160)</f>
        <v>0.5</v>
      </c>
      <c r="AH157" s="1050">
        <f t="shared" si="61"/>
        <v>0</v>
      </c>
      <c r="AI157" s="1050">
        <f t="shared" si="62"/>
        <v>0</v>
      </c>
      <c r="AJ157" s="1077" t="e">
        <f t="shared" si="63"/>
        <v>#VALUE!</v>
      </c>
      <c r="AK157" s="1053" t="e">
        <f t="shared" si="64"/>
        <v>#VALUE!</v>
      </c>
      <c r="AL157" s="1082">
        <f t="shared" si="65"/>
        <v>30</v>
      </c>
      <c r="AM157" s="1052">
        <f t="shared" si="66"/>
        <v>30</v>
      </c>
      <c r="AN157" s="1078">
        <f t="shared" si="67"/>
        <v>0</v>
      </c>
      <c r="AS157" s="219"/>
      <c r="AU157" s="51"/>
      <c r="AV157" s="51"/>
    </row>
    <row r="158" spans="2:48" ht="13.15" customHeight="1" x14ac:dyDescent="0.2">
      <c r="B158" s="21"/>
      <c r="C158" s="45"/>
      <c r="D158" s="196" t="str">
        <f>IF(op!D46=0,"",op!D46)</f>
        <v/>
      </c>
      <c r="E158" s="196" t="str">
        <f>IF(op!E46=0,"",op!E46)</f>
        <v/>
      </c>
      <c r="F158" s="196" t="str">
        <f>IF(op!F46=0,"",op!F46)</f>
        <v/>
      </c>
      <c r="G158" s="48" t="str">
        <f>IF(op!G46=0,"",op!G46+1)</f>
        <v/>
      </c>
      <c r="H158" s="1294" t="str">
        <f>IF(op!H46=0,"",op!H46)</f>
        <v/>
      </c>
      <c r="I158" s="48" t="str">
        <f>IF(op!I46=0,"",op!I46)</f>
        <v/>
      </c>
      <c r="J158" s="198" t="str">
        <f t="shared" si="55"/>
        <v/>
      </c>
      <c r="K158" s="1295" t="str">
        <f>IF(op!K46="","",op!K46)</f>
        <v/>
      </c>
      <c r="L158" s="963"/>
      <c r="M158" s="951" t="str">
        <f>IF(K158="","",IF(op!M46=0,0,op!M46))</f>
        <v/>
      </c>
      <c r="N158" s="951" t="str">
        <f>IF(K158="","",IF(op!N46=0,0,op!N46))</f>
        <v/>
      </c>
      <c r="O158" s="1083" t="str">
        <f t="shared" si="68"/>
        <v/>
      </c>
      <c r="P158" s="1084" t="str">
        <f t="shared" si="69"/>
        <v/>
      </c>
      <c r="Q158" s="1084" t="str">
        <f t="shared" si="70"/>
        <v/>
      </c>
      <c r="R158" s="963"/>
      <c r="S158" s="1027" t="str">
        <f t="shared" si="56"/>
        <v/>
      </c>
      <c r="T158" s="1027" t="str">
        <f t="shared" si="57"/>
        <v/>
      </c>
      <c r="U158" s="1148" t="str">
        <f t="shared" si="71"/>
        <v/>
      </c>
      <c r="V158" s="6"/>
      <c r="W158" s="26"/>
      <c r="Z158" s="1072" t="str">
        <f t="shared" si="58"/>
        <v/>
      </c>
      <c r="AA158" s="1073">
        <f>+tab!$C$156</f>
        <v>0.62</v>
      </c>
      <c r="AB158" s="1074" t="e">
        <f t="shared" si="72"/>
        <v>#VALUE!</v>
      </c>
      <c r="AC158" s="1074" t="e">
        <f t="shared" si="73"/>
        <v>#VALUE!</v>
      </c>
      <c r="AD158" s="1074" t="e">
        <f t="shared" si="74"/>
        <v>#VALUE!</v>
      </c>
      <c r="AE158" s="1075" t="e">
        <f t="shared" si="59"/>
        <v>#VALUE!</v>
      </c>
      <c r="AF158" s="1075" t="e">
        <f t="shared" si="60"/>
        <v>#VALUE!</v>
      </c>
      <c r="AG158" s="1076">
        <f>IF(H158&gt;8,tab!C$157,tab!C$160)</f>
        <v>0.5</v>
      </c>
      <c r="AH158" s="1050">
        <f t="shared" si="61"/>
        <v>0</v>
      </c>
      <c r="AI158" s="1050">
        <f t="shared" si="62"/>
        <v>0</v>
      </c>
      <c r="AJ158" s="1077" t="e">
        <f t="shared" si="63"/>
        <v>#VALUE!</v>
      </c>
      <c r="AK158" s="1053" t="e">
        <f t="shared" si="64"/>
        <v>#VALUE!</v>
      </c>
      <c r="AL158" s="1082">
        <f t="shared" si="65"/>
        <v>30</v>
      </c>
      <c r="AM158" s="1052">
        <f t="shared" si="66"/>
        <v>30</v>
      </c>
      <c r="AN158" s="1078">
        <f t="shared" si="67"/>
        <v>0</v>
      </c>
      <c r="AS158" s="219"/>
      <c r="AU158" s="51"/>
      <c r="AV158" s="51"/>
    </row>
    <row r="159" spans="2:48" ht="13.15" customHeight="1" x14ac:dyDescent="0.2">
      <c r="B159" s="21"/>
      <c r="C159" s="45"/>
      <c r="D159" s="196" t="str">
        <f>IF(op!D47=0,"",op!D47)</f>
        <v/>
      </c>
      <c r="E159" s="196" t="str">
        <f>IF(op!E47=0,"",op!E47)</f>
        <v/>
      </c>
      <c r="F159" s="196" t="str">
        <f>IF(op!F47=0,"",op!F47)</f>
        <v/>
      </c>
      <c r="G159" s="48" t="str">
        <f>IF(op!G47=0,"",op!G47+1)</f>
        <v/>
      </c>
      <c r="H159" s="1294" t="str">
        <f>IF(op!H47=0,"",op!H47)</f>
        <v/>
      </c>
      <c r="I159" s="48" t="str">
        <f>IF(op!I47=0,"",op!I47)</f>
        <v/>
      </c>
      <c r="J159" s="198" t="str">
        <f t="shared" si="55"/>
        <v/>
      </c>
      <c r="K159" s="1295" t="str">
        <f>IF(op!K47="","",op!K47)</f>
        <v/>
      </c>
      <c r="L159" s="963"/>
      <c r="M159" s="951" t="str">
        <f>IF(K159="","",IF(op!M47=0,0,op!M47))</f>
        <v/>
      </c>
      <c r="N159" s="951" t="str">
        <f>IF(K159="","",IF(op!N47=0,0,op!N47))</f>
        <v/>
      </c>
      <c r="O159" s="1083" t="str">
        <f t="shared" si="68"/>
        <v/>
      </c>
      <c r="P159" s="1084" t="str">
        <f t="shared" si="69"/>
        <v/>
      </c>
      <c r="Q159" s="1084" t="str">
        <f t="shared" si="70"/>
        <v/>
      </c>
      <c r="R159" s="963"/>
      <c r="S159" s="1027" t="str">
        <f t="shared" si="56"/>
        <v/>
      </c>
      <c r="T159" s="1027" t="str">
        <f t="shared" si="57"/>
        <v/>
      </c>
      <c r="U159" s="1148" t="str">
        <f t="shared" si="71"/>
        <v/>
      </c>
      <c r="V159" s="6"/>
      <c r="W159" s="26"/>
      <c r="Z159" s="1072" t="str">
        <f t="shared" si="58"/>
        <v/>
      </c>
      <c r="AA159" s="1073">
        <f>+tab!$C$156</f>
        <v>0.62</v>
      </c>
      <c r="AB159" s="1074" t="e">
        <f t="shared" si="72"/>
        <v>#VALUE!</v>
      </c>
      <c r="AC159" s="1074" t="e">
        <f t="shared" si="73"/>
        <v>#VALUE!</v>
      </c>
      <c r="AD159" s="1074" t="e">
        <f t="shared" si="74"/>
        <v>#VALUE!</v>
      </c>
      <c r="AE159" s="1075" t="e">
        <f t="shared" si="59"/>
        <v>#VALUE!</v>
      </c>
      <c r="AF159" s="1075" t="e">
        <f t="shared" si="60"/>
        <v>#VALUE!</v>
      </c>
      <c r="AG159" s="1076">
        <f>IF(H159&gt;8,tab!C$157,tab!C$160)</f>
        <v>0.5</v>
      </c>
      <c r="AH159" s="1050">
        <f t="shared" si="61"/>
        <v>0</v>
      </c>
      <c r="AI159" s="1050">
        <f t="shared" si="62"/>
        <v>0</v>
      </c>
      <c r="AJ159" s="1077" t="e">
        <f t="shared" si="63"/>
        <v>#VALUE!</v>
      </c>
      <c r="AK159" s="1053" t="e">
        <f t="shared" si="64"/>
        <v>#VALUE!</v>
      </c>
      <c r="AL159" s="1082">
        <f t="shared" si="65"/>
        <v>30</v>
      </c>
      <c r="AM159" s="1052">
        <f t="shared" si="66"/>
        <v>30</v>
      </c>
      <c r="AN159" s="1078">
        <f t="shared" si="67"/>
        <v>0</v>
      </c>
      <c r="AS159" s="219"/>
      <c r="AU159" s="51"/>
      <c r="AV159" s="51"/>
    </row>
    <row r="160" spans="2:48" ht="13.15" customHeight="1" x14ac:dyDescent="0.2">
      <c r="B160" s="21"/>
      <c r="C160" s="45"/>
      <c r="D160" s="196" t="str">
        <f>IF(op!D48=0,"",op!D48)</f>
        <v/>
      </c>
      <c r="E160" s="196" t="str">
        <f>IF(op!E48=0,"",op!E48)</f>
        <v/>
      </c>
      <c r="F160" s="196" t="str">
        <f>IF(op!F48=0,"",op!F48)</f>
        <v/>
      </c>
      <c r="G160" s="48" t="str">
        <f>IF(op!G48=0,"",op!G48+1)</f>
        <v/>
      </c>
      <c r="H160" s="1294" t="str">
        <f>IF(op!H48=0,"",op!H48)</f>
        <v/>
      </c>
      <c r="I160" s="48" t="str">
        <f>IF(op!I48=0,"",op!I48)</f>
        <v/>
      </c>
      <c r="J160" s="198" t="str">
        <f t="shared" ref="J160:J191" si="75">IF(E160="","",IF(J48=VLOOKUP(I160,Schaal2014,22,FALSE),J48,J48+1))</f>
        <v/>
      </c>
      <c r="K160" s="1295" t="str">
        <f>IF(op!K48="","",op!K48)</f>
        <v/>
      </c>
      <c r="L160" s="963"/>
      <c r="M160" s="951" t="str">
        <f>IF(K160="","",IF(op!M48=0,0,op!M48))</f>
        <v/>
      </c>
      <c r="N160" s="951" t="str">
        <f>IF(K160="","",IF(op!N48=0,0,op!N48))</f>
        <v/>
      </c>
      <c r="O160" s="1083" t="str">
        <f t="shared" si="68"/>
        <v/>
      </c>
      <c r="P160" s="1084" t="str">
        <f t="shared" si="69"/>
        <v/>
      </c>
      <c r="Q160" s="1084" t="str">
        <f t="shared" si="70"/>
        <v/>
      </c>
      <c r="R160" s="963"/>
      <c r="S160" s="1027" t="str">
        <f t="shared" ref="S160:S191" si="76">IF(K160="","",(1659*K160-Q160)*AC160)</f>
        <v/>
      </c>
      <c r="T160" s="1027" t="str">
        <f t="shared" ref="T160:T191" si="77">IF(K160="","",(Q160*AD160)+AB160*(AE160+AF160*(1-AG160)))</f>
        <v/>
      </c>
      <c r="U160" s="1148" t="str">
        <f t="shared" si="71"/>
        <v/>
      </c>
      <c r="V160" s="6"/>
      <c r="W160" s="26"/>
      <c r="Z160" s="1072" t="str">
        <f t="shared" ref="Z160:Z191" si="78">IF(I160="","",VLOOKUP(I160,Schaal2014,J160+1,FALSE))</f>
        <v/>
      </c>
      <c r="AA160" s="1073">
        <f>+tab!$C$156</f>
        <v>0.62</v>
      </c>
      <c r="AB160" s="1074" t="e">
        <f t="shared" si="72"/>
        <v>#VALUE!</v>
      </c>
      <c r="AC160" s="1074" t="e">
        <f t="shared" si="73"/>
        <v>#VALUE!</v>
      </c>
      <c r="AD160" s="1074" t="e">
        <f t="shared" si="74"/>
        <v>#VALUE!</v>
      </c>
      <c r="AE160" s="1075" t="e">
        <f t="shared" ref="AE160:AE191" si="79">O160+P160</f>
        <v>#VALUE!</v>
      </c>
      <c r="AF160" s="1075" t="e">
        <f t="shared" ref="AF160:AF191" si="80">M160+N160</f>
        <v>#VALUE!</v>
      </c>
      <c r="AG160" s="1076">
        <f>IF(H160&gt;8,tab!C$157,tab!C$160)</f>
        <v>0.5</v>
      </c>
      <c r="AH160" s="1050">
        <f t="shared" ref="AH160:AH191" si="81">IF(G160&lt;25,0,IF(G160=25,25,IF(G160&lt;40,0,IF(G160=40,40,IF(G160&gt;=40,0)))))</f>
        <v>0</v>
      </c>
      <c r="AI160" s="1050">
        <f t="shared" ref="AI160:AI191" si="82">IF(AH160=25,Z160*1.08*K160/2,IF(AH160=40,Z160*1.08*K160,IF(AH160=0,0)))</f>
        <v>0</v>
      </c>
      <c r="AJ160" s="1077" t="e">
        <f t="shared" ref="AJ160:AJ191" si="83">DATE(YEAR($E$121),MONTH(H160),DAY(H160))&gt;$E$121</f>
        <v>#VALUE!</v>
      </c>
      <c r="AK160" s="1053" t="e">
        <f t="shared" ref="AK160:AK191" si="84">YEAR($E$121)-YEAR(H160)-AJ160</f>
        <v>#VALUE!</v>
      </c>
      <c r="AL160" s="1082">
        <f t="shared" ref="AL160:AL191" si="85">IF((H160=""),30,AK160)</f>
        <v>30</v>
      </c>
      <c r="AM160" s="1052">
        <f t="shared" si="66"/>
        <v>30</v>
      </c>
      <c r="AN160" s="1078">
        <f t="shared" ref="AN160:AN191" si="86">(AM160*(SUM(K160:K160)))</f>
        <v>0</v>
      </c>
      <c r="AS160" s="219"/>
      <c r="AU160" s="51"/>
      <c r="AV160" s="51"/>
    </row>
    <row r="161" spans="2:48" ht="13.15" customHeight="1" x14ac:dyDescent="0.2">
      <c r="B161" s="21"/>
      <c r="C161" s="45"/>
      <c r="D161" s="196" t="str">
        <f>IF(op!D49=0,"",op!D49)</f>
        <v/>
      </c>
      <c r="E161" s="196" t="str">
        <f>IF(op!E49=0,"",op!E49)</f>
        <v/>
      </c>
      <c r="F161" s="196" t="str">
        <f>IF(op!F49=0,"",op!F49)</f>
        <v/>
      </c>
      <c r="G161" s="48" t="str">
        <f>IF(op!G49=0,"",op!G49+1)</f>
        <v/>
      </c>
      <c r="H161" s="1294" t="str">
        <f>IF(op!H49=0,"",op!H49)</f>
        <v/>
      </c>
      <c r="I161" s="48" t="str">
        <f>IF(op!I49=0,"",op!I49)</f>
        <v/>
      </c>
      <c r="J161" s="198" t="str">
        <f t="shared" si="75"/>
        <v/>
      </c>
      <c r="K161" s="1295" t="str">
        <f>IF(op!K49="","",op!K49)</f>
        <v/>
      </c>
      <c r="L161" s="963"/>
      <c r="M161" s="951" t="str">
        <f>IF(K161="","",IF(op!M49=0,0,op!M49))</f>
        <v/>
      </c>
      <c r="N161" s="951" t="str">
        <f>IF(K161="","",IF(op!N49=0,0,op!N49))</f>
        <v/>
      </c>
      <c r="O161" s="1083" t="str">
        <f t="shared" si="68"/>
        <v/>
      </c>
      <c r="P161" s="1084" t="str">
        <f t="shared" si="69"/>
        <v/>
      </c>
      <c r="Q161" s="1084" t="str">
        <f t="shared" si="70"/>
        <v/>
      </c>
      <c r="R161" s="963"/>
      <c r="S161" s="1027" t="str">
        <f t="shared" si="76"/>
        <v/>
      </c>
      <c r="T161" s="1027" t="str">
        <f t="shared" si="77"/>
        <v/>
      </c>
      <c r="U161" s="1148" t="str">
        <f t="shared" si="71"/>
        <v/>
      </c>
      <c r="V161" s="6"/>
      <c r="W161" s="26"/>
      <c r="Z161" s="1072" t="str">
        <f t="shared" si="78"/>
        <v/>
      </c>
      <c r="AA161" s="1073">
        <f>+tab!$C$156</f>
        <v>0.62</v>
      </c>
      <c r="AB161" s="1074" t="e">
        <f t="shared" si="72"/>
        <v>#VALUE!</v>
      </c>
      <c r="AC161" s="1074" t="e">
        <f t="shared" si="73"/>
        <v>#VALUE!</v>
      </c>
      <c r="AD161" s="1074" t="e">
        <f t="shared" si="74"/>
        <v>#VALUE!</v>
      </c>
      <c r="AE161" s="1075" t="e">
        <f t="shared" si="79"/>
        <v>#VALUE!</v>
      </c>
      <c r="AF161" s="1075" t="e">
        <f t="shared" si="80"/>
        <v>#VALUE!</v>
      </c>
      <c r="AG161" s="1076">
        <f>IF(H161&gt;8,tab!C$157,tab!C$160)</f>
        <v>0.5</v>
      </c>
      <c r="AH161" s="1050">
        <f t="shared" si="81"/>
        <v>0</v>
      </c>
      <c r="AI161" s="1050">
        <f t="shared" si="82"/>
        <v>0</v>
      </c>
      <c r="AJ161" s="1077" t="e">
        <f t="shared" si="83"/>
        <v>#VALUE!</v>
      </c>
      <c r="AK161" s="1053" t="e">
        <f t="shared" si="84"/>
        <v>#VALUE!</v>
      </c>
      <c r="AL161" s="1082">
        <f t="shared" si="85"/>
        <v>30</v>
      </c>
      <c r="AM161" s="1052">
        <f t="shared" si="66"/>
        <v>30</v>
      </c>
      <c r="AN161" s="1078">
        <f t="shared" si="86"/>
        <v>0</v>
      </c>
      <c r="AS161" s="219"/>
      <c r="AU161" s="51"/>
      <c r="AV161" s="51"/>
    </row>
    <row r="162" spans="2:48" ht="13.15" customHeight="1" x14ac:dyDescent="0.2">
      <c r="B162" s="21"/>
      <c r="C162" s="45"/>
      <c r="D162" s="196" t="str">
        <f>IF(op!D50=0,"",op!D50)</f>
        <v/>
      </c>
      <c r="E162" s="196" t="str">
        <f>IF(op!E50=0,"",op!E50)</f>
        <v/>
      </c>
      <c r="F162" s="196" t="str">
        <f>IF(op!F50=0,"",op!F50)</f>
        <v/>
      </c>
      <c r="G162" s="48" t="str">
        <f>IF(op!G50=0,"",op!G50+1)</f>
        <v/>
      </c>
      <c r="H162" s="1294" t="str">
        <f>IF(op!H50=0,"",op!H50)</f>
        <v/>
      </c>
      <c r="I162" s="48" t="str">
        <f>IF(op!I50=0,"",op!I50)</f>
        <v/>
      </c>
      <c r="J162" s="198" t="str">
        <f t="shared" si="75"/>
        <v/>
      </c>
      <c r="K162" s="1295" t="str">
        <f>IF(op!K50="","",op!K50)</f>
        <v/>
      </c>
      <c r="L162" s="963"/>
      <c r="M162" s="951" t="str">
        <f>IF(K162="","",IF(op!M50=0,0,op!M50))</f>
        <v/>
      </c>
      <c r="N162" s="951" t="str">
        <f>IF(K162="","",IF(op!N50=0,0,op!N50))</f>
        <v/>
      </c>
      <c r="O162" s="1083" t="str">
        <f t="shared" si="68"/>
        <v/>
      </c>
      <c r="P162" s="1084" t="str">
        <f t="shared" si="69"/>
        <v/>
      </c>
      <c r="Q162" s="1084" t="str">
        <f t="shared" si="70"/>
        <v/>
      </c>
      <c r="R162" s="963"/>
      <c r="S162" s="1027" t="str">
        <f t="shared" si="76"/>
        <v/>
      </c>
      <c r="T162" s="1027" t="str">
        <f t="shared" si="77"/>
        <v/>
      </c>
      <c r="U162" s="1148" t="str">
        <f t="shared" si="71"/>
        <v/>
      </c>
      <c r="V162" s="6"/>
      <c r="W162" s="26"/>
      <c r="Z162" s="1072" t="str">
        <f t="shared" si="78"/>
        <v/>
      </c>
      <c r="AA162" s="1073">
        <f>+tab!$C$156</f>
        <v>0.62</v>
      </c>
      <c r="AB162" s="1074" t="e">
        <f t="shared" si="72"/>
        <v>#VALUE!</v>
      </c>
      <c r="AC162" s="1074" t="e">
        <f t="shared" si="73"/>
        <v>#VALUE!</v>
      </c>
      <c r="AD162" s="1074" t="e">
        <f t="shared" si="74"/>
        <v>#VALUE!</v>
      </c>
      <c r="AE162" s="1075" t="e">
        <f t="shared" si="79"/>
        <v>#VALUE!</v>
      </c>
      <c r="AF162" s="1075" t="e">
        <f t="shared" si="80"/>
        <v>#VALUE!</v>
      </c>
      <c r="AG162" s="1076">
        <f>IF(H162&gt;8,tab!C$157,tab!C$160)</f>
        <v>0.5</v>
      </c>
      <c r="AH162" s="1050">
        <f t="shared" si="81"/>
        <v>0</v>
      </c>
      <c r="AI162" s="1050">
        <f t="shared" si="82"/>
        <v>0</v>
      </c>
      <c r="AJ162" s="1077" t="e">
        <f t="shared" si="83"/>
        <v>#VALUE!</v>
      </c>
      <c r="AK162" s="1053" t="e">
        <f t="shared" si="84"/>
        <v>#VALUE!</v>
      </c>
      <c r="AL162" s="1082">
        <f t="shared" si="85"/>
        <v>30</v>
      </c>
      <c r="AM162" s="1052">
        <f t="shared" si="66"/>
        <v>30</v>
      </c>
      <c r="AN162" s="1078">
        <f t="shared" si="86"/>
        <v>0</v>
      </c>
      <c r="AS162" s="219"/>
      <c r="AU162" s="51"/>
      <c r="AV162" s="51"/>
    </row>
    <row r="163" spans="2:48" ht="13.15" customHeight="1" x14ac:dyDescent="0.2">
      <c r="B163" s="21"/>
      <c r="C163" s="45"/>
      <c r="D163" s="196" t="str">
        <f>IF(op!D51=0,"",op!D51)</f>
        <v/>
      </c>
      <c r="E163" s="196" t="str">
        <f>IF(op!E51=0,"",op!E51)</f>
        <v/>
      </c>
      <c r="F163" s="196" t="str">
        <f>IF(op!F51=0,"",op!F51)</f>
        <v/>
      </c>
      <c r="G163" s="48" t="str">
        <f>IF(op!G51=0,"",op!G51+1)</f>
        <v/>
      </c>
      <c r="H163" s="1294" t="str">
        <f>IF(op!H51=0,"",op!H51)</f>
        <v/>
      </c>
      <c r="I163" s="48" t="str">
        <f>IF(op!I51=0,"",op!I51)</f>
        <v/>
      </c>
      <c r="J163" s="198" t="str">
        <f t="shared" si="75"/>
        <v/>
      </c>
      <c r="K163" s="1295" t="str">
        <f>IF(op!K51="","",op!K51)</f>
        <v/>
      </c>
      <c r="L163" s="963"/>
      <c r="M163" s="951" t="str">
        <f>IF(K163="","",IF(op!M51=0,0,op!M51))</f>
        <v/>
      </c>
      <c r="N163" s="951" t="str">
        <f>IF(K163="","",IF(op!N51=0,0,op!N51))</f>
        <v/>
      </c>
      <c r="O163" s="1083" t="str">
        <f t="shared" si="68"/>
        <v/>
      </c>
      <c r="P163" s="1084" t="str">
        <f t="shared" si="69"/>
        <v/>
      </c>
      <c r="Q163" s="1084" t="str">
        <f t="shared" si="70"/>
        <v/>
      </c>
      <c r="R163" s="963"/>
      <c r="S163" s="1027" t="str">
        <f t="shared" si="76"/>
        <v/>
      </c>
      <c r="T163" s="1027" t="str">
        <f t="shared" si="77"/>
        <v/>
      </c>
      <c r="U163" s="1148" t="str">
        <f t="shared" si="71"/>
        <v/>
      </c>
      <c r="V163" s="6"/>
      <c r="W163" s="26"/>
      <c r="Z163" s="1072" t="str">
        <f t="shared" si="78"/>
        <v/>
      </c>
      <c r="AA163" s="1073">
        <f>+tab!$C$156</f>
        <v>0.62</v>
      </c>
      <c r="AB163" s="1074" t="e">
        <f t="shared" si="72"/>
        <v>#VALUE!</v>
      </c>
      <c r="AC163" s="1074" t="e">
        <f t="shared" si="73"/>
        <v>#VALUE!</v>
      </c>
      <c r="AD163" s="1074" t="e">
        <f t="shared" si="74"/>
        <v>#VALUE!</v>
      </c>
      <c r="AE163" s="1075" t="e">
        <f t="shared" si="79"/>
        <v>#VALUE!</v>
      </c>
      <c r="AF163" s="1075" t="e">
        <f t="shared" si="80"/>
        <v>#VALUE!</v>
      </c>
      <c r="AG163" s="1076">
        <f>IF(H163&gt;8,tab!C$157,tab!C$160)</f>
        <v>0.5</v>
      </c>
      <c r="AH163" s="1050">
        <f t="shared" si="81"/>
        <v>0</v>
      </c>
      <c r="AI163" s="1050">
        <f t="shared" si="82"/>
        <v>0</v>
      </c>
      <c r="AJ163" s="1077" t="e">
        <f t="shared" si="83"/>
        <v>#VALUE!</v>
      </c>
      <c r="AK163" s="1053" t="e">
        <f t="shared" si="84"/>
        <v>#VALUE!</v>
      </c>
      <c r="AL163" s="1082">
        <f t="shared" si="85"/>
        <v>30</v>
      </c>
      <c r="AM163" s="1052">
        <f t="shared" si="66"/>
        <v>30</v>
      </c>
      <c r="AN163" s="1078">
        <f t="shared" si="86"/>
        <v>0</v>
      </c>
      <c r="AS163" s="219"/>
      <c r="AU163" s="51"/>
      <c r="AV163" s="51"/>
    </row>
    <row r="164" spans="2:48" ht="13.15" customHeight="1" x14ac:dyDescent="0.2">
      <c r="B164" s="21"/>
      <c r="C164" s="45"/>
      <c r="D164" s="196" t="str">
        <f>IF(op!D52=0,"",op!D52)</f>
        <v/>
      </c>
      <c r="E164" s="196" t="str">
        <f>IF(op!E52=0,"",op!E52)</f>
        <v/>
      </c>
      <c r="F164" s="196" t="str">
        <f>IF(op!F52=0,"",op!F52)</f>
        <v/>
      </c>
      <c r="G164" s="48" t="str">
        <f>IF(op!G52=0,"",op!G52+1)</f>
        <v/>
      </c>
      <c r="H164" s="1294" t="str">
        <f>IF(op!H52=0,"",op!H52)</f>
        <v/>
      </c>
      <c r="I164" s="48" t="str">
        <f>IF(op!I52=0,"",op!I52)</f>
        <v/>
      </c>
      <c r="J164" s="198" t="str">
        <f t="shared" si="75"/>
        <v/>
      </c>
      <c r="K164" s="1295" t="str">
        <f>IF(op!K52="","",op!K52)</f>
        <v/>
      </c>
      <c r="L164" s="963"/>
      <c r="M164" s="951" t="str">
        <f>IF(K164="","",IF(op!M52=0,0,op!M52))</f>
        <v/>
      </c>
      <c r="N164" s="951" t="str">
        <f>IF(K164="","",IF(op!N52=0,0,op!N52))</f>
        <v/>
      </c>
      <c r="O164" s="1083" t="str">
        <f t="shared" si="68"/>
        <v/>
      </c>
      <c r="P164" s="1084" t="str">
        <f t="shared" si="69"/>
        <v/>
      </c>
      <c r="Q164" s="1084" t="str">
        <f t="shared" si="70"/>
        <v/>
      </c>
      <c r="R164" s="963"/>
      <c r="S164" s="1027" t="str">
        <f t="shared" si="76"/>
        <v/>
      </c>
      <c r="T164" s="1027" t="str">
        <f t="shared" si="77"/>
        <v/>
      </c>
      <c r="U164" s="1148" t="str">
        <f t="shared" si="71"/>
        <v/>
      </c>
      <c r="V164" s="6"/>
      <c r="W164" s="26"/>
      <c r="Z164" s="1072" t="str">
        <f t="shared" si="78"/>
        <v/>
      </c>
      <c r="AA164" s="1073">
        <f>+tab!$C$156</f>
        <v>0.62</v>
      </c>
      <c r="AB164" s="1074" t="e">
        <f t="shared" si="72"/>
        <v>#VALUE!</v>
      </c>
      <c r="AC164" s="1074" t="e">
        <f t="shared" si="73"/>
        <v>#VALUE!</v>
      </c>
      <c r="AD164" s="1074" t="e">
        <f t="shared" si="74"/>
        <v>#VALUE!</v>
      </c>
      <c r="AE164" s="1075" t="e">
        <f t="shared" si="79"/>
        <v>#VALUE!</v>
      </c>
      <c r="AF164" s="1075" t="e">
        <f t="shared" si="80"/>
        <v>#VALUE!</v>
      </c>
      <c r="AG164" s="1076">
        <f>IF(H164&gt;8,tab!C$157,tab!C$160)</f>
        <v>0.5</v>
      </c>
      <c r="AH164" s="1050">
        <f t="shared" si="81"/>
        <v>0</v>
      </c>
      <c r="AI164" s="1050">
        <f t="shared" si="82"/>
        <v>0</v>
      </c>
      <c r="AJ164" s="1077" t="e">
        <f t="shared" si="83"/>
        <v>#VALUE!</v>
      </c>
      <c r="AK164" s="1053" t="e">
        <f t="shared" si="84"/>
        <v>#VALUE!</v>
      </c>
      <c r="AL164" s="1082">
        <f t="shared" si="85"/>
        <v>30</v>
      </c>
      <c r="AM164" s="1052">
        <f t="shared" si="66"/>
        <v>30</v>
      </c>
      <c r="AN164" s="1078">
        <f t="shared" si="86"/>
        <v>0</v>
      </c>
      <c r="AS164" s="219"/>
      <c r="AU164" s="51"/>
      <c r="AV164" s="51"/>
    </row>
    <row r="165" spans="2:48" ht="13.15" customHeight="1" x14ac:dyDescent="0.2">
      <c r="B165" s="21"/>
      <c r="C165" s="45"/>
      <c r="D165" s="196" t="str">
        <f>IF(op!D53=0,"",op!D53)</f>
        <v/>
      </c>
      <c r="E165" s="196" t="str">
        <f>IF(op!E53=0,"",op!E53)</f>
        <v/>
      </c>
      <c r="F165" s="196" t="str">
        <f>IF(op!F53=0,"",op!F53)</f>
        <v/>
      </c>
      <c r="G165" s="48" t="str">
        <f>IF(op!G53=0,"",op!G53+1)</f>
        <v/>
      </c>
      <c r="H165" s="1294" t="str">
        <f>IF(op!H53=0,"",op!H53)</f>
        <v/>
      </c>
      <c r="I165" s="48" t="str">
        <f>IF(op!I53=0,"",op!I53)</f>
        <v/>
      </c>
      <c r="J165" s="198" t="str">
        <f t="shared" si="75"/>
        <v/>
      </c>
      <c r="K165" s="1295" t="str">
        <f>IF(op!K53="","",op!K53)</f>
        <v/>
      </c>
      <c r="L165" s="963"/>
      <c r="M165" s="951" t="str">
        <f>IF(K165="","",IF(op!M53=0,0,op!M53))</f>
        <v/>
      </c>
      <c r="N165" s="951" t="str">
        <f>IF(K165="","",IF(op!N53=0,0,op!N53))</f>
        <v/>
      </c>
      <c r="O165" s="1083" t="str">
        <f t="shared" si="68"/>
        <v/>
      </c>
      <c r="P165" s="1084" t="str">
        <f t="shared" si="69"/>
        <v/>
      </c>
      <c r="Q165" s="1084" t="str">
        <f t="shared" si="70"/>
        <v/>
      </c>
      <c r="R165" s="963"/>
      <c r="S165" s="1027" t="str">
        <f t="shared" si="76"/>
        <v/>
      </c>
      <c r="T165" s="1027" t="str">
        <f t="shared" si="77"/>
        <v/>
      </c>
      <c r="U165" s="1148" t="str">
        <f t="shared" si="71"/>
        <v/>
      </c>
      <c r="V165" s="6"/>
      <c r="W165" s="26"/>
      <c r="Z165" s="1072" t="str">
        <f t="shared" si="78"/>
        <v/>
      </c>
      <c r="AA165" s="1073">
        <f>+tab!$C$156</f>
        <v>0.62</v>
      </c>
      <c r="AB165" s="1074" t="e">
        <f t="shared" si="72"/>
        <v>#VALUE!</v>
      </c>
      <c r="AC165" s="1074" t="e">
        <f t="shared" si="73"/>
        <v>#VALUE!</v>
      </c>
      <c r="AD165" s="1074" t="e">
        <f t="shared" si="74"/>
        <v>#VALUE!</v>
      </c>
      <c r="AE165" s="1075" t="e">
        <f t="shared" si="79"/>
        <v>#VALUE!</v>
      </c>
      <c r="AF165" s="1075" t="e">
        <f t="shared" si="80"/>
        <v>#VALUE!</v>
      </c>
      <c r="AG165" s="1076">
        <f>IF(H165&gt;8,tab!C$157,tab!C$160)</f>
        <v>0.5</v>
      </c>
      <c r="AH165" s="1050">
        <f t="shared" si="81"/>
        <v>0</v>
      </c>
      <c r="AI165" s="1050">
        <f t="shared" si="82"/>
        <v>0</v>
      </c>
      <c r="AJ165" s="1077" t="e">
        <f t="shared" si="83"/>
        <v>#VALUE!</v>
      </c>
      <c r="AK165" s="1053" t="e">
        <f t="shared" si="84"/>
        <v>#VALUE!</v>
      </c>
      <c r="AL165" s="1082">
        <f t="shared" si="85"/>
        <v>30</v>
      </c>
      <c r="AM165" s="1052">
        <f t="shared" si="66"/>
        <v>30</v>
      </c>
      <c r="AN165" s="1078">
        <f t="shared" si="86"/>
        <v>0</v>
      </c>
      <c r="AS165" s="219"/>
      <c r="AU165" s="51"/>
      <c r="AV165" s="51"/>
    </row>
    <row r="166" spans="2:48" ht="13.15" customHeight="1" x14ac:dyDescent="0.2">
      <c r="B166" s="21"/>
      <c r="C166" s="45"/>
      <c r="D166" s="196" t="str">
        <f>IF(op!D54=0,"",op!D54)</f>
        <v/>
      </c>
      <c r="E166" s="196" t="str">
        <f>IF(op!E54=0,"",op!E54)</f>
        <v/>
      </c>
      <c r="F166" s="196" t="str">
        <f>IF(op!F54=0,"",op!F54)</f>
        <v/>
      </c>
      <c r="G166" s="48" t="str">
        <f>IF(op!G54=0,"",op!G54+1)</f>
        <v/>
      </c>
      <c r="H166" s="1294" t="str">
        <f>IF(op!H54=0,"",op!H54)</f>
        <v/>
      </c>
      <c r="I166" s="48" t="str">
        <f>IF(op!I54=0,"",op!I54)</f>
        <v/>
      </c>
      <c r="J166" s="198" t="str">
        <f t="shared" si="75"/>
        <v/>
      </c>
      <c r="K166" s="1295" t="str">
        <f>IF(op!K54="","",op!K54)</f>
        <v/>
      </c>
      <c r="L166" s="963"/>
      <c r="M166" s="951" t="str">
        <f>IF(K166="","",IF(op!M54=0,0,op!M54))</f>
        <v/>
      </c>
      <c r="N166" s="951" t="str">
        <f>IF(K166="","",IF(op!N54=0,0,op!N54))</f>
        <v/>
      </c>
      <c r="O166" s="1083" t="str">
        <f t="shared" si="68"/>
        <v/>
      </c>
      <c r="P166" s="1084" t="str">
        <f t="shared" si="69"/>
        <v/>
      </c>
      <c r="Q166" s="1084" t="str">
        <f t="shared" si="70"/>
        <v/>
      </c>
      <c r="R166" s="963"/>
      <c r="S166" s="1027" t="str">
        <f t="shared" si="76"/>
        <v/>
      </c>
      <c r="T166" s="1027" t="str">
        <f t="shared" si="77"/>
        <v/>
      </c>
      <c r="U166" s="1148" t="str">
        <f t="shared" si="71"/>
        <v/>
      </c>
      <c r="V166" s="6"/>
      <c r="W166" s="26"/>
      <c r="Z166" s="1072" t="str">
        <f t="shared" si="78"/>
        <v/>
      </c>
      <c r="AA166" s="1073">
        <f>+tab!$C$156</f>
        <v>0.62</v>
      </c>
      <c r="AB166" s="1074" t="e">
        <f t="shared" si="72"/>
        <v>#VALUE!</v>
      </c>
      <c r="AC166" s="1074" t="e">
        <f t="shared" si="73"/>
        <v>#VALUE!</v>
      </c>
      <c r="AD166" s="1074" t="e">
        <f t="shared" si="74"/>
        <v>#VALUE!</v>
      </c>
      <c r="AE166" s="1075" t="e">
        <f t="shared" si="79"/>
        <v>#VALUE!</v>
      </c>
      <c r="AF166" s="1075" t="e">
        <f t="shared" si="80"/>
        <v>#VALUE!</v>
      </c>
      <c r="AG166" s="1076">
        <f>IF(H166&gt;8,tab!C$157,tab!C$160)</f>
        <v>0.5</v>
      </c>
      <c r="AH166" s="1050">
        <f t="shared" si="81"/>
        <v>0</v>
      </c>
      <c r="AI166" s="1050">
        <f t="shared" si="82"/>
        <v>0</v>
      </c>
      <c r="AJ166" s="1077" t="e">
        <f t="shared" si="83"/>
        <v>#VALUE!</v>
      </c>
      <c r="AK166" s="1053" t="e">
        <f t="shared" si="84"/>
        <v>#VALUE!</v>
      </c>
      <c r="AL166" s="1082">
        <f t="shared" si="85"/>
        <v>30</v>
      </c>
      <c r="AM166" s="1052">
        <f t="shared" si="66"/>
        <v>30</v>
      </c>
      <c r="AN166" s="1078">
        <f t="shared" si="86"/>
        <v>0</v>
      </c>
      <c r="AS166" s="219"/>
      <c r="AU166" s="51"/>
      <c r="AV166" s="51"/>
    </row>
    <row r="167" spans="2:48" ht="13.15" customHeight="1" x14ac:dyDescent="0.2">
      <c r="B167" s="21"/>
      <c r="C167" s="45"/>
      <c r="D167" s="196" t="str">
        <f>IF(op!D55=0,"",op!D55)</f>
        <v/>
      </c>
      <c r="E167" s="196" t="str">
        <f>IF(op!E55=0,"",op!E55)</f>
        <v/>
      </c>
      <c r="F167" s="196" t="str">
        <f>IF(op!F55=0,"",op!F55)</f>
        <v/>
      </c>
      <c r="G167" s="48" t="str">
        <f>IF(op!G55=0,"",op!G55+1)</f>
        <v/>
      </c>
      <c r="H167" s="1294" t="str">
        <f>IF(op!H55=0,"",op!H55)</f>
        <v/>
      </c>
      <c r="I167" s="48" t="str">
        <f>IF(op!I55=0,"",op!I55)</f>
        <v/>
      </c>
      <c r="J167" s="198" t="str">
        <f t="shared" si="75"/>
        <v/>
      </c>
      <c r="K167" s="1295" t="str">
        <f>IF(op!K55="","",op!K55)</f>
        <v/>
      </c>
      <c r="L167" s="963"/>
      <c r="M167" s="951" t="str">
        <f>IF(K167="","",IF(op!M55=0,0,op!M55))</f>
        <v/>
      </c>
      <c r="N167" s="951" t="str">
        <f>IF(K167="","",IF(op!N55=0,0,op!N55))</f>
        <v/>
      </c>
      <c r="O167" s="1083" t="str">
        <f t="shared" si="68"/>
        <v/>
      </c>
      <c r="P167" s="1084" t="str">
        <f t="shared" si="69"/>
        <v/>
      </c>
      <c r="Q167" s="1084" t="str">
        <f t="shared" si="70"/>
        <v/>
      </c>
      <c r="R167" s="963"/>
      <c r="S167" s="1027" t="str">
        <f t="shared" si="76"/>
        <v/>
      </c>
      <c r="T167" s="1027" t="str">
        <f t="shared" si="77"/>
        <v/>
      </c>
      <c r="U167" s="1148" t="str">
        <f t="shared" si="71"/>
        <v/>
      </c>
      <c r="V167" s="6"/>
      <c r="W167" s="26"/>
      <c r="Z167" s="1072" t="str">
        <f t="shared" si="78"/>
        <v/>
      </c>
      <c r="AA167" s="1073">
        <f>+tab!$C$156</f>
        <v>0.62</v>
      </c>
      <c r="AB167" s="1074" t="e">
        <f t="shared" si="72"/>
        <v>#VALUE!</v>
      </c>
      <c r="AC167" s="1074" t="e">
        <f t="shared" si="73"/>
        <v>#VALUE!</v>
      </c>
      <c r="AD167" s="1074" t="e">
        <f t="shared" si="74"/>
        <v>#VALUE!</v>
      </c>
      <c r="AE167" s="1075" t="e">
        <f t="shared" si="79"/>
        <v>#VALUE!</v>
      </c>
      <c r="AF167" s="1075" t="e">
        <f t="shared" si="80"/>
        <v>#VALUE!</v>
      </c>
      <c r="AG167" s="1076">
        <f>IF(H167&gt;8,tab!C$157,tab!C$160)</f>
        <v>0.5</v>
      </c>
      <c r="AH167" s="1050">
        <f t="shared" si="81"/>
        <v>0</v>
      </c>
      <c r="AI167" s="1050">
        <f t="shared" si="82"/>
        <v>0</v>
      </c>
      <c r="AJ167" s="1077" t="e">
        <f t="shared" si="83"/>
        <v>#VALUE!</v>
      </c>
      <c r="AK167" s="1053" t="e">
        <f t="shared" si="84"/>
        <v>#VALUE!</v>
      </c>
      <c r="AL167" s="1082">
        <f t="shared" si="85"/>
        <v>30</v>
      </c>
      <c r="AM167" s="1052">
        <f t="shared" si="66"/>
        <v>30</v>
      </c>
      <c r="AN167" s="1078">
        <f t="shared" si="86"/>
        <v>0</v>
      </c>
      <c r="AS167" s="219"/>
      <c r="AU167" s="51"/>
      <c r="AV167" s="51"/>
    </row>
    <row r="168" spans="2:48" ht="13.15" customHeight="1" x14ac:dyDescent="0.2">
      <c r="B168" s="21"/>
      <c r="C168" s="45"/>
      <c r="D168" s="196" t="str">
        <f>IF(op!D56=0,"",op!D56)</f>
        <v/>
      </c>
      <c r="E168" s="196" t="str">
        <f>IF(op!E56=0,"",op!E56)</f>
        <v/>
      </c>
      <c r="F168" s="196" t="str">
        <f>IF(op!F56=0,"",op!F56)</f>
        <v/>
      </c>
      <c r="G168" s="48" t="str">
        <f>IF(op!G56=0,"",op!G56+1)</f>
        <v/>
      </c>
      <c r="H168" s="1294" t="str">
        <f>IF(op!H56=0,"",op!H56)</f>
        <v/>
      </c>
      <c r="I168" s="48" t="str">
        <f>IF(op!I56=0,"",op!I56)</f>
        <v/>
      </c>
      <c r="J168" s="198" t="str">
        <f t="shared" si="75"/>
        <v/>
      </c>
      <c r="K168" s="1295" t="str">
        <f>IF(op!K56="","",op!K56)</f>
        <v/>
      </c>
      <c r="L168" s="963"/>
      <c r="M168" s="951" t="str">
        <f>IF(K168="","",IF(op!M56=0,0,op!M56))</f>
        <v/>
      </c>
      <c r="N168" s="951" t="str">
        <f>IF(K168="","",IF(op!N56=0,0,op!N56))</f>
        <v/>
      </c>
      <c r="O168" s="1083" t="str">
        <f t="shared" si="68"/>
        <v/>
      </c>
      <c r="P168" s="1084" t="str">
        <f t="shared" si="69"/>
        <v/>
      </c>
      <c r="Q168" s="1084" t="str">
        <f t="shared" si="70"/>
        <v/>
      </c>
      <c r="R168" s="963"/>
      <c r="S168" s="1027" t="str">
        <f t="shared" si="76"/>
        <v/>
      </c>
      <c r="T168" s="1027" t="str">
        <f t="shared" si="77"/>
        <v/>
      </c>
      <c r="U168" s="1148" t="str">
        <f t="shared" si="71"/>
        <v/>
      </c>
      <c r="V168" s="6"/>
      <c r="W168" s="26"/>
      <c r="Z168" s="1072" t="str">
        <f t="shared" si="78"/>
        <v/>
      </c>
      <c r="AA168" s="1073">
        <f>+tab!$C$156</f>
        <v>0.62</v>
      </c>
      <c r="AB168" s="1074" t="e">
        <f t="shared" si="72"/>
        <v>#VALUE!</v>
      </c>
      <c r="AC168" s="1074" t="e">
        <f t="shared" si="73"/>
        <v>#VALUE!</v>
      </c>
      <c r="AD168" s="1074" t="e">
        <f t="shared" si="74"/>
        <v>#VALUE!</v>
      </c>
      <c r="AE168" s="1075" t="e">
        <f t="shared" si="79"/>
        <v>#VALUE!</v>
      </c>
      <c r="AF168" s="1075" t="e">
        <f t="shared" si="80"/>
        <v>#VALUE!</v>
      </c>
      <c r="AG168" s="1076">
        <f>IF(H168&gt;8,tab!C$157,tab!C$160)</f>
        <v>0.5</v>
      </c>
      <c r="AH168" s="1050">
        <f t="shared" si="81"/>
        <v>0</v>
      </c>
      <c r="AI168" s="1050">
        <f t="shared" si="82"/>
        <v>0</v>
      </c>
      <c r="AJ168" s="1077" t="e">
        <f t="shared" si="83"/>
        <v>#VALUE!</v>
      </c>
      <c r="AK168" s="1053" t="e">
        <f t="shared" si="84"/>
        <v>#VALUE!</v>
      </c>
      <c r="AL168" s="1082">
        <f t="shared" si="85"/>
        <v>30</v>
      </c>
      <c r="AM168" s="1052">
        <f t="shared" si="66"/>
        <v>30</v>
      </c>
      <c r="AN168" s="1078">
        <f t="shared" si="86"/>
        <v>0</v>
      </c>
      <c r="AS168" s="219"/>
      <c r="AU168" s="51"/>
      <c r="AV168" s="51"/>
    </row>
    <row r="169" spans="2:48" ht="13.15" customHeight="1" x14ac:dyDescent="0.2">
      <c r="B169" s="21"/>
      <c r="C169" s="45"/>
      <c r="D169" s="196" t="str">
        <f>IF(op!D57=0,"",op!D57)</f>
        <v/>
      </c>
      <c r="E169" s="196" t="str">
        <f>IF(op!E57=0,"",op!E57)</f>
        <v/>
      </c>
      <c r="F169" s="196" t="str">
        <f>IF(op!F57=0,"",op!F57)</f>
        <v/>
      </c>
      <c r="G169" s="48" t="str">
        <f>IF(op!G57=0,"",op!G57+1)</f>
        <v/>
      </c>
      <c r="H169" s="1294" t="str">
        <f>IF(op!H57=0,"",op!H57)</f>
        <v/>
      </c>
      <c r="I169" s="48" t="str">
        <f>IF(op!I57=0,"",op!I57)</f>
        <v/>
      </c>
      <c r="J169" s="198" t="str">
        <f t="shared" si="75"/>
        <v/>
      </c>
      <c r="K169" s="1295" t="str">
        <f>IF(op!K57="","",op!K57)</f>
        <v/>
      </c>
      <c r="L169" s="963"/>
      <c r="M169" s="951" t="str">
        <f>IF(K169="","",IF(op!M57=0,0,op!M57))</f>
        <v/>
      </c>
      <c r="N169" s="951" t="str">
        <f>IF(K169="","",IF(op!N57=0,0,op!N57))</f>
        <v/>
      </c>
      <c r="O169" s="1083" t="str">
        <f t="shared" si="68"/>
        <v/>
      </c>
      <c r="P169" s="1084" t="str">
        <f t="shared" si="69"/>
        <v/>
      </c>
      <c r="Q169" s="1084" t="str">
        <f t="shared" si="70"/>
        <v/>
      </c>
      <c r="R169" s="963"/>
      <c r="S169" s="1027" t="str">
        <f t="shared" si="76"/>
        <v/>
      </c>
      <c r="T169" s="1027" t="str">
        <f t="shared" si="77"/>
        <v/>
      </c>
      <c r="U169" s="1148" t="str">
        <f t="shared" si="71"/>
        <v/>
      </c>
      <c r="V169" s="6"/>
      <c r="W169" s="26"/>
      <c r="Z169" s="1072" t="str">
        <f t="shared" si="78"/>
        <v/>
      </c>
      <c r="AA169" s="1073">
        <f>+tab!$C$156</f>
        <v>0.62</v>
      </c>
      <c r="AB169" s="1074" t="e">
        <f t="shared" si="72"/>
        <v>#VALUE!</v>
      </c>
      <c r="AC169" s="1074" t="e">
        <f t="shared" si="73"/>
        <v>#VALUE!</v>
      </c>
      <c r="AD169" s="1074" t="e">
        <f t="shared" si="74"/>
        <v>#VALUE!</v>
      </c>
      <c r="AE169" s="1075" t="e">
        <f t="shared" si="79"/>
        <v>#VALUE!</v>
      </c>
      <c r="AF169" s="1075" t="e">
        <f t="shared" si="80"/>
        <v>#VALUE!</v>
      </c>
      <c r="AG169" s="1076">
        <f>IF(H169&gt;8,tab!C$157,tab!C$160)</f>
        <v>0.5</v>
      </c>
      <c r="AH169" s="1050">
        <f t="shared" si="81"/>
        <v>0</v>
      </c>
      <c r="AI169" s="1050">
        <f t="shared" si="82"/>
        <v>0</v>
      </c>
      <c r="AJ169" s="1077" t="e">
        <f t="shared" si="83"/>
        <v>#VALUE!</v>
      </c>
      <c r="AK169" s="1053" t="e">
        <f t="shared" si="84"/>
        <v>#VALUE!</v>
      </c>
      <c r="AL169" s="1082">
        <f t="shared" si="85"/>
        <v>30</v>
      </c>
      <c r="AM169" s="1052">
        <f t="shared" si="66"/>
        <v>30</v>
      </c>
      <c r="AN169" s="1078">
        <f t="shared" si="86"/>
        <v>0</v>
      </c>
      <c r="AS169" s="219"/>
      <c r="AU169" s="51"/>
      <c r="AV169" s="51"/>
    </row>
    <row r="170" spans="2:48" ht="13.15" customHeight="1" x14ac:dyDescent="0.2">
      <c r="B170" s="21"/>
      <c r="C170" s="45"/>
      <c r="D170" s="196" t="str">
        <f>IF(op!D58=0,"",op!D58)</f>
        <v/>
      </c>
      <c r="E170" s="196" t="str">
        <f>IF(op!E58=0,"",op!E58)</f>
        <v/>
      </c>
      <c r="F170" s="196" t="str">
        <f>IF(op!F58=0,"",op!F58)</f>
        <v/>
      </c>
      <c r="G170" s="48" t="str">
        <f>IF(op!G58=0,"",op!G58+1)</f>
        <v/>
      </c>
      <c r="H170" s="1294" t="str">
        <f>IF(op!H58=0,"",op!H58)</f>
        <v/>
      </c>
      <c r="I170" s="48" t="str">
        <f>IF(op!I58=0,"",op!I58)</f>
        <v/>
      </c>
      <c r="J170" s="198" t="str">
        <f t="shared" si="75"/>
        <v/>
      </c>
      <c r="K170" s="1295" t="str">
        <f>IF(op!K58="","",op!K58)</f>
        <v/>
      </c>
      <c r="L170" s="963"/>
      <c r="M170" s="951" t="str">
        <f>IF(K170="","",IF(op!M58=0,0,op!M58))</f>
        <v/>
      </c>
      <c r="N170" s="951" t="str">
        <f>IF(K170="","",IF(op!N58=0,0,op!N58))</f>
        <v/>
      </c>
      <c r="O170" s="1083" t="str">
        <f t="shared" si="68"/>
        <v/>
      </c>
      <c r="P170" s="1084" t="str">
        <f t="shared" si="69"/>
        <v/>
      </c>
      <c r="Q170" s="1084" t="str">
        <f t="shared" si="70"/>
        <v/>
      </c>
      <c r="R170" s="963"/>
      <c r="S170" s="1027" t="str">
        <f t="shared" si="76"/>
        <v/>
      </c>
      <c r="T170" s="1027" t="str">
        <f t="shared" si="77"/>
        <v/>
      </c>
      <c r="U170" s="1148" t="str">
        <f t="shared" si="71"/>
        <v/>
      </c>
      <c r="V170" s="6"/>
      <c r="W170" s="26"/>
      <c r="Z170" s="1072" t="str">
        <f t="shared" si="78"/>
        <v/>
      </c>
      <c r="AA170" s="1073">
        <f>+tab!$C$156</f>
        <v>0.62</v>
      </c>
      <c r="AB170" s="1074" t="e">
        <f t="shared" si="72"/>
        <v>#VALUE!</v>
      </c>
      <c r="AC170" s="1074" t="e">
        <f t="shared" si="73"/>
        <v>#VALUE!</v>
      </c>
      <c r="AD170" s="1074" t="e">
        <f t="shared" si="74"/>
        <v>#VALUE!</v>
      </c>
      <c r="AE170" s="1075" t="e">
        <f t="shared" si="79"/>
        <v>#VALUE!</v>
      </c>
      <c r="AF170" s="1075" t="e">
        <f t="shared" si="80"/>
        <v>#VALUE!</v>
      </c>
      <c r="AG170" s="1076">
        <f>IF(H170&gt;8,tab!C$157,tab!C$160)</f>
        <v>0.5</v>
      </c>
      <c r="AH170" s="1050">
        <f t="shared" si="81"/>
        <v>0</v>
      </c>
      <c r="AI170" s="1050">
        <f t="shared" si="82"/>
        <v>0</v>
      </c>
      <c r="AJ170" s="1077" t="e">
        <f t="shared" si="83"/>
        <v>#VALUE!</v>
      </c>
      <c r="AK170" s="1053" t="e">
        <f t="shared" si="84"/>
        <v>#VALUE!</v>
      </c>
      <c r="AL170" s="1082">
        <f t="shared" si="85"/>
        <v>30</v>
      </c>
      <c r="AM170" s="1052">
        <f t="shared" si="66"/>
        <v>30</v>
      </c>
      <c r="AN170" s="1078">
        <f t="shared" si="86"/>
        <v>0</v>
      </c>
      <c r="AS170" s="219"/>
      <c r="AU170" s="51"/>
      <c r="AV170" s="51"/>
    </row>
    <row r="171" spans="2:48" ht="13.15" customHeight="1" x14ac:dyDescent="0.2">
      <c r="B171" s="21"/>
      <c r="C171" s="45"/>
      <c r="D171" s="196" t="str">
        <f>IF(op!D59=0,"",op!D59)</f>
        <v/>
      </c>
      <c r="E171" s="196" t="str">
        <f>IF(op!E59=0,"",op!E59)</f>
        <v/>
      </c>
      <c r="F171" s="196" t="str">
        <f>IF(op!F59=0,"",op!F59)</f>
        <v/>
      </c>
      <c r="G171" s="48" t="str">
        <f>IF(op!G59=0,"",op!G59+1)</f>
        <v/>
      </c>
      <c r="H171" s="1294" t="str">
        <f>IF(op!H59=0,"",op!H59)</f>
        <v/>
      </c>
      <c r="I171" s="48" t="str">
        <f>IF(op!I59=0,"",op!I59)</f>
        <v/>
      </c>
      <c r="J171" s="198" t="str">
        <f t="shared" si="75"/>
        <v/>
      </c>
      <c r="K171" s="1295" t="str">
        <f>IF(op!K59="","",op!K59)</f>
        <v/>
      </c>
      <c r="L171" s="963"/>
      <c r="M171" s="951" t="str">
        <f>IF(K171="","",IF(op!M59=0,0,op!M59))</f>
        <v/>
      </c>
      <c r="N171" s="951" t="str">
        <f>IF(K171="","",IF(op!N59=0,0,op!N59))</f>
        <v/>
      </c>
      <c r="O171" s="1083" t="str">
        <f t="shared" si="68"/>
        <v/>
      </c>
      <c r="P171" s="1084" t="str">
        <f t="shared" si="69"/>
        <v/>
      </c>
      <c r="Q171" s="1084" t="str">
        <f t="shared" si="70"/>
        <v/>
      </c>
      <c r="R171" s="963"/>
      <c r="S171" s="1027" t="str">
        <f t="shared" si="76"/>
        <v/>
      </c>
      <c r="T171" s="1027" t="str">
        <f t="shared" si="77"/>
        <v/>
      </c>
      <c r="U171" s="1148" t="str">
        <f t="shared" si="71"/>
        <v/>
      </c>
      <c r="V171" s="6"/>
      <c r="W171" s="26"/>
      <c r="Z171" s="1072" t="str">
        <f t="shared" si="78"/>
        <v/>
      </c>
      <c r="AA171" s="1073">
        <f>+tab!$C$156</f>
        <v>0.62</v>
      </c>
      <c r="AB171" s="1074" t="e">
        <f t="shared" si="72"/>
        <v>#VALUE!</v>
      </c>
      <c r="AC171" s="1074" t="e">
        <f t="shared" si="73"/>
        <v>#VALUE!</v>
      </c>
      <c r="AD171" s="1074" t="e">
        <f t="shared" si="74"/>
        <v>#VALUE!</v>
      </c>
      <c r="AE171" s="1075" t="e">
        <f t="shared" si="79"/>
        <v>#VALUE!</v>
      </c>
      <c r="AF171" s="1075" t="e">
        <f t="shared" si="80"/>
        <v>#VALUE!</v>
      </c>
      <c r="AG171" s="1076">
        <f>IF(H171&gt;8,tab!C$157,tab!C$160)</f>
        <v>0.5</v>
      </c>
      <c r="AH171" s="1050">
        <f t="shared" si="81"/>
        <v>0</v>
      </c>
      <c r="AI171" s="1050">
        <f t="shared" si="82"/>
        <v>0</v>
      </c>
      <c r="AJ171" s="1077" t="e">
        <f t="shared" si="83"/>
        <v>#VALUE!</v>
      </c>
      <c r="AK171" s="1053" t="e">
        <f t="shared" si="84"/>
        <v>#VALUE!</v>
      </c>
      <c r="AL171" s="1082">
        <f t="shared" si="85"/>
        <v>30</v>
      </c>
      <c r="AM171" s="1052">
        <f t="shared" si="66"/>
        <v>30</v>
      </c>
      <c r="AN171" s="1078">
        <f t="shared" si="86"/>
        <v>0</v>
      </c>
      <c r="AS171" s="219"/>
      <c r="AU171" s="51"/>
      <c r="AV171" s="51"/>
    </row>
    <row r="172" spans="2:48" ht="13.15" customHeight="1" x14ac:dyDescent="0.2">
      <c r="B172" s="21"/>
      <c r="C172" s="45"/>
      <c r="D172" s="196" t="str">
        <f>IF(op!D60=0,"",op!D60)</f>
        <v/>
      </c>
      <c r="E172" s="196" t="str">
        <f>IF(op!E60=0,"",op!E60)</f>
        <v/>
      </c>
      <c r="F172" s="196" t="str">
        <f>IF(op!F60=0,"",op!F60)</f>
        <v/>
      </c>
      <c r="G172" s="48" t="str">
        <f>IF(op!G60=0,"",op!G60+1)</f>
        <v/>
      </c>
      <c r="H172" s="1294" t="str">
        <f>IF(op!H60=0,"",op!H60)</f>
        <v/>
      </c>
      <c r="I172" s="48" t="str">
        <f>IF(op!I60=0,"",op!I60)</f>
        <v/>
      </c>
      <c r="J172" s="198" t="str">
        <f t="shared" si="75"/>
        <v/>
      </c>
      <c r="K172" s="1295" t="str">
        <f>IF(op!K60="","",op!K60)</f>
        <v/>
      </c>
      <c r="L172" s="963"/>
      <c r="M172" s="951" t="str">
        <f>IF(K172="","",IF(op!M60=0,0,op!M60))</f>
        <v/>
      </c>
      <c r="N172" s="951" t="str">
        <f>IF(K172="","",IF(op!N60=0,0,op!N60))</f>
        <v/>
      </c>
      <c r="O172" s="1083" t="str">
        <f t="shared" si="68"/>
        <v/>
      </c>
      <c r="P172" s="1084" t="str">
        <f t="shared" si="69"/>
        <v/>
      </c>
      <c r="Q172" s="1084" t="str">
        <f t="shared" si="70"/>
        <v/>
      </c>
      <c r="R172" s="963"/>
      <c r="S172" s="1027" t="str">
        <f t="shared" si="76"/>
        <v/>
      </c>
      <c r="T172" s="1027" t="str">
        <f t="shared" si="77"/>
        <v/>
      </c>
      <c r="U172" s="1148" t="str">
        <f t="shared" si="71"/>
        <v/>
      </c>
      <c r="V172" s="6"/>
      <c r="W172" s="26"/>
      <c r="Z172" s="1072" t="str">
        <f t="shared" si="78"/>
        <v/>
      </c>
      <c r="AA172" s="1073">
        <f>+tab!$C$156</f>
        <v>0.62</v>
      </c>
      <c r="AB172" s="1074" t="e">
        <f t="shared" si="72"/>
        <v>#VALUE!</v>
      </c>
      <c r="AC172" s="1074" t="e">
        <f t="shared" si="73"/>
        <v>#VALUE!</v>
      </c>
      <c r="AD172" s="1074" t="e">
        <f t="shared" si="74"/>
        <v>#VALUE!</v>
      </c>
      <c r="AE172" s="1075" t="e">
        <f t="shared" si="79"/>
        <v>#VALUE!</v>
      </c>
      <c r="AF172" s="1075" t="e">
        <f t="shared" si="80"/>
        <v>#VALUE!</v>
      </c>
      <c r="AG172" s="1076">
        <f>IF(H172&gt;8,tab!C$157,tab!C$160)</f>
        <v>0.5</v>
      </c>
      <c r="AH172" s="1050">
        <f t="shared" si="81"/>
        <v>0</v>
      </c>
      <c r="AI172" s="1050">
        <f t="shared" si="82"/>
        <v>0</v>
      </c>
      <c r="AJ172" s="1077" t="e">
        <f t="shared" si="83"/>
        <v>#VALUE!</v>
      </c>
      <c r="AK172" s="1053" t="e">
        <f t="shared" si="84"/>
        <v>#VALUE!</v>
      </c>
      <c r="AL172" s="1082">
        <f t="shared" si="85"/>
        <v>30</v>
      </c>
      <c r="AM172" s="1052">
        <f t="shared" si="66"/>
        <v>30</v>
      </c>
      <c r="AN172" s="1078">
        <f t="shared" si="86"/>
        <v>0</v>
      </c>
      <c r="AS172" s="219"/>
      <c r="AU172" s="51"/>
      <c r="AV172" s="51"/>
    </row>
    <row r="173" spans="2:48" ht="13.15" customHeight="1" x14ac:dyDescent="0.2">
      <c r="B173" s="21"/>
      <c r="C173" s="45"/>
      <c r="D173" s="196" t="str">
        <f>IF(op!D61=0,"",op!D61)</f>
        <v/>
      </c>
      <c r="E173" s="196" t="str">
        <f>IF(op!E61=0,"",op!E61)</f>
        <v/>
      </c>
      <c r="F173" s="196" t="str">
        <f>IF(op!F61=0,"",op!F61)</f>
        <v/>
      </c>
      <c r="G173" s="48" t="str">
        <f>IF(op!G61=0,"",op!G61+1)</f>
        <v/>
      </c>
      <c r="H173" s="1294" t="str">
        <f>IF(op!H61=0,"",op!H61)</f>
        <v/>
      </c>
      <c r="I173" s="48" t="str">
        <f>IF(op!I61=0,"",op!I61)</f>
        <v/>
      </c>
      <c r="J173" s="198" t="str">
        <f t="shared" si="75"/>
        <v/>
      </c>
      <c r="K173" s="1295" t="str">
        <f>IF(op!K61="","",op!K61)</f>
        <v/>
      </c>
      <c r="L173" s="963"/>
      <c r="M173" s="951" t="str">
        <f>IF(K173="","",IF(op!M61=0,0,op!M61))</f>
        <v/>
      </c>
      <c r="N173" s="951" t="str">
        <f>IF(K173="","",IF(op!N61=0,0,op!N61))</f>
        <v/>
      </c>
      <c r="O173" s="1083" t="str">
        <f t="shared" si="68"/>
        <v/>
      </c>
      <c r="P173" s="1084" t="str">
        <f t="shared" si="69"/>
        <v/>
      </c>
      <c r="Q173" s="1084" t="str">
        <f t="shared" si="70"/>
        <v/>
      </c>
      <c r="R173" s="963"/>
      <c r="S173" s="1027" t="str">
        <f t="shared" si="76"/>
        <v/>
      </c>
      <c r="T173" s="1027" t="str">
        <f t="shared" si="77"/>
        <v/>
      </c>
      <c r="U173" s="1148" t="str">
        <f t="shared" si="71"/>
        <v/>
      </c>
      <c r="V173" s="6"/>
      <c r="W173" s="26"/>
      <c r="Z173" s="1072" t="str">
        <f t="shared" si="78"/>
        <v/>
      </c>
      <c r="AA173" s="1073">
        <f>+tab!$C$156</f>
        <v>0.62</v>
      </c>
      <c r="AB173" s="1074" t="e">
        <f t="shared" si="72"/>
        <v>#VALUE!</v>
      </c>
      <c r="AC173" s="1074" t="e">
        <f t="shared" si="73"/>
        <v>#VALUE!</v>
      </c>
      <c r="AD173" s="1074" t="e">
        <f t="shared" si="74"/>
        <v>#VALUE!</v>
      </c>
      <c r="AE173" s="1075" t="e">
        <f t="shared" si="79"/>
        <v>#VALUE!</v>
      </c>
      <c r="AF173" s="1075" t="e">
        <f t="shared" si="80"/>
        <v>#VALUE!</v>
      </c>
      <c r="AG173" s="1076">
        <f>IF(H173&gt;8,tab!C$157,tab!C$160)</f>
        <v>0.5</v>
      </c>
      <c r="AH173" s="1050">
        <f t="shared" si="81"/>
        <v>0</v>
      </c>
      <c r="AI173" s="1050">
        <f t="shared" si="82"/>
        <v>0</v>
      </c>
      <c r="AJ173" s="1077" t="e">
        <f t="shared" si="83"/>
        <v>#VALUE!</v>
      </c>
      <c r="AK173" s="1053" t="e">
        <f t="shared" si="84"/>
        <v>#VALUE!</v>
      </c>
      <c r="AL173" s="1082">
        <f t="shared" si="85"/>
        <v>30</v>
      </c>
      <c r="AM173" s="1052">
        <f t="shared" si="66"/>
        <v>30</v>
      </c>
      <c r="AN173" s="1078">
        <f t="shared" si="86"/>
        <v>0</v>
      </c>
      <c r="AS173" s="219"/>
      <c r="AU173" s="51"/>
      <c r="AV173" s="51"/>
    </row>
    <row r="174" spans="2:48" ht="13.15" customHeight="1" x14ac:dyDescent="0.2">
      <c r="B174" s="21"/>
      <c r="C174" s="45"/>
      <c r="D174" s="196" t="str">
        <f>IF(op!D62=0,"",op!D62)</f>
        <v/>
      </c>
      <c r="E174" s="196" t="str">
        <f>IF(op!E62=0,"",op!E62)</f>
        <v/>
      </c>
      <c r="F174" s="196" t="str">
        <f>IF(op!F62=0,"",op!F62)</f>
        <v/>
      </c>
      <c r="G174" s="48" t="str">
        <f>IF(op!G62=0,"",op!G62+1)</f>
        <v/>
      </c>
      <c r="H174" s="1294" t="str">
        <f>IF(op!H62=0,"",op!H62)</f>
        <v/>
      </c>
      <c r="I174" s="48" t="str">
        <f>IF(op!I62=0,"",op!I62)</f>
        <v/>
      </c>
      <c r="J174" s="198" t="str">
        <f t="shared" si="75"/>
        <v/>
      </c>
      <c r="K174" s="1295" t="str">
        <f>IF(op!K62="","",op!K62)</f>
        <v/>
      </c>
      <c r="L174" s="963"/>
      <c r="M174" s="951" t="str">
        <f>IF(K174="","",IF(op!M62=0,0,op!M62))</f>
        <v/>
      </c>
      <c r="N174" s="951" t="str">
        <f>IF(K174="","",IF(op!N62=0,0,op!N62))</f>
        <v/>
      </c>
      <c r="O174" s="1083" t="str">
        <f t="shared" si="68"/>
        <v/>
      </c>
      <c r="P174" s="1084" t="str">
        <f t="shared" si="69"/>
        <v/>
      </c>
      <c r="Q174" s="1084" t="str">
        <f t="shared" si="70"/>
        <v/>
      </c>
      <c r="R174" s="963"/>
      <c r="S174" s="1027" t="str">
        <f t="shared" si="76"/>
        <v/>
      </c>
      <c r="T174" s="1027" t="str">
        <f t="shared" si="77"/>
        <v/>
      </c>
      <c r="U174" s="1148" t="str">
        <f t="shared" si="71"/>
        <v/>
      </c>
      <c r="V174" s="6"/>
      <c r="W174" s="26"/>
      <c r="Z174" s="1072" t="str">
        <f t="shared" si="78"/>
        <v/>
      </c>
      <c r="AA174" s="1073">
        <f>+tab!$C$156</f>
        <v>0.62</v>
      </c>
      <c r="AB174" s="1074" t="e">
        <f t="shared" si="72"/>
        <v>#VALUE!</v>
      </c>
      <c r="AC174" s="1074" t="e">
        <f t="shared" si="73"/>
        <v>#VALUE!</v>
      </c>
      <c r="AD174" s="1074" t="e">
        <f t="shared" si="74"/>
        <v>#VALUE!</v>
      </c>
      <c r="AE174" s="1075" t="e">
        <f t="shared" si="79"/>
        <v>#VALUE!</v>
      </c>
      <c r="AF174" s="1075" t="e">
        <f t="shared" si="80"/>
        <v>#VALUE!</v>
      </c>
      <c r="AG174" s="1076">
        <f>IF(H174&gt;8,tab!C$157,tab!C$160)</f>
        <v>0.5</v>
      </c>
      <c r="AH174" s="1050">
        <f t="shared" si="81"/>
        <v>0</v>
      </c>
      <c r="AI174" s="1050">
        <f t="shared" si="82"/>
        <v>0</v>
      </c>
      <c r="AJ174" s="1077" t="e">
        <f t="shared" si="83"/>
        <v>#VALUE!</v>
      </c>
      <c r="AK174" s="1053" t="e">
        <f t="shared" si="84"/>
        <v>#VALUE!</v>
      </c>
      <c r="AL174" s="1082">
        <f t="shared" si="85"/>
        <v>30</v>
      </c>
      <c r="AM174" s="1052">
        <f t="shared" si="66"/>
        <v>30</v>
      </c>
      <c r="AN174" s="1078">
        <f t="shared" si="86"/>
        <v>0</v>
      </c>
      <c r="AS174" s="219"/>
      <c r="AU174" s="51"/>
      <c r="AV174" s="51"/>
    </row>
    <row r="175" spans="2:48" ht="13.15" customHeight="1" x14ac:dyDescent="0.2">
      <c r="B175" s="21"/>
      <c r="C175" s="45"/>
      <c r="D175" s="196" t="str">
        <f>IF(op!D63=0,"",op!D63)</f>
        <v/>
      </c>
      <c r="E175" s="196" t="str">
        <f>IF(op!E63=0,"",op!E63)</f>
        <v/>
      </c>
      <c r="F175" s="196" t="str">
        <f>IF(op!F63=0,"",op!F63)</f>
        <v/>
      </c>
      <c r="G175" s="48" t="str">
        <f>IF(op!G63=0,"",op!G63+1)</f>
        <v/>
      </c>
      <c r="H175" s="1294" t="str">
        <f>IF(op!H63=0,"",op!H63)</f>
        <v/>
      </c>
      <c r="I175" s="48" t="str">
        <f>IF(op!I63=0,"",op!I63)</f>
        <v/>
      </c>
      <c r="J175" s="198" t="str">
        <f t="shared" si="75"/>
        <v/>
      </c>
      <c r="K175" s="1295" t="str">
        <f>IF(op!K63="","",op!K63)</f>
        <v/>
      </c>
      <c r="L175" s="963"/>
      <c r="M175" s="951" t="str">
        <f>IF(K175="","",IF(op!M63=0,0,op!M63))</f>
        <v/>
      </c>
      <c r="N175" s="951" t="str">
        <f>IF(K175="","",IF(op!N63=0,0,op!N63))</f>
        <v/>
      </c>
      <c r="O175" s="1083" t="str">
        <f t="shared" si="68"/>
        <v/>
      </c>
      <c r="P175" s="1084" t="str">
        <f t="shared" si="69"/>
        <v/>
      </c>
      <c r="Q175" s="1084" t="str">
        <f t="shared" si="70"/>
        <v/>
      </c>
      <c r="R175" s="963"/>
      <c r="S175" s="1027" t="str">
        <f t="shared" si="76"/>
        <v/>
      </c>
      <c r="T175" s="1027" t="str">
        <f t="shared" si="77"/>
        <v/>
      </c>
      <c r="U175" s="1148" t="str">
        <f t="shared" si="71"/>
        <v/>
      </c>
      <c r="V175" s="6"/>
      <c r="W175" s="26"/>
      <c r="Z175" s="1072" t="str">
        <f t="shared" si="78"/>
        <v/>
      </c>
      <c r="AA175" s="1073">
        <f>+tab!$C$156</f>
        <v>0.62</v>
      </c>
      <c r="AB175" s="1074" t="e">
        <f t="shared" si="72"/>
        <v>#VALUE!</v>
      </c>
      <c r="AC175" s="1074" t="e">
        <f t="shared" si="73"/>
        <v>#VALUE!</v>
      </c>
      <c r="AD175" s="1074" t="e">
        <f t="shared" si="74"/>
        <v>#VALUE!</v>
      </c>
      <c r="AE175" s="1075" t="e">
        <f t="shared" si="79"/>
        <v>#VALUE!</v>
      </c>
      <c r="AF175" s="1075" t="e">
        <f t="shared" si="80"/>
        <v>#VALUE!</v>
      </c>
      <c r="AG175" s="1076">
        <f>IF(H175&gt;8,tab!C$157,tab!C$160)</f>
        <v>0.5</v>
      </c>
      <c r="AH175" s="1050">
        <f t="shared" si="81"/>
        <v>0</v>
      </c>
      <c r="AI175" s="1050">
        <f t="shared" si="82"/>
        <v>0</v>
      </c>
      <c r="AJ175" s="1077" t="e">
        <f t="shared" si="83"/>
        <v>#VALUE!</v>
      </c>
      <c r="AK175" s="1053" t="e">
        <f t="shared" si="84"/>
        <v>#VALUE!</v>
      </c>
      <c r="AL175" s="1082">
        <f t="shared" si="85"/>
        <v>30</v>
      </c>
      <c r="AM175" s="1052">
        <f t="shared" si="66"/>
        <v>30</v>
      </c>
      <c r="AN175" s="1078">
        <f t="shared" si="86"/>
        <v>0</v>
      </c>
      <c r="AS175" s="219"/>
      <c r="AU175" s="51"/>
      <c r="AV175" s="51"/>
    </row>
    <row r="176" spans="2:48" ht="13.15" customHeight="1" x14ac:dyDescent="0.2">
      <c r="B176" s="21"/>
      <c r="C176" s="45"/>
      <c r="D176" s="196" t="str">
        <f>IF(op!D64=0,"",op!D64)</f>
        <v/>
      </c>
      <c r="E176" s="196" t="str">
        <f>IF(op!E64=0,"",op!E64)</f>
        <v/>
      </c>
      <c r="F176" s="196" t="str">
        <f>IF(op!F64=0,"",op!F64)</f>
        <v/>
      </c>
      <c r="G176" s="48" t="str">
        <f>IF(op!G64=0,"",op!G64+1)</f>
        <v/>
      </c>
      <c r="H176" s="1294" t="str">
        <f>IF(op!H64=0,"",op!H64)</f>
        <v/>
      </c>
      <c r="I176" s="48" t="str">
        <f>IF(op!I64=0,"",op!I64)</f>
        <v/>
      </c>
      <c r="J176" s="198" t="str">
        <f t="shared" si="75"/>
        <v/>
      </c>
      <c r="K176" s="1295" t="str">
        <f>IF(op!K64="","",op!K64)</f>
        <v/>
      </c>
      <c r="L176" s="963"/>
      <c r="M176" s="951" t="str">
        <f>IF(K176="","",IF(op!M64=0,0,op!M64))</f>
        <v/>
      </c>
      <c r="N176" s="951" t="str">
        <f>IF(K176="","",IF(op!N64=0,0,op!N64))</f>
        <v/>
      </c>
      <c r="O176" s="1083" t="str">
        <f t="shared" si="68"/>
        <v/>
      </c>
      <c r="P176" s="1084" t="str">
        <f t="shared" si="69"/>
        <v/>
      </c>
      <c r="Q176" s="1084" t="str">
        <f t="shared" si="70"/>
        <v/>
      </c>
      <c r="R176" s="963"/>
      <c r="S176" s="1027" t="str">
        <f t="shared" si="76"/>
        <v/>
      </c>
      <c r="T176" s="1027" t="str">
        <f t="shared" si="77"/>
        <v/>
      </c>
      <c r="U176" s="1148" t="str">
        <f t="shared" si="71"/>
        <v/>
      </c>
      <c r="V176" s="6"/>
      <c r="W176" s="26"/>
      <c r="Z176" s="1072" t="str">
        <f t="shared" si="78"/>
        <v/>
      </c>
      <c r="AA176" s="1073">
        <f>+tab!$C$156</f>
        <v>0.62</v>
      </c>
      <c r="AB176" s="1074" t="e">
        <f t="shared" si="72"/>
        <v>#VALUE!</v>
      </c>
      <c r="AC176" s="1074" t="e">
        <f t="shared" si="73"/>
        <v>#VALUE!</v>
      </c>
      <c r="AD176" s="1074" t="e">
        <f t="shared" si="74"/>
        <v>#VALUE!</v>
      </c>
      <c r="AE176" s="1075" t="e">
        <f t="shared" si="79"/>
        <v>#VALUE!</v>
      </c>
      <c r="AF176" s="1075" t="e">
        <f t="shared" si="80"/>
        <v>#VALUE!</v>
      </c>
      <c r="AG176" s="1076">
        <f>IF(H176&gt;8,tab!C$157,tab!C$160)</f>
        <v>0.5</v>
      </c>
      <c r="AH176" s="1050">
        <f t="shared" si="81"/>
        <v>0</v>
      </c>
      <c r="AI176" s="1050">
        <f t="shared" si="82"/>
        <v>0</v>
      </c>
      <c r="AJ176" s="1077" t="e">
        <f t="shared" si="83"/>
        <v>#VALUE!</v>
      </c>
      <c r="AK176" s="1053" t="e">
        <f t="shared" si="84"/>
        <v>#VALUE!</v>
      </c>
      <c r="AL176" s="1082">
        <f t="shared" si="85"/>
        <v>30</v>
      </c>
      <c r="AM176" s="1052">
        <f t="shared" si="66"/>
        <v>30</v>
      </c>
      <c r="AN176" s="1078">
        <f t="shared" si="86"/>
        <v>0</v>
      </c>
      <c r="AS176" s="219"/>
      <c r="AU176" s="51"/>
      <c r="AV176" s="51"/>
    </row>
    <row r="177" spans="2:48" ht="13.15" customHeight="1" x14ac:dyDescent="0.2">
      <c r="B177" s="21"/>
      <c r="C177" s="45"/>
      <c r="D177" s="196" t="str">
        <f>IF(op!D65=0,"",op!D65)</f>
        <v/>
      </c>
      <c r="E177" s="196" t="str">
        <f>IF(op!E65=0,"",op!E65)</f>
        <v/>
      </c>
      <c r="F177" s="196" t="str">
        <f>IF(op!F65=0,"",op!F65)</f>
        <v/>
      </c>
      <c r="G177" s="48" t="str">
        <f>IF(op!G65=0,"",op!G65+1)</f>
        <v/>
      </c>
      <c r="H177" s="1294" t="str">
        <f>IF(op!H65=0,"",op!H65)</f>
        <v/>
      </c>
      <c r="I177" s="48" t="str">
        <f>IF(op!I65=0,"",op!I65)</f>
        <v/>
      </c>
      <c r="J177" s="198" t="str">
        <f t="shared" si="75"/>
        <v/>
      </c>
      <c r="K177" s="1295" t="str">
        <f>IF(op!K65="","",op!K65)</f>
        <v/>
      </c>
      <c r="L177" s="963"/>
      <c r="M177" s="951" t="str">
        <f>IF(K177="","",IF(op!M65=0,0,op!M65))</f>
        <v/>
      </c>
      <c r="N177" s="951" t="str">
        <f>IF(K177="","",IF(op!N65=0,0,op!N65))</f>
        <v/>
      </c>
      <c r="O177" s="1083" t="str">
        <f t="shared" si="68"/>
        <v/>
      </c>
      <c r="P177" s="1084" t="str">
        <f t="shared" si="69"/>
        <v/>
      </c>
      <c r="Q177" s="1084" t="str">
        <f t="shared" si="70"/>
        <v/>
      </c>
      <c r="R177" s="963"/>
      <c r="S177" s="1027" t="str">
        <f t="shared" si="76"/>
        <v/>
      </c>
      <c r="T177" s="1027" t="str">
        <f t="shared" si="77"/>
        <v/>
      </c>
      <c r="U177" s="1148" t="str">
        <f t="shared" si="71"/>
        <v/>
      </c>
      <c r="V177" s="6"/>
      <c r="W177" s="26"/>
      <c r="Z177" s="1072" t="str">
        <f t="shared" si="78"/>
        <v/>
      </c>
      <c r="AA177" s="1073">
        <f>+tab!$C$156</f>
        <v>0.62</v>
      </c>
      <c r="AB177" s="1074" t="e">
        <f t="shared" si="72"/>
        <v>#VALUE!</v>
      </c>
      <c r="AC177" s="1074" t="e">
        <f t="shared" si="73"/>
        <v>#VALUE!</v>
      </c>
      <c r="AD177" s="1074" t="e">
        <f t="shared" si="74"/>
        <v>#VALUE!</v>
      </c>
      <c r="AE177" s="1075" t="e">
        <f t="shared" si="79"/>
        <v>#VALUE!</v>
      </c>
      <c r="AF177" s="1075" t="e">
        <f t="shared" si="80"/>
        <v>#VALUE!</v>
      </c>
      <c r="AG177" s="1076">
        <f>IF(H177&gt;8,tab!C$157,tab!C$160)</f>
        <v>0.5</v>
      </c>
      <c r="AH177" s="1050">
        <f t="shared" si="81"/>
        <v>0</v>
      </c>
      <c r="AI177" s="1050">
        <f t="shared" si="82"/>
        <v>0</v>
      </c>
      <c r="AJ177" s="1077" t="e">
        <f t="shared" si="83"/>
        <v>#VALUE!</v>
      </c>
      <c r="AK177" s="1053" t="e">
        <f t="shared" si="84"/>
        <v>#VALUE!</v>
      </c>
      <c r="AL177" s="1082">
        <f t="shared" si="85"/>
        <v>30</v>
      </c>
      <c r="AM177" s="1052">
        <f t="shared" si="66"/>
        <v>30</v>
      </c>
      <c r="AN177" s="1078">
        <f t="shared" si="86"/>
        <v>0</v>
      </c>
      <c r="AS177" s="219"/>
      <c r="AU177" s="51"/>
      <c r="AV177" s="51"/>
    </row>
    <row r="178" spans="2:48" ht="13.15" customHeight="1" x14ac:dyDescent="0.2">
      <c r="B178" s="21"/>
      <c r="C178" s="45"/>
      <c r="D178" s="196" t="str">
        <f>IF(op!D66=0,"",op!D66)</f>
        <v/>
      </c>
      <c r="E178" s="196" t="str">
        <f>IF(op!E66=0,"",op!E66)</f>
        <v/>
      </c>
      <c r="F178" s="196" t="str">
        <f>IF(op!F66=0,"",op!F66)</f>
        <v/>
      </c>
      <c r="G178" s="48" t="str">
        <f>IF(op!G66=0,"",op!G66+1)</f>
        <v/>
      </c>
      <c r="H178" s="1294" t="str">
        <f>IF(op!H66=0,"",op!H66)</f>
        <v/>
      </c>
      <c r="I178" s="48" t="str">
        <f>IF(op!I66=0,"",op!I66)</f>
        <v/>
      </c>
      <c r="J178" s="198" t="str">
        <f t="shared" si="75"/>
        <v/>
      </c>
      <c r="K178" s="1295" t="str">
        <f>IF(op!K66="","",op!K66)</f>
        <v/>
      </c>
      <c r="L178" s="963"/>
      <c r="M178" s="951" t="str">
        <f>IF(K178="","",IF(op!M66=0,0,op!M66))</f>
        <v/>
      </c>
      <c r="N178" s="951" t="str">
        <f>IF(K178="","",IF(op!N66=0,0,op!N66))</f>
        <v/>
      </c>
      <c r="O178" s="1083" t="str">
        <f t="shared" si="68"/>
        <v/>
      </c>
      <c r="P178" s="1084" t="str">
        <f t="shared" si="69"/>
        <v/>
      </c>
      <c r="Q178" s="1084" t="str">
        <f t="shared" si="70"/>
        <v/>
      </c>
      <c r="R178" s="963"/>
      <c r="S178" s="1027" t="str">
        <f t="shared" si="76"/>
        <v/>
      </c>
      <c r="T178" s="1027" t="str">
        <f t="shared" si="77"/>
        <v/>
      </c>
      <c r="U178" s="1148" t="str">
        <f t="shared" si="71"/>
        <v/>
      </c>
      <c r="V178" s="6"/>
      <c r="W178" s="26"/>
      <c r="Z178" s="1072" t="str">
        <f t="shared" si="78"/>
        <v/>
      </c>
      <c r="AA178" s="1073">
        <f>+tab!$C$156</f>
        <v>0.62</v>
      </c>
      <c r="AB178" s="1074" t="e">
        <f t="shared" si="72"/>
        <v>#VALUE!</v>
      </c>
      <c r="AC178" s="1074" t="e">
        <f t="shared" si="73"/>
        <v>#VALUE!</v>
      </c>
      <c r="AD178" s="1074" t="e">
        <f t="shared" si="74"/>
        <v>#VALUE!</v>
      </c>
      <c r="AE178" s="1075" t="e">
        <f t="shared" si="79"/>
        <v>#VALUE!</v>
      </c>
      <c r="AF178" s="1075" t="e">
        <f t="shared" si="80"/>
        <v>#VALUE!</v>
      </c>
      <c r="AG178" s="1076">
        <f>IF(H178&gt;8,tab!C$157,tab!C$160)</f>
        <v>0.5</v>
      </c>
      <c r="AH178" s="1050">
        <f t="shared" si="81"/>
        <v>0</v>
      </c>
      <c r="AI178" s="1050">
        <f t="shared" si="82"/>
        <v>0</v>
      </c>
      <c r="AJ178" s="1077" t="e">
        <f t="shared" si="83"/>
        <v>#VALUE!</v>
      </c>
      <c r="AK178" s="1053" t="e">
        <f t="shared" si="84"/>
        <v>#VALUE!</v>
      </c>
      <c r="AL178" s="1082">
        <f t="shared" si="85"/>
        <v>30</v>
      </c>
      <c r="AM178" s="1052">
        <f t="shared" si="66"/>
        <v>30</v>
      </c>
      <c r="AN178" s="1078">
        <f t="shared" si="86"/>
        <v>0</v>
      </c>
      <c r="AS178" s="219"/>
      <c r="AU178" s="51"/>
      <c r="AV178" s="51"/>
    </row>
    <row r="179" spans="2:48" ht="13.15" customHeight="1" x14ac:dyDescent="0.2">
      <c r="B179" s="21"/>
      <c r="C179" s="45"/>
      <c r="D179" s="196" t="str">
        <f>IF(op!D67=0,"",op!D67)</f>
        <v/>
      </c>
      <c r="E179" s="196" t="str">
        <f>IF(op!E67=0,"",op!E67)</f>
        <v/>
      </c>
      <c r="F179" s="196" t="str">
        <f>IF(op!F67=0,"",op!F67)</f>
        <v/>
      </c>
      <c r="G179" s="48" t="str">
        <f>IF(op!G67=0,"",op!G67+1)</f>
        <v/>
      </c>
      <c r="H179" s="1294" t="str">
        <f>IF(op!H67=0,"",op!H67)</f>
        <v/>
      </c>
      <c r="I179" s="48" t="str">
        <f>IF(op!I67=0,"",op!I67)</f>
        <v/>
      </c>
      <c r="J179" s="198" t="str">
        <f t="shared" si="75"/>
        <v/>
      </c>
      <c r="K179" s="1295" t="str">
        <f>IF(op!K67="","",op!K67)</f>
        <v/>
      </c>
      <c r="L179" s="963"/>
      <c r="M179" s="951" t="str">
        <f>IF(K179="","",IF(op!M67=0,0,op!M67))</f>
        <v/>
      </c>
      <c r="N179" s="951" t="str">
        <f>IF(K179="","",IF(op!N67=0,0,op!N67))</f>
        <v/>
      </c>
      <c r="O179" s="1083" t="str">
        <f t="shared" si="68"/>
        <v/>
      </c>
      <c r="P179" s="1084" t="str">
        <f t="shared" si="69"/>
        <v/>
      </c>
      <c r="Q179" s="1084" t="str">
        <f t="shared" si="70"/>
        <v/>
      </c>
      <c r="R179" s="963"/>
      <c r="S179" s="1027" t="str">
        <f t="shared" si="76"/>
        <v/>
      </c>
      <c r="T179" s="1027" t="str">
        <f t="shared" si="77"/>
        <v/>
      </c>
      <c r="U179" s="1148" t="str">
        <f t="shared" si="71"/>
        <v/>
      </c>
      <c r="V179" s="6"/>
      <c r="W179" s="26"/>
      <c r="Z179" s="1072" t="str">
        <f t="shared" si="78"/>
        <v/>
      </c>
      <c r="AA179" s="1073">
        <f>+tab!$C$156</f>
        <v>0.62</v>
      </c>
      <c r="AB179" s="1074" t="e">
        <f t="shared" si="72"/>
        <v>#VALUE!</v>
      </c>
      <c r="AC179" s="1074" t="e">
        <f t="shared" si="73"/>
        <v>#VALUE!</v>
      </c>
      <c r="AD179" s="1074" t="e">
        <f t="shared" si="74"/>
        <v>#VALUE!</v>
      </c>
      <c r="AE179" s="1075" t="e">
        <f t="shared" si="79"/>
        <v>#VALUE!</v>
      </c>
      <c r="AF179" s="1075" t="e">
        <f t="shared" si="80"/>
        <v>#VALUE!</v>
      </c>
      <c r="AG179" s="1076">
        <f>IF(H179&gt;8,tab!C$157,tab!C$160)</f>
        <v>0.5</v>
      </c>
      <c r="AH179" s="1050">
        <f t="shared" si="81"/>
        <v>0</v>
      </c>
      <c r="AI179" s="1050">
        <f t="shared" si="82"/>
        <v>0</v>
      </c>
      <c r="AJ179" s="1077" t="e">
        <f t="shared" si="83"/>
        <v>#VALUE!</v>
      </c>
      <c r="AK179" s="1053" t="e">
        <f t="shared" si="84"/>
        <v>#VALUE!</v>
      </c>
      <c r="AL179" s="1082">
        <f t="shared" si="85"/>
        <v>30</v>
      </c>
      <c r="AM179" s="1052">
        <f t="shared" si="66"/>
        <v>30</v>
      </c>
      <c r="AN179" s="1078">
        <f t="shared" si="86"/>
        <v>0</v>
      </c>
      <c r="AS179" s="219"/>
      <c r="AU179" s="51"/>
      <c r="AV179" s="51"/>
    </row>
    <row r="180" spans="2:48" ht="13.15" customHeight="1" x14ac:dyDescent="0.2">
      <c r="B180" s="21"/>
      <c r="C180" s="45"/>
      <c r="D180" s="196" t="str">
        <f>IF(op!D68=0,"",op!D68)</f>
        <v/>
      </c>
      <c r="E180" s="196" t="str">
        <f>IF(op!E68=0,"",op!E68)</f>
        <v/>
      </c>
      <c r="F180" s="196" t="str">
        <f>IF(op!F68=0,"",op!F68)</f>
        <v/>
      </c>
      <c r="G180" s="48" t="str">
        <f>IF(op!G68=0,"",op!G68+1)</f>
        <v/>
      </c>
      <c r="H180" s="1294" t="str">
        <f>IF(op!H68=0,"",op!H68)</f>
        <v/>
      </c>
      <c r="I180" s="48" t="str">
        <f>IF(op!I68=0,"",op!I68)</f>
        <v/>
      </c>
      <c r="J180" s="198" t="str">
        <f t="shared" si="75"/>
        <v/>
      </c>
      <c r="K180" s="1295" t="str">
        <f>IF(op!K68="","",op!K68)</f>
        <v/>
      </c>
      <c r="L180" s="963"/>
      <c r="M180" s="951" t="str">
        <f>IF(K180="","",IF(op!M68=0,0,op!M68))</f>
        <v/>
      </c>
      <c r="N180" s="951" t="str">
        <f>IF(K180="","",IF(op!N68=0,0,op!N68))</f>
        <v/>
      </c>
      <c r="O180" s="1083" t="str">
        <f t="shared" si="68"/>
        <v/>
      </c>
      <c r="P180" s="1084" t="str">
        <f t="shared" si="69"/>
        <v/>
      </c>
      <c r="Q180" s="1084" t="str">
        <f t="shared" si="70"/>
        <v/>
      </c>
      <c r="R180" s="963"/>
      <c r="S180" s="1027" t="str">
        <f t="shared" si="76"/>
        <v/>
      </c>
      <c r="T180" s="1027" t="str">
        <f t="shared" si="77"/>
        <v/>
      </c>
      <c r="U180" s="1148" t="str">
        <f t="shared" si="71"/>
        <v/>
      </c>
      <c r="V180" s="6"/>
      <c r="W180" s="26"/>
      <c r="Z180" s="1072" t="str">
        <f t="shared" si="78"/>
        <v/>
      </c>
      <c r="AA180" s="1073">
        <f>+tab!$C$156</f>
        <v>0.62</v>
      </c>
      <c r="AB180" s="1074" t="e">
        <f t="shared" si="72"/>
        <v>#VALUE!</v>
      </c>
      <c r="AC180" s="1074" t="e">
        <f t="shared" si="73"/>
        <v>#VALUE!</v>
      </c>
      <c r="AD180" s="1074" t="e">
        <f t="shared" si="74"/>
        <v>#VALUE!</v>
      </c>
      <c r="AE180" s="1075" t="e">
        <f t="shared" si="79"/>
        <v>#VALUE!</v>
      </c>
      <c r="AF180" s="1075" t="e">
        <f t="shared" si="80"/>
        <v>#VALUE!</v>
      </c>
      <c r="AG180" s="1076">
        <f>IF(H180&gt;8,tab!C$157,tab!C$160)</f>
        <v>0.5</v>
      </c>
      <c r="AH180" s="1050">
        <f t="shared" si="81"/>
        <v>0</v>
      </c>
      <c r="AI180" s="1050">
        <f t="shared" si="82"/>
        <v>0</v>
      </c>
      <c r="AJ180" s="1077" t="e">
        <f t="shared" si="83"/>
        <v>#VALUE!</v>
      </c>
      <c r="AK180" s="1053" t="e">
        <f t="shared" si="84"/>
        <v>#VALUE!</v>
      </c>
      <c r="AL180" s="1082">
        <f t="shared" si="85"/>
        <v>30</v>
      </c>
      <c r="AM180" s="1052">
        <f t="shared" si="66"/>
        <v>30</v>
      </c>
      <c r="AN180" s="1078">
        <f t="shared" si="86"/>
        <v>0</v>
      </c>
      <c r="AS180" s="219"/>
      <c r="AU180" s="51"/>
      <c r="AV180" s="51"/>
    </row>
    <row r="181" spans="2:48" ht="13.15" customHeight="1" x14ac:dyDescent="0.2">
      <c r="B181" s="21"/>
      <c r="C181" s="45"/>
      <c r="D181" s="196" t="str">
        <f>IF(op!D69=0,"",op!D69)</f>
        <v/>
      </c>
      <c r="E181" s="196" t="str">
        <f>IF(op!E69=0,"",op!E69)</f>
        <v/>
      </c>
      <c r="F181" s="196" t="str">
        <f>IF(op!F69=0,"",op!F69)</f>
        <v/>
      </c>
      <c r="G181" s="48" t="str">
        <f>IF(op!G69=0,"",op!G69+1)</f>
        <v/>
      </c>
      <c r="H181" s="1294" t="str">
        <f>IF(op!H69=0,"",op!H69)</f>
        <v/>
      </c>
      <c r="I181" s="48" t="str">
        <f>IF(op!I69=0,"",op!I69)</f>
        <v/>
      </c>
      <c r="J181" s="198" t="str">
        <f t="shared" si="75"/>
        <v/>
      </c>
      <c r="K181" s="1295" t="str">
        <f>IF(op!K69="","",op!K69)</f>
        <v/>
      </c>
      <c r="L181" s="963"/>
      <c r="M181" s="951" t="str">
        <f>IF(K181="","",IF(op!M69=0,0,op!M69))</f>
        <v/>
      </c>
      <c r="N181" s="951" t="str">
        <f>IF(K181="","",IF(op!N69=0,0,op!N69))</f>
        <v/>
      </c>
      <c r="O181" s="1083" t="str">
        <f t="shared" si="68"/>
        <v/>
      </c>
      <c r="P181" s="1084" t="str">
        <f t="shared" si="69"/>
        <v/>
      </c>
      <c r="Q181" s="1084" t="str">
        <f t="shared" si="70"/>
        <v/>
      </c>
      <c r="R181" s="963"/>
      <c r="S181" s="1027" t="str">
        <f t="shared" si="76"/>
        <v/>
      </c>
      <c r="T181" s="1027" t="str">
        <f t="shared" si="77"/>
        <v/>
      </c>
      <c r="U181" s="1148" t="str">
        <f t="shared" si="71"/>
        <v/>
      </c>
      <c r="V181" s="6"/>
      <c r="W181" s="26"/>
      <c r="Z181" s="1072" t="str">
        <f t="shared" si="78"/>
        <v/>
      </c>
      <c r="AA181" s="1073">
        <f>+tab!$C$156</f>
        <v>0.62</v>
      </c>
      <c r="AB181" s="1074" t="e">
        <f t="shared" si="72"/>
        <v>#VALUE!</v>
      </c>
      <c r="AC181" s="1074" t="e">
        <f t="shared" si="73"/>
        <v>#VALUE!</v>
      </c>
      <c r="AD181" s="1074" t="e">
        <f t="shared" si="74"/>
        <v>#VALUE!</v>
      </c>
      <c r="AE181" s="1075" t="e">
        <f t="shared" si="79"/>
        <v>#VALUE!</v>
      </c>
      <c r="AF181" s="1075" t="e">
        <f t="shared" si="80"/>
        <v>#VALUE!</v>
      </c>
      <c r="AG181" s="1076">
        <f>IF(H181&gt;8,tab!C$157,tab!C$160)</f>
        <v>0.5</v>
      </c>
      <c r="AH181" s="1050">
        <f t="shared" si="81"/>
        <v>0</v>
      </c>
      <c r="AI181" s="1050">
        <f t="shared" si="82"/>
        <v>0</v>
      </c>
      <c r="AJ181" s="1077" t="e">
        <f t="shared" si="83"/>
        <v>#VALUE!</v>
      </c>
      <c r="AK181" s="1053" t="e">
        <f t="shared" si="84"/>
        <v>#VALUE!</v>
      </c>
      <c r="AL181" s="1082">
        <f t="shared" si="85"/>
        <v>30</v>
      </c>
      <c r="AM181" s="1052">
        <f t="shared" si="66"/>
        <v>30</v>
      </c>
      <c r="AN181" s="1078">
        <f t="shared" si="86"/>
        <v>0</v>
      </c>
      <c r="AS181" s="219"/>
      <c r="AU181" s="51"/>
      <c r="AV181" s="51"/>
    </row>
    <row r="182" spans="2:48" ht="13.15" customHeight="1" x14ac:dyDescent="0.2">
      <c r="B182" s="21"/>
      <c r="C182" s="45"/>
      <c r="D182" s="196" t="str">
        <f>IF(op!D70=0,"",op!D70)</f>
        <v/>
      </c>
      <c r="E182" s="196" t="str">
        <f>IF(op!E70=0,"",op!E70)</f>
        <v/>
      </c>
      <c r="F182" s="196" t="str">
        <f>IF(op!F70=0,"",op!F70)</f>
        <v/>
      </c>
      <c r="G182" s="48" t="str">
        <f>IF(op!G70=0,"",op!G70+1)</f>
        <v/>
      </c>
      <c r="H182" s="1294" t="str">
        <f>IF(op!H70=0,"",op!H70)</f>
        <v/>
      </c>
      <c r="I182" s="48" t="str">
        <f>IF(op!I70=0,"",op!I70)</f>
        <v/>
      </c>
      <c r="J182" s="198" t="str">
        <f t="shared" si="75"/>
        <v/>
      </c>
      <c r="K182" s="1295" t="str">
        <f>IF(op!K70="","",op!K70)</f>
        <v/>
      </c>
      <c r="L182" s="963"/>
      <c r="M182" s="951" t="str">
        <f>IF(K182="","",IF(op!M70=0,0,op!M70))</f>
        <v/>
      </c>
      <c r="N182" s="951" t="str">
        <f>IF(K182="","",IF(op!N70=0,0,op!N70))</f>
        <v/>
      </c>
      <c r="O182" s="1083" t="str">
        <f t="shared" si="68"/>
        <v/>
      </c>
      <c r="P182" s="1084" t="str">
        <f t="shared" si="69"/>
        <v/>
      </c>
      <c r="Q182" s="1084" t="str">
        <f t="shared" si="70"/>
        <v/>
      </c>
      <c r="R182" s="963"/>
      <c r="S182" s="1027" t="str">
        <f t="shared" si="76"/>
        <v/>
      </c>
      <c r="T182" s="1027" t="str">
        <f t="shared" si="77"/>
        <v/>
      </c>
      <c r="U182" s="1148" t="str">
        <f t="shared" si="71"/>
        <v/>
      </c>
      <c r="V182" s="6"/>
      <c r="W182" s="26"/>
      <c r="Z182" s="1072" t="str">
        <f t="shared" si="78"/>
        <v/>
      </c>
      <c r="AA182" s="1073">
        <f>+tab!$C$156</f>
        <v>0.62</v>
      </c>
      <c r="AB182" s="1074" t="e">
        <f t="shared" si="72"/>
        <v>#VALUE!</v>
      </c>
      <c r="AC182" s="1074" t="e">
        <f t="shared" si="73"/>
        <v>#VALUE!</v>
      </c>
      <c r="AD182" s="1074" t="e">
        <f t="shared" si="74"/>
        <v>#VALUE!</v>
      </c>
      <c r="AE182" s="1075" t="e">
        <f t="shared" si="79"/>
        <v>#VALUE!</v>
      </c>
      <c r="AF182" s="1075" t="e">
        <f t="shared" si="80"/>
        <v>#VALUE!</v>
      </c>
      <c r="AG182" s="1076">
        <f>IF(H182&gt;8,tab!C$157,tab!C$160)</f>
        <v>0.5</v>
      </c>
      <c r="AH182" s="1050">
        <f t="shared" si="81"/>
        <v>0</v>
      </c>
      <c r="AI182" s="1050">
        <f t="shared" si="82"/>
        <v>0</v>
      </c>
      <c r="AJ182" s="1077" t="e">
        <f t="shared" si="83"/>
        <v>#VALUE!</v>
      </c>
      <c r="AK182" s="1053" t="e">
        <f t="shared" si="84"/>
        <v>#VALUE!</v>
      </c>
      <c r="AL182" s="1082">
        <f t="shared" si="85"/>
        <v>30</v>
      </c>
      <c r="AM182" s="1052">
        <f t="shared" si="66"/>
        <v>30</v>
      </c>
      <c r="AN182" s="1078">
        <f t="shared" si="86"/>
        <v>0</v>
      </c>
      <c r="AS182" s="219"/>
      <c r="AU182" s="51"/>
      <c r="AV182" s="51"/>
    </row>
    <row r="183" spans="2:48" ht="13.15" customHeight="1" x14ac:dyDescent="0.2">
      <c r="B183" s="21"/>
      <c r="C183" s="45"/>
      <c r="D183" s="196" t="str">
        <f>IF(op!D71=0,"",op!D71)</f>
        <v/>
      </c>
      <c r="E183" s="196" t="str">
        <f>IF(op!E71=0,"",op!E71)</f>
        <v/>
      </c>
      <c r="F183" s="196" t="str">
        <f>IF(op!F71=0,"",op!F71)</f>
        <v/>
      </c>
      <c r="G183" s="48" t="str">
        <f>IF(op!G71=0,"",op!G71+1)</f>
        <v/>
      </c>
      <c r="H183" s="1294" t="str">
        <f>IF(op!H71=0,"",op!H71)</f>
        <v/>
      </c>
      <c r="I183" s="48" t="str">
        <f>IF(op!I71=0,"",op!I71)</f>
        <v/>
      </c>
      <c r="J183" s="198" t="str">
        <f t="shared" si="75"/>
        <v/>
      </c>
      <c r="K183" s="1295" t="str">
        <f>IF(op!K71="","",op!K71)</f>
        <v/>
      </c>
      <c r="L183" s="963"/>
      <c r="M183" s="951" t="str">
        <f>IF(K183="","",IF(op!M71=0,0,op!M71))</f>
        <v/>
      </c>
      <c r="N183" s="951" t="str">
        <f>IF(K183="","",IF(op!N71=0,0,op!N71))</f>
        <v/>
      </c>
      <c r="O183" s="1083" t="str">
        <f t="shared" si="68"/>
        <v/>
      </c>
      <c r="P183" s="1084" t="str">
        <f t="shared" si="69"/>
        <v/>
      </c>
      <c r="Q183" s="1084" t="str">
        <f t="shared" si="70"/>
        <v/>
      </c>
      <c r="R183" s="963"/>
      <c r="S183" s="1027" t="str">
        <f t="shared" si="76"/>
        <v/>
      </c>
      <c r="T183" s="1027" t="str">
        <f t="shared" si="77"/>
        <v/>
      </c>
      <c r="U183" s="1148" t="str">
        <f t="shared" si="71"/>
        <v/>
      </c>
      <c r="V183" s="6"/>
      <c r="W183" s="26"/>
      <c r="Z183" s="1072" t="str">
        <f t="shared" si="78"/>
        <v/>
      </c>
      <c r="AA183" s="1073">
        <f>+tab!$C$156</f>
        <v>0.62</v>
      </c>
      <c r="AB183" s="1074" t="e">
        <f t="shared" si="72"/>
        <v>#VALUE!</v>
      </c>
      <c r="AC183" s="1074" t="e">
        <f t="shared" si="73"/>
        <v>#VALUE!</v>
      </c>
      <c r="AD183" s="1074" t="e">
        <f t="shared" si="74"/>
        <v>#VALUE!</v>
      </c>
      <c r="AE183" s="1075" t="e">
        <f t="shared" si="79"/>
        <v>#VALUE!</v>
      </c>
      <c r="AF183" s="1075" t="e">
        <f t="shared" si="80"/>
        <v>#VALUE!</v>
      </c>
      <c r="AG183" s="1076">
        <f>IF(H183&gt;8,tab!C$157,tab!C$160)</f>
        <v>0.5</v>
      </c>
      <c r="AH183" s="1050">
        <f t="shared" si="81"/>
        <v>0</v>
      </c>
      <c r="AI183" s="1050">
        <f t="shared" si="82"/>
        <v>0</v>
      </c>
      <c r="AJ183" s="1077" t="e">
        <f t="shared" si="83"/>
        <v>#VALUE!</v>
      </c>
      <c r="AK183" s="1053" t="e">
        <f t="shared" si="84"/>
        <v>#VALUE!</v>
      </c>
      <c r="AL183" s="1082">
        <f t="shared" si="85"/>
        <v>30</v>
      </c>
      <c r="AM183" s="1052">
        <f t="shared" si="66"/>
        <v>30</v>
      </c>
      <c r="AN183" s="1078">
        <f t="shared" si="86"/>
        <v>0</v>
      </c>
      <c r="AS183" s="219"/>
      <c r="AU183" s="51"/>
      <c r="AV183" s="51"/>
    </row>
    <row r="184" spans="2:48" ht="13.15" customHeight="1" x14ac:dyDescent="0.2">
      <c r="B184" s="21"/>
      <c r="C184" s="45"/>
      <c r="D184" s="196" t="str">
        <f>IF(op!D72=0,"",op!D72)</f>
        <v/>
      </c>
      <c r="E184" s="196" t="str">
        <f>IF(op!E72=0,"",op!E72)</f>
        <v/>
      </c>
      <c r="F184" s="196" t="str">
        <f>IF(op!F72=0,"",op!F72)</f>
        <v/>
      </c>
      <c r="G184" s="48" t="str">
        <f>IF(op!G72=0,"",op!G72+1)</f>
        <v/>
      </c>
      <c r="H184" s="1294" t="str">
        <f>IF(op!H72=0,"",op!H72)</f>
        <v/>
      </c>
      <c r="I184" s="48" t="str">
        <f>IF(op!I72=0,"",op!I72)</f>
        <v/>
      </c>
      <c r="J184" s="198" t="str">
        <f t="shared" si="75"/>
        <v/>
      </c>
      <c r="K184" s="1295" t="str">
        <f>IF(op!K72="","",op!K72)</f>
        <v/>
      </c>
      <c r="L184" s="963"/>
      <c r="M184" s="951" t="str">
        <f>IF(K184="","",IF(op!M72=0,0,op!M72))</f>
        <v/>
      </c>
      <c r="N184" s="951" t="str">
        <f>IF(K184="","",IF(op!N72=0,0,op!N72))</f>
        <v/>
      </c>
      <c r="O184" s="1083" t="str">
        <f t="shared" si="68"/>
        <v/>
      </c>
      <c r="P184" s="1084" t="str">
        <f t="shared" si="69"/>
        <v/>
      </c>
      <c r="Q184" s="1084" t="str">
        <f t="shared" si="70"/>
        <v/>
      </c>
      <c r="R184" s="963"/>
      <c r="S184" s="1027" t="str">
        <f t="shared" si="76"/>
        <v/>
      </c>
      <c r="T184" s="1027" t="str">
        <f t="shared" si="77"/>
        <v/>
      </c>
      <c r="U184" s="1148" t="str">
        <f t="shared" si="71"/>
        <v/>
      </c>
      <c r="V184" s="6"/>
      <c r="W184" s="26"/>
      <c r="Z184" s="1072" t="str">
        <f t="shared" si="78"/>
        <v/>
      </c>
      <c r="AA184" s="1073">
        <f>+tab!$C$156</f>
        <v>0.62</v>
      </c>
      <c r="AB184" s="1074" t="e">
        <f t="shared" si="72"/>
        <v>#VALUE!</v>
      </c>
      <c r="AC184" s="1074" t="e">
        <f t="shared" si="73"/>
        <v>#VALUE!</v>
      </c>
      <c r="AD184" s="1074" t="e">
        <f t="shared" si="74"/>
        <v>#VALUE!</v>
      </c>
      <c r="AE184" s="1075" t="e">
        <f t="shared" si="79"/>
        <v>#VALUE!</v>
      </c>
      <c r="AF184" s="1075" t="e">
        <f t="shared" si="80"/>
        <v>#VALUE!</v>
      </c>
      <c r="AG184" s="1076">
        <f>IF(H184&gt;8,tab!C$157,tab!C$160)</f>
        <v>0.5</v>
      </c>
      <c r="AH184" s="1050">
        <f t="shared" si="81"/>
        <v>0</v>
      </c>
      <c r="AI184" s="1050">
        <f t="shared" si="82"/>
        <v>0</v>
      </c>
      <c r="AJ184" s="1077" t="e">
        <f t="shared" si="83"/>
        <v>#VALUE!</v>
      </c>
      <c r="AK184" s="1053" t="e">
        <f t="shared" si="84"/>
        <v>#VALUE!</v>
      </c>
      <c r="AL184" s="1082">
        <f t="shared" si="85"/>
        <v>30</v>
      </c>
      <c r="AM184" s="1052">
        <f t="shared" si="66"/>
        <v>30</v>
      </c>
      <c r="AN184" s="1078">
        <f t="shared" si="86"/>
        <v>0</v>
      </c>
      <c r="AS184" s="219"/>
      <c r="AU184" s="51"/>
      <c r="AV184" s="51"/>
    </row>
    <row r="185" spans="2:48" ht="13.15" customHeight="1" x14ac:dyDescent="0.2">
      <c r="B185" s="21"/>
      <c r="C185" s="45"/>
      <c r="D185" s="196" t="str">
        <f>IF(op!D73=0,"",op!D73)</f>
        <v/>
      </c>
      <c r="E185" s="196" t="str">
        <f>IF(op!E73=0,"",op!E73)</f>
        <v/>
      </c>
      <c r="F185" s="196" t="str">
        <f>IF(op!F73=0,"",op!F73)</f>
        <v/>
      </c>
      <c r="G185" s="48" t="str">
        <f>IF(op!G73=0,"",op!G73+1)</f>
        <v/>
      </c>
      <c r="H185" s="1294" t="str">
        <f>IF(op!H73=0,"",op!H73)</f>
        <v/>
      </c>
      <c r="I185" s="48" t="str">
        <f>IF(op!I73=0,"",op!I73)</f>
        <v/>
      </c>
      <c r="J185" s="198" t="str">
        <f t="shared" si="75"/>
        <v/>
      </c>
      <c r="K185" s="1295" t="str">
        <f>IF(op!K73="","",op!K73)</f>
        <v/>
      </c>
      <c r="L185" s="963"/>
      <c r="M185" s="951" t="str">
        <f>IF(K185="","",IF(op!M73=0,0,op!M73))</f>
        <v/>
      </c>
      <c r="N185" s="951" t="str">
        <f>IF(K185="","",IF(op!N73=0,0,op!N73))</f>
        <v/>
      </c>
      <c r="O185" s="1083" t="str">
        <f t="shared" si="68"/>
        <v/>
      </c>
      <c r="P185" s="1084" t="str">
        <f t="shared" si="69"/>
        <v/>
      </c>
      <c r="Q185" s="1084" t="str">
        <f t="shared" si="70"/>
        <v/>
      </c>
      <c r="R185" s="963"/>
      <c r="S185" s="1027" t="str">
        <f t="shared" si="76"/>
        <v/>
      </c>
      <c r="T185" s="1027" t="str">
        <f t="shared" si="77"/>
        <v/>
      </c>
      <c r="U185" s="1148" t="str">
        <f t="shared" si="71"/>
        <v/>
      </c>
      <c r="V185" s="6"/>
      <c r="W185" s="26"/>
      <c r="Z185" s="1072" t="str">
        <f t="shared" si="78"/>
        <v/>
      </c>
      <c r="AA185" s="1073">
        <f>+tab!$C$156</f>
        <v>0.62</v>
      </c>
      <c r="AB185" s="1074" t="e">
        <f t="shared" si="72"/>
        <v>#VALUE!</v>
      </c>
      <c r="AC185" s="1074" t="e">
        <f t="shared" si="73"/>
        <v>#VALUE!</v>
      </c>
      <c r="AD185" s="1074" t="e">
        <f t="shared" si="74"/>
        <v>#VALUE!</v>
      </c>
      <c r="AE185" s="1075" t="e">
        <f t="shared" si="79"/>
        <v>#VALUE!</v>
      </c>
      <c r="AF185" s="1075" t="e">
        <f t="shared" si="80"/>
        <v>#VALUE!</v>
      </c>
      <c r="AG185" s="1076">
        <f>IF(H185&gt;8,tab!C$157,tab!C$160)</f>
        <v>0.5</v>
      </c>
      <c r="AH185" s="1050">
        <f t="shared" si="81"/>
        <v>0</v>
      </c>
      <c r="AI185" s="1050">
        <f t="shared" si="82"/>
        <v>0</v>
      </c>
      <c r="AJ185" s="1077" t="e">
        <f t="shared" si="83"/>
        <v>#VALUE!</v>
      </c>
      <c r="AK185" s="1053" t="e">
        <f t="shared" si="84"/>
        <v>#VALUE!</v>
      </c>
      <c r="AL185" s="1082">
        <f t="shared" si="85"/>
        <v>30</v>
      </c>
      <c r="AM185" s="1052">
        <f t="shared" si="66"/>
        <v>30</v>
      </c>
      <c r="AN185" s="1078">
        <f t="shared" si="86"/>
        <v>0</v>
      </c>
      <c r="AS185" s="219"/>
      <c r="AU185" s="51"/>
      <c r="AV185" s="51"/>
    </row>
    <row r="186" spans="2:48" ht="13.15" customHeight="1" x14ac:dyDescent="0.2">
      <c r="B186" s="21"/>
      <c r="C186" s="45"/>
      <c r="D186" s="196" t="str">
        <f>IF(op!D74=0,"",op!D74)</f>
        <v/>
      </c>
      <c r="E186" s="196" t="str">
        <f>IF(op!E74=0,"",op!E74)</f>
        <v/>
      </c>
      <c r="F186" s="196" t="str">
        <f>IF(op!F74=0,"",op!F74)</f>
        <v/>
      </c>
      <c r="G186" s="48" t="str">
        <f>IF(op!G74=0,"",op!G74+1)</f>
        <v/>
      </c>
      <c r="H186" s="1294" t="str">
        <f>IF(op!H74=0,"",op!H74)</f>
        <v/>
      </c>
      <c r="I186" s="48" t="str">
        <f>IF(op!I74=0,"",op!I74)</f>
        <v/>
      </c>
      <c r="J186" s="198" t="str">
        <f t="shared" si="75"/>
        <v/>
      </c>
      <c r="K186" s="1295" t="str">
        <f>IF(op!K74="","",op!K74)</f>
        <v/>
      </c>
      <c r="L186" s="963"/>
      <c r="M186" s="951" t="str">
        <f>IF(K186="","",IF(op!M74=0,0,op!M74))</f>
        <v/>
      </c>
      <c r="N186" s="951" t="str">
        <f>IF(K186="","",IF(op!N74=0,0,op!N74))</f>
        <v/>
      </c>
      <c r="O186" s="1083" t="str">
        <f t="shared" si="68"/>
        <v/>
      </c>
      <c r="P186" s="1084" t="str">
        <f t="shared" si="69"/>
        <v/>
      </c>
      <c r="Q186" s="1084" t="str">
        <f t="shared" si="70"/>
        <v/>
      </c>
      <c r="R186" s="963"/>
      <c r="S186" s="1027" t="str">
        <f t="shared" si="76"/>
        <v/>
      </c>
      <c r="T186" s="1027" t="str">
        <f t="shared" si="77"/>
        <v/>
      </c>
      <c r="U186" s="1148" t="str">
        <f t="shared" si="71"/>
        <v/>
      </c>
      <c r="V186" s="6"/>
      <c r="W186" s="26"/>
      <c r="Z186" s="1072" t="str">
        <f t="shared" si="78"/>
        <v/>
      </c>
      <c r="AA186" s="1073">
        <f>+tab!$C$156</f>
        <v>0.62</v>
      </c>
      <c r="AB186" s="1074" t="e">
        <f t="shared" si="72"/>
        <v>#VALUE!</v>
      </c>
      <c r="AC186" s="1074" t="e">
        <f t="shared" si="73"/>
        <v>#VALUE!</v>
      </c>
      <c r="AD186" s="1074" t="e">
        <f t="shared" si="74"/>
        <v>#VALUE!</v>
      </c>
      <c r="AE186" s="1075" t="e">
        <f t="shared" si="79"/>
        <v>#VALUE!</v>
      </c>
      <c r="AF186" s="1075" t="e">
        <f t="shared" si="80"/>
        <v>#VALUE!</v>
      </c>
      <c r="AG186" s="1076">
        <f>IF(H186&gt;8,tab!C$157,tab!C$160)</f>
        <v>0.5</v>
      </c>
      <c r="AH186" s="1050">
        <f t="shared" si="81"/>
        <v>0</v>
      </c>
      <c r="AI186" s="1050">
        <f t="shared" si="82"/>
        <v>0</v>
      </c>
      <c r="AJ186" s="1077" t="e">
        <f t="shared" si="83"/>
        <v>#VALUE!</v>
      </c>
      <c r="AK186" s="1053" t="e">
        <f t="shared" si="84"/>
        <v>#VALUE!</v>
      </c>
      <c r="AL186" s="1082">
        <f t="shared" si="85"/>
        <v>30</v>
      </c>
      <c r="AM186" s="1052">
        <f t="shared" si="66"/>
        <v>30</v>
      </c>
      <c r="AN186" s="1078">
        <f t="shared" si="86"/>
        <v>0</v>
      </c>
      <c r="AS186" s="219"/>
      <c r="AU186" s="51"/>
      <c r="AV186" s="51"/>
    </row>
    <row r="187" spans="2:48" ht="13.15" customHeight="1" x14ac:dyDescent="0.2">
      <c r="B187" s="21"/>
      <c r="C187" s="45"/>
      <c r="D187" s="196" t="str">
        <f>IF(op!D75=0,"",op!D75)</f>
        <v/>
      </c>
      <c r="E187" s="196" t="str">
        <f>IF(op!E75=0,"",op!E75)</f>
        <v/>
      </c>
      <c r="F187" s="196" t="str">
        <f>IF(op!F75=0,"",op!F75)</f>
        <v/>
      </c>
      <c r="G187" s="48" t="str">
        <f>IF(op!G75=0,"",op!G75+1)</f>
        <v/>
      </c>
      <c r="H187" s="1294" t="str">
        <f>IF(op!H75=0,"",op!H75)</f>
        <v/>
      </c>
      <c r="I187" s="48" t="str">
        <f>IF(op!I75=0,"",op!I75)</f>
        <v/>
      </c>
      <c r="J187" s="198" t="str">
        <f t="shared" si="75"/>
        <v/>
      </c>
      <c r="K187" s="1295" t="str">
        <f>IF(op!K75="","",op!K75)</f>
        <v/>
      </c>
      <c r="L187" s="963"/>
      <c r="M187" s="951" t="str">
        <f>IF(K187="","",IF(op!M75=0,0,op!M75))</f>
        <v/>
      </c>
      <c r="N187" s="951" t="str">
        <f>IF(K187="","",IF(op!N75=0,0,op!N75))</f>
        <v/>
      </c>
      <c r="O187" s="1083" t="str">
        <f t="shared" si="68"/>
        <v/>
      </c>
      <c r="P187" s="1084" t="str">
        <f t="shared" si="69"/>
        <v/>
      </c>
      <c r="Q187" s="1084" t="str">
        <f t="shared" si="70"/>
        <v/>
      </c>
      <c r="R187" s="963"/>
      <c r="S187" s="1027" t="str">
        <f t="shared" si="76"/>
        <v/>
      </c>
      <c r="T187" s="1027" t="str">
        <f t="shared" si="77"/>
        <v/>
      </c>
      <c r="U187" s="1148" t="str">
        <f t="shared" si="71"/>
        <v/>
      </c>
      <c r="V187" s="6"/>
      <c r="W187" s="26"/>
      <c r="Z187" s="1072" t="str">
        <f t="shared" si="78"/>
        <v/>
      </c>
      <c r="AA187" s="1073">
        <f>+tab!$C$156</f>
        <v>0.62</v>
      </c>
      <c r="AB187" s="1074" t="e">
        <f t="shared" si="72"/>
        <v>#VALUE!</v>
      </c>
      <c r="AC187" s="1074" t="e">
        <f t="shared" si="73"/>
        <v>#VALUE!</v>
      </c>
      <c r="AD187" s="1074" t="e">
        <f t="shared" si="74"/>
        <v>#VALUE!</v>
      </c>
      <c r="AE187" s="1075" t="e">
        <f t="shared" si="79"/>
        <v>#VALUE!</v>
      </c>
      <c r="AF187" s="1075" t="e">
        <f t="shared" si="80"/>
        <v>#VALUE!</v>
      </c>
      <c r="AG187" s="1076">
        <f>IF(H187&gt;8,tab!C$157,tab!C$160)</f>
        <v>0.5</v>
      </c>
      <c r="AH187" s="1050">
        <f t="shared" si="81"/>
        <v>0</v>
      </c>
      <c r="AI187" s="1050">
        <f t="shared" si="82"/>
        <v>0</v>
      </c>
      <c r="AJ187" s="1077" t="e">
        <f t="shared" si="83"/>
        <v>#VALUE!</v>
      </c>
      <c r="AK187" s="1053" t="e">
        <f t="shared" si="84"/>
        <v>#VALUE!</v>
      </c>
      <c r="AL187" s="1082">
        <f t="shared" si="85"/>
        <v>30</v>
      </c>
      <c r="AM187" s="1052">
        <f t="shared" si="66"/>
        <v>30</v>
      </c>
      <c r="AN187" s="1078">
        <f t="shared" si="86"/>
        <v>0</v>
      </c>
      <c r="AS187" s="219"/>
      <c r="AU187" s="51"/>
      <c r="AV187" s="51"/>
    </row>
    <row r="188" spans="2:48" ht="13.15" customHeight="1" x14ac:dyDescent="0.2">
      <c r="B188" s="21"/>
      <c r="C188" s="45"/>
      <c r="D188" s="196" t="str">
        <f>IF(op!D76=0,"",op!D76)</f>
        <v/>
      </c>
      <c r="E188" s="196" t="str">
        <f>IF(op!E76=0,"",op!E76)</f>
        <v/>
      </c>
      <c r="F188" s="196" t="str">
        <f>IF(op!F76=0,"",op!F76)</f>
        <v/>
      </c>
      <c r="G188" s="48" t="str">
        <f>IF(op!G76=0,"",op!G76+1)</f>
        <v/>
      </c>
      <c r="H188" s="1294" t="str">
        <f>IF(op!H76=0,"",op!H76)</f>
        <v/>
      </c>
      <c r="I188" s="48" t="str">
        <f>IF(op!I76=0,"",op!I76)</f>
        <v/>
      </c>
      <c r="J188" s="198" t="str">
        <f t="shared" si="75"/>
        <v/>
      </c>
      <c r="K188" s="1295" t="str">
        <f>IF(op!K76="","",op!K76)</f>
        <v/>
      </c>
      <c r="L188" s="963"/>
      <c r="M188" s="951" t="str">
        <f>IF(K188="","",IF(op!M76=0,0,op!M76))</f>
        <v/>
      </c>
      <c r="N188" s="951" t="str">
        <f>IF(K188="","",IF(op!N76=0,0,op!N76))</f>
        <v/>
      </c>
      <c r="O188" s="1083" t="str">
        <f t="shared" si="68"/>
        <v/>
      </c>
      <c r="P188" s="1084" t="str">
        <f t="shared" si="69"/>
        <v/>
      </c>
      <c r="Q188" s="1084" t="str">
        <f t="shared" si="70"/>
        <v/>
      </c>
      <c r="R188" s="963"/>
      <c r="S188" s="1027" t="str">
        <f t="shared" si="76"/>
        <v/>
      </c>
      <c r="T188" s="1027" t="str">
        <f t="shared" si="77"/>
        <v/>
      </c>
      <c r="U188" s="1148" t="str">
        <f t="shared" si="71"/>
        <v/>
      </c>
      <c r="V188" s="6"/>
      <c r="W188" s="26"/>
      <c r="Z188" s="1072" t="str">
        <f t="shared" si="78"/>
        <v/>
      </c>
      <c r="AA188" s="1073">
        <f>+tab!$C$156</f>
        <v>0.62</v>
      </c>
      <c r="AB188" s="1074" t="e">
        <f t="shared" si="72"/>
        <v>#VALUE!</v>
      </c>
      <c r="AC188" s="1074" t="e">
        <f t="shared" si="73"/>
        <v>#VALUE!</v>
      </c>
      <c r="AD188" s="1074" t="e">
        <f t="shared" si="74"/>
        <v>#VALUE!</v>
      </c>
      <c r="AE188" s="1075" t="e">
        <f t="shared" si="79"/>
        <v>#VALUE!</v>
      </c>
      <c r="AF188" s="1075" t="e">
        <f t="shared" si="80"/>
        <v>#VALUE!</v>
      </c>
      <c r="AG188" s="1076">
        <f>IF(H188&gt;8,tab!C$157,tab!C$160)</f>
        <v>0.5</v>
      </c>
      <c r="AH188" s="1050">
        <f t="shared" si="81"/>
        <v>0</v>
      </c>
      <c r="AI188" s="1050">
        <f t="shared" si="82"/>
        <v>0</v>
      </c>
      <c r="AJ188" s="1077" t="e">
        <f t="shared" si="83"/>
        <v>#VALUE!</v>
      </c>
      <c r="AK188" s="1053" t="e">
        <f t="shared" si="84"/>
        <v>#VALUE!</v>
      </c>
      <c r="AL188" s="1082">
        <f t="shared" si="85"/>
        <v>30</v>
      </c>
      <c r="AM188" s="1052">
        <f t="shared" si="66"/>
        <v>30</v>
      </c>
      <c r="AN188" s="1078">
        <f t="shared" si="86"/>
        <v>0</v>
      </c>
      <c r="AS188" s="219"/>
      <c r="AU188" s="51"/>
      <c r="AV188" s="51"/>
    </row>
    <row r="189" spans="2:48" ht="13.15" customHeight="1" x14ac:dyDescent="0.2">
      <c r="B189" s="21"/>
      <c r="C189" s="45"/>
      <c r="D189" s="196" t="str">
        <f>IF(op!D77=0,"",op!D77)</f>
        <v/>
      </c>
      <c r="E189" s="196" t="str">
        <f>IF(op!E77=0,"",op!E77)</f>
        <v/>
      </c>
      <c r="F189" s="196" t="str">
        <f>IF(op!F77=0,"",op!F77)</f>
        <v/>
      </c>
      <c r="G189" s="48" t="str">
        <f>IF(op!G77=0,"",op!G77+1)</f>
        <v/>
      </c>
      <c r="H189" s="1294" t="str">
        <f>IF(op!H77=0,"",op!H77)</f>
        <v/>
      </c>
      <c r="I189" s="48" t="str">
        <f>IF(op!I77=0,"",op!I77)</f>
        <v/>
      </c>
      <c r="J189" s="198" t="str">
        <f t="shared" si="75"/>
        <v/>
      </c>
      <c r="K189" s="1295" t="str">
        <f>IF(op!K77="","",op!K77)</f>
        <v/>
      </c>
      <c r="L189" s="963"/>
      <c r="M189" s="951" t="str">
        <f>IF(K189="","",IF(op!M77=0,0,op!M77))</f>
        <v/>
      </c>
      <c r="N189" s="951" t="str">
        <f>IF(K189="","",IF(op!N77=0,0,op!N77))</f>
        <v/>
      </c>
      <c r="O189" s="1083" t="str">
        <f t="shared" si="68"/>
        <v/>
      </c>
      <c r="P189" s="1084" t="str">
        <f t="shared" si="69"/>
        <v/>
      </c>
      <c r="Q189" s="1084" t="str">
        <f t="shared" si="70"/>
        <v/>
      </c>
      <c r="R189" s="963"/>
      <c r="S189" s="1027" t="str">
        <f t="shared" si="76"/>
        <v/>
      </c>
      <c r="T189" s="1027" t="str">
        <f t="shared" si="77"/>
        <v/>
      </c>
      <c r="U189" s="1148" t="str">
        <f t="shared" si="71"/>
        <v/>
      </c>
      <c r="V189" s="6"/>
      <c r="W189" s="26"/>
      <c r="Z189" s="1072" t="str">
        <f t="shared" si="78"/>
        <v/>
      </c>
      <c r="AA189" s="1073">
        <f>+tab!$C$156</f>
        <v>0.62</v>
      </c>
      <c r="AB189" s="1074" t="e">
        <f t="shared" si="72"/>
        <v>#VALUE!</v>
      </c>
      <c r="AC189" s="1074" t="e">
        <f t="shared" si="73"/>
        <v>#VALUE!</v>
      </c>
      <c r="AD189" s="1074" t="e">
        <f t="shared" si="74"/>
        <v>#VALUE!</v>
      </c>
      <c r="AE189" s="1075" t="e">
        <f t="shared" si="79"/>
        <v>#VALUE!</v>
      </c>
      <c r="AF189" s="1075" t="e">
        <f t="shared" si="80"/>
        <v>#VALUE!</v>
      </c>
      <c r="AG189" s="1076">
        <f>IF(H189&gt;8,tab!C$157,tab!C$160)</f>
        <v>0.5</v>
      </c>
      <c r="AH189" s="1050">
        <f t="shared" si="81"/>
        <v>0</v>
      </c>
      <c r="AI189" s="1050">
        <f t="shared" si="82"/>
        <v>0</v>
      </c>
      <c r="AJ189" s="1077" t="e">
        <f t="shared" si="83"/>
        <v>#VALUE!</v>
      </c>
      <c r="AK189" s="1053" t="e">
        <f t="shared" si="84"/>
        <v>#VALUE!</v>
      </c>
      <c r="AL189" s="1082">
        <f t="shared" si="85"/>
        <v>30</v>
      </c>
      <c r="AM189" s="1052">
        <f t="shared" si="66"/>
        <v>30</v>
      </c>
      <c r="AN189" s="1078">
        <f t="shared" si="86"/>
        <v>0</v>
      </c>
      <c r="AS189" s="219"/>
      <c r="AU189" s="51"/>
      <c r="AV189" s="51"/>
    </row>
    <row r="190" spans="2:48" ht="13.15" customHeight="1" x14ac:dyDescent="0.2">
      <c r="B190" s="21"/>
      <c r="C190" s="45"/>
      <c r="D190" s="196" t="str">
        <f>IF(op!D78=0,"",op!D78)</f>
        <v/>
      </c>
      <c r="E190" s="196" t="str">
        <f>IF(op!E78=0,"",op!E78)</f>
        <v/>
      </c>
      <c r="F190" s="196" t="str">
        <f>IF(op!F78=0,"",op!F78)</f>
        <v/>
      </c>
      <c r="G190" s="48" t="str">
        <f>IF(op!G78=0,"",op!G78+1)</f>
        <v/>
      </c>
      <c r="H190" s="1294" t="str">
        <f>IF(op!H78=0,"",op!H78)</f>
        <v/>
      </c>
      <c r="I190" s="48" t="str">
        <f>IF(op!I78=0,"",op!I78)</f>
        <v/>
      </c>
      <c r="J190" s="198" t="str">
        <f t="shared" si="75"/>
        <v/>
      </c>
      <c r="K190" s="1295" t="str">
        <f>IF(op!K78="","",op!K78)</f>
        <v/>
      </c>
      <c r="L190" s="963"/>
      <c r="M190" s="951" t="str">
        <f>IF(K190="","",IF(op!M78=0,0,op!M78))</f>
        <v/>
      </c>
      <c r="N190" s="951" t="str">
        <f>IF(K190="","",IF(op!N78=0,0,op!N78))</f>
        <v/>
      </c>
      <c r="O190" s="1083" t="str">
        <f t="shared" si="68"/>
        <v/>
      </c>
      <c r="P190" s="1084" t="str">
        <f t="shared" si="69"/>
        <v/>
      </c>
      <c r="Q190" s="1084" t="str">
        <f t="shared" si="70"/>
        <v/>
      </c>
      <c r="R190" s="963"/>
      <c r="S190" s="1027" t="str">
        <f t="shared" si="76"/>
        <v/>
      </c>
      <c r="T190" s="1027" t="str">
        <f t="shared" si="77"/>
        <v/>
      </c>
      <c r="U190" s="1148" t="str">
        <f t="shared" si="71"/>
        <v/>
      </c>
      <c r="V190" s="6"/>
      <c r="W190" s="26"/>
      <c r="Z190" s="1072" t="str">
        <f t="shared" si="78"/>
        <v/>
      </c>
      <c r="AA190" s="1073">
        <f>+tab!$C$156</f>
        <v>0.62</v>
      </c>
      <c r="AB190" s="1074" t="e">
        <f t="shared" si="72"/>
        <v>#VALUE!</v>
      </c>
      <c r="AC190" s="1074" t="e">
        <f t="shared" si="73"/>
        <v>#VALUE!</v>
      </c>
      <c r="AD190" s="1074" t="e">
        <f t="shared" si="74"/>
        <v>#VALUE!</v>
      </c>
      <c r="AE190" s="1075" t="e">
        <f t="shared" si="79"/>
        <v>#VALUE!</v>
      </c>
      <c r="AF190" s="1075" t="e">
        <f t="shared" si="80"/>
        <v>#VALUE!</v>
      </c>
      <c r="AG190" s="1076">
        <f>IF(H190&gt;8,tab!C$157,tab!C$160)</f>
        <v>0.5</v>
      </c>
      <c r="AH190" s="1050">
        <f t="shared" si="81"/>
        <v>0</v>
      </c>
      <c r="AI190" s="1050">
        <f t="shared" si="82"/>
        <v>0</v>
      </c>
      <c r="AJ190" s="1077" t="e">
        <f t="shared" si="83"/>
        <v>#VALUE!</v>
      </c>
      <c r="AK190" s="1053" t="e">
        <f t="shared" si="84"/>
        <v>#VALUE!</v>
      </c>
      <c r="AL190" s="1082">
        <f t="shared" si="85"/>
        <v>30</v>
      </c>
      <c r="AM190" s="1052">
        <f t="shared" si="66"/>
        <v>30</v>
      </c>
      <c r="AN190" s="1078">
        <f t="shared" si="86"/>
        <v>0</v>
      </c>
      <c r="AS190" s="219"/>
      <c r="AU190" s="51"/>
      <c r="AV190" s="51"/>
    </row>
    <row r="191" spans="2:48" ht="13.15" customHeight="1" x14ac:dyDescent="0.2">
      <c r="B191" s="21"/>
      <c r="C191" s="45"/>
      <c r="D191" s="196" t="str">
        <f>IF(op!D79=0,"",op!D79)</f>
        <v/>
      </c>
      <c r="E191" s="196" t="str">
        <f>IF(op!E79=0,"",op!E79)</f>
        <v/>
      </c>
      <c r="F191" s="196" t="str">
        <f>IF(op!F79=0,"",op!F79)</f>
        <v/>
      </c>
      <c r="G191" s="48" t="str">
        <f>IF(op!G79=0,"",op!G79+1)</f>
        <v/>
      </c>
      <c r="H191" s="1294" t="str">
        <f>IF(op!H79=0,"",op!H79)</f>
        <v/>
      </c>
      <c r="I191" s="48" t="str">
        <f>IF(op!I79=0,"",op!I79)</f>
        <v/>
      </c>
      <c r="J191" s="198" t="str">
        <f t="shared" si="75"/>
        <v/>
      </c>
      <c r="K191" s="1295" t="str">
        <f>IF(op!K79="","",op!K79)</f>
        <v/>
      </c>
      <c r="L191" s="963"/>
      <c r="M191" s="951" t="str">
        <f>IF(K191="","",IF(op!M79=0,0,op!M79))</f>
        <v/>
      </c>
      <c r="N191" s="951" t="str">
        <f>IF(K191="","",IF(op!N79=0,0,op!N79))</f>
        <v/>
      </c>
      <c r="O191" s="1083" t="str">
        <f t="shared" si="68"/>
        <v/>
      </c>
      <c r="P191" s="1084" t="str">
        <f t="shared" si="69"/>
        <v/>
      </c>
      <c r="Q191" s="1084" t="str">
        <f t="shared" si="70"/>
        <v/>
      </c>
      <c r="R191" s="963"/>
      <c r="S191" s="1027" t="str">
        <f t="shared" si="76"/>
        <v/>
      </c>
      <c r="T191" s="1027" t="str">
        <f t="shared" si="77"/>
        <v/>
      </c>
      <c r="U191" s="1148" t="str">
        <f t="shared" si="71"/>
        <v/>
      </c>
      <c r="V191" s="6"/>
      <c r="W191" s="26"/>
      <c r="Z191" s="1072" t="str">
        <f t="shared" si="78"/>
        <v/>
      </c>
      <c r="AA191" s="1073">
        <f>+tab!$C$156</f>
        <v>0.62</v>
      </c>
      <c r="AB191" s="1074" t="e">
        <f t="shared" si="72"/>
        <v>#VALUE!</v>
      </c>
      <c r="AC191" s="1074" t="e">
        <f t="shared" si="73"/>
        <v>#VALUE!</v>
      </c>
      <c r="AD191" s="1074" t="e">
        <f t="shared" si="74"/>
        <v>#VALUE!</v>
      </c>
      <c r="AE191" s="1075" t="e">
        <f t="shared" si="79"/>
        <v>#VALUE!</v>
      </c>
      <c r="AF191" s="1075" t="e">
        <f t="shared" si="80"/>
        <v>#VALUE!</v>
      </c>
      <c r="AG191" s="1076">
        <f>IF(H191&gt;8,tab!C$157,tab!C$160)</f>
        <v>0.5</v>
      </c>
      <c r="AH191" s="1050">
        <f t="shared" si="81"/>
        <v>0</v>
      </c>
      <c r="AI191" s="1050">
        <f t="shared" si="82"/>
        <v>0</v>
      </c>
      <c r="AJ191" s="1077" t="e">
        <f t="shared" si="83"/>
        <v>#VALUE!</v>
      </c>
      <c r="AK191" s="1053" t="e">
        <f t="shared" si="84"/>
        <v>#VALUE!</v>
      </c>
      <c r="AL191" s="1082">
        <f t="shared" si="85"/>
        <v>30</v>
      </c>
      <c r="AM191" s="1052">
        <f t="shared" si="66"/>
        <v>30</v>
      </c>
      <c r="AN191" s="1078">
        <f t="shared" si="86"/>
        <v>0</v>
      </c>
      <c r="AS191" s="219"/>
      <c r="AU191" s="51"/>
      <c r="AV191" s="51"/>
    </row>
    <row r="192" spans="2:48" ht="13.15" customHeight="1" x14ac:dyDescent="0.2">
      <c r="B192" s="21"/>
      <c r="C192" s="45"/>
      <c r="D192" s="196" t="str">
        <f>IF(op!D80=0,"",op!D80)</f>
        <v/>
      </c>
      <c r="E192" s="196" t="str">
        <f>IF(op!E80=0,"",op!E80)</f>
        <v/>
      </c>
      <c r="F192" s="196" t="str">
        <f>IF(op!F80=0,"",op!F80)</f>
        <v/>
      </c>
      <c r="G192" s="48" t="str">
        <f>IF(op!G80=0,"",op!G80+1)</f>
        <v/>
      </c>
      <c r="H192" s="1294" t="str">
        <f>IF(op!H80=0,"",op!H80)</f>
        <v/>
      </c>
      <c r="I192" s="48" t="str">
        <f>IF(op!I80=0,"",op!I80)</f>
        <v/>
      </c>
      <c r="J192" s="198" t="str">
        <f t="shared" ref="J192:J223" si="87">IF(E192="","",IF(J80=VLOOKUP(I192,Schaal2014,22,FALSE),J80,J80+1))</f>
        <v/>
      </c>
      <c r="K192" s="1295" t="str">
        <f>IF(op!K80="","",op!K80)</f>
        <v/>
      </c>
      <c r="L192" s="963"/>
      <c r="M192" s="951" t="str">
        <f>IF(K192="","",IF(op!M80=0,0,op!M80))</f>
        <v/>
      </c>
      <c r="N192" s="951" t="str">
        <f>IF(K192="","",IF(op!N80=0,0,op!N80))</f>
        <v/>
      </c>
      <c r="O192" s="1083" t="str">
        <f t="shared" si="68"/>
        <v/>
      </c>
      <c r="P192" s="1084" t="str">
        <f t="shared" si="69"/>
        <v/>
      </c>
      <c r="Q192" s="1084" t="str">
        <f t="shared" si="70"/>
        <v/>
      </c>
      <c r="R192" s="963"/>
      <c r="S192" s="1027" t="str">
        <f t="shared" ref="S192:S227" si="88">IF(K192="","",(1659*K192-Q192)*AC192)</f>
        <v/>
      </c>
      <c r="T192" s="1027" t="str">
        <f t="shared" ref="T192:T227" si="89">IF(K192="","",(Q192*AD192)+AB192*(AE192+AF192*(1-AG192)))</f>
        <v/>
      </c>
      <c r="U192" s="1148" t="str">
        <f t="shared" si="71"/>
        <v/>
      </c>
      <c r="V192" s="6"/>
      <c r="W192" s="26"/>
      <c r="Z192" s="1072" t="str">
        <f t="shared" ref="Z192:Z227" si="90">IF(I192="","",VLOOKUP(I192,Schaal2014,J192+1,FALSE))</f>
        <v/>
      </c>
      <c r="AA192" s="1073">
        <f>+tab!$C$156</f>
        <v>0.62</v>
      </c>
      <c r="AB192" s="1074" t="e">
        <f t="shared" si="72"/>
        <v>#VALUE!</v>
      </c>
      <c r="AC192" s="1074" t="e">
        <f t="shared" si="73"/>
        <v>#VALUE!</v>
      </c>
      <c r="AD192" s="1074" t="e">
        <f t="shared" si="74"/>
        <v>#VALUE!</v>
      </c>
      <c r="AE192" s="1075" t="e">
        <f t="shared" ref="AE192:AE227" si="91">O192+P192</f>
        <v>#VALUE!</v>
      </c>
      <c r="AF192" s="1075" t="e">
        <f t="shared" ref="AF192:AF227" si="92">M192+N192</f>
        <v>#VALUE!</v>
      </c>
      <c r="AG192" s="1076">
        <f>IF(H192&gt;8,tab!C$157,tab!C$160)</f>
        <v>0.5</v>
      </c>
      <c r="AH192" s="1050">
        <f t="shared" ref="AH192:AH227" si="93">IF(G192&lt;25,0,IF(G192=25,25,IF(G192&lt;40,0,IF(G192=40,40,IF(G192&gt;=40,0)))))</f>
        <v>0</v>
      </c>
      <c r="AI192" s="1050">
        <f t="shared" ref="AI192:AI223" si="94">IF(AH192=25,Z192*1.08*K192/2,IF(AH192=40,Z192*1.08*K192,IF(AH192=0,0)))</f>
        <v>0</v>
      </c>
      <c r="AJ192" s="1077" t="e">
        <f t="shared" ref="AJ192:AJ227" si="95">DATE(YEAR($E$121),MONTH(H192),DAY(H192))&gt;$E$121</f>
        <v>#VALUE!</v>
      </c>
      <c r="AK192" s="1053" t="e">
        <f t="shared" ref="AK192:AK223" si="96">YEAR($E$121)-YEAR(H192)-AJ192</f>
        <v>#VALUE!</v>
      </c>
      <c r="AL192" s="1082">
        <f t="shared" ref="AL192:AL223" si="97">IF((H192=""),30,AK192)</f>
        <v>30</v>
      </c>
      <c r="AM192" s="1052">
        <f t="shared" ref="AM192:AM227" si="98">IF((AL192)&gt;50,50,(AL192))</f>
        <v>30</v>
      </c>
      <c r="AN192" s="1078">
        <f t="shared" ref="AN192:AN223" si="99">(AM192*(SUM(K192:K192)))</f>
        <v>0</v>
      </c>
      <c r="AS192" s="219"/>
      <c r="AU192" s="51"/>
      <c r="AV192" s="51"/>
    </row>
    <row r="193" spans="2:48" ht="13.15" customHeight="1" x14ac:dyDescent="0.2">
      <c r="B193" s="21"/>
      <c r="C193" s="45"/>
      <c r="D193" s="196" t="str">
        <f>IF(op!D81=0,"",op!D81)</f>
        <v/>
      </c>
      <c r="E193" s="196" t="str">
        <f>IF(op!E81=0,"",op!E81)</f>
        <v/>
      </c>
      <c r="F193" s="196" t="str">
        <f>IF(op!F81=0,"",op!F81)</f>
        <v/>
      </c>
      <c r="G193" s="48" t="str">
        <f>IF(op!G81=0,"",op!G81+1)</f>
        <v/>
      </c>
      <c r="H193" s="1294" t="str">
        <f>IF(op!H81=0,"",op!H81)</f>
        <v/>
      </c>
      <c r="I193" s="48" t="str">
        <f>IF(op!I81=0,"",op!I81)</f>
        <v/>
      </c>
      <c r="J193" s="198" t="str">
        <f t="shared" si="87"/>
        <v/>
      </c>
      <c r="K193" s="1295" t="str">
        <f>IF(op!K81="","",op!K81)</f>
        <v/>
      </c>
      <c r="L193" s="963"/>
      <c r="M193" s="951" t="str">
        <f>IF(K193="","",IF(op!M81=0,0,op!M81))</f>
        <v/>
      </c>
      <c r="N193" s="951" t="str">
        <f>IF(K193="","",IF(op!N81=0,0,op!N81))</f>
        <v/>
      </c>
      <c r="O193" s="1083" t="str">
        <f t="shared" ref="O193:O227" si="100">IF(K193="","",IF(K193*40&gt;40,40,K193*40))</f>
        <v/>
      </c>
      <c r="P193" s="1084" t="str">
        <f t="shared" ref="P193:P227" si="101">IF(I193="","",IF(J193&lt;4,IF(40*K193&gt;40,40,40*K193),0))</f>
        <v/>
      </c>
      <c r="Q193" s="1084" t="str">
        <f t="shared" ref="Q193:Q227" si="102">IF(K193="","",SUM(M193:P193))</f>
        <v/>
      </c>
      <c r="R193" s="963"/>
      <c r="S193" s="1027" t="str">
        <f t="shared" si="88"/>
        <v/>
      </c>
      <c r="T193" s="1027" t="str">
        <f t="shared" si="89"/>
        <v/>
      </c>
      <c r="U193" s="1148" t="str">
        <f t="shared" ref="U193:U227" si="103">IF(K193="","",SUM(S193:T193))</f>
        <v/>
      </c>
      <c r="V193" s="6"/>
      <c r="W193" s="26"/>
      <c r="Z193" s="1072" t="str">
        <f t="shared" si="90"/>
        <v/>
      </c>
      <c r="AA193" s="1073">
        <f>+tab!$C$156</f>
        <v>0.62</v>
      </c>
      <c r="AB193" s="1074" t="e">
        <f t="shared" ref="AB193:AB227" si="104">Z193*12/1659</f>
        <v>#VALUE!</v>
      </c>
      <c r="AC193" s="1074" t="e">
        <f t="shared" ref="AC193:AC227" si="105">Z193*12*(1+AA193)/1659</f>
        <v>#VALUE!</v>
      </c>
      <c r="AD193" s="1074" t="e">
        <f t="shared" ref="AD193:AD227" si="106">AC193-AB193</f>
        <v>#VALUE!</v>
      </c>
      <c r="AE193" s="1075" t="e">
        <f t="shared" si="91"/>
        <v>#VALUE!</v>
      </c>
      <c r="AF193" s="1075" t="e">
        <f t="shared" si="92"/>
        <v>#VALUE!</v>
      </c>
      <c r="AG193" s="1076">
        <f>IF(H193&gt;8,tab!C$157,tab!C$160)</f>
        <v>0.5</v>
      </c>
      <c r="AH193" s="1050">
        <f t="shared" si="93"/>
        <v>0</v>
      </c>
      <c r="AI193" s="1050">
        <f t="shared" si="94"/>
        <v>0</v>
      </c>
      <c r="AJ193" s="1077" t="e">
        <f t="shared" si="95"/>
        <v>#VALUE!</v>
      </c>
      <c r="AK193" s="1053" t="e">
        <f t="shared" si="96"/>
        <v>#VALUE!</v>
      </c>
      <c r="AL193" s="1082">
        <f t="shared" si="97"/>
        <v>30</v>
      </c>
      <c r="AM193" s="1052">
        <f t="shared" si="98"/>
        <v>30</v>
      </c>
      <c r="AN193" s="1078">
        <f t="shared" si="99"/>
        <v>0</v>
      </c>
      <c r="AS193" s="219"/>
      <c r="AU193" s="51"/>
      <c r="AV193" s="51"/>
    </row>
    <row r="194" spans="2:48" ht="13.15" customHeight="1" x14ac:dyDescent="0.2">
      <c r="B194" s="21"/>
      <c r="C194" s="45"/>
      <c r="D194" s="196" t="str">
        <f>IF(op!D82=0,"",op!D82)</f>
        <v/>
      </c>
      <c r="E194" s="196" t="str">
        <f>IF(op!E82=0,"",op!E82)</f>
        <v/>
      </c>
      <c r="F194" s="196" t="str">
        <f>IF(op!F82=0,"",op!F82)</f>
        <v/>
      </c>
      <c r="G194" s="48" t="str">
        <f>IF(op!G82=0,"",op!G82+1)</f>
        <v/>
      </c>
      <c r="H194" s="1294" t="str">
        <f>IF(op!H82=0,"",op!H82)</f>
        <v/>
      </c>
      <c r="I194" s="48" t="str">
        <f>IF(op!I82=0,"",op!I82)</f>
        <v/>
      </c>
      <c r="J194" s="198" t="str">
        <f t="shared" si="87"/>
        <v/>
      </c>
      <c r="K194" s="1295" t="str">
        <f>IF(op!K82="","",op!K82)</f>
        <v/>
      </c>
      <c r="L194" s="963"/>
      <c r="M194" s="951" t="str">
        <f>IF(K194="","",IF(op!M82=0,0,op!M82))</f>
        <v/>
      </c>
      <c r="N194" s="951" t="str">
        <f>IF(K194="","",IF(op!N82=0,0,op!N82))</f>
        <v/>
      </c>
      <c r="O194" s="1083" t="str">
        <f t="shared" si="100"/>
        <v/>
      </c>
      <c r="P194" s="1084" t="str">
        <f t="shared" si="101"/>
        <v/>
      </c>
      <c r="Q194" s="1084" t="str">
        <f t="shared" si="102"/>
        <v/>
      </c>
      <c r="R194" s="963"/>
      <c r="S194" s="1027" t="str">
        <f t="shared" si="88"/>
        <v/>
      </c>
      <c r="T194" s="1027" t="str">
        <f t="shared" si="89"/>
        <v/>
      </c>
      <c r="U194" s="1148" t="str">
        <f t="shared" si="103"/>
        <v/>
      </c>
      <c r="V194" s="6"/>
      <c r="W194" s="26"/>
      <c r="Z194" s="1072" t="str">
        <f t="shared" si="90"/>
        <v/>
      </c>
      <c r="AA194" s="1073">
        <f>+tab!$C$156</f>
        <v>0.62</v>
      </c>
      <c r="AB194" s="1074" t="e">
        <f t="shared" si="104"/>
        <v>#VALUE!</v>
      </c>
      <c r="AC194" s="1074" t="e">
        <f t="shared" si="105"/>
        <v>#VALUE!</v>
      </c>
      <c r="AD194" s="1074" t="e">
        <f t="shared" si="106"/>
        <v>#VALUE!</v>
      </c>
      <c r="AE194" s="1075" t="e">
        <f t="shared" si="91"/>
        <v>#VALUE!</v>
      </c>
      <c r="AF194" s="1075" t="e">
        <f t="shared" si="92"/>
        <v>#VALUE!</v>
      </c>
      <c r="AG194" s="1076">
        <f>IF(H194&gt;8,tab!C$157,tab!C$160)</f>
        <v>0.5</v>
      </c>
      <c r="AH194" s="1050">
        <f t="shared" si="93"/>
        <v>0</v>
      </c>
      <c r="AI194" s="1050">
        <f t="shared" si="94"/>
        <v>0</v>
      </c>
      <c r="AJ194" s="1077" t="e">
        <f t="shared" si="95"/>
        <v>#VALUE!</v>
      </c>
      <c r="AK194" s="1053" t="e">
        <f t="shared" si="96"/>
        <v>#VALUE!</v>
      </c>
      <c r="AL194" s="1082">
        <f t="shared" si="97"/>
        <v>30</v>
      </c>
      <c r="AM194" s="1052">
        <f t="shared" si="98"/>
        <v>30</v>
      </c>
      <c r="AN194" s="1078">
        <f t="shared" si="99"/>
        <v>0</v>
      </c>
      <c r="AS194" s="219"/>
      <c r="AU194" s="51"/>
      <c r="AV194" s="51"/>
    </row>
    <row r="195" spans="2:48" ht="13.15" customHeight="1" x14ac:dyDescent="0.2">
      <c r="B195" s="21"/>
      <c r="C195" s="45"/>
      <c r="D195" s="196" t="str">
        <f>IF(op!D83=0,"",op!D83)</f>
        <v/>
      </c>
      <c r="E195" s="196" t="str">
        <f>IF(op!E83=0,"",op!E83)</f>
        <v/>
      </c>
      <c r="F195" s="196" t="str">
        <f>IF(op!F83=0,"",op!F83)</f>
        <v/>
      </c>
      <c r="G195" s="48" t="str">
        <f>IF(op!G83=0,"",op!G83+1)</f>
        <v/>
      </c>
      <c r="H195" s="1294" t="str">
        <f>IF(op!H83=0,"",op!H83)</f>
        <v/>
      </c>
      <c r="I195" s="48" t="str">
        <f>IF(op!I83=0,"",op!I83)</f>
        <v/>
      </c>
      <c r="J195" s="198" t="str">
        <f t="shared" si="87"/>
        <v/>
      </c>
      <c r="K195" s="1295" t="str">
        <f>IF(op!K83="","",op!K83)</f>
        <v/>
      </c>
      <c r="L195" s="963"/>
      <c r="M195" s="951" t="str">
        <f>IF(K195="","",IF(op!M83=0,0,op!M83))</f>
        <v/>
      </c>
      <c r="N195" s="951" t="str">
        <f>IF(K195="","",IF(op!N83=0,0,op!N83))</f>
        <v/>
      </c>
      <c r="O195" s="1083" t="str">
        <f t="shared" si="100"/>
        <v/>
      </c>
      <c r="P195" s="1084" t="str">
        <f t="shared" si="101"/>
        <v/>
      </c>
      <c r="Q195" s="1084" t="str">
        <f t="shared" si="102"/>
        <v/>
      </c>
      <c r="R195" s="963"/>
      <c r="S195" s="1027" t="str">
        <f t="shared" si="88"/>
        <v/>
      </c>
      <c r="T195" s="1027" t="str">
        <f t="shared" si="89"/>
        <v/>
      </c>
      <c r="U195" s="1148" t="str">
        <f t="shared" si="103"/>
        <v/>
      </c>
      <c r="V195" s="6"/>
      <c r="W195" s="26"/>
      <c r="Z195" s="1072" t="str">
        <f t="shared" si="90"/>
        <v/>
      </c>
      <c r="AA195" s="1073">
        <f>+tab!$C$156</f>
        <v>0.62</v>
      </c>
      <c r="AB195" s="1074" t="e">
        <f t="shared" si="104"/>
        <v>#VALUE!</v>
      </c>
      <c r="AC195" s="1074" t="e">
        <f t="shared" si="105"/>
        <v>#VALUE!</v>
      </c>
      <c r="AD195" s="1074" t="e">
        <f t="shared" si="106"/>
        <v>#VALUE!</v>
      </c>
      <c r="AE195" s="1075" t="e">
        <f t="shared" si="91"/>
        <v>#VALUE!</v>
      </c>
      <c r="AF195" s="1075" t="e">
        <f t="shared" si="92"/>
        <v>#VALUE!</v>
      </c>
      <c r="AG195" s="1076">
        <f>IF(H195&gt;8,tab!C$157,tab!C$160)</f>
        <v>0.5</v>
      </c>
      <c r="AH195" s="1050">
        <f t="shared" si="93"/>
        <v>0</v>
      </c>
      <c r="AI195" s="1050">
        <f t="shared" si="94"/>
        <v>0</v>
      </c>
      <c r="AJ195" s="1077" t="e">
        <f t="shared" si="95"/>
        <v>#VALUE!</v>
      </c>
      <c r="AK195" s="1053" t="e">
        <f t="shared" si="96"/>
        <v>#VALUE!</v>
      </c>
      <c r="AL195" s="1082">
        <f t="shared" si="97"/>
        <v>30</v>
      </c>
      <c r="AM195" s="1052">
        <f t="shared" si="98"/>
        <v>30</v>
      </c>
      <c r="AN195" s="1078">
        <f t="shared" si="99"/>
        <v>0</v>
      </c>
      <c r="AS195" s="219"/>
      <c r="AU195" s="51"/>
      <c r="AV195" s="51"/>
    </row>
    <row r="196" spans="2:48" ht="13.15" customHeight="1" x14ac:dyDescent="0.2">
      <c r="B196" s="21"/>
      <c r="C196" s="45"/>
      <c r="D196" s="196" t="str">
        <f>IF(op!D84=0,"",op!D84)</f>
        <v/>
      </c>
      <c r="E196" s="196" t="str">
        <f>IF(op!E84=0,"",op!E84)</f>
        <v/>
      </c>
      <c r="F196" s="196" t="str">
        <f>IF(op!F84=0,"",op!F84)</f>
        <v/>
      </c>
      <c r="G196" s="48" t="str">
        <f>IF(op!G84=0,"",op!G84+1)</f>
        <v/>
      </c>
      <c r="H196" s="1294" t="str">
        <f>IF(op!H84=0,"",op!H84)</f>
        <v/>
      </c>
      <c r="I196" s="48" t="str">
        <f>IF(op!I84=0,"",op!I84)</f>
        <v/>
      </c>
      <c r="J196" s="198" t="str">
        <f t="shared" si="87"/>
        <v/>
      </c>
      <c r="K196" s="1295" t="str">
        <f>IF(op!K84="","",op!K84)</f>
        <v/>
      </c>
      <c r="L196" s="963"/>
      <c r="M196" s="951" t="str">
        <f>IF(K196="","",IF(op!M84=0,0,op!M84))</f>
        <v/>
      </c>
      <c r="N196" s="951" t="str">
        <f>IF(K196="","",IF(op!N84=0,0,op!N84))</f>
        <v/>
      </c>
      <c r="O196" s="1083" t="str">
        <f t="shared" si="100"/>
        <v/>
      </c>
      <c r="P196" s="1084" t="str">
        <f t="shared" si="101"/>
        <v/>
      </c>
      <c r="Q196" s="1084" t="str">
        <f t="shared" si="102"/>
        <v/>
      </c>
      <c r="R196" s="963"/>
      <c r="S196" s="1027" t="str">
        <f t="shared" si="88"/>
        <v/>
      </c>
      <c r="T196" s="1027" t="str">
        <f t="shared" si="89"/>
        <v/>
      </c>
      <c r="U196" s="1148" t="str">
        <f t="shared" si="103"/>
        <v/>
      </c>
      <c r="V196" s="6"/>
      <c r="W196" s="26"/>
      <c r="Z196" s="1072" t="str">
        <f t="shared" si="90"/>
        <v/>
      </c>
      <c r="AA196" s="1073">
        <f>+tab!$C$156</f>
        <v>0.62</v>
      </c>
      <c r="AB196" s="1074" t="e">
        <f t="shared" si="104"/>
        <v>#VALUE!</v>
      </c>
      <c r="AC196" s="1074" t="e">
        <f t="shared" si="105"/>
        <v>#VALUE!</v>
      </c>
      <c r="AD196" s="1074" t="e">
        <f t="shared" si="106"/>
        <v>#VALUE!</v>
      </c>
      <c r="AE196" s="1075" t="e">
        <f t="shared" si="91"/>
        <v>#VALUE!</v>
      </c>
      <c r="AF196" s="1075" t="e">
        <f t="shared" si="92"/>
        <v>#VALUE!</v>
      </c>
      <c r="AG196" s="1076">
        <f>IF(H196&gt;8,tab!C$157,tab!C$160)</f>
        <v>0.5</v>
      </c>
      <c r="AH196" s="1050">
        <f t="shared" si="93"/>
        <v>0</v>
      </c>
      <c r="AI196" s="1050">
        <f t="shared" si="94"/>
        <v>0</v>
      </c>
      <c r="AJ196" s="1077" t="e">
        <f t="shared" si="95"/>
        <v>#VALUE!</v>
      </c>
      <c r="AK196" s="1053" t="e">
        <f t="shared" si="96"/>
        <v>#VALUE!</v>
      </c>
      <c r="AL196" s="1082">
        <f t="shared" si="97"/>
        <v>30</v>
      </c>
      <c r="AM196" s="1052">
        <f t="shared" si="98"/>
        <v>30</v>
      </c>
      <c r="AN196" s="1078">
        <f t="shared" si="99"/>
        <v>0</v>
      </c>
      <c r="AS196" s="219"/>
      <c r="AU196" s="51"/>
      <c r="AV196" s="51"/>
    </row>
    <row r="197" spans="2:48" ht="13.15" customHeight="1" x14ac:dyDescent="0.2">
      <c r="B197" s="21"/>
      <c r="C197" s="45"/>
      <c r="D197" s="196" t="str">
        <f>IF(op!D85=0,"",op!D85)</f>
        <v/>
      </c>
      <c r="E197" s="196" t="str">
        <f>IF(op!E85=0,"",op!E85)</f>
        <v/>
      </c>
      <c r="F197" s="196" t="str">
        <f>IF(op!F85=0,"",op!F85)</f>
        <v/>
      </c>
      <c r="G197" s="48" t="str">
        <f>IF(op!G85=0,"",op!G85+1)</f>
        <v/>
      </c>
      <c r="H197" s="1294" t="str">
        <f>IF(op!H85=0,"",op!H85)</f>
        <v/>
      </c>
      <c r="I197" s="48" t="str">
        <f>IF(op!I85=0,"",op!I85)</f>
        <v/>
      </c>
      <c r="J197" s="198" t="str">
        <f t="shared" si="87"/>
        <v/>
      </c>
      <c r="K197" s="1295" t="str">
        <f>IF(op!K85="","",op!K85)</f>
        <v/>
      </c>
      <c r="L197" s="963"/>
      <c r="M197" s="951" t="str">
        <f>IF(K197="","",IF(op!M85=0,0,op!M85))</f>
        <v/>
      </c>
      <c r="N197" s="951" t="str">
        <f>IF(K197="","",IF(op!N85=0,0,op!N85))</f>
        <v/>
      </c>
      <c r="O197" s="1083" t="str">
        <f t="shared" si="100"/>
        <v/>
      </c>
      <c r="P197" s="1084" t="str">
        <f t="shared" si="101"/>
        <v/>
      </c>
      <c r="Q197" s="1084" t="str">
        <f t="shared" si="102"/>
        <v/>
      </c>
      <c r="R197" s="963"/>
      <c r="S197" s="1027" t="str">
        <f t="shared" si="88"/>
        <v/>
      </c>
      <c r="T197" s="1027" t="str">
        <f t="shared" si="89"/>
        <v/>
      </c>
      <c r="U197" s="1148" t="str">
        <f t="shared" si="103"/>
        <v/>
      </c>
      <c r="V197" s="6"/>
      <c r="W197" s="26"/>
      <c r="Z197" s="1072" t="str">
        <f t="shared" si="90"/>
        <v/>
      </c>
      <c r="AA197" s="1073">
        <f>+tab!$C$156</f>
        <v>0.62</v>
      </c>
      <c r="AB197" s="1074" t="e">
        <f t="shared" si="104"/>
        <v>#VALUE!</v>
      </c>
      <c r="AC197" s="1074" t="e">
        <f t="shared" si="105"/>
        <v>#VALUE!</v>
      </c>
      <c r="AD197" s="1074" t="e">
        <f t="shared" si="106"/>
        <v>#VALUE!</v>
      </c>
      <c r="AE197" s="1075" t="e">
        <f t="shared" si="91"/>
        <v>#VALUE!</v>
      </c>
      <c r="AF197" s="1075" t="e">
        <f t="shared" si="92"/>
        <v>#VALUE!</v>
      </c>
      <c r="AG197" s="1076">
        <f>IF(H197&gt;8,tab!C$157,tab!C$160)</f>
        <v>0.5</v>
      </c>
      <c r="AH197" s="1050">
        <f t="shared" si="93"/>
        <v>0</v>
      </c>
      <c r="AI197" s="1050">
        <f t="shared" si="94"/>
        <v>0</v>
      </c>
      <c r="AJ197" s="1077" t="e">
        <f t="shared" si="95"/>
        <v>#VALUE!</v>
      </c>
      <c r="AK197" s="1053" t="e">
        <f t="shared" si="96"/>
        <v>#VALUE!</v>
      </c>
      <c r="AL197" s="1082">
        <f t="shared" si="97"/>
        <v>30</v>
      </c>
      <c r="AM197" s="1052">
        <f t="shared" si="98"/>
        <v>30</v>
      </c>
      <c r="AN197" s="1078">
        <f t="shared" si="99"/>
        <v>0</v>
      </c>
      <c r="AS197" s="219"/>
      <c r="AU197" s="51"/>
      <c r="AV197" s="51"/>
    </row>
    <row r="198" spans="2:48" ht="13.15" customHeight="1" x14ac:dyDescent="0.2">
      <c r="B198" s="21"/>
      <c r="C198" s="45"/>
      <c r="D198" s="196" t="str">
        <f>IF(op!D86=0,"",op!D86)</f>
        <v/>
      </c>
      <c r="E198" s="196" t="str">
        <f>IF(op!E86=0,"",op!E86)</f>
        <v/>
      </c>
      <c r="F198" s="196" t="str">
        <f>IF(op!F86=0,"",op!F86)</f>
        <v/>
      </c>
      <c r="G198" s="48" t="str">
        <f>IF(op!G86=0,"",op!G86+1)</f>
        <v/>
      </c>
      <c r="H198" s="1294" t="str">
        <f>IF(op!H86=0,"",op!H86)</f>
        <v/>
      </c>
      <c r="I198" s="48" t="str">
        <f>IF(op!I86=0,"",op!I86)</f>
        <v/>
      </c>
      <c r="J198" s="198" t="str">
        <f t="shared" si="87"/>
        <v/>
      </c>
      <c r="K198" s="1295" t="str">
        <f>IF(op!K86="","",op!K86)</f>
        <v/>
      </c>
      <c r="L198" s="963"/>
      <c r="M198" s="951" t="str">
        <f>IF(K198="","",IF(op!M86=0,0,op!M86))</f>
        <v/>
      </c>
      <c r="N198" s="951" t="str">
        <f>IF(K198="","",IF(op!N86=0,0,op!N86))</f>
        <v/>
      </c>
      <c r="O198" s="1083" t="str">
        <f t="shared" si="100"/>
        <v/>
      </c>
      <c r="P198" s="1084" t="str">
        <f t="shared" si="101"/>
        <v/>
      </c>
      <c r="Q198" s="1084" t="str">
        <f t="shared" si="102"/>
        <v/>
      </c>
      <c r="R198" s="963"/>
      <c r="S198" s="1027" t="str">
        <f t="shared" si="88"/>
        <v/>
      </c>
      <c r="T198" s="1027" t="str">
        <f t="shared" si="89"/>
        <v/>
      </c>
      <c r="U198" s="1148" t="str">
        <f t="shared" si="103"/>
        <v/>
      </c>
      <c r="V198" s="6"/>
      <c r="W198" s="26"/>
      <c r="Z198" s="1072" t="str">
        <f t="shared" si="90"/>
        <v/>
      </c>
      <c r="AA198" s="1073">
        <f>+tab!$C$156</f>
        <v>0.62</v>
      </c>
      <c r="AB198" s="1074" t="e">
        <f t="shared" si="104"/>
        <v>#VALUE!</v>
      </c>
      <c r="AC198" s="1074" t="e">
        <f t="shared" si="105"/>
        <v>#VALUE!</v>
      </c>
      <c r="AD198" s="1074" t="e">
        <f t="shared" si="106"/>
        <v>#VALUE!</v>
      </c>
      <c r="AE198" s="1075" t="e">
        <f t="shared" si="91"/>
        <v>#VALUE!</v>
      </c>
      <c r="AF198" s="1075" t="e">
        <f t="shared" si="92"/>
        <v>#VALUE!</v>
      </c>
      <c r="AG198" s="1076">
        <f>IF(H198&gt;8,tab!C$157,tab!C$160)</f>
        <v>0.5</v>
      </c>
      <c r="AH198" s="1050">
        <f t="shared" si="93"/>
        <v>0</v>
      </c>
      <c r="AI198" s="1050">
        <f t="shared" si="94"/>
        <v>0</v>
      </c>
      <c r="AJ198" s="1077" t="e">
        <f t="shared" si="95"/>
        <v>#VALUE!</v>
      </c>
      <c r="AK198" s="1053" t="e">
        <f t="shared" si="96"/>
        <v>#VALUE!</v>
      </c>
      <c r="AL198" s="1082">
        <f t="shared" si="97"/>
        <v>30</v>
      </c>
      <c r="AM198" s="1052">
        <f t="shared" si="98"/>
        <v>30</v>
      </c>
      <c r="AN198" s="1078">
        <f t="shared" si="99"/>
        <v>0</v>
      </c>
      <c r="AS198" s="219"/>
      <c r="AU198" s="51"/>
      <c r="AV198" s="51"/>
    </row>
    <row r="199" spans="2:48" ht="13.15" customHeight="1" x14ac:dyDescent="0.2">
      <c r="B199" s="21"/>
      <c r="C199" s="45"/>
      <c r="D199" s="196" t="str">
        <f>IF(op!D87=0,"",op!D87)</f>
        <v/>
      </c>
      <c r="E199" s="196" t="str">
        <f>IF(op!E87=0,"",op!E87)</f>
        <v/>
      </c>
      <c r="F199" s="196" t="str">
        <f>IF(op!F87=0,"",op!F87)</f>
        <v/>
      </c>
      <c r="G199" s="48" t="str">
        <f>IF(op!G87=0,"",op!G87+1)</f>
        <v/>
      </c>
      <c r="H199" s="1294" t="str">
        <f>IF(op!H87=0,"",op!H87)</f>
        <v/>
      </c>
      <c r="I199" s="48" t="str">
        <f>IF(op!I87=0,"",op!I87)</f>
        <v/>
      </c>
      <c r="J199" s="198" t="str">
        <f t="shared" si="87"/>
        <v/>
      </c>
      <c r="K199" s="1295" t="str">
        <f>IF(op!K87="","",op!K87)</f>
        <v/>
      </c>
      <c r="L199" s="963"/>
      <c r="M199" s="951" t="str">
        <f>IF(K199="","",IF(op!M87=0,0,op!M87))</f>
        <v/>
      </c>
      <c r="N199" s="951" t="str">
        <f>IF(K199="","",IF(op!N87=0,0,op!N87))</f>
        <v/>
      </c>
      <c r="O199" s="1083" t="str">
        <f t="shared" si="100"/>
        <v/>
      </c>
      <c r="P199" s="1084" t="str">
        <f t="shared" si="101"/>
        <v/>
      </c>
      <c r="Q199" s="1084" t="str">
        <f t="shared" si="102"/>
        <v/>
      </c>
      <c r="R199" s="963"/>
      <c r="S199" s="1027" t="str">
        <f t="shared" si="88"/>
        <v/>
      </c>
      <c r="T199" s="1027" t="str">
        <f t="shared" si="89"/>
        <v/>
      </c>
      <c r="U199" s="1148" t="str">
        <f t="shared" si="103"/>
        <v/>
      </c>
      <c r="V199" s="6"/>
      <c r="W199" s="26"/>
      <c r="Z199" s="1072" t="str">
        <f t="shared" si="90"/>
        <v/>
      </c>
      <c r="AA199" s="1073">
        <f>+tab!$C$156</f>
        <v>0.62</v>
      </c>
      <c r="AB199" s="1074" t="e">
        <f t="shared" si="104"/>
        <v>#VALUE!</v>
      </c>
      <c r="AC199" s="1074" t="e">
        <f t="shared" si="105"/>
        <v>#VALUE!</v>
      </c>
      <c r="AD199" s="1074" t="e">
        <f t="shared" si="106"/>
        <v>#VALUE!</v>
      </c>
      <c r="AE199" s="1075" t="e">
        <f t="shared" si="91"/>
        <v>#VALUE!</v>
      </c>
      <c r="AF199" s="1075" t="e">
        <f t="shared" si="92"/>
        <v>#VALUE!</v>
      </c>
      <c r="AG199" s="1076">
        <f>IF(H199&gt;8,tab!C$157,tab!C$160)</f>
        <v>0.5</v>
      </c>
      <c r="AH199" s="1050">
        <f t="shared" si="93"/>
        <v>0</v>
      </c>
      <c r="AI199" s="1050">
        <f t="shared" si="94"/>
        <v>0</v>
      </c>
      <c r="AJ199" s="1077" t="e">
        <f t="shared" si="95"/>
        <v>#VALUE!</v>
      </c>
      <c r="AK199" s="1053" t="e">
        <f t="shared" si="96"/>
        <v>#VALUE!</v>
      </c>
      <c r="AL199" s="1082">
        <f t="shared" si="97"/>
        <v>30</v>
      </c>
      <c r="AM199" s="1052">
        <f t="shared" si="98"/>
        <v>30</v>
      </c>
      <c r="AN199" s="1078">
        <f t="shared" si="99"/>
        <v>0</v>
      </c>
      <c r="AS199" s="219"/>
      <c r="AU199" s="51"/>
      <c r="AV199" s="51"/>
    </row>
    <row r="200" spans="2:48" ht="13.15" customHeight="1" x14ac:dyDescent="0.2">
      <c r="B200" s="21"/>
      <c r="C200" s="45"/>
      <c r="D200" s="196" t="str">
        <f>IF(op!D88=0,"",op!D88)</f>
        <v/>
      </c>
      <c r="E200" s="196" t="str">
        <f>IF(op!E88=0,"",op!E88)</f>
        <v/>
      </c>
      <c r="F200" s="196" t="str">
        <f>IF(op!F88=0,"",op!F88)</f>
        <v/>
      </c>
      <c r="G200" s="48" t="str">
        <f>IF(op!G88=0,"",op!G88+1)</f>
        <v/>
      </c>
      <c r="H200" s="1294" t="str">
        <f>IF(op!H88=0,"",op!H88)</f>
        <v/>
      </c>
      <c r="I200" s="48" t="str">
        <f>IF(op!I88=0,"",op!I88)</f>
        <v/>
      </c>
      <c r="J200" s="198" t="str">
        <f t="shared" si="87"/>
        <v/>
      </c>
      <c r="K200" s="1295" t="str">
        <f>IF(op!K88="","",op!K88)</f>
        <v/>
      </c>
      <c r="L200" s="963"/>
      <c r="M200" s="951" t="str">
        <f>IF(K200="","",IF(op!M88=0,0,op!M88))</f>
        <v/>
      </c>
      <c r="N200" s="951" t="str">
        <f>IF(K200="","",IF(op!N88=0,0,op!N88))</f>
        <v/>
      </c>
      <c r="O200" s="1083" t="str">
        <f t="shared" si="100"/>
        <v/>
      </c>
      <c r="P200" s="1084" t="str">
        <f t="shared" si="101"/>
        <v/>
      </c>
      <c r="Q200" s="1084" t="str">
        <f t="shared" si="102"/>
        <v/>
      </c>
      <c r="R200" s="963"/>
      <c r="S200" s="1027" t="str">
        <f t="shared" si="88"/>
        <v/>
      </c>
      <c r="T200" s="1027" t="str">
        <f t="shared" si="89"/>
        <v/>
      </c>
      <c r="U200" s="1148" t="str">
        <f t="shared" si="103"/>
        <v/>
      </c>
      <c r="V200" s="6"/>
      <c r="W200" s="26"/>
      <c r="Z200" s="1072" t="str">
        <f t="shared" si="90"/>
        <v/>
      </c>
      <c r="AA200" s="1073">
        <f>+tab!$C$156</f>
        <v>0.62</v>
      </c>
      <c r="AB200" s="1074" t="e">
        <f t="shared" si="104"/>
        <v>#VALUE!</v>
      </c>
      <c r="AC200" s="1074" t="e">
        <f t="shared" si="105"/>
        <v>#VALUE!</v>
      </c>
      <c r="AD200" s="1074" t="e">
        <f t="shared" si="106"/>
        <v>#VALUE!</v>
      </c>
      <c r="AE200" s="1075" t="e">
        <f t="shared" si="91"/>
        <v>#VALUE!</v>
      </c>
      <c r="AF200" s="1075" t="e">
        <f t="shared" si="92"/>
        <v>#VALUE!</v>
      </c>
      <c r="AG200" s="1076">
        <f>IF(H200&gt;8,tab!C$157,tab!C$160)</f>
        <v>0.5</v>
      </c>
      <c r="AH200" s="1050">
        <f t="shared" si="93"/>
        <v>0</v>
      </c>
      <c r="AI200" s="1050">
        <f t="shared" si="94"/>
        <v>0</v>
      </c>
      <c r="AJ200" s="1077" t="e">
        <f t="shared" si="95"/>
        <v>#VALUE!</v>
      </c>
      <c r="AK200" s="1053" t="e">
        <f t="shared" si="96"/>
        <v>#VALUE!</v>
      </c>
      <c r="AL200" s="1082">
        <f t="shared" si="97"/>
        <v>30</v>
      </c>
      <c r="AM200" s="1052">
        <f t="shared" si="98"/>
        <v>30</v>
      </c>
      <c r="AN200" s="1078">
        <f t="shared" si="99"/>
        <v>0</v>
      </c>
      <c r="AS200" s="219"/>
      <c r="AU200" s="51"/>
      <c r="AV200" s="51"/>
    </row>
    <row r="201" spans="2:48" ht="13.15" customHeight="1" x14ac:dyDescent="0.2">
      <c r="B201" s="21"/>
      <c r="C201" s="45"/>
      <c r="D201" s="196" t="str">
        <f>IF(op!D89=0,"",op!D89)</f>
        <v/>
      </c>
      <c r="E201" s="196" t="str">
        <f>IF(op!E89=0,"",op!E89)</f>
        <v/>
      </c>
      <c r="F201" s="196" t="str">
        <f>IF(op!F89=0,"",op!F89)</f>
        <v/>
      </c>
      <c r="G201" s="48" t="str">
        <f>IF(op!G89=0,"",op!G89+1)</f>
        <v/>
      </c>
      <c r="H201" s="1294" t="str">
        <f>IF(op!H89=0,"",op!H89)</f>
        <v/>
      </c>
      <c r="I201" s="48" t="str">
        <f>IF(op!I89=0,"",op!I89)</f>
        <v/>
      </c>
      <c r="J201" s="198" t="str">
        <f t="shared" si="87"/>
        <v/>
      </c>
      <c r="K201" s="1295" t="str">
        <f>IF(op!K89="","",op!K89)</f>
        <v/>
      </c>
      <c r="L201" s="963"/>
      <c r="M201" s="951" t="str">
        <f>IF(K201="","",IF(op!M89=0,0,op!M89))</f>
        <v/>
      </c>
      <c r="N201" s="951" t="str">
        <f>IF(K201="","",IF(op!N89=0,0,op!N89))</f>
        <v/>
      </c>
      <c r="O201" s="1083" t="str">
        <f t="shared" si="100"/>
        <v/>
      </c>
      <c r="P201" s="1084" t="str">
        <f t="shared" si="101"/>
        <v/>
      </c>
      <c r="Q201" s="1084" t="str">
        <f t="shared" si="102"/>
        <v/>
      </c>
      <c r="R201" s="963"/>
      <c r="S201" s="1027" t="str">
        <f t="shared" si="88"/>
        <v/>
      </c>
      <c r="T201" s="1027" t="str">
        <f t="shared" si="89"/>
        <v/>
      </c>
      <c r="U201" s="1148" t="str">
        <f t="shared" si="103"/>
        <v/>
      </c>
      <c r="V201" s="6"/>
      <c r="W201" s="26"/>
      <c r="Z201" s="1072" t="str">
        <f t="shared" si="90"/>
        <v/>
      </c>
      <c r="AA201" s="1073">
        <f>+tab!$C$156</f>
        <v>0.62</v>
      </c>
      <c r="AB201" s="1074" t="e">
        <f t="shared" si="104"/>
        <v>#VALUE!</v>
      </c>
      <c r="AC201" s="1074" t="e">
        <f t="shared" si="105"/>
        <v>#VALUE!</v>
      </c>
      <c r="AD201" s="1074" t="e">
        <f t="shared" si="106"/>
        <v>#VALUE!</v>
      </c>
      <c r="AE201" s="1075" t="e">
        <f t="shared" si="91"/>
        <v>#VALUE!</v>
      </c>
      <c r="AF201" s="1075" t="e">
        <f t="shared" si="92"/>
        <v>#VALUE!</v>
      </c>
      <c r="AG201" s="1076">
        <f>IF(H201&gt;8,tab!C$157,tab!C$160)</f>
        <v>0.5</v>
      </c>
      <c r="AH201" s="1050">
        <f t="shared" si="93"/>
        <v>0</v>
      </c>
      <c r="AI201" s="1050">
        <f t="shared" si="94"/>
        <v>0</v>
      </c>
      <c r="AJ201" s="1077" t="e">
        <f t="shared" si="95"/>
        <v>#VALUE!</v>
      </c>
      <c r="AK201" s="1053" t="e">
        <f t="shared" si="96"/>
        <v>#VALUE!</v>
      </c>
      <c r="AL201" s="1082">
        <f t="shared" si="97"/>
        <v>30</v>
      </c>
      <c r="AM201" s="1052">
        <f t="shared" si="98"/>
        <v>30</v>
      </c>
      <c r="AN201" s="1078">
        <f t="shared" si="99"/>
        <v>0</v>
      </c>
      <c r="AS201" s="219"/>
      <c r="AU201" s="51"/>
      <c r="AV201" s="51"/>
    </row>
    <row r="202" spans="2:48" ht="13.15" customHeight="1" x14ac:dyDescent="0.2">
      <c r="B202" s="21"/>
      <c r="C202" s="45"/>
      <c r="D202" s="196" t="str">
        <f>IF(op!D90=0,"",op!D90)</f>
        <v/>
      </c>
      <c r="E202" s="196" t="str">
        <f>IF(op!E90=0,"",op!E90)</f>
        <v/>
      </c>
      <c r="F202" s="196" t="str">
        <f>IF(op!F90=0,"",op!F90)</f>
        <v/>
      </c>
      <c r="G202" s="48" t="str">
        <f>IF(op!G90=0,"",op!G90+1)</f>
        <v/>
      </c>
      <c r="H202" s="1294" t="str">
        <f>IF(op!H90=0,"",op!H90)</f>
        <v/>
      </c>
      <c r="I202" s="48" t="str">
        <f>IF(op!I90=0,"",op!I90)</f>
        <v/>
      </c>
      <c r="J202" s="198" t="str">
        <f t="shared" si="87"/>
        <v/>
      </c>
      <c r="K202" s="1295" t="str">
        <f>IF(op!K90="","",op!K90)</f>
        <v/>
      </c>
      <c r="L202" s="963"/>
      <c r="M202" s="951" t="str">
        <f>IF(K202="","",IF(op!M90=0,0,op!M90))</f>
        <v/>
      </c>
      <c r="N202" s="951" t="str">
        <f>IF(K202="","",IF(op!N90=0,0,op!N90))</f>
        <v/>
      </c>
      <c r="O202" s="1083" t="str">
        <f t="shared" si="100"/>
        <v/>
      </c>
      <c r="P202" s="1084" t="str">
        <f t="shared" si="101"/>
        <v/>
      </c>
      <c r="Q202" s="1084" t="str">
        <f t="shared" si="102"/>
        <v/>
      </c>
      <c r="R202" s="963"/>
      <c r="S202" s="1027" t="str">
        <f t="shared" si="88"/>
        <v/>
      </c>
      <c r="T202" s="1027" t="str">
        <f t="shared" si="89"/>
        <v/>
      </c>
      <c r="U202" s="1148" t="str">
        <f t="shared" si="103"/>
        <v/>
      </c>
      <c r="V202" s="6"/>
      <c r="W202" s="26"/>
      <c r="Z202" s="1072" t="str">
        <f t="shared" si="90"/>
        <v/>
      </c>
      <c r="AA202" s="1073">
        <f>+tab!$C$156</f>
        <v>0.62</v>
      </c>
      <c r="AB202" s="1074" t="e">
        <f t="shared" si="104"/>
        <v>#VALUE!</v>
      </c>
      <c r="AC202" s="1074" t="e">
        <f t="shared" si="105"/>
        <v>#VALUE!</v>
      </c>
      <c r="AD202" s="1074" t="e">
        <f t="shared" si="106"/>
        <v>#VALUE!</v>
      </c>
      <c r="AE202" s="1075" t="e">
        <f t="shared" si="91"/>
        <v>#VALUE!</v>
      </c>
      <c r="AF202" s="1075" t="e">
        <f t="shared" si="92"/>
        <v>#VALUE!</v>
      </c>
      <c r="AG202" s="1076">
        <f>IF(H202&gt;8,tab!C$157,tab!C$160)</f>
        <v>0.5</v>
      </c>
      <c r="AH202" s="1050">
        <f t="shared" si="93"/>
        <v>0</v>
      </c>
      <c r="AI202" s="1050">
        <f t="shared" si="94"/>
        <v>0</v>
      </c>
      <c r="AJ202" s="1077" t="e">
        <f t="shared" si="95"/>
        <v>#VALUE!</v>
      </c>
      <c r="AK202" s="1053" t="e">
        <f t="shared" si="96"/>
        <v>#VALUE!</v>
      </c>
      <c r="AL202" s="1082">
        <f t="shared" si="97"/>
        <v>30</v>
      </c>
      <c r="AM202" s="1052">
        <f t="shared" si="98"/>
        <v>30</v>
      </c>
      <c r="AN202" s="1078">
        <f t="shared" si="99"/>
        <v>0</v>
      </c>
      <c r="AS202" s="219"/>
      <c r="AU202" s="51"/>
      <c r="AV202" s="51"/>
    </row>
    <row r="203" spans="2:48" ht="13.15" customHeight="1" x14ac:dyDescent="0.2">
      <c r="B203" s="21"/>
      <c r="C203" s="45"/>
      <c r="D203" s="196" t="str">
        <f>IF(op!D91=0,"",op!D91)</f>
        <v/>
      </c>
      <c r="E203" s="196" t="str">
        <f>IF(op!E91=0,"",op!E91)</f>
        <v/>
      </c>
      <c r="F203" s="196" t="str">
        <f>IF(op!F91=0,"",op!F91)</f>
        <v/>
      </c>
      <c r="G203" s="48" t="str">
        <f>IF(op!G91=0,"",op!G91+1)</f>
        <v/>
      </c>
      <c r="H203" s="1294" t="str">
        <f>IF(op!H91=0,"",op!H91)</f>
        <v/>
      </c>
      <c r="I203" s="48" t="str">
        <f>IF(op!I91=0,"",op!I91)</f>
        <v/>
      </c>
      <c r="J203" s="198" t="str">
        <f t="shared" si="87"/>
        <v/>
      </c>
      <c r="K203" s="1295" t="str">
        <f>IF(op!K91="","",op!K91)</f>
        <v/>
      </c>
      <c r="L203" s="963"/>
      <c r="M203" s="951" t="str">
        <f>IF(K203="","",IF(op!M91=0,0,op!M91))</f>
        <v/>
      </c>
      <c r="N203" s="951" t="str">
        <f>IF(K203="","",IF(op!N91=0,0,op!N91))</f>
        <v/>
      </c>
      <c r="O203" s="1083" t="str">
        <f t="shared" si="100"/>
        <v/>
      </c>
      <c r="P203" s="1084" t="str">
        <f t="shared" si="101"/>
        <v/>
      </c>
      <c r="Q203" s="1084" t="str">
        <f t="shared" si="102"/>
        <v/>
      </c>
      <c r="R203" s="963"/>
      <c r="S203" s="1027" t="str">
        <f t="shared" si="88"/>
        <v/>
      </c>
      <c r="T203" s="1027" t="str">
        <f t="shared" si="89"/>
        <v/>
      </c>
      <c r="U203" s="1148" t="str">
        <f t="shared" si="103"/>
        <v/>
      </c>
      <c r="V203" s="6"/>
      <c r="W203" s="26"/>
      <c r="Z203" s="1072" t="str">
        <f t="shared" si="90"/>
        <v/>
      </c>
      <c r="AA203" s="1073">
        <f>+tab!$C$156</f>
        <v>0.62</v>
      </c>
      <c r="AB203" s="1074" t="e">
        <f t="shared" si="104"/>
        <v>#VALUE!</v>
      </c>
      <c r="AC203" s="1074" t="e">
        <f t="shared" si="105"/>
        <v>#VALUE!</v>
      </c>
      <c r="AD203" s="1074" t="e">
        <f t="shared" si="106"/>
        <v>#VALUE!</v>
      </c>
      <c r="AE203" s="1075" t="e">
        <f t="shared" si="91"/>
        <v>#VALUE!</v>
      </c>
      <c r="AF203" s="1075" t="e">
        <f t="shared" si="92"/>
        <v>#VALUE!</v>
      </c>
      <c r="AG203" s="1076">
        <f>IF(H203&gt;8,tab!C$157,tab!C$160)</f>
        <v>0.5</v>
      </c>
      <c r="AH203" s="1050">
        <f t="shared" si="93"/>
        <v>0</v>
      </c>
      <c r="AI203" s="1050">
        <f t="shared" si="94"/>
        <v>0</v>
      </c>
      <c r="AJ203" s="1077" t="e">
        <f t="shared" si="95"/>
        <v>#VALUE!</v>
      </c>
      <c r="AK203" s="1053" t="e">
        <f t="shared" si="96"/>
        <v>#VALUE!</v>
      </c>
      <c r="AL203" s="1082">
        <f t="shared" si="97"/>
        <v>30</v>
      </c>
      <c r="AM203" s="1052">
        <f t="shared" si="98"/>
        <v>30</v>
      </c>
      <c r="AN203" s="1078">
        <f t="shared" si="99"/>
        <v>0</v>
      </c>
      <c r="AS203" s="219"/>
      <c r="AU203" s="51"/>
      <c r="AV203" s="51"/>
    </row>
    <row r="204" spans="2:48" ht="13.15" customHeight="1" x14ac:dyDescent="0.2">
      <c r="B204" s="21"/>
      <c r="C204" s="45"/>
      <c r="D204" s="196" t="str">
        <f>IF(op!D92=0,"",op!D92)</f>
        <v/>
      </c>
      <c r="E204" s="196" t="str">
        <f>IF(op!E92=0,"",op!E92)</f>
        <v/>
      </c>
      <c r="F204" s="196" t="str">
        <f>IF(op!F92=0,"",op!F92)</f>
        <v/>
      </c>
      <c r="G204" s="48" t="str">
        <f>IF(op!G92=0,"",op!G92+1)</f>
        <v/>
      </c>
      <c r="H204" s="1294" t="str">
        <f>IF(op!H92=0,"",op!H92)</f>
        <v/>
      </c>
      <c r="I204" s="48" t="str">
        <f>IF(op!I92=0,"",op!I92)</f>
        <v/>
      </c>
      <c r="J204" s="198" t="str">
        <f t="shared" si="87"/>
        <v/>
      </c>
      <c r="K204" s="1295" t="str">
        <f>IF(op!K92="","",op!K92)</f>
        <v/>
      </c>
      <c r="L204" s="963"/>
      <c r="M204" s="951" t="str">
        <f>IF(K204="","",IF(op!M92=0,0,op!M92))</f>
        <v/>
      </c>
      <c r="N204" s="951" t="str">
        <f>IF(K204="","",IF(op!N92=0,0,op!N92))</f>
        <v/>
      </c>
      <c r="O204" s="1083" t="str">
        <f t="shared" si="100"/>
        <v/>
      </c>
      <c r="P204" s="1084" t="str">
        <f t="shared" si="101"/>
        <v/>
      </c>
      <c r="Q204" s="1084" t="str">
        <f t="shared" si="102"/>
        <v/>
      </c>
      <c r="R204" s="963"/>
      <c r="S204" s="1027" t="str">
        <f t="shared" si="88"/>
        <v/>
      </c>
      <c r="T204" s="1027" t="str">
        <f t="shared" si="89"/>
        <v/>
      </c>
      <c r="U204" s="1148" t="str">
        <f t="shared" si="103"/>
        <v/>
      </c>
      <c r="V204" s="6"/>
      <c r="W204" s="26"/>
      <c r="Z204" s="1072" t="str">
        <f t="shared" si="90"/>
        <v/>
      </c>
      <c r="AA204" s="1073">
        <f>+tab!$C$156</f>
        <v>0.62</v>
      </c>
      <c r="AB204" s="1074" t="e">
        <f t="shared" si="104"/>
        <v>#VALUE!</v>
      </c>
      <c r="AC204" s="1074" t="e">
        <f t="shared" si="105"/>
        <v>#VALUE!</v>
      </c>
      <c r="AD204" s="1074" t="e">
        <f t="shared" si="106"/>
        <v>#VALUE!</v>
      </c>
      <c r="AE204" s="1075" t="e">
        <f t="shared" si="91"/>
        <v>#VALUE!</v>
      </c>
      <c r="AF204" s="1075" t="e">
        <f t="shared" si="92"/>
        <v>#VALUE!</v>
      </c>
      <c r="AG204" s="1076">
        <f>IF(H204&gt;8,tab!C$157,tab!C$160)</f>
        <v>0.5</v>
      </c>
      <c r="AH204" s="1050">
        <f t="shared" si="93"/>
        <v>0</v>
      </c>
      <c r="AI204" s="1050">
        <f t="shared" si="94"/>
        <v>0</v>
      </c>
      <c r="AJ204" s="1077" t="e">
        <f t="shared" si="95"/>
        <v>#VALUE!</v>
      </c>
      <c r="AK204" s="1053" t="e">
        <f t="shared" si="96"/>
        <v>#VALUE!</v>
      </c>
      <c r="AL204" s="1082">
        <f t="shared" si="97"/>
        <v>30</v>
      </c>
      <c r="AM204" s="1052">
        <f t="shared" si="98"/>
        <v>30</v>
      </c>
      <c r="AN204" s="1078">
        <f t="shared" si="99"/>
        <v>0</v>
      </c>
      <c r="AS204" s="219"/>
      <c r="AU204" s="51"/>
      <c r="AV204" s="51"/>
    </row>
    <row r="205" spans="2:48" ht="13.15" customHeight="1" x14ac:dyDescent="0.2">
      <c r="B205" s="21"/>
      <c r="C205" s="45"/>
      <c r="D205" s="196" t="str">
        <f>IF(op!D93=0,"",op!D93)</f>
        <v/>
      </c>
      <c r="E205" s="196" t="str">
        <f>IF(op!E93=0,"",op!E93)</f>
        <v/>
      </c>
      <c r="F205" s="196" t="str">
        <f>IF(op!F93=0,"",op!F93)</f>
        <v/>
      </c>
      <c r="G205" s="48" t="str">
        <f>IF(op!G93=0,"",op!G93+1)</f>
        <v/>
      </c>
      <c r="H205" s="1294" t="str">
        <f>IF(op!H93=0,"",op!H93)</f>
        <v/>
      </c>
      <c r="I205" s="48" t="str">
        <f>IF(op!I93=0,"",op!I93)</f>
        <v/>
      </c>
      <c r="J205" s="198" t="str">
        <f t="shared" si="87"/>
        <v/>
      </c>
      <c r="K205" s="1295" t="str">
        <f>IF(op!K93="","",op!K93)</f>
        <v/>
      </c>
      <c r="L205" s="963"/>
      <c r="M205" s="951" t="str">
        <f>IF(K205="","",IF(op!M93=0,0,op!M93))</f>
        <v/>
      </c>
      <c r="N205" s="951" t="str">
        <f>IF(K205="","",IF(op!N93=0,0,op!N93))</f>
        <v/>
      </c>
      <c r="O205" s="1083" t="str">
        <f t="shared" si="100"/>
        <v/>
      </c>
      <c r="P205" s="1084" t="str">
        <f t="shared" si="101"/>
        <v/>
      </c>
      <c r="Q205" s="1084" t="str">
        <f t="shared" si="102"/>
        <v/>
      </c>
      <c r="R205" s="963"/>
      <c r="S205" s="1027" t="str">
        <f t="shared" si="88"/>
        <v/>
      </c>
      <c r="T205" s="1027" t="str">
        <f t="shared" si="89"/>
        <v/>
      </c>
      <c r="U205" s="1148" t="str">
        <f t="shared" si="103"/>
        <v/>
      </c>
      <c r="V205" s="6"/>
      <c r="W205" s="26"/>
      <c r="Z205" s="1072" t="str">
        <f t="shared" si="90"/>
        <v/>
      </c>
      <c r="AA205" s="1073">
        <f>+tab!$C$156</f>
        <v>0.62</v>
      </c>
      <c r="AB205" s="1074" t="e">
        <f t="shared" si="104"/>
        <v>#VALUE!</v>
      </c>
      <c r="AC205" s="1074" t="e">
        <f t="shared" si="105"/>
        <v>#VALUE!</v>
      </c>
      <c r="AD205" s="1074" t="e">
        <f t="shared" si="106"/>
        <v>#VALUE!</v>
      </c>
      <c r="AE205" s="1075" t="e">
        <f t="shared" si="91"/>
        <v>#VALUE!</v>
      </c>
      <c r="AF205" s="1075" t="e">
        <f t="shared" si="92"/>
        <v>#VALUE!</v>
      </c>
      <c r="AG205" s="1076">
        <f>IF(H205&gt;8,tab!C$157,tab!C$160)</f>
        <v>0.5</v>
      </c>
      <c r="AH205" s="1050">
        <f t="shared" si="93"/>
        <v>0</v>
      </c>
      <c r="AI205" s="1050">
        <f t="shared" si="94"/>
        <v>0</v>
      </c>
      <c r="AJ205" s="1077" t="e">
        <f t="shared" si="95"/>
        <v>#VALUE!</v>
      </c>
      <c r="AK205" s="1053" t="e">
        <f t="shared" si="96"/>
        <v>#VALUE!</v>
      </c>
      <c r="AL205" s="1082">
        <f t="shared" si="97"/>
        <v>30</v>
      </c>
      <c r="AM205" s="1052">
        <f t="shared" si="98"/>
        <v>30</v>
      </c>
      <c r="AN205" s="1078">
        <f t="shared" si="99"/>
        <v>0</v>
      </c>
      <c r="AS205" s="219"/>
      <c r="AU205" s="51"/>
      <c r="AV205" s="51"/>
    </row>
    <row r="206" spans="2:48" ht="13.15" customHeight="1" x14ac:dyDescent="0.2">
      <c r="B206" s="21"/>
      <c r="C206" s="45"/>
      <c r="D206" s="196" t="str">
        <f>IF(op!D94=0,"",op!D94)</f>
        <v/>
      </c>
      <c r="E206" s="196" t="str">
        <f>IF(op!E94=0,"",op!E94)</f>
        <v/>
      </c>
      <c r="F206" s="196" t="str">
        <f>IF(op!F94=0,"",op!F94)</f>
        <v/>
      </c>
      <c r="G206" s="48" t="str">
        <f>IF(op!G94=0,"",op!G94+1)</f>
        <v/>
      </c>
      <c r="H206" s="1294" t="str">
        <f>IF(op!H94=0,"",op!H94)</f>
        <v/>
      </c>
      <c r="I206" s="48" t="str">
        <f>IF(op!I94=0,"",op!I94)</f>
        <v/>
      </c>
      <c r="J206" s="198" t="str">
        <f t="shared" si="87"/>
        <v/>
      </c>
      <c r="K206" s="1295" t="str">
        <f>IF(op!K94="","",op!K94)</f>
        <v/>
      </c>
      <c r="L206" s="963"/>
      <c r="M206" s="951" t="str">
        <f>IF(K206="","",IF(op!M94=0,0,op!M94))</f>
        <v/>
      </c>
      <c r="N206" s="951" t="str">
        <f>IF(K206="","",IF(op!N94=0,0,op!N94))</f>
        <v/>
      </c>
      <c r="O206" s="1083" t="str">
        <f t="shared" si="100"/>
        <v/>
      </c>
      <c r="P206" s="1084" t="str">
        <f t="shared" si="101"/>
        <v/>
      </c>
      <c r="Q206" s="1084" t="str">
        <f t="shared" si="102"/>
        <v/>
      </c>
      <c r="R206" s="963"/>
      <c r="S206" s="1027" t="str">
        <f t="shared" si="88"/>
        <v/>
      </c>
      <c r="T206" s="1027" t="str">
        <f t="shared" si="89"/>
        <v/>
      </c>
      <c r="U206" s="1148" t="str">
        <f t="shared" si="103"/>
        <v/>
      </c>
      <c r="V206" s="6"/>
      <c r="W206" s="26"/>
      <c r="Z206" s="1072" t="str">
        <f t="shared" si="90"/>
        <v/>
      </c>
      <c r="AA206" s="1073">
        <f>+tab!$C$156</f>
        <v>0.62</v>
      </c>
      <c r="AB206" s="1074" t="e">
        <f t="shared" si="104"/>
        <v>#VALUE!</v>
      </c>
      <c r="AC206" s="1074" t="e">
        <f t="shared" si="105"/>
        <v>#VALUE!</v>
      </c>
      <c r="AD206" s="1074" t="e">
        <f t="shared" si="106"/>
        <v>#VALUE!</v>
      </c>
      <c r="AE206" s="1075" t="e">
        <f t="shared" si="91"/>
        <v>#VALUE!</v>
      </c>
      <c r="AF206" s="1075" t="e">
        <f t="shared" si="92"/>
        <v>#VALUE!</v>
      </c>
      <c r="AG206" s="1076">
        <f>IF(H206&gt;8,tab!C$157,tab!C$160)</f>
        <v>0.5</v>
      </c>
      <c r="AH206" s="1050">
        <f t="shared" si="93"/>
        <v>0</v>
      </c>
      <c r="AI206" s="1050">
        <f t="shared" si="94"/>
        <v>0</v>
      </c>
      <c r="AJ206" s="1077" t="e">
        <f t="shared" si="95"/>
        <v>#VALUE!</v>
      </c>
      <c r="AK206" s="1053" t="e">
        <f t="shared" si="96"/>
        <v>#VALUE!</v>
      </c>
      <c r="AL206" s="1082">
        <f t="shared" si="97"/>
        <v>30</v>
      </c>
      <c r="AM206" s="1052">
        <f t="shared" si="98"/>
        <v>30</v>
      </c>
      <c r="AN206" s="1078">
        <f t="shared" si="99"/>
        <v>0</v>
      </c>
      <c r="AS206" s="219"/>
      <c r="AU206" s="51"/>
      <c r="AV206" s="51"/>
    </row>
    <row r="207" spans="2:48" ht="13.15" customHeight="1" x14ac:dyDescent="0.2">
      <c r="B207" s="21"/>
      <c r="C207" s="45"/>
      <c r="D207" s="196" t="str">
        <f>IF(op!D95=0,"",op!D95)</f>
        <v/>
      </c>
      <c r="E207" s="196" t="str">
        <f>IF(op!E95=0,"",op!E95)</f>
        <v/>
      </c>
      <c r="F207" s="196" t="str">
        <f>IF(op!F95=0,"",op!F95)</f>
        <v/>
      </c>
      <c r="G207" s="48" t="str">
        <f>IF(op!G95=0,"",op!G95+1)</f>
        <v/>
      </c>
      <c r="H207" s="1294" t="str">
        <f>IF(op!H95=0,"",op!H95)</f>
        <v/>
      </c>
      <c r="I207" s="48" t="str">
        <f>IF(op!I95=0,"",op!I95)</f>
        <v/>
      </c>
      <c r="J207" s="198" t="str">
        <f t="shared" si="87"/>
        <v/>
      </c>
      <c r="K207" s="1295" t="str">
        <f>IF(op!K95="","",op!K95)</f>
        <v/>
      </c>
      <c r="L207" s="963"/>
      <c r="M207" s="951" t="str">
        <f>IF(K207="","",IF(op!M95=0,0,op!M95))</f>
        <v/>
      </c>
      <c r="N207" s="951" t="str">
        <f>IF(K207="","",IF(op!N95=0,0,op!N95))</f>
        <v/>
      </c>
      <c r="O207" s="1083" t="str">
        <f t="shared" si="100"/>
        <v/>
      </c>
      <c r="P207" s="1084" t="str">
        <f t="shared" si="101"/>
        <v/>
      </c>
      <c r="Q207" s="1084" t="str">
        <f t="shared" si="102"/>
        <v/>
      </c>
      <c r="R207" s="963"/>
      <c r="S207" s="1027" t="str">
        <f t="shared" si="88"/>
        <v/>
      </c>
      <c r="T207" s="1027" t="str">
        <f t="shared" si="89"/>
        <v/>
      </c>
      <c r="U207" s="1148" t="str">
        <f t="shared" si="103"/>
        <v/>
      </c>
      <c r="V207" s="6"/>
      <c r="W207" s="26"/>
      <c r="Z207" s="1072" t="str">
        <f t="shared" si="90"/>
        <v/>
      </c>
      <c r="AA207" s="1073">
        <f>+tab!$C$156</f>
        <v>0.62</v>
      </c>
      <c r="AB207" s="1074" t="e">
        <f t="shared" si="104"/>
        <v>#VALUE!</v>
      </c>
      <c r="AC207" s="1074" t="e">
        <f t="shared" si="105"/>
        <v>#VALUE!</v>
      </c>
      <c r="AD207" s="1074" t="e">
        <f t="shared" si="106"/>
        <v>#VALUE!</v>
      </c>
      <c r="AE207" s="1075" t="e">
        <f t="shared" si="91"/>
        <v>#VALUE!</v>
      </c>
      <c r="AF207" s="1075" t="e">
        <f t="shared" si="92"/>
        <v>#VALUE!</v>
      </c>
      <c r="AG207" s="1076">
        <f>IF(H207&gt;8,tab!C$157,tab!C$160)</f>
        <v>0.5</v>
      </c>
      <c r="AH207" s="1050">
        <f t="shared" si="93"/>
        <v>0</v>
      </c>
      <c r="AI207" s="1050">
        <f t="shared" si="94"/>
        <v>0</v>
      </c>
      <c r="AJ207" s="1077" t="e">
        <f t="shared" si="95"/>
        <v>#VALUE!</v>
      </c>
      <c r="AK207" s="1053" t="e">
        <f t="shared" si="96"/>
        <v>#VALUE!</v>
      </c>
      <c r="AL207" s="1082">
        <f t="shared" si="97"/>
        <v>30</v>
      </c>
      <c r="AM207" s="1052">
        <f t="shared" si="98"/>
        <v>30</v>
      </c>
      <c r="AN207" s="1078">
        <f t="shared" si="99"/>
        <v>0</v>
      </c>
      <c r="AS207" s="219"/>
      <c r="AU207" s="51"/>
      <c r="AV207" s="51"/>
    </row>
    <row r="208" spans="2:48" ht="13.15" customHeight="1" x14ac:dyDescent="0.2">
      <c r="B208" s="21"/>
      <c r="C208" s="45"/>
      <c r="D208" s="196" t="str">
        <f>IF(op!D96=0,"",op!D96)</f>
        <v/>
      </c>
      <c r="E208" s="196" t="str">
        <f>IF(op!E96=0,"",op!E96)</f>
        <v/>
      </c>
      <c r="F208" s="196" t="str">
        <f>IF(op!F96=0,"",op!F96)</f>
        <v/>
      </c>
      <c r="G208" s="48" t="str">
        <f>IF(op!G96=0,"",op!G96+1)</f>
        <v/>
      </c>
      <c r="H208" s="1294" t="str">
        <f>IF(op!H96=0,"",op!H96)</f>
        <v/>
      </c>
      <c r="I208" s="48" t="str">
        <f>IF(op!I96=0,"",op!I96)</f>
        <v/>
      </c>
      <c r="J208" s="198" t="str">
        <f t="shared" si="87"/>
        <v/>
      </c>
      <c r="K208" s="1295" t="str">
        <f>IF(op!K96="","",op!K96)</f>
        <v/>
      </c>
      <c r="L208" s="963"/>
      <c r="M208" s="951" t="str">
        <f>IF(K208="","",IF(op!M96=0,0,op!M96))</f>
        <v/>
      </c>
      <c r="N208" s="951" t="str">
        <f>IF(K208="","",IF(op!N96=0,0,op!N96))</f>
        <v/>
      </c>
      <c r="O208" s="1083" t="str">
        <f t="shared" si="100"/>
        <v/>
      </c>
      <c r="P208" s="1084" t="str">
        <f t="shared" si="101"/>
        <v/>
      </c>
      <c r="Q208" s="1084" t="str">
        <f t="shared" si="102"/>
        <v/>
      </c>
      <c r="R208" s="963"/>
      <c r="S208" s="1027" t="str">
        <f t="shared" si="88"/>
        <v/>
      </c>
      <c r="T208" s="1027" t="str">
        <f t="shared" si="89"/>
        <v/>
      </c>
      <c r="U208" s="1148" t="str">
        <f t="shared" si="103"/>
        <v/>
      </c>
      <c r="V208" s="6"/>
      <c r="W208" s="26"/>
      <c r="Z208" s="1072" t="str">
        <f t="shared" si="90"/>
        <v/>
      </c>
      <c r="AA208" s="1073">
        <f>+tab!$C$156</f>
        <v>0.62</v>
      </c>
      <c r="AB208" s="1074" t="e">
        <f t="shared" si="104"/>
        <v>#VALUE!</v>
      </c>
      <c r="AC208" s="1074" t="e">
        <f t="shared" si="105"/>
        <v>#VALUE!</v>
      </c>
      <c r="AD208" s="1074" t="e">
        <f t="shared" si="106"/>
        <v>#VALUE!</v>
      </c>
      <c r="AE208" s="1075" t="e">
        <f t="shared" si="91"/>
        <v>#VALUE!</v>
      </c>
      <c r="AF208" s="1075" t="e">
        <f t="shared" si="92"/>
        <v>#VALUE!</v>
      </c>
      <c r="AG208" s="1076">
        <f>IF(H208&gt;8,tab!C$157,tab!C$160)</f>
        <v>0.5</v>
      </c>
      <c r="AH208" s="1050">
        <f t="shared" si="93"/>
        <v>0</v>
      </c>
      <c r="AI208" s="1050">
        <f t="shared" si="94"/>
        <v>0</v>
      </c>
      <c r="AJ208" s="1077" t="e">
        <f t="shared" si="95"/>
        <v>#VALUE!</v>
      </c>
      <c r="AK208" s="1053" t="e">
        <f t="shared" si="96"/>
        <v>#VALUE!</v>
      </c>
      <c r="AL208" s="1082">
        <f t="shared" si="97"/>
        <v>30</v>
      </c>
      <c r="AM208" s="1052">
        <f t="shared" si="98"/>
        <v>30</v>
      </c>
      <c r="AN208" s="1078">
        <f t="shared" si="99"/>
        <v>0</v>
      </c>
      <c r="AS208" s="219"/>
      <c r="AU208" s="51"/>
      <c r="AV208" s="51"/>
    </row>
    <row r="209" spans="2:48" ht="13.15" customHeight="1" x14ac:dyDescent="0.2">
      <c r="B209" s="21"/>
      <c r="C209" s="45"/>
      <c r="D209" s="196" t="str">
        <f>IF(op!D97=0,"",op!D97)</f>
        <v/>
      </c>
      <c r="E209" s="196" t="str">
        <f>IF(op!E97=0,"",op!E97)</f>
        <v/>
      </c>
      <c r="F209" s="196" t="str">
        <f>IF(op!F97=0,"",op!F97)</f>
        <v/>
      </c>
      <c r="G209" s="48" t="str">
        <f>IF(op!G97=0,"",op!G97+1)</f>
        <v/>
      </c>
      <c r="H209" s="1294" t="str">
        <f>IF(op!H97=0,"",op!H97)</f>
        <v/>
      </c>
      <c r="I209" s="48" t="str">
        <f>IF(op!I97=0,"",op!I97)</f>
        <v/>
      </c>
      <c r="J209" s="198" t="str">
        <f t="shared" si="87"/>
        <v/>
      </c>
      <c r="K209" s="1295" t="str">
        <f>IF(op!K97="","",op!K97)</f>
        <v/>
      </c>
      <c r="L209" s="963"/>
      <c r="M209" s="951" t="str">
        <f>IF(K209="","",IF(op!M97=0,0,op!M97))</f>
        <v/>
      </c>
      <c r="N209" s="951" t="str">
        <f>IF(K209="","",IF(op!N97=0,0,op!N97))</f>
        <v/>
      </c>
      <c r="O209" s="1083" t="str">
        <f t="shared" si="100"/>
        <v/>
      </c>
      <c r="P209" s="1084" t="str">
        <f t="shared" si="101"/>
        <v/>
      </c>
      <c r="Q209" s="1084" t="str">
        <f t="shared" si="102"/>
        <v/>
      </c>
      <c r="R209" s="963"/>
      <c r="S209" s="1027" t="str">
        <f t="shared" si="88"/>
        <v/>
      </c>
      <c r="T209" s="1027" t="str">
        <f t="shared" si="89"/>
        <v/>
      </c>
      <c r="U209" s="1148" t="str">
        <f t="shared" si="103"/>
        <v/>
      </c>
      <c r="V209" s="6"/>
      <c r="W209" s="26"/>
      <c r="Z209" s="1072" t="str">
        <f t="shared" si="90"/>
        <v/>
      </c>
      <c r="AA209" s="1073">
        <f>+tab!$C$156</f>
        <v>0.62</v>
      </c>
      <c r="AB209" s="1074" t="e">
        <f t="shared" si="104"/>
        <v>#VALUE!</v>
      </c>
      <c r="AC209" s="1074" t="e">
        <f t="shared" si="105"/>
        <v>#VALUE!</v>
      </c>
      <c r="AD209" s="1074" t="e">
        <f t="shared" si="106"/>
        <v>#VALUE!</v>
      </c>
      <c r="AE209" s="1075" t="e">
        <f t="shared" si="91"/>
        <v>#VALUE!</v>
      </c>
      <c r="AF209" s="1075" t="e">
        <f t="shared" si="92"/>
        <v>#VALUE!</v>
      </c>
      <c r="AG209" s="1076">
        <f>IF(H209&gt;8,tab!C$157,tab!C$160)</f>
        <v>0.5</v>
      </c>
      <c r="AH209" s="1050">
        <f t="shared" si="93"/>
        <v>0</v>
      </c>
      <c r="AI209" s="1050">
        <f t="shared" si="94"/>
        <v>0</v>
      </c>
      <c r="AJ209" s="1077" t="e">
        <f t="shared" si="95"/>
        <v>#VALUE!</v>
      </c>
      <c r="AK209" s="1053" t="e">
        <f t="shared" si="96"/>
        <v>#VALUE!</v>
      </c>
      <c r="AL209" s="1082">
        <f t="shared" si="97"/>
        <v>30</v>
      </c>
      <c r="AM209" s="1052">
        <f t="shared" si="98"/>
        <v>30</v>
      </c>
      <c r="AN209" s="1078">
        <f t="shared" si="99"/>
        <v>0</v>
      </c>
      <c r="AS209" s="219"/>
      <c r="AU209" s="51"/>
      <c r="AV209" s="51"/>
    </row>
    <row r="210" spans="2:48" ht="13.15" customHeight="1" x14ac:dyDescent="0.2">
      <c r="B210" s="21"/>
      <c r="C210" s="45"/>
      <c r="D210" s="196" t="str">
        <f>IF(op!D98=0,"",op!D98)</f>
        <v/>
      </c>
      <c r="E210" s="196" t="str">
        <f>IF(op!E98=0,"",op!E98)</f>
        <v/>
      </c>
      <c r="F210" s="196" t="str">
        <f>IF(op!F98=0,"",op!F98)</f>
        <v/>
      </c>
      <c r="G210" s="48" t="str">
        <f>IF(op!G98=0,"",op!G98+1)</f>
        <v/>
      </c>
      <c r="H210" s="1294" t="str">
        <f>IF(op!H98=0,"",op!H98)</f>
        <v/>
      </c>
      <c r="I210" s="48" t="str">
        <f>IF(op!I98=0,"",op!I98)</f>
        <v/>
      </c>
      <c r="J210" s="198" t="str">
        <f t="shared" si="87"/>
        <v/>
      </c>
      <c r="K210" s="1295" t="str">
        <f>IF(op!K98="","",op!K98)</f>
        <v/>
      </c>
      <c r="L210" s="963"/>
      <c r="M210" s="951" t="str">
        <f>IF(K210="","",IF(op!M98=0,0,op!M98))</f>
        <v/>
      </c>
      <c r="N210" s="951" t="str">
        <f>IF(K210="","",IF(op!N98=0,0,op!N98))</f>
        <v/>
      </c>
      <c r="O210" s="1083" t="str">
        <f t="shared" si="100"/>
        <v/>
      </c>
      <c r="P210" s="1084" t="str">
        <f t="shared" si="101"/>
        <v/>
      </c>
      <c r="Q210" s="1084" t="str">
        <f t="shared" si="102"/>
        <v/>
      </c>
      <c r="R210" s="963"/>
      <c r="S210" s="1027" t="str">
        <f t="shared" si="88"/>
        <v/>
      </c>
      <c r="T210" s="1027" t="str">
        <f t="shared" si="89"/>
        <v/>
      </c>
      <c r="U210" s="1148" t="str">
        <f t="shared" si="103"/>
        <v/>
      </c>
      <c r="V210" s="6"/>
      <c r="W210" s="26"/>
      <c r="Z210" s="1072" t="str">
        <f t="shared" si="90"/>
        <v/>
      </c>
      <c r="AA210" s="1073">
        <f>+tab!$C$156</f>
        <v>0.62</v>
      </c>
      <c r="AB210" s="1074" t="e">
        <f t="shared" si="104"/>
        <v>#VALUE!</v>
      </c>
      <c r="AC210" s="1074" t="e">
        <f t="shared" si="105"/>
        <v>#VALUE!</v>
      </c>
      <c r="AD210" s="1074" t="e">
        <f t="shared" si="106"/>
        <v>#VALUE!</v>
      </c>
      <c r="AE210" s="1075" t="e">
        <f t="shared" si="91"/>
        <v>#VALUE!</v>
      </c>
      <c r="AF210" s="1075" t="e">
        <f t="shared" si="92"/>
        <v>#VALUE!</v>
      </c>
      <c r="AG210" s="1076">
        <f>IF(H210&gt;8,tab!C$157,tab!C$160)</f>
        <v>0.5</v>
      </c>
      <c r="AH210" s="1050">
        <f t="shared" si="93"/>
        <v>0</v>
      </c>
      <c r="AI210" s="1050">
        <f t="shared" si="94"/>
        <v>0</v>
      </c>
      <c r="AJ210" s="1077" t="e">
        <f t="shared" si="95"/>
        <v>#VALUE!</v>
      </c>
      <c r="AK210" s="1053" t="e">
        <f t="shared" si="96"/>
        <v>#VALUE!</v>
      </c>
      <c r="AL210" s="1082">
        <f t="shared" si="97"/>
        <v>30</v>
      </c>
      <c r="AM210" s="1052">
        <f t="shared" si="98"/>
        <v>30</v>
      </c>
      <c r="AN210" s="1078">
        <f t="shared" si="99"/>
        <v>0</v>
      </c>
      <c r="AS210" s="219"/>
      <c r="AU210" s="51"/>
      <c r="AV210" s="51"/>
    </row>
    <row r="211" spans="2:48" ht="13.15" customHeight="1" x14ac:dyDescent="0.2">
      <c r="B211" s="21"/>
      <c r="C211" s="45"/>
      <c r="D211" s="196" t="str">
        <f>IF(op!D99=0,"",op!D99)</f>
        <v/>
      </c>
      <c r="E211" s="196" t="str">
        <f>IF(op!E99=0,"",op!E99)</f>
        <v/>
      </c>
      <c r="F211" s="196" t="str">
        <f>IF(op!F99=0,"",op!F99)</f>
        <v/>
      </c>
      <c r="G211" s="48" t="str">
        <f>IF(op!G99=0,"",op!G99+1)</f>
        <v/>
      </c>
      <c r="H211" s="1294" t="str">
        <f>IF(op!H99=0,"",op!H99)</f>
        <v/>
      </c>
      <c r="I211" s="48" t="str">
        <f>IF(op!I99=0,"",op!I99)</f>
        <v/>
      </c>
      <c r="J211" s="198" t="str">
        <f t="shared" si="87"/>
        <v/>
      </c>
      <c r="K211" s="1295" t="str">
        <f>IF(op!K99="","",op!K99)</f>
        <v/>
      </c>
      <c r="L211" s="963"/>
      <c r="M211" s="951" t="str">
        <f>IF(K211="","",IF(op!M99=0,0,op!M99))</f>
        <v/>
      </c>
      <c r="N211" s="951" t="str">
        <f>IF(K211="","",IF(op!N99=0,0,op!N99))</f>
        <v/>
      </c>
      <c r="O211" s="1083" t="str">
        <f t="shared" si="100"/>
        <v/>
      </c>
      <c r="P211" s="1084" t="str">
        <f t="shared" si="101"/>
        <v/>
      </c>
      <c r="Q211" s="1084" t="str">
        <f t="shared" si="102"/>
        <v/>
      </c>
      <c r="R211" s="963"/>
      <c r="S211" s="1027" t="str">
        <f t="shared" si="88"/>
        <v/>
      </c>
      <c r="T211" s="1027" t="str">
        <f t="shared" si="89"/>
        <v/>
      </c>
      <c r="U211" s="1148" t="str">
        <f t="shared" si="103"/>
        <v/>
      </c>
      <c r="V211" s="6"/>
      <c r="W211" s="26"/>
      <c r="Z211" s="1072" t="str">
        <f t="shared" si="90"/>
        <v/>
      </c>
      <c r="AA211" s="1073">
        <f>+tab!$C$156</f>
        <v>0.62</v>
      </c>
      <c r="AB211" s="1074" t="e">
        <f t="shared" si="104"/>
        <v>#VALUE!</v>
      </c>
      <c r="AC211" s="1074" t="e">
        <f t="shared" si="105"/>
        <v>#VALUE!</v>
      </c>
      <c r="AD211" s="1074" t="e">
        <f t="shared" si="106"/>
        <v>#VALUE!</v>
      </c>
      <c r="AE211" s="1075" t="e">
        <f t="shared" si="91"/>
        <v>#VALUE!</v>
      </c>
      <c r="AF211" s="1075" t="e">
        <f t="shared" si="92"/>
        <v>#VALUE!</v>
      </c>
      <c r="AG211" s="1076">
        <f>IF(H211&gt;8,tab!C$157,tab!C$160)</f>
        <v>0.5</v>
      </c>
      <c r="AH211" s="1050">
        <f t="shared" si="93"/>
        <v>0</v>
      </c>
      <c r="AI211" s="1050">
        <f t="shared" si="94"/>
        <v>0</v>
      </c>
      <c r="AJ211" s="1077" t="e">
        <f t="shared" si="95"/>
        <v>#VALUE!</v>
      </c>
      <c r="AK211" s="1053" t="e">
        <f t="shared" si="96"/>
        <v>#VALUE!</v>
      </c>
      <c r="AL211" s="1082">
        <f t="shared" si="97"/>
        <v>30</v>
      </c>
      <c r="AM211" s="1052">
        <f t="shared" si="98"/>
        <v>30</v>
      </c>
      <c r="AN211" s="1078">
        <f t="shared" si="99"/>
        <v>0</v>
      </c>
      <c r="AS211" s="219"/>
      <c r="AU211" s="51"/>
      <c r="AV211" s="51"/>
    </row>
    <row r="212" spans="2:48" ht="13.15" customHeight="1" x14ac:dyDescent="0.2">
      <c r="B212" s="21"/>
      <c r="C212" s="45"/>
      <c r="D212" s="196" t="str">
        <f>IF(op!D100=0,"",op!D100)</f>
        <v/>
      </c>
      <c r="E212" s="196" t="str">
        <f>IF(op!E100=0,"",op!E100)</f>
        <v/>
      </c>
      <c r="F212" s="196" t="str">
        <f>IF(op!F100=0,"",op!F100)</f>
        <v/>
      </c>
      <c r="G212" s="48" t="str">
        <f>IF(op!G100=0,"",op!G100+1)</f>
        <v/>
      </c>
      <c r="H212" s="1294" t="str">
        <f>IF(op!H100=0,"",op!H100)</f>
        <v/>
      </c>
      <c r="I212" s="48" t="str">
        <f>IF(op!I100=0,"",op!I100)</f>
        <v/>
      </c>
      <c r="J212" s="198" t="str">
        <f t="shared" si="87"/>
        <v/>
      </c>
      <c r="K212" s="1295" t="str">
        <f>IF(op!K100="","",op!K100)</f>
        <v/>
      </c>
      <c r="L212" s="963"/>
      <c r="M212" s="951" t="str">
        <f>IF(K212="","",IF(op!M100=0,0,op!M100))</f>
        <v/>
      </c>
      <c r="N212" s="951" t="str">
        <f>IF(K212="","",IF(op!N100=0,0,op!N100))</f>
        <v/>
      </c>
      <c r="O212" s="1083" t="str">
        <f t="shared" si="100"/>
        <v/>
      </c>
      <c r="P212" s="1084" t="str">
        <f t="shared" si="101"/>
        <v/>
      </c>
      <c r="Q212" s="1084" t="str">
        <f t="shared" si="102"/>
        <v/>
      </c>
      <c r="R212" s="963"/>
      <c r="S212" s="1027" t="str">
        <f t="shared" si="88"/>
        <v/>
      </c>
      <c r="T212" s="1027" t="str">
        <f t="shared" si="89"/>
        <v/>
      </c>
      <c r="U212" s="1148" t="str">
        <f t="shared" si="103"/>
        <v/>
      </c>
      <c r="V212" s="6"/>
      <c r="W212" s="26"/>
      <c r="Z212" s="1072" t="str">
        <f t="shared" si="90"/>
        <v/>
      </c>
      <c r="AA212" s="1073">
        <f>+tab!$C$156</f>
        <v>0.62</v>
      </c>
      <c r="AB212" s="1074" t="e">
        <f t="shared" si="104"/>
        <v>#VALUE!</v>
      </c>
      <c r="AC212" s="1074" t="e">
        <f t="shared" si="105"/>
        <v>#VALUE!</v>
      </c>
      <c r="AD212" s="1074" t="e">
        <f t="shared" si="106"/>
        <v>#VALUE!</v>
      </c>
      <c r="AE212" s="1075" t="e">
        <f t="shared" si="91"/>
        <v>#VALUE!</v>
      </c>
      <c r="AF212" s="1075" t="e">
        <f t="shared" si="92"/>
        <v>#VALUE!</v>
      </c>
      <c r="AG212" s="1076">
        <f>IF(H212&gt;8,tab!C$157,tab!C$160)</f>
        <v>0.5</v>
      </c>
      <c r="AH212" s="1050">
        <f t="shared" si="93"/>
        <v>0</v>
      </c>
      <c r="AI212" s="1050">
        <f t="shared" si="94"/>
        <v>0</v>
      </c>
      <c r="AJ212" s="1077" t="e">
        <f t="shared" si="95"/>
        <v>#VALUE!</v>
      </c>
      <c r="AK212" s="1053" t="e">
        <f t="shared" si="96"/>
        <v>#VALUE!</v>
      </c>
      <c r="AL212" s="1082">
        <f t="shared" si="97"/>
        <v>30</v>
      </c>
      <c r="AM212" s="1052">
        <f t="shared" si="98"/>
        <v>30</v>
      </c>
      <c r="AN212" s="1078">
        <f t="shared" si="99"/>
        <v>0</v>
      </c>
      <c r="AS212" s="219"/>
      <c r="AU212" s="51"/>
      <c r="AV212" s="51"/>
    </row>
    <row r="213" spans="2:48" ht="13.15" customHeight="1" x14ac:dyDescent="0.2">
      <c r="B213" s="21"/>
      <c r="C213" s="45"/>
      <c r="D213" s="196" t="str">
        <f>IF(op!D101=0,"",op!D101)</f>
        <v/>
      </c>
      <c r="E213" s="196" t="str">
        <f>IF(op!E101=0,"",op!E101)</f>
        <v/>
      </c>
      <c r="F213" s="196" t="str">
        <f>IF(op!F101=0,"",op!F101)</f>
        <v/>
      </c>
      <c r="G213" s="48" t="str">
        <f>IF(op!G101=0,"",op!G101+1)</f>
        <v/>
      </c>
      <c r="H213" s="1294" t="str">
        <f>IF(op!H101=0,"",op!H101)</f>
        <v/>
      </c>
      <c r="I213" s="48" t="str">
        <f>IF(op!I101=0,"",op!I101)</f>
        <v/>
      </c>
      <c r="J213" s="198" t="str">
        <f t="shared" si="87"/>
        <v/>
      </c>
      <c r="K213" s="1295" t="str">
        <f>IF(op!K101="","",op!K101)</f>
        <v/>
      </c>
      <c r="L213" s="963"/>
      <c r="M213" s="951" t="str">
        <f>IF(K213="","",IF(op!M101=0,0,op!M101))</f>
        <v/>
      </c>
      <c r="N213" s="951" t="str">
        <f>IF(K213="","",IF(op!N101=0,0,op!N101))</f>
        <v/>
      </c>
      <c r="O213" s="1083" t="str">
        <f t="shared" si="100"/>
        <v/>
      </c>
      <c r="P213" s="1084" t="str">
        <f t="shared" si="101"/>
        <v/>
      </c>
      <c r="Q213" s="1084" t="str">
        <f t="shared" si="102"/>
        <v/>
      </c>
      <c r="R213" s="963"/>
      <c r="S213" s="1027" t="str">
        <f t="shared" si="88"/>
        <v/>
      </c>
      <c r="T213" s="1027" t="str">
        <f t="shared" si="89"/>
        <v/>
      </c>
      <c r="U213" s="1148" t="str">
        <f t="shared" si="103"/>
        <v/>
      </c>
      <c r="V213" s="6"/>
      <c r="W213" s="26"/>
      <c r="Z213" s="1072" t="str">
        <f t="shared" si="90"/>
        <v/>
      </c>
      <c r="AA213" s="1073">
        <f>+tab!$C$156</f>
        <v>0.62</v>
      </c>
      <c r="AB213" s="1074" t="e">
        <f t="shared" si="104"/>
        <v>#VALUE!</v>
      </c>
      <c r="AC213" s="1074" t="e">
        <f t="shared" si="105"/>
        <v>#VALUE!</v>
      </c>
      <c r="AD213" s="1074" t="e">
        <f t="shared" si="106"/>
        <v>#VALUE!</v>
      </c>
      <c r="AE213" s="1075" t="e">
        <f t="shared" si="91"/>
        <v>#VALUE!</v>
      </c>
      <c r="AF213" s="1075" t="e">
        <f t="shared" si="92"/>
        <v>#VALUE!</v>
      </c>
      <c r="AG213" s="1076">
        <f>IF(H213&gt;8,tab!C$157,tab!C$160)</f>
        <v>0.5</v>
      </c>
      <c r="AH213" s="1050">
        <f t="shared" si="93"/>
        <v>0</v>
      </c>
      <c r="AI213" s="1050">
        <f t="shared" si="94"/>
        <v>0</v>
      </c>
      <c r="AJ213" s="1077" t="e">
        <f t="shared" si="95"/>
        <v>#VALUE!</v>
      </c>
      <c r="AK213" s="1053" t="e">
        <f t="shared" si="96"/>
        <v>#VALUE!</v>
      </c>
      <c r="AL213" s="1082">
        <f t="shared" si="97"/>
        <v>30</v>
      </c>
      <c r="AM213" s="1052">
        <f t="shared" si="98"/>
        <v>30</v>
      </c>
      <c r="AN213" s="1078">
        <f t="shared" si="99"/>
        <v>0</v>
      </c>
      <c r="AS213" s="219"/>
      <c r="AU213" s="51"/>
      <c r="AV213" s="51"/>
    </row>
    <row r="214" spans="2:48" ht="13.15" customHeight="1" x14ac:dyDescent="0.2">
      <c r="B214" s="21"/>
      <c r="C214" s="45"/>
      <c r="D214" s="196" t="str">
        <f>IF(op!D102=0,"",op!D102)</f>
        <v/>
      </c>
      <c r="E214" s="196" t="str">
        <f>IF(op!E102=0,"",op!E102)</f>
        <v/>
      </c>
      <c r="F214" s="196" t="str">
        <f>IF(op!F102=0,"",op!F102)</f>
        <v/>
      </c>
      <c r="G214" s="48" t="str">
        <f>IF(op!G102=0,"",op!G102+1)</f>
        <v/>
      </c>
      <c r="H214" s="1294" t="str">
        <f>IF(op!H102=0,"",op!H102)</f>
        <v/>
      </c>
      <c r="I214" s="48" t="str">
        <f>IF(op!I102=0,"",op!I102)</f>
        <v/>
      </c>
      <c r="J214" s="198" t="str">
        <f t="shared" si="87"/>
        <v/>
      </c>
      <c r="K214" s="1295" t="str">
        <f>IF(op!K102="","",op!K102)</f>
        <v/>
      </c>
      <c r="L214" s="963"/>
      <c r="M214" s="951" t="str">
        <f>IF(K214="","",IF(op!M102=0,0,op!M102))</f>
        <v/>
      </c>
      <c r="N214" s="951" t="str">
        <f>IF(K214="","",IF(op!N102=0,0,op!N102))</f>
        <v/>
      </c>
      <c r="O214" s="1083" t="str">
        <f t="shared" si="100"/>
        <v/>
      </c>
      <c r="P214" s="1084" t="str">
        <f t="shared" si="101"/>
        <v/>
      </c>
      <c r="Q214" s="1084" t="str">
        <f t="shared" si="102"/>
        <v/>
      </c>
      <c r="R214" s="963"/>
      <c r="S214" s="1027" t="str">
        <f t="shared" si="88"/>
        <v/>
      </c>
      <c r="T214" s="1027" t="str">
        <f t="shared" si="89"/>
        <v/>
      </c>
      <c r="U214" s="1148" t="str">
        <f t="shared" si="103"/>
        <v/>
      </c>
      <c r="V214" s="6"/>
      <c r="W214" s="26"/>
      <c r="Z214" s="1072" t="str">
        <f t="shared" si="90"/>
        <v/>
      </c>
      <c r="AA214" s="1073">
        <f>+tab!$C$156</f>
        <v>0.62</v>
      </c>
      <c r="AB214" s="1074" t="e">
        <f t="shared" si="104"/>
        <v>#VALUE!</v>
      </c>
      <c r="AC214" s="1074" t="e">
        <f t="shared" si="105"/>
        <v>#VALUE!</v>
      </c>
      <c r="AD214" s="1074" t="e">
        <f t="shared" si="106"/>
        <v>#VALUE!</v>
      </c>
      <c r="AE214" s="1075" t="e">
        <f t="shared" si="91"/>
        <v>#VALUE!</v>
      </c>
      <c r="AF214" s="1075" t="e">
        <f t="shared" si="92"/>
        <v>#VALUE!</v>
      </c>
      <c r="AG214" s="1076">
        <f>IF(H214&gt;8,tab!C$157,tab!C$160)</f>
        <v>0.5</v>
      </c>
      <c r="AH214" s="1050">
        <f t="shared" si="93"/>
        <v>0</v>
      </c>
      <c r="AI214" s="1050">
        <f t="shared" si="94"/>
        <v>0</v>
      </c>
      <c r="AJ214" s="1077" t="e">
        <f t="shared" si="95"/>
        <v>#VALUE!</v>
      </c>
      <c r="AK214" s="1053" t="e">
        <f t="shared" si="96"/>
        <v>#VALUE!</v>
      </c>
      <c r="AL214" s="1082">
        <f t="shared" si="97"/>
        <v>30</v>
      </c>
      <c r="AM214" s="1052">
        <f t="shared" si="98"/>
        <v>30</v>
      </c>
      <c r="AN214" s="1078">
        <f t="shared" si="99"/>
        <v>0</v>
      </c>
      <c r="AS214" s="219"/>
      <c r="AU214" s="51"/>
      <c r="AV214" s="51"/>
    </row>
    <row r="215" spans="2:48" ht="13.15" customHeight="1" x14ac:dyDescent="0.2">
      <c r="B215" s="21"/>
      <c r="C215" s="45"/>
      <c r="D215" s="196" t="str">
        <f>IF(op!D103=0,"",op!D103)</f>
        <v/>
      </c>
      <c r="E215" s="196" t="str">
        <f>IF(op!E103=0,"",op!E103)</f>
        <v/>
      </c>
      <c r="F215" s="196" t="str">
        <f>IF(op!F103=0,"",op!F103)</f>
        <v/>
      </c>
      <c r="G215" s="48" t="str">
        <f>IF(op!G103=0,"",op!G103+1)</f>
        <v/>
      </c>
      <c r="H215" s="1294" t="str">
        <f>IF(op!H103=0,"",op!H103)</f>
        <v/>
      </c>
      <c r="I215" s="48" t="str">
        <f>IF(op!I103=0,"",op!I103)</f>
        <v/>
      </c>
      <c r="J215" s="198" t="str">
        <f t="shared" si="87"/>
        <v/>
      </c>
      <c r="K215" s="1295" t="str">
        <f>IF(op!K103="","",op!K103)</f>
        <v/>
      </c>
      <c r="L215" s="963"/>
      <c r="M215" s="951" t="str">
        <f>IF(K215="","",IF(op!M103=0,0,op!M103))</f>
        <v/>
      </c>
      <c r="N215" s="951" t="str">
        <f>IF(K215="","",IF(op!N103=0,0,op!N103))</f>
        <v/>
      </c>
      <c r="O215" s="1083" t="str">
        <f t="shared" si="100"/>
        <v/>
      </c>
      <c r="P215" s="1084" t="str">
        <f t="shared" si="101"/>
        <v/>
      </c>
      <c r="Q215" s="1084" t="str">
        <f t="shared" si="102"/>
        <v/>
      </c>
      <c r="R215" s="963"/>
      <c r="S215" s="1027" t="str">
        <f t="shared" si="88"/>
        <v/>
      </c>
      <c r="T215" s="1027" t="str">
        <f t="shared" si="89"/>
        <v/>
      </c>
      <c r="U215" s="1148" t="str">
        <f t="shared" si="103"/>
        <v/>
      </c>
      <c r="V215" s="6"/>
      <c r="W215" s="26"/>
      <c r="Z215" s="1072" t="str">
        <f t="shared" si="90"/>
        <v/>
      </c>
      <c r="AA215" s="1073">
        <f>+tab!$C$156</f>
        <v>0.62</v>
      </c>
      <c r="AB215" s="1074" t="e">
        <f t="shared" si="104"/>
        <v>#VALUE!</v>
      </c>
      <c r="AC215" s="1074" t="e">
        <f t="shared" si="105"/>
        <v>#VALUE!</v>
      </c>
      <c r="AD215" s="1074" t="e">
        <f t="shared" si="106"/>
        <v>#VALUE!</v>
      </c>
      <c r="AE215" s="1075" t="e">
        <f t="shared" si="91"/>
        <v>#VALUE!</v>
      </c>
      <c r="AF215" s="1075" t="e">
        <f t="shared" si="92"/>
        <v>#VALUE!</v>
      </c>
      <c r="AG215" s="1076">
        <f>IF(H215&gt;8,tab!C$157,tab!C$160)</f>
        <v>0.5</v>
      </c>
      <c r="AH215" s="1050">
        <f t="shared" si="93"/>
        <v>0</v>
      </c>
      <c r="AI215" s="1050">
        <f t="shared" si="94"/>
        <v>0</v>
      </c>
      <c r="AJ215" s="1077" t="e">
        <f t="shared" si="95"/>
        <v>#VALUE!</v>
      </c>
      <c r="AK215" s="1053" t="e">
        <f t="shared" si="96"/>
        <v>#VALUE!</v>
      </c>
      <c r="AL215" s="1082">
        <f t="shared" si="97"/>
        <v>30</v>
      </c>
      <c r="AM215" s="1052">
        <f t="shared" si="98"/>
        <v>30</v>
      </c>
      <c r="AN215" s="1078">
        <f t="shared" si="99"/>
        <v>0</v>
      </c>
      <c r="AS215" s="219"/>
      <c r="AU215" s="51"/>
      <c r="AV215" s="51"/>
    </row>
    <row r="216" spans="2:48" ht="13.15" customHeight="1" x14ac:dyDescent="0.2">
      <c r="B216" s="21"/>
      <c r="C216" s="45"/>
      <c r="D216" s="196" t="str">
        <f>IF(op!D104=0,"",op!D104)</f>
        <v/>
      </c>
      <c r="E216" s="196" t="str">
        <f>IF(op!E104=0,"",op!E104)</f>
        <v/>
      </c>
      <c r="F216" s="196" t="str">
        <f>IF(op!F104=0,"",op!F104)</f>
        <v/>
      </c>
      <c r="G216" s="48" t="str">
        <f>IF(op!G104=0,"",op!G104+1)</f>
        <v/>
      </c>
      <c r="H216" s="1294" t="str">
        <f>IF(op!H104=0,"",op!H104)</f>
        <v/>
      </c>
      <c r="I216" s="48" t="str">
        <f>IF(op!I104=0,"",op!I104)</f>
        <v/>
      </c>
      <c r="J216" s="198" t="str">
        <f t="shared" si="87"/>
        <v/>
      </c>
      <c r="K216" s="1295" t="str">
        <f>IF(op!K104="","",op!K104)</f>
        <v/>
      </c>
      <c r="L216" s="963"/>
      <c r="M216" s="951" t="str">
        <f>IF(K216="","",IF(op!M104=0,0,op!M104))</f>
        <v/>
      </c>
      <c r="N216" s="951" t="str">
        <f>IF(K216="","",IF(op!N104=0,0,op!N104))</f>
        <v/>
      </c>
      <c r="O216" s="1083" t="str">
        <f t="shared" si="100"/>
        <v/>
      </c>
      <c r="P216" s="1084" t="str">
        <f t="shared" si="101"/>
        <v/>
      </c>
      <c r="Q216" s="1084" t="str">
        <f t="shared" si="102"/>
        <v/>
      </c>
      <c r="R216" s="963"/>
      <c r="S216" s="1027" t="str">
        <f t="shared" si="88"/>
        <v/>
      </c>
      <c r="T216" s="1027" t="str">
        <f t="shared" si="89"/>
        <v/>
      </c>
      <c r="U216" s="1148" t="str">
        <f t="shared" si="103"/>
        <v/>
      </c>
      <c r="V216" s="6"/>
      <c r="W216" s="26"/>
      <c r="Z216" s="1072" t="str">
        <f t="shared" si="90"/>
        <v/>
      </c>
      <c r="AA216" s="1073">
        <f>+tab!$C$156</f>
        <v>0.62</v>
      </c>
      <c r="AB216" s="1074" t="e">
        <f t="shared" si="104"/>
        <v>#VALUE!</v>
      </c>
      <c r="AC216" s="1074" t="e">
        <f t="shared" si="105"/>
        <v>#VALUE!</v>
      </c>
      <c r="AD216" s="1074" t="e">
        <f t="shared" si="106"/>
        <v>#VALUE!</v>
      </c>
      <c r="AE216" s="1075" t="e">
        <f t="shared" si="91"/>
        <v>#VALUE!</v>
      </c>
      <c r="AF216" s="1075" t="e">
        <f t="shared" si="92"/>
        <v>#VALUE!</v>
      </c>
      <c r="AG216" s="1076">
        <f>IF(H216&gt;8,tab!C$157,tab!C$160)</f>
        <v>0.5</v>
      </c>
      <c r="AH216" s="1050">
        <f t="shared" si="93"/>
        <v>0</v>
      </c>
      <c r="AI216" s="1050">
        <f t="shared" si="94"/>
        <v>0</v>
      </c>
      <c r="AJ216" s="1077" t="e">
        <f t="shared" si="95"/>
        <v>#VALUE!</v>
      </c>
      <c r="AK216" s="1053" t="e">
        <f t="shared" si="96"/>
        <v>#VALUE!</v>
      </c>
      <c r="AL216" s="1082">
        <f t="shared" si="97"/>
        <v>30</v>
      </c>
      <c r="AM216" s="1052">
        <f t="shared" si="98"/>
        <v>30</v>
      </c>
      <c r="AN216" s="1078">
        <f t="shared" si="99"/>
        <v>0</v>
      </c>
      <c r="AS216" s="219"/>
      <c r="AU216" s="51"/>
      <c r="AV216" s="51"/>
    </row>
    <row r="217" spans="2:48" ht="13.15" customHeight="1" x14ac:dyDescent="0.2">
      <c r="B217" s="21"/>
      <c r="C217" s="45"/>
      <c r="D217" s="196" t="str">
        <f>IF(op!D105=0,"",op!D105)</f>
        <v/>
      </c>
      <c r="E217" s="196" t="str">
        <f>IF(op!E105=0,"",op!E105)</f>
        <v/>
      </c>
      <c r="F217" s="196" t="str">
        <f>IF(op!F105=0,"",op!F105)</f>
        <v/>
      </c>
      <c r="G217" s="48" t="str">
        <f>IF(op!G105=0,"",op!G105+1)</f>
        <v/>
      </c>
      <c r="H217" s="1294" t="str">
        <f>IF(op!H105=0,"",op!H105)</f>
        <v/>
      </c>
      <c r="I217" s="48" t="str">
        <f>IF(op!I105=0,"",op!I105)</f>
        <v/>
      </c>
      <c r="J217" s="198" t="str">
        <f t="shared" si="87"/>
        <v/>
      </c>
      <c r="K217" s="1295" t="str">
        <f>IF(op!K105="","",op!K105)</f>
        <v/>
      </c>
      <c r="L217" s="963"/>
      <c r="M217" s="951" t="str">
        <f>IF(K217="","",IF(op!M105=0,0,op!M105))</f>
        <v/>
      </c>
      <c r="N217" s="951" t="str">
        <f>IF(K217="","",IF(op!N105=0,0,op!N105))</f>
        <v/>
      </c>
      <c r="O217" s="1083" t="str">
        <f t="shared" si="100"/>
        <v/>
      </c>
      <c r="P217" s="1084" t="str">
        <f t="shared" si="101"/>
        <v/>
      </c>
      <c r="Q217" s="1084" t="str">
        <f t="shared" si="102"/>
        <v/>
      </c>
      <c r="R217" s="963"/>
      <c r="S217" s="1027" t="str">
        <f t="shared" si="88"/>
        <v/>
      </c>
      <c r="T217" s="1027" t="str">
        <f t="shared" si="89"/>
        <v/>
      </c>
      <c r="U217" s="1148" t="str">
        <f t="shared" si="103"/>
        <v/>
      </c>
      <c r="V217" s="6"/>
      <c r="W217" s="26"/>
      <c r="Z217" s="1072" t="str">
        <f t="shared" si="90"/>
        <v/>
      </c>
      <c r="AA217" s="1073">
        <f>+tab!$C$156</f>
        <v>0.62</v>
      </c>
      <c r="AB217" s="1074" t="e">
        <f t="shared" si="104"/>
        <v>#VALUE!</v>
      </c>
      <c r="AC217" s="1074" t="e">
        <f t="shared" si="105"/>
        <v>#VALUE!</v>
      </c>
      <c r="AD217" s="1074" t="e">
        <f t="shared" si="106"/>
        <v>#VALUE!</v>
      </c>
      <c r="AE217" s="1075" t="e">
        <f t="shared" si="91"/>
        <v>#VALUE!</v>
      </c>
      <c r="AF217" s="1075" t="e">
        <f t="shared" si="92"/>
        <v>#VALUE!</v>
      </c>
      <c r="AG217" s="1076">
        <f>IF(H217&gt;8,tab!C$157,tab!C$160)</f>
        <v>0.5</v>
      </c>
      <c r="AH217" s="1050">
        <f t="shared" si="93"/>
        <v>0</v>
      </c>
      <c r="AI217" s="1050">
        <f t="shared" si="94"/>
        <v>0</v>
      </c>
      <c r="AJ217" s="1077" t="e">
        <f t="shared" si="95"/>
        <v>#VALUE!</v>
      </c>
      <c r="AK217" s="1053" t="e">
        <f t="shared" si="96"/>
        <v>#VALUE!</v>
      </c>
      <c r="AL217" s="1082">
        <f t="shared" si="97"/>
        <v>30</v>
      </c>
      <c r="AM217" s="1052">
        <f t="shared" si="98"/>
        <v>30</v>
      </c>
      <c r="AN217" s="1078">
        <f t="shared" si="99"/>
        <v>0</v>
      </c>
      <c r="AS217" s="219"/>
      <c r="AU217" s="51"/>
      <c r="AV217" s="51"/>
    </row>
    <row r="218" spans="2:48" ht="13.15" customHeight="1" x14ac:dyDescent="0.2">
      <c r="B218" s="21"/>
      <c r="C218" s="45"/>
      <c r="D218" s="196" t="str">
        <f>IF(op!D106=0,"",op!D106)</f>
        <v/>
      </c>
      <c r="E218" s="196" t="str">
        <f>IF(op!E106=0,"",op!E106)</f>
        <v/>
      </c>
      <c r="F218" s="196" t="str">
        <f>IF(op!F106=0,"",op!F106)</f>
        <v/>
      </c>
      <c r="G218" s="48" t="str">
        <f>IF(op!G106=0,"",op!G106+1)</f>
        <v/>
      </c>
      <c r="H218" s="1294" t="str">
        <f>IF(op!H106=0,"",op!H106)</f>
        <v/>
      </c>
      <c r="I218" s="48" t="str">
        <f>IF(op!I106=0,"",op!I106)</f>
        <v/>
      </c>
      <c r="J218" s="198" t="str">
        <f t="shared" si="87"/>
        <v/>
      </c>
      <c r="K218" s="1295" t="str">
        <f>IF(op!K106="","",op!K106)</f>
        <v/>
      </c>
      <c r="L218" s="963"/>
      <c r="M218" s="951" t="str">
        <f>IF(K218="","",IF(op!M106=0,0,op!M106))</f>
        <v/>
      </c>
      <c r="N218" s="951" t="str">
        <f>IF(K218="","",IF(op!N106=0,0,op!N106))</f>
        <v/>
      </c>
      <c r="O218" s="1083" t="str">
        <f t="shared" si="100"/>
        <v/>
      </c>
      <c r="P218" s="1084" t="str">
        <f t="shared" si="101"/>
        <v/>
      </c>
      <c r="Q218" s="1084" t="str">
        <f t="shared" si="102"/>
        <v/>
      </c>
      <c r="R218" s="963"/>
      <c r="S218" s="1027" t="str">
        <f t="shared" si="88"/>
        <v/>
      </c>
      <c r="T218" s="1027" t="str">
        <f t="shared" si="89"/>
        <v/>
      </c>
      <c r="U218" s="1148" t="str">
        <f t="shared" si="103"/>
        <v/>
      </c>
      <c r="V218" s="6"/>
      <c r="W218" s="26"/>
      <c r="Z218" s="1072" t="str">
        <f t="shared" si="90"/>
        <v/>
      </c>
      <c r="AA218" s="1073">
        <f>+tab!$C$156</f>
        <v>0.62</v>
      </c>
      <c r="AB218" s="1074" t="e">
        <f t="shared" si="104"/>
        <v>#VALUE!</v>
      </c>
      <c r="AC218" s="1074" t="e">
        <f t="shared" si="105"/>
        <v>#VALUE!</v>
      </c>
      <c r="AD218" s="1074" t="e">
        <f t="shared" si="106"/>
        <v>#VALUE!</v>
      </c>
      <c r="AE218" s="1075" t="e">
        <f t="shared" si="91"/>
        <v>#VALUE!</v>
      </c>
      <c r="AF218" s="1075" t="e">
        <f t="shared" si="92"/>
        <v>#VALUE!</v>
      </c>
      <c r="AG218" s="1076">
        <f>IF(H218&gt;8,tab!C$157,tab!C$160)</f>
        <v>0.5</v>
      </c>
      <c r="AH218" s="1050">
        <f t="shared" si="93"/>
        <v>0</v>
      </c>
      <c r="AI218" s="1050">
        <f t="shared" si="94"/>
        <v>0</v>
      </c>
      <c r="AJ218" s="1077" t="e">
        <f t="shared" si="95"/>
        <v>#VALUE!</v>
      </c>
      <c r="AK218" s="1053" t="e">
        <f t="shared" si="96"/>
        <v>#VALUE!</v>
      </c>
      <c r="AL218" s="1082">
        <f t="shared" si="97"/>
        <v>30</v>
      </c>
      <c r="AM218" s="1052">
        <f t="shared" si="98"/>
        <v>30</v>
      </c>
      <c r="AN218" s="1078">
        <f t="shared" si="99"/>
        <v>0</v>
      </c>
      <c r="AS218" s="219"/>
      <c r="AU218" s="51"/>
      <c r="AV218" s="51"/>
    </row>
    <row r="219" spans="2:48" ht="13.15" customHeight="1" x14ac:dyDescent="0.2">
      <c r="B219" s="21"/>
      <c r="C219" s="45"/>
      <c r="D219" s="196" t="str">
        <f>IF(op!D107=0,"",op!D107)</f>
        <v/>
      </c>
      <c r="E219" s="196" t="str">
        <f>IF(op!E107=0,"",op!E107)</f>
        <v/>
      </c>
      <c r="F219" s="196" t="str">
        <f>IF(op!F107=0,"",op!F107)</f>
        <v/>
      </c>
      <c r="G219" s="48" t="str">
        <f>IF(op!G107=0,"",op!G107+1)</f>
        <v/>
      </c>
      <c r="H219" s="1294" t="str">
        <f>IF(op!H107=0,"",op!H107)</f>
        <v/>
      </c>
      <c r="I219" s="48" t="str">
        <f>IF(op!I107=0,"",op!I107)</f>
        <v/>
      </c>
      <c r="J219" s="198" t="str">
        <f t="shared" si="87"/>
        <v/>
      </c>
      <c r="K219" s="1295" t="str">
        <f>IF(op!K107="","",op!K107)</f>
        <v/>
      </c>
      <c r="L219" s="963"/>
      <c r="M219" s="951" t="str">
        <f>IF(K219="","",IF(op!M107=0,0,op!M107))</f>
        <v/>
      </c>
      <c r="N219" s="951" t="str">
        <f>IF(K219="","",IF(op!N107=0,0,op!N107))</f>
        <v/>
      </c>
      <c r="O219" s="1083" t="str">
        <f t="shared" si="100"/>
        <v/>
      </c>
      <c r="P219" s="1084" t="str">
        <f t="shared" si="101"/>
        <v/>
      </c>
      <c r="Q219" s="1084" t="str">
        <f t="shared" si="102"/>
        <v/>
      </c>
      <c r="R219" s="963"/>
      <c r="S219" s="1027" t="str">
        <f t="shared" si="88"/>
        <v/>
      </c>
      <c r="T219" s="1027" t="str">
        <f t="shared" si="89"/>
        <v/>
      </c>
      <c r="U219" s="1148" t="str">
        <f t="shared" si="103"/>
        <v/>
      </c>
      <c r="V219" s="6"/>
      <c r="W219" s="26"/>
      <c r="Z219" s="1072" t="str">
        <f t="shared" si="90"/>
        <v/>
      </c>
      <c r="AA219" s="1073">
        <f>+tab!$C$156</f>
        <v>0.62</v>
      </c>
      <c r="AB219" s="1074" t="e">
        <f t="shared" si="104"/>
        <v>#VALUE!</v>
      </c>
      <c r="AC219" s="1074" t="e">
        <f t="shared" si="105"/>
        <v>#VALUE!</v>
      </c>
      <c r="AD219" s="1074" t="e">
        <f t="shared" si="106"/>
        <v>#VALUE!</v>
      </c>
      <c r="AE219" s="1075" t="e">
        <f t="shared" si="91"/>
        <v>#VALUE!</v>
      </c>
      <c r="AF219" s="1075" t="e">
        <f t="shared" si="92"/>
        <v>#VALUE!</v>
      </c>
      <c r="AG219" s="1076">
        <f>IF(H219&gt;8,tab!C$157,tab!C$160)</f>
        <v>0.5</v>
      </c>
      <c r="AH219" s="1050">
        <f t="shared" si="93"/>
        <v>0</v>
      </c>
      <c r="AI219" s="1050">
        <f t="shared" si="94"/>
        <v>0</v>
      </c>
      <c r="AJ219" s="1077" t="e">
        <f t="shared" si="95"/>
        <v>#VALUE!</v>
      </c>
      <c r="AK219" s="1053" t="e">
        <f t="shared" si="96"/>
        <v>#VALUE!</v>
      </c>
      <c r="AL219" s="1082">
        <f t="shared" si="97"/>
        <v>30</v>
      </c>
      <c r="AM219" s="1052">
        <f t="shared" si="98"/>
        <v>30</v>
      </c>
      <c r="AN219" s="1078">
        <f t="shared" si="99"/>
        <v>0</v>
      </c>
      <c r="AS219" s="219"/>
      <c r="AU219" s="51"/>
      <c r="AV219" s="51"/>
    </row>
    <row r="220" spans="2:48" ht="13.15" customHeight="1" x14ac:dyDescent="0.2">
      <c r="B220" s="21"/>
      <c r="C220" s="45"/>
      <c r="D220" s="196" t="str">
        <f>IF(op!D108=0,"",op!D108)</f>
        <v/>
      </c>
      <c r="E220" s="196" t="str">
        <f>IF(op!E108=0,"",op!E108)</f>
        <v/>
      </c>
      <c r="F220" s="196" t="str">
        <f>IF(op!F108=0,"",op!F108)</f>
        <v/>
      </c>
      <c r="G220" s="48" t="str">
        <f>IF(op!G108=0,"",op!G108+1)</f>
        <v/>
      </c>
      <c r="H220" s="1294" t="str">
        <f>IF(op!H108=0,"",op!H108)</f>
        <v/>
      </c>
      <c r="I220" s="48" t="str">
        <f>IF(op!I108=0,"",op!I108)</f>
        <v/>
      </c>
      <c r="J220" s="198" t="str">
        <f t="shared" si="87"/>
        <v/>
      </c>
      <c r="K220" s="1295" t="str">
        <f>IF(op!K108="","",op!K108)</f>
        <v/>
      </c>
      <c r="L220" s="963"/>
      <c r="M220" s="951" t="str">
        <f>IF(K220="","",IF(op!M108=0,0,op!M108))</f>
        <v/>
      </c>
      <c r="N220" s="951" t="str">
        <f>IF(K220="","",IF(op!N108=0,0,op!N108))</f>
        <v/>
      </c>
      <c r="O220" s="1083" t="str">
        <f t="shared" si="100"/>
        <v/>
      </c>
      <c r="P220" s="1084" t="str">
        <f t="shared" si="101"/>
        <v/>
      </c>
      <c r="Q220" s="1084" t="str">
        <f t="shared" si="102"/>
        <v/>
      </c>
      <c r="R220" s="963"/>
      <c r="S220" s="1027" t="str">
        <f t="shared" si="88"/>
        <v/>
      </c>
      <c r="T220" s="1027" t="str">
        <f t="shared" si="89"/>
        <v/>
      </c>
      <c r="U220" s="1148" t="str">
        <f t="shared" si="103"/>
        <v/>
      </c>
      <c r="V220" s="6"/>
      <c r="W220" s="26"/>
      <c r="Z220" s="1072" t="str">
        <f t="shared" si="90"/>
        <v/>
      </c>
      <c r="AA220" s="1073">
        <f>+tab!$C$156</f>
        <v>0.62</v>
      </c>
      <c r="AB220" s="1074" t="e">
        <f t="shared" si="104"/>
        <v>#VALUE!</v>
      </c>
      <c r="AC220" s="1074" t="e">
        <f t="shared" si="105"/>
        <v>#VALUE!</v>
      </c>
      <c r="AD220" s="1074" t="e">
        <f t="shared" si="106"/>
        <v>#VALUE!</v>
      </c>
      <c r="AE220" s="1075" t="e">
        <f t="shared" si="91"/>
        <v>#VALUE!</v>
      </c>
      <c r="AF220" s="1075" t="e">
        <f t="shared" si="92"/>
        <v>#VALUE!</v>
      </c>
      <c r="AG220" s="1076">
        <f>IF(H220&gt;8,tab!C$157,tab!C$160)</f>
        <v>0.5</v>
      </c>
      <c r="AH220" s="1050">
        <f t="shared" si="93"/>
        <v>0</v>
      </c>
      <c r="AI220" s="1050">
        <f t="shared" si="94"/>
        <v>0</v>
      </c>
      <c r="AJ220" s="1077" t="e">
        <f t="shared" si="95"/>
        <v>#VALUE!</v>
      </c>
      <c r="AK220" s="1053" t="e">
        <f t="shared" si="96"/>
        <v>#VALUE!</v>
      </c>
      <c r="AL220" s="1082">
        <f t="shared" si="97"/>
        <v>30</v>
      </c>
      <c r="AM220" s="1052">
        <f t="shared" si="98"/>
        <v>30</v>
      </c>
      <c r="AN220" s="1078">
        <f t="shared" si="99"/>
        <v>0</v>
      </c>
      <c r="AS220" s="219"/>
      <c r="AU220" s="51"/>
      <c r="AV220" s="51"/>
    </row>
    <row r="221" spans="2:48" ht="13.15" customHeight="1" x14ac:dyDescent="0.2">
      <c r="B221" s="21"/>
      <c r="C221" s="45"/>
      <c r="D221" s="196" t="str">
        <f>IF(op!D109=0,"",op!D109)</f>
        <v/>
      </c>
      <c r="E221" s="196" t="str">
        <f>IF(op!E109=0,"",op!E109)</f>
        <v/>
      </c>
      <c r="F221" s="196" t="str">
        <f>IF(op!F109=0,"",op!F109)</f>
        <v/>
      </c>
      <c r="G221" s="48" t="str">
        <f>IF(op!G109=0,"",op!G109+1)</f>
        <v/>
      </c>
      <c r="H221" s="1294" t="str">
        <f>IF(op!H109=0,"",op!H109)</f>
        <v/>
      </c>
      <c r="I221" s="48" t="str">
        <f>IF(op!I109=0,"",op!I109)</f>
        <v/>
      </c>
      <c r="J221" s="198" t="str">
        <f t="shared" si="87"/>
        <v/>
      </c>
      <c r="K221" s="1295" t="str">
        <f>IF(op!K109="","",op!K109)</f>
        <v/>
      </c>
      <c r="L221" s="963"/>
      <c r="M221" s="951" t="str">
        <f>IF(K221="","",IF(op!M109=0,0,op!M109))</f>
        <v/>
      </c>
      <c r="N221" s="951" t="str">
        <f>IF(K221="","",IF(op!N109=0,0,op!N109))</f>
        <v/>
      </c>
      <c r="O221" s="1083" t="str">
        <f t="shared" si="100"/>
        <v/>
      </c>
      <c r="P221" s="1084" t="str">
        <f t="shared" si="101"/>
        <v/>
      </c>
      <c r="Q221" s="1084" t="str">
        <f t="shared" si="102"/>
        <v/>
      </c>
      <c r="R221" s="963"/>
      <c r="S221" s="1027" t="str">
        <f t="shared" si="88"/>
        <v/>
      </c>
      <c r="T221" s="1027" t="str">
        <f t="shared" si="89"/>
        <v/>
      </c>
      <c r="U221" s="1148" t="str">
        <f t="shared" si="103"/>
        <v/>
      </c>
      <c r="V221" s="6"/>
      <c r="W221" s="26"/>
      <c r="Z221" s="1072" t="str">
        <f t="shared" si="90"/>
        <v/>
      </c>
      <c r="AA221" s="1073">
        <f>+tab!$C$156</f>
        <v>0.62</v>
      </c>
      <c r="AB221" s="1074" t="e">
        <f t="shared" si="104"/>
        <v>#VALUE!</v>
      </c>
      <c r="AC221" s="1074" t="e">
        <f t="shared" si="105"/>
        <v>#VALUE!</v>
      </c>
      <c r="AD221" s="1074" t="e">
        <f t="shared" si="106"/>
        <v>#VALUE!</v>
      </c>
      <c r="AE221" s="1075" t="e">
        <f t="shared" si="91"/>
        <v>#VALUE!</v>
      </c>
      <c r="AF221" s="1075" t="e">
        <f t="shared" si="92"/>
        <v>#VALUE!</v>
      </c>
      <c r="AG221" s="1076">
        <f>IF(H221&gt;8,tab!C$157,tab!C$160)</f>
        <v>0.5</v>
      </c>
      <c r="AH221" s="1050">
        <f t="shared" si="93"/>
        <v>0</v>
      </c>
      <c r="AI221" s="1050">
        <f t="shared" si="94"/>
        <v>0</v>
      </c>
      <c r="AJ221" s="1077" t="e">
        <f t="shared" si="95"/>
        <v>#VALUE!</v>
      </c>
      <c r="AK221" s="1053" t="e">
        <f t="shared" si="96"/>
        <v>#VALUE!</v>
      </c>
      <c r="AL221" s="1082">
        <f t="shared" si="97"/>
        <v>30</v>
      </c>
      <c r="AM221" s="1052">
        <f t="shared" si="98"/>
        <v>30</v>
      </c>
      <c r="AN221" s="1078">
        <f t="shared" si="99"/>
        <v>0</v>
      </c>
      <c r="AS221" s="219"/>
      <c r="AU221" s="51"/>
      <c r="AV221" s="51"/>
    </row>
    <row r="222" spans="2:48" ht="13.15" customHeight="1" x14ac:dyDescent="0.2">
      <c r="B222" s="21"/>
      <c r="C222" s="45"/>
      <c r="D222" s="196" t="str">
        <f>IF(op!D110=0,"",op!D110)</f>
        <v/>
      </c>
      <c r="E222" s="196" t="str">
        <f>IF(op!E110=0,"",op!E110)</f>
        <v/>
      </c>
      <c r="F222" s="196" t="str">
        <f>IF(op!F110=0,"",op!F110)</f>
        <v/>
      </c>
      <c r="G222" s="48" t="str">
        <f>IF(op!G110=0,"",op!G110+1)</f>
        <v/>
      </c>
      <c r="H222" s="1294" t="str">
        <f>IF(op!H110=0,"",op!H110)</f>
        <v/>
      </c>
      <c r="I222" s="48" t="str">
        <f>IF(op!I110=0,"",op!I110)</f>
        <v/>
      </c>
      <c r="J222" s="198" t="str">
        <f t="shared" si="87"/>
        <v/>
      </c>
      <c r="K222" s="1295" t="str">
        <f>IF(op!K110="","",op!K110)</f>
        <v/>
      </c>
      <c r="L222" s="963"/>
      <c r="M222" s="951" t="str">
        <f>IF(K222="","",IF(op!M110=0,0,op!M110))</f>
        <v/>
      </c>
      <c r="N222" s="951" t="str">
        <f>IF(K222="","",IF(op!N110=0,0,op!N110))</f>
        <v/>
      </c>
      <c r="O222" s="1083" t="str">
        <f t="shared" si="100"/>
        <v/>
      </c>
      <c r="P222" s="1084" t="str">
        <f t="shared" si="101"/>
        <v/>
      </c>
      <c r="Q222" s="1084" t="str">
        <f t="shared" si="102"/>
        <v/>
      </c>
      <c r="R222" s="963"/>
      <c r="S222" s="1027" t="str">
        <f t="shared" si="88"/>
        <v/>
      </c>
      <c r="T222" s="1027" t="str">
        <f t="shared" si="89"/>
        <v/>
      </c>
      <c r="U222" s="1148" t="str">
        <f t="shared" si="103"/>
        <v/>
      </c>
      <c r="V222" s="6"/>
      <c r="W222" s="26"/>
      <c r="Z222" s="1072" t="str">
        <f t="shared" si="90"/>
        <v/>
      </c>
      <c r="AA222" s="1073">
        <f>+tab!$C$156</f>
        <v>0.62</v>
      </c>
      <c r="AB222" s="1074" t="e">
        <f t="shared" si="104"/>
        <v>#VALUE!</v>
      </c>
      <c r="AC222" s="1074" t="e">
        <f t="shared" si="105"/>
        <v>#VALUE!</v>
      </c>
      <c r="AD222" s="1074" t="e">
        <f t="shared" si="106"/>
        <v>#VALUE!</v>
      </c>
      <c r="AE222" s="1075" t="e">
        <f t="shared" si="91"/>
        <v>#VALUE!</v>
      </c>
      <c r="AF222" s="1075" t="e">
        <f t="shared" si="92"/>
        <v>#VALUE!</v>
      </c>
      <c r="AG222" s="1076">
        <f>IF(H222&gt;8,tab!C$157,tab!C$160)</f>
        <v>0.5</v>
      </c>
      <c r="AH222" s="1050">
        <f t="shared" si="93"/>
        <v>0</v>
      </c>
      <c r="AI222" s="1050">
        <f t="shared" si="94"/>
        <v>0</v>
      </c>
      <c r="AJ222" s="1077" t="e">
        <f t="shared" si="95"/>
        <v>#VALUE!</v>
      </c>
      <c r="AK222" s="1053" t="e">
        <f t="shared" si="96"/>
        <v>#VALUE!</v>
      </c>
      <c r="AL222" s="1082">
        <f t="shared" si="97"/>
        <v>30</v>
      </c>
      <c r="AM222" s="1052">
        <f t="shared" si="98"/>
        <v>30</v>
      </c>
      <c r="AN222" s="1078">
        <f t="shared" si="99"/>
        <v>0</v>
      </c>
      <c r="AS222" s="219"/>
      <c r="AU222" s="51"/>
      <c r="AV222" s="51"/>
    </row>
    <row r="223" spans="2:48" ht="13.15" customHeight="1" x14ac:dyDescent="0.2">
      <c r="B223" s="21"/>
      <c r="C223" s="45"/>
      <c r="D223" s="196" t="str">
        <f>IF(op!D111=0,"",op!D111)</f>
        <v/>
      </c>
      <c r="E223" s="196" t="str">
        <f>IF(op!E111=0,"",op!E111)</f>
        <v/>
      </c>
      <c r="F223" s="196" t="str">
        <f>IF(op!F111=0,"",op!F111)</f>
        <v/>
      </c>
      <c r="G223" s="48" t="str">
        <f>IF(op!G111=0,"",op!G111+1)</f>
        <v/>
      </c>
      <c r="H223" s="1294" t="str">
        <f>IF(op!H111=0,"",op!H111)</f>
        <v/>
      </c>
      <c r="I223" s="48" t="str">
        <f>IF(op!I111=0,"",op!I111)</f>
        <v/>
      </c>
      <c r="J223" s="198" t="str">
        <f t="shared" si="87"/>
        <v/>
      </c>
      <c r="K223" s="1295" t="str">
        <f>IF(op!K111="","",op!K111)</f>
        <v/>
      </c>
      <c r="L223" s="963"/>
      <c r="M223" s="951" t="str">
        <f>IF(K223="","",IF(op!M111=0,0,op!M111))</f>
        <v/>
      </c>
      <c r="N223" s="951" t="str">
        <f>IF(K223="","",IF(op!N111=0,0,op!N111))</f>
        <v/>
      </c>
      <c r="O223" s="1083" t="str">
        <f t="shared" si="100"/>
        <v/>
      </c>
      <c r="P223" s="1084" t="str">
        <f t="shared" si="101"/>
        <v/>
      </c>
      <c r="Q223" s="1084" t="str">
        <f t="shared" si="102"/>
        <v/>
      </c>
      <c r="R223" s="963"/>
      <c r="S223" s="1027" t="str">
        <f t="shared" si="88"/>
        <v/>
      </c>
      <c r="T223" s="1027" t="str">
        <f t="shared" si="89"/>
        <v/>
      </c>
      <c r="U223" s="1148" t="str">
        <f t="shared" si="103"/>
        <v/>
      </c>
      <c r="V223" s="6"/>
      <c r="W223" s="26"/>
      <c r="Z223" s="1072" t="str">
        <f t="shared" si="90"/>
        <v/>
      </c>
      <c r="AA223" s="1073">
        <f>+tab!$C$156</f>
        <v>0.62</v>
      </c>
      <c r="AB223" s="1074" t="e">
        <f t="shared" si="104"/>
        <v>#VALUE!</v>
      </c>
      <c r="AC223" s="1074" t="e">
        <f t="shared" si="105"/>
        <v>#VALUE!</v>
      </c>
      <c r="AD223" s="1074" t="e">
        <f t="shared" si="106"/>
        <v>#VALUE!</v>
      </c>
      <c r="AE223" s="1075" t="e">
        <f t="shared" si="91"/>
        <v>#VALUE!</v>
      </c>
      <c r="AF223" s="1075" t="e">
        <f t="shared" si="92"/>
        <v>#VALUE!</v>
      </c>
      <c r="AG223" s="1076">
        <f>IF(H223&gt;8,tab!C$157,tab!C$160)</f>
        <v>0.5</v>
      </c>
      <c r="AH223" s="1050">
        <f t="shared" si="93"/>
        <v>0</v>
      </c>
      <c r="AI223" s="1050">
        <f t="shared" si="94"/>
        <v>0</v>
      </c>
      <c r="AJ223" s="1077" t="e">
        <f t="shared" si="95"/>
        <v>#VALUE!</v>
      </c>
      <c r="AK223" s="1053" t="e">
        <f t="shared" si="96"/>
        <v>#VALUE!</v>
      </c>
      <c r="AL223" s="1082">
        <f t="shared" si="97"/>
        <v>30</v>
      </c>
      <c r="AM223" s="1052">
        <f t="shared" si="98"/>
        <v>30</v>
      </c>
      <c r="AN223" s="1078">
        <f t="shared" si="99"/>
        <v>0</v>
      </c>
      <c r="AS223" s="219"/>
      <c r="AU223" s="51"/>
      <c r="AV223" s="51"/>
    </row>
    <row r="224" spans="2:48" ht="13.15" customHeight="1" x14ac:dyDescent="0.2">
      <c r="B224" s="21"/>
      <c r="C224" s="45"/>
      <c r="D224" s="196" t="str">
        <f>IF(op!D112=0,"",op!D112)</f>
        <v/>
      </c>
      <c r="E224" s="196" t="str">
        <f>IF(op!E112=0,"",op!E112)</f>
        <v/>
      </c>
      <c r="F224" s="196" t="str">
        <f>IF(op!F112=0,"",op!F112)</f>
        <v/>
      </c>
      <c r="G224" s="48" t="str">
        <f>IF(op!G112=0,"",op!G112+1)</f>
        <v/>
      </c>
      <c r="H224" s="1294" t="str">
        <f>IF(op!H112=0,"",op!H112)</f>
        <v/>
      </c>
      <c r="I224" s="48" t="str">
        <f>IF(op!I112=0,"",op!I112)</f>
        <v/>
      </c>
      <c r="J224" s="198" t="str">
        <f>IF(E224="","",IF(J112=VLOOKUP(I224,Schaal2014,22,FALSE),J112,J112+1))</f>
        <v/>
      </c>
      <c r="K224" s="1295" t="str">
        <f>IF(op!K112="","",op!K112)</f>
        <v/>
      </c>
      <c r="L224" s="963"/>
      <c r="M224" s="951" t="str">
        <f>IF(K224="","",IF(op!M112=0,0,op!M112))</f>
        <v/>
      </c>
      <c r="N224" s="951" t="str">
        <f>IF(K224="","",IF(op!N112=0,0,op!N112))</f>
        <v/>
      </c>
      <c r="O224" s="1083" t="str">
        <f t="shared" si="100"/>
        <v/>
      </c>
      <c r="P224" s="1084" t="str">
        <f t="shared" si="101"/>
        <v/>
      </c>
      <c r="Q224" s="1084" t="str">
        <f t="shared" si="102"/>
        <v/>
      </c>
      <c r="R224" s="963"/>
      <c r="S224" s="1027" t="str">
        <f t="shared" si="88"/>
        <v/>
      </c>
      <c r="T224" s="1027" t="str">
        <f t="shared" si="89"/>
        <v/>
      </c>
      <c r="U224" s="1148" t="str">
        <f t="shared" si="103"/>
        <v/>
      </c>
      <c r="V224" s="6"/>
      <c r="W224" s="26"/>
      <c r="Z224" s="1072" t="str">
        <f t="shared" si="90"/>
        <v/>
      </c>
      <c r="AA224" s="1073">
        <f>+tab!$C$156</f>
        <v>0.62</v>
      </c>
      <c r="AB224" s="1074" t="e">
        <f t="shared" si="104"/>
        <v>#VALUE!</v>
      </c>
      <c r="AC224" s="1074" t="e">
        <f t="shared" si="105"/>
        <v>#VALUE!</v>
      </c>
      <c r="AD224" s="1074" t="e">
        <f t="shared" si="106"/>
        <v>#VALUE!</v>
      </c>
      <c r="AE224" s="1075" t="e">
        <f t="shared" si="91"/>
        <v>#VALUE!</v>
      </c>
      <c r="AF224" s="1075" t="e">
        <f t="shared" si="92"/>
        <v>#VALUE!</v>
      </c>
      <c r="AG224" s="1076">
        <f>IF(H224&gt;8,tab!C$157,tab!C$160)</f>
        <v>0.5</v>
      </c>
      <c r="AH224" s="1050">
        <f t="shared" si="93"/>
        <v>0</v>
      </c>
      <c r="AI224" s="1050">
        <f t="shared" ref="AI224:AI227" si="107">IF(AH224=25,Z224*1.08*K224/2,IF(AH224=40,Z224*1.08*K224,IF(AH224=0,0)))</f>
        <v>0</v>
      </c>
      <c r="AJ224" s="1077" t="e">
        <f t="shared" si="95"/>
        <v>#VALUE!</v>
      </c>
      <c r="AK224" s="1053" t="e">
        <f t="shared" ref="AK224:AK227" si="108">YEAR($E$121)-YEAR(H224)-AJ224</f>
        <v>#VALUE!</v>
      </c>
      <c r="AL224" s="1082">
        <f t="shared" ref="AL224:AL227" si="109">IF((H224=""),30,AK224)</f>
        <v>30</v>
      </c>
      <c r="AM224" s="1052">
        <f t="shared" si="98"/>
        <v>30</v>
      </c>
      <c r="AN224" s="1078">
        <f t="shared" ref="AN224:AN227" si="110">(AM224*(SUM(K224:K224)))</f>
        <v>0</v>
      </c>
      <c r="AS224" s="219"/>
      <c r="AU224" s="51"/>
      <c r="AV224" s="51"/>
    </row>
    <row r="225" spans="2:50" ht="13.15" customHeight="1" x14ac:dyDescent="0.2">
      <c r="B225" s="21"/>
      <c r="C225" s="45"/>
      <c r="D225" s="196" t="str">
        <f>IF(op!D113=0,"",op!D113)</f>
        <v/>
      </c>
      <c r="E225" s="196" t="str">
        <f>IF(op!E113=0,"",op!E113)</f>
        <v/>
      </c>
      <c r="F225" s="196" t="str">
        <f>IF(op!F113=0,"",op!F113)</f>
        <v/>
      </c>
      <c r="G225" s="48" t="str">
        <f>IF(op!G113=0,"",op!G113+1)</f>
        <v/>
      </c>
      <c r="H225" s="1294" t="str">
        <f>IF(op!H113=0,"",op!H113)</f>
        <v/>
      </c>
      <c r="I225" s="48" t="str">
        <f>IF(op!I113=0,"",op!I113)</f>
        <v/>
      </c>
      <c r="J225" s="198" t="str">
        <f>IF(E225="","",IF(J113=VLOOKUP(I225,Schaal2014,22,FALSE),J113,J113+1))</f>
        <v/>
      </c>
      <c r="K225" s="1295" t="str">
        <f>IF(op!K113="","",op!K113)</f>
        <v/>
      </c>
      <c r="L225" s="963"/>
      <c r="M225" s="951" t="str">
        <f>IF(K225="","",IF(op!M113=0,0,op!M113))</f>
        <v/>
      </c>
      <c r="N225" s="951" t="str">
        <f>IF(K225="","",IF(op!N113=0,0,op!N113))</f>
        <v/>
      </c>
      <c r="O225" s="1083" t="str">
        <f t="shared" si="100"/>
        <v/>
      </c>
      <c r="P225" s="1084" t="str">
        <f t="shared" si="101"/>
        <v/>
      </c>
      <c r="Q225" s="1084" t="str">
        <f t="shared" si="102"/>
        <v/>
      </c>
      <c r="R225" s="963"/>
      <c r="S225" s="1027" t="str">
        <f t="shared" si="88"/>
        <v/>
      </c>
      <c r="T225" s="1027" t="str">
        <f t="shared" si="89"/>
        <v/>
      </c>
      <c r="U225" s="1148" t="str">
        <f t="shared" si="103"/>
        <v/>
      </c>
      <c r="V225" s="6"/>
      <c r="W225" s="26"/>
      <c r="Z225" s="1072" t="str">
        <f t="shared" si="90"/>
        <v/>
      </c>
      <c r="AA225" s="1073">
        <f>+tab!$C$156</f>
        <v>0.62</v>
      </c>
      <c r="AB225" s="1074" t="e">
        <f t="shared" si="104"/>
        <v>#VALUE!</v>
      </c>
      <c r="AC225" s="1074" t="e">
        <f t="shared" si="105"/>
        <v>#VALUE!</v>
      </c>
      <c r="AD225" s="1074" t="e">
        <f t="shared" si="106"/>
        <v>#VALUE!</v>
      </c>
      <c r="AE225" s="1075" t="e">
        <f t="shared" si="91"/>
        <v>#VALUE!</v>
      </c>
      <c r="AF225" s="1075" t="e">
        <f t="shared" si="92"/>
        <v>#VALUE!</v>
      </c>
      <c r="AG225" s="1076">
        <f>IF(H225&gt;8,tab!C$157,tab!C$160)</f>
        <v>0.5</v>
      </c>
      <c r="AH225" s="1050">
        <f t="shared" si="93"/>
        <v>0</v>
      </c>
      <c r="AI225" s="1050">
        <f t="shared" si="107"/>
        <v>0</v>
      </c>
      <c r="AJ225" s="1077" t="e">
        <f t="shared" si="95"/>
        <v>#VALUE!</v>
      </c>
      <c r="AK225" s="1053" t="e">
        <f t="shared" si="108"/>
        <v>#VALUE!</v>
      </c>
      <c r="AL225" s="1082">
        <f t="shared" si="109"/>
        <v>30</v>
      </c>
      <c r="AM225" s="1052">
        <f t="shared" si="98"/>
        <v>30</v>
      </c>
      <c r="AN225" s="1078">
        <f t="shared" si="110"/>
        <v>0</v>
      </c>
      <c r="AS225" s="219"/>
    </row>
    <row r="226" spans="2:50" ht="13.15" customHeight="1" x14ac:dyDescent="0.2">
      <c r="B226" s="21"/>
      <c r="C226" s="45"/>
      <c r="D226" s="196" t="str">
        <f>IF(op!D114=0,"",op!D114)</f>
        <v/>
      </c>
      <c r="E226" s="196" t="str">
        <f>IF(op!E114=0,"",op!E114)</f>
        <v/>
      </c>
      <c r="F226" s="196" t="str">
        <f>IF(op!F114=0,"",op!F114)</f>
        <v/>
      </c>
      <c r="G226" s="48" t="str">
        <f>IF(op!G114=0,"",op!G114+1)</f>
        <v/>
      </c>
      <c r="H226" s="1294" t="str">
        <f>IF(op!H114=0,"",op!H114)</f>
        <v/>
      </c>
      <c r="I226" s="48" t="str">
        <f>IF(op!I114=0,"",op!I114)</f>
        <v/>
      </c>
      <c r="J226" s="198" t="str">
        <f>IF(E226="","",IF(J114=VLOOKUP(I226,Schaal2014,22,FALSE),J114,J114+1))</f>
        <v/>
      </c>
      <c r="K226" s="1295" t="str">
        <f>IF(op!K114="","",op!K114)</f>
        <v/>
      </c>
      <c r="L226" s="963"/>
      <c r="M226" s="951" t="str">
        <f>IF(K226="","",IF(op!M114=0,0,op!M114))</f>
        <v/>
      </c>
      <c r="N226" s="951" t="str">
        <f>IF(K226="","",IF(op!N114=0,0,op!N114))</f>
        <v/>
      </c>
      <c r="O226" s="1083" t="str">
        <f t="shared" si="100"/>
        <v/>
      </c>
      <c r="P226" s="1084" t="str">
        <f t="shared" si="101"/>
        <v/>
      </c>
      <c r="Q226" s="1084" t="str">
        <f t="shared" si="102"/>
        <v/>
      </c>
      <c r="R226" s="963"/>
      <c r="S226" s="1027" t="str">
        <f t="shared" si="88"/>
        <v/>
      </c>
      <c r="T226" s="1027" t="str">
        <f t="shared" si="89"/>
        <v/>
      </c>
      <c r="U226" s="1148" t="str">
        <f t="shared" si="103"/>
        <v/>
      </c>
      <c r="V226" s="6"/>
      <c r="W226" s="26"/>
      <c r="Z226" s="1072" t="str">
        <f t="shared" si="90"/>
        <v/>
      </c>
      <c r="AA226" s="1073">
        <f>+tab!$C$156</f>
        <v>0.62</v>
      </c>
      <c r="AB226" s="1074" t="e">
        <f t="shared" si="104"/>
        <v>#VALUE!</v>
      </c>
      <c r="AC226" s="1074" t="e">
        <f t="shared" si="105"/>
        <v>#VALUE!</v>
      </c>
      <c r="AD226" s="1074" t="e">
        <f t="shared" si="106"/>
        <v>#VALUE!</v>
      </c>
      <c r="AE226" s="1075" t="e">
        <f t="shared" si="91"/>
        <v>#VALUE!</v>
      </c>
      <c r="AF226" s="1075" t="e">
        <f t="shared" si="92"/>
        <v>#VALUE!</v>
      </c>
      <c r="AG226" s="1076">
        <f>IF(H226&gt;8,tab!C$157,tab!C$160)</f>
        <v>0.5</v>
      </c>
      <c r="AH226" s="1050">
        <f t="shared" si="93"/>
        <v>0</v>
      </c>
      <c r="AI226" s="1050">
        <f t="shared" si="107"/>
        <v>0</v>
      </c>
      <c r="AJ226" s="1077" t="e">
        <f t="shared" si="95"/>
        <v>#VALUE!</v>
      </c>
      <c r="AK226" s="1053" t="e">
        <f t="shared" si="108"/>
        <v>#VALUE!</v>
      </c>
      <c r="AL226" s="1082">
        <f t="shared" si="109"/>
        <v>30</v>
      </c>
      <c r="AM226" s="1052">
        <f t="shared" si="98"/>
        <v>30</v>
      </c>
      <c r="AN226" s="1078">
        <f t="shared" si="110"/>
        <v>0</v>
      </c>
      <c r="AS226" s="219"/>
    </row>
    <row r="227" spans="2:50" ht="13.15" customHeight="1" x14ac:dyDescent="0.2">
      <c r="B227" s="21"/>
      <c r="C227" s="45"/>
      <c r="D227" s="196" t="str">
        <f>IF(op!D115=0,"",op!D115)</f>
        <v/>
      </c>
      <c r="E227" s="196" t="str">
        <f>IF(op!E115=0,"",op!E115)</f>
        <v/>
      </c>
      <c r="F227" s="196" t="str">
        <f>IF(op!F115=0,"",op!F115)</f>
        <v/>
      </c>
      <c r="G227" s="48" t="str">
        <f>IF(op!G115=0,"",op!G115+1)</f>
        <v/>
      </c>
      <c r="H227" s="1294" t="str">
        <f>IF(op!H115=0,"",op!H115)</f>
        <v/>
      </c>
      <c r="I227" s="48" t="str">
        <f>IF(op!I115=0,"",op!I115)</f>
        <v/>
      </c>
      <c r="J227" s="198" t="str">
        <f>IF(E227="","",IF(J115=VLOOKUP(I227,Schaal2014,22,FALSE),J115,J115+1))</f>
        <v/>
      </c>
      <c r="K227" s="1295" t="str">
        <f>IF(op!K115="","",op!K115)</f>
        <v/>
      </c>
      <c r="L227" s="963"/>
      <c r="M227" s="951" t="str">
        <f>IF(K227="","",IF(op!M115=0,0,op!M115))</f>
        <v/>
      </c>
      <c r="N227" s="951" t="str">
        <f>IF(K227="","",IF(op!N115=0,0,op!N115))</f>
        <v/>
      </c>
      <c r="O227" s="1083" t="str">
        <f t="shared" si="100"/>
        <v/>
      </c>
      <c r="P227" s="1084" t="str">
        <f t="shared" si="101"/>
        <v/>
      </c>
      <c r="Q227" s="1084" t="str">
        <f t="shared" si="102"/>
        <v/>
      </c>
      <c r="R227" s="963"/>
      <c r="S227" s="1027" t="str">
        <f t="shared" si="88"/>
        <v/>
      </c>
      <c r="T227" s="1027" t="str">
        <f t="shared" si="89"/>
        <v/>
      </c>
      <c r="U227" s="1148" t="str">
        <f t="shared" si="103"/>
        <v/>
      </c>
      <c r="V227" s="6"/>
      <c r="W227" s="26"/>
      <c r="Z227" s="1072" t="str">
        <f t="shared" si="90"/>
        <v/>
      </c>
      <c r="AA227" s="1073">
        <f>+tab!$C$156</f>
        <v>0.62</v>
      </c>
      <c r="AB227" s="1074" t="e">
        <f t="shared" si="104"/>
        <v>#VALUE!</v>
      </c>
      <c r="AC227" s="1074" t="e">
        <f t="shared" si="105"/>
        <v>#VALUE!</v>
      </c>
      <c r="AD227" s="1074" t="e">
        <f t="shared" si="106"/>
        <v>#VALUE!</v>
      </c>
      <c r="AE227" s="1075" t="e">
        <f t="shared" si="91"/>
        <v>#VALUE!</v>
      </c>
      <c r="AF227" s="1075" t="e">
        <f t="shared" si="92"/>
        <v>#VALUE!</v>
      </c>
      <c r="AG227" s="1076">
        <f>IF(H227&gt;8,tab!C$157,tab!C$160)</f>
        <v>0.5</v>
      </c>
      <c r="AH227" s="1050">
        <f t="shared" si="93"/>
        <v>0</v>
      </c>
      <c r="AI227" s="1050">
        <f t="shared" si="107"/>
        <v>0</v>
      </c>
      <c r="AJ227" s="1077" t="e">
        <f t="shared" si="95"/>
        <v>#VALUE!</v>
      </c>
      <c r="AK227" s="1053" t="e">
        <f t="shared" si="108"/>
        <v>#VALUE!</v>
      </c>
      <c r="AL227" s="1082">
        <f t="shared" si="109"/>
        <v>30</v>
      </c>
      <c r="AM227" s="1052">
        <f t="shared" si="98"/>
        <v>30</v>
      </c>
      <c r="AN227" s="1078">
        <f t="shared" si="110"/>
        <v>0</v>
      </c>
      <c r="AS227" s="219"/>
    </row>
    <row r="228" spans="2:50" ht="13.15" customHeight="1" x14ac:dyDescent="0.2">
      <c r="B228" s="21"/>
      <c r="C228" s="45"/>
      <c r="D228" s="38"/>
      <c r="E228" s="44"/>
      <c r="F228" s="38"/>
      <c r="G228" s="44"/>
      <c r="H228" s="1289"/>
      <c r="I228" s="44"/>
      <c r="J228" s="262"/>
      <c r="K228" s="1044">
        <f>SUM(K128:K227)</f>
        <v>1</v>
      </c>
      <c r="L228" s="949"/>
      <c r="M228" s="1085">
        <f>SUM(M128:M227)</f>
        <v>0</v>
      </c>
      <c r="N228" s="1085">
        <f t="shared" ref="N228:Q228" si="111">SUM(N128:N227)</f>
        <v>0</v>
      </c>
      <c r="O228" s="1085">
        <f t="shared" si="111"/>
        <v>40</v>
      </c>
      <c r="P228" s="1085">
        <f t="shared" si="111"/>
        <v>0</v>
      </c>
      <c r="Q228" s="1085">
        <f t="shared" si="111"/>
        <v>40</v>
      </c>
      <c r="R228" s="949"/>
      <c r="S228" s="1046">
        <f t="shared" ref="S228:U228" si="112">SUM(S128:S227)</f>
        <v>55946.316238698011</v>
      </c>
      <c r="T228" s="1046">
        <f t="shared" si="112"/>
        <v>1382.2437613019893</v>
      </c>
      <c r="U228" s="1046">
        <f t="shared" si="112"/>
        <v>57328.56</v>
      </c>
      <c r="V228" s="6"/>
      <c r="W228" s="26"/>
      <c r="AI228" s="1050">
        <f>SUM(AI128:AI227)</f>
        <v>0</v>
      </c>
      <c r="AJ228" s="1079"/>
      <c r="AK228" s="1079"/>
      <c r="AN228" s="1080">
        <f>ROUND(SUM(AN128:AN227)/K228,2)</f>
        <v>42</v>
      </c>
      <c r="AS228" s="219"/>
    </row>
    <row r="229" spans="2:50" ht="13.15" customHeight="1" x14ac:dyDescent="0.2">
      <c r="B229" s="21"/>
      <c r="C229" s="53"/>
      <c r="D229" s="208"/>
      <c r="E229" s="208"/>
      <c r="F229" s="208"/>
      <c r="G229" s="209"/>
      <c r="H229" s="1290"/>
      <c r="I229" s="209"/>
      <c r="J229" s="210"/>
      <c r="K229" s="211"/>
      <c r="L229" s="211"/>
      <c r="M229" s="211"/>
      <c r="N229" s="211"/>
      <c r="O229" s="211"/>
      <c r="P229" s="210"/>
      <c r="Q229" s="208"/>
      <c r="R229" s="211"/>
      <c r="S229" s="210"/>
      <c r="T229" s="210"/>
      <c r="U229" s="1143"/>
      <c r="V229" s="55"/>
      <c r="W229" s="26"/>
      <c r="AS229" s="219"/>
    </row>
    <row r="230" spans="2:50" ht="13.15" customHeight="1" x14ac:dyDescent="0.2">
      <c r="B230" s="60"/>
      <c r="C230" s="61"/>
      <c r="D230" s="92"/>
      <c r="E230" s="92"/>
      <c r="F230" s="92"/>
      <c r="G230" s="62"/>
      <c r="H230" s="1291"/>
      <c r="I230" s="62"/>
      <c r="J230" s="220"/>
      <c r="K230" s="222"/>
      <c r="L230" s="222"/>
      <c r="M230" s="222"/>
      <c r="N230" s="222"/>
      <c r="O230" s="222"/>
      <c r="P230" s="220"/>
      <c r="Q230" s="92"/>
      <c r="R230" s="222"/>
      <c r="S230" s="220"/>
      <c r="T230" s="220"/>
      <c r="U230" s="1149"/>
      <c r="V230" s="61"/>
      <c r="W230" s="64"/>
    </row>
    <row r="231" spans="2:50" ht="13.15" customHeight="1" x14ac:dyDescent="0.2">
      <c r="I231" s="9"/>
      <c r="Q231" s="105"/>
      <c r="S231" s="108"/>
      <c r="T231" s="108"/>
      <c r="U231" s="281"/>
    </row>
    <row r="232" spans="2:50" ht="13.15" customHeight="1" x14ac:dyDescent="0.2">
      <c r="C232" s="51" t="s">
        <v>49</v>
      </c>
      <c r="E232" s="232" t="str">
        <f>tab!E2</f>
        <v>2016/17</v>
      </c>
      <c r="I232" s="9"/>
      <c r="Q232" s="105"/>
      <c r="S232" s="108"/>
      <c r="T232" s="108"/>
      <c r="U232" s="281"/>
    </row>
    <row r="233" spans="2:50" ht="13.15" customHeight="1" x14ac:dyDescent="0.2">
      <c r="C233" s="51" t="s">
        <v>179</v>
      </c>
      <c r="E233" s="232">
        <f>tab!F3</f>
        <v>42644</v>
      </c>
      <c r="I233" s="9"/>
      <c r="Q233" s="105"/>
      <c r="S233" s="108"/>
      <c r="T233" s="108"/>
      <c r="U233" s="281"/>
    </row>
    <row r="234" spans="2:50" ht="13.15" customHeight="1" x14ac:dyDescent="0.2">
      <c r="D234" s="90"/>
      <c r="E234" s="90"/>
      <c r="F234" s="90"/>
      <c r="G234" s="908"/>
      <c r="H234" s="1296"/>
      <c r="I234" s="281"/>
      <c r="J234" s="281"/>
      <c r="K234" s="1297"/>
      <c r="L234" s="282"/>
      <c r="M234" s="282"/>
      <c r="N234" s="282"/>
      <c r="O234" s="282"/>
      <c r="P234" s="282"/>
      <c r="Q234" s="105"/>
      <c r="R234" s="282"/>
      <c r="S234" s="108"/>
      <c r="T234" s="108"/>
      <c r="U234" s="281"/>
      <c r="AJ234" s="1079"/>
      <c r="AK234" s="1079"/>
    </row>
    <row r="235" spans="2:50" ht="13.15" customHeight="1" x14ac:dyDescent="0.2">
      <c r="C235" s="27"/>
      <c r="D235" s="166"/>
      <c r="E235" s="167"/>
      <c r="F235" s="89"/>
      <c r="G235" s="29"/>
      <c r="H235" s="168"/>
      <c r="I235" s="169"/>
      <c r="J235" s="169"/>
      <c r="K235" s="170"/>
      <c r="L235" s="170"/>
      <c r="M235" s="170"/>
      <c r="N235" s="170"/>
      <c r="O235" s="170"/>
      <c r="P235" s="169"/>
      <c r="Q235" s="28"/>
      <c r="R235" s="170"/>
      <c r="S235" s="171"/>
      <c r="T235" s="171"/>
      <c r="U235" s="1140"/>
      <c r="V235" s="30"/>
      <c r="AO235" s="106"/>
      <c r="AP235" s="106"/>
      <c r="AQ235" s="106"/>
      <c r="AR235" s="107"/>
      <c r="AS235" s="108"/>
      <c r="AT235" s="109"/>
      <c r="AU235" s="144"/>
      <c r="AV235" s="107"/>
    </row>
    <row r="236" spans="2:50" ht="13.15" customHeight="1" x14ac:dyDescent="0.2">
      <c r="C236" s="245"/>
      <c r="D236" s="1007" t="s">
        <v>180</v>
      </c>
      <c r="E236" s="1016"/>
      <c r="F236" s="1016"/>
      <c r="G236" s="1010"/>
      <c r="H236" s="1010"/>
      <c r="I236" s="1292"/>
      <c r="J236" s="1292"/>
      <c r="K236" s="1292"/>
      <c r="L236" s="1017"/>
      <c r="M236" s="1007" t="s">
        <v>664</v>
      </c>
      <c r="N236" s="1018"/>
      <c r="O236" s="1018"/>
      <c r="P236" s="1018"/>
      <c r="Q236" s="1018"/>
      <c r="R236" s="1017"/>
      <c r="S236" s="1331" t="s">
        <v>674</v>
      </c>
      <c r="T236" s="1332"/>
      <c r="U236" s="1333"/>
      <c r="V236" s="246"/>
      <c r="W236" s="274"/>
      <c r="X236" s="274"/>
      <c r="Y236" s="274"/>
      <c r="Z236" s="1081"/>
      <c r="AA236" s="1081"/>
      <c r="AB236" s="1081"/>
      <c r="AC236" s="1081"/>
      <c r="AD236" s="1081"/>
      <c r="AE236" s="1081"/>
      <c r="AF236" s="1081"/>
      <c r="AG236" s="1081"/>
      <c r="AH236" s="1081"/>
      <c r="AI236" s="1081"/>
      <c r="AJ236" s="1052"/>
      <c r="AK236" s="1052"/>
      <c r="AN236" s="1052"/>
      <c r="AU236" s="51"/>
      <c r="AV236" s="51"/>
      <c r="AW236" s="274"/>
      <c r="AX236" s="274"/>
    </row>
    <row r="237" spans="2:50" ht="13.15" customHeight="1" x14ac:dyDescent="0.2">
      <c r="C237" s="251"/>
      <c r="D237" s="991" t="s">
        <v>707</v>
      </c>
      <c r="E237" s="991" t="s">
        <v>124</v>
      </c>
      <c r="F237" s="991" t="s">
        <v>182</v>
      </c>
      <c r="G237" s="1278" t="s">
        <v>183</v>
      </c>
      <c r="H237" s="1279" t="s">
        <v>184</v>
      </c>
      <c r="I237" s="1278" t="s">
        <v>185</v>
      </c>
      <c r="J237" s="1278" t="s">
        <v>186</v>
      </c>
      <c r="K237" s="1023" t="s">
        <v>187</v>
      </c>
      <c r="L237" s="1020"/>
      <c r="M237" s="1009" t="s">
        <v>665</v>
      </c>
      <c r="N237" s="1009" t="s">
        <v>667</v>
      </c>
      <c r="O237" s="1009" t="s">
        <v>669</v>
      </c>
      <c r="P237" s="1009" t="s">
        <v>671</v>
      </c>
      <c r="Q237" s="1011" t="s">
        <v>673</v>
      </c>
      <c r="R237" s="1020"/>
      <c r="S237" s="1021" t="s">
        <v>675</v>
      </c>
      <c r="T237" s="1021" t="s">
        <v>678</v>
      </c>
      <c r="U237" s="1131" t="s">
        <v>188</v>
      </c>
      <c r="V237" s="252"/>
      <c r="W237" s="276"/>
      <c r="X237" s="276"/>
      <c r="Y237" s="276"/>
      <c r="Z237" s="1065" t="s">
        <v>194</v>
      </c>
      <c r="AA237" s="1066" t="s">
        <v>680</v>
      </c>
      <c r="AB237" s="1067" t="s">
        <v>681</v>
      </c>
      <c r="AC237" s="1067" t="s">
        <v>681</v>
      </c>
      <c r="AD237" s="1067" t="s">
        <v>684</v>
      </c>
      <c r="AE237" s="1067" t="s">
        <v>689</v>
      </c>
      <c r="AF237" s="1067" t="s">
        <v>687</v>
      </c>
      <c r="AG237" s="1067" t="s">
        <v>690</v>
      </c>
      <c r="AH237" s="1067" t="s">
        <v>189</v>
      </c>
      <c r="AI237" s="1068" t="s">
        <v>190</v>
      </c>
      <c r="AJ237" s="1069" t="s">
        <v>199</v>
      </c>
      <c r="AK237" s="1069" t="s">
        <v>200</v>
      </c>
      <c r="AL237" s="1069" t="s">
        <v>201</v>
      </c>
      <c r="AM237" s="1067" t="s">
        <v>202</v>
      </c>
      <c r="AN237" s="1065" t="s">
        <v>1</v>
      </c>
      <c r="AU237" s="51"/>
      <c r="AV237" s="51"/>
      <c r="AW237" s="274"/>
      <c r="AX237" s="276"/>
    </row>
    <row r="238" spans="2:50" s="217" customFormat="1" ht="13.15" customHeight="1" x14ac:dyDescent="0.2">
      <c r="C238" s="257"/>
      <c r="D238" s="1016"/>
      <c r="E238" s="991"/>
      <c r="F238" s="1022"/>
      <c r="G238" s="1278" t="s">
        <v>191</v>
      </c>
      <c r="H238" s="1279" t="s">
        <v>192</v>
      </c>
      <c r="I238" s="1278"/>
      <c r="J238" s="1278"/>
      <c r="K238" s="1023" t="s">
        <v>193</v>
      </c>
      <c r="L238" s="1020"/>
      <c r="M238" s="1009" t="s">
        <v>666</v>
      </c>
      <c r="N238" s="1009" t="s">
        <v>668</v>
      </c>
      <c r="O238" s="1009" t="s">
        <v>670</v>
      </c>
      <c r="P238" s="1009" t="s">
        <v>672</v>
      </c>
      <c r="Q238" s="1011" t="s">
        <v>196</v>
      </c>
      <c r="R238" s="1020"/>
      <c r="S238" s="1021" t="s">
        <v>676</v>
      </c>
      <c r="T238" s="1021" t="s">
        <v>677</v>
      </c>
      <c r="U238" s="1131" t="s">
        <v>196</v>
      </c>
      <c r="V238" s="258"/>
      <c r="Z238" s="1067" t="s">
        <v>679</v>
      </c>
      <c r="AA238" s="1070">
        <f>+tab!$C$156</f>
        <v>0.62</v>
      </c>
      <c r="AB238" s="1067" t="s">
        <v>682</v>
      </c>
      <c r="AC238" s="1067" t="s">
        <v>683</v>
      </c>
      <c r="AD238" s="1067" t="s">
        <v>685</v>
      </c>
      <c r="AE238" s="1067" t="s">
        <v>688</v>
      </c>
      <c r="AF238" s="1067" t="s">
        <v>688</v>
      </c>
      <c r="AG238" s="1067" t="s">
        <v>686</v>
      </c>
      <c r="AH238" s="1067"/>
      <c r="AI238" s="1067" t="s">
        <v>195</v>
      </c>
      <c r="AJ238" s="1071" t="s">
        <v>203</v>
      </c>
      <c r="AK238" s="1071" t="s">
        <v>203</v>
      </c>
      <c r="AL238" s="1069"/>
      <c r="AM238" s="1067" t="s">
        <v>1</v>
      </c>
      <c r="AN238" s="1065"/>
      <c r="AX238" s="218"/>
    </row>
    <row r="239" spans="2:50" ht="13.15" customHeight="1" x14ac:dyDescent="0.2">
      <c r="C239" s="45"/>
      <c r="D239" s="1016"/>
      <c r="E239" s="1016"/>
      <c r="F239" s="1016"/>
      <c r="G239" s="1010"/>
      <c r="H239" s="1288"/>
      <c r="I239" s="1278"/>
      <c r="J239" s="1278"/>
      <c r="K239" s="1023"/>
      <c r="L239" s="1023"/>
      <c r="M239" s="1023"/>
      <c r="N239" s="1023"/>
      <c r="O239" s="1023"/>
      <c r="P239" s="1024"/>
      <c r="Q239" s="1016"/>
      <c r="R239" s="1023"/>
      <c r="S239" s="1025"/>
      <c r="T239" s="1025"/>
      <c r="U239" s="1147"/>
      <c r="V239" s="6"/>
      <c r="AN239" s="1065"/>
      <c r="AU239" s="51"/>
      <c r="AV239" s="51"/>
      <c r="AX239" s="195"/>
    </row>
    <row r="240" spans="2:50" ht="13.15" customHeight="1" x14ac:dyDescent="0.2">
      <c r="C240" s="45"/>
      <c r="D240" s="196" t="str">
        <f>IF(op!D128=0,"",op!D128)</f>
        <v/>
      </c>
      <c r="E240" s="196" t="str">
        <f>IF(op!E128=0,"",op!E128)</f>
        <v>piet</v>
      </c>
      <c r="F240" s="196" t="str">
        <f>IF(op!F128=0,"",op!F128)</f>
        <v>leraar</v>
      </c>
      <c r="G240" s="48">
        <f>IF(op!G128=0,"",op!G128+1)</f>
        <v>25</v>
      </c>
      <c r="H240" s="1294">
        <f>IF(op!H128=0,"",op!H128)</f>
        <v>26665</v>
      </c>
      <c r="I240" s="48" t="str">
        <f>IF(op!I128=0,"",op!I128)</f>
        <v>LA</v>
      </c>
      <c r="J240" s="198">
        <f t="shared" ref="J240:J271" si="113">IF(E240="","",IF(J128=VLOOKUP(I240,Schaal2014,22,FALSE),J128,J128+1))</f>
        <v>12</v>
      </c>
      <c r="K240" s="1295">
        <f>IF(op!K128=0,0,op!K128)</f>
        <v>1</v>
      </c>
      <c r="L240" s="963"/>
      <c r="M240" s="951">
        <f>IF(K240="","",IF(op!M128=0,0,op!M128))</f>
        <v>0</v>
      </c>
      <c r="N240" s="951">
        <f>IF(K240="","",IF(op!N128=0,0,op!N128))</f>
        <v>0</v>
      </c>
      <c r="O240" s="1083">
        <f t="shared" ref="O240" si="114">IF(K240="","",IF(K240*40&gt;40,40,K240*40))</f>
        <v>40</v>
      </c>
      <c r="P240" s="1084">
        <f t="shared" ref="P240" si="115">IF(I240="","",IF(J240&lt;4,IF(40*K240&gt;40,40,40*K240),0))</f>
        <v>0</v>
      </c>
      <c r="Q240" s="1084">
        <f t="shared" ref="Q240" si="116">IF(K240="","",SUM(M240:P240))</f>
        <v>40</v>
      </c>
      <c r="R240" s="963"/>
      <c r="S240" s="1027">
        <f t="shared" ref="S240:S271" si="117">IF(K240="","",(1659*K240-Q240)*AC240)</f>
        <v>57653.731790235084</v>
      </c>
      <c r="T240" s="1027">
        <f t="shared" ref="T240:T271" si="118">IF(K240="","",(Q240*AD240)+AB240*(AE240+AF240*(1-AG240)))</f>
        <v>1424.4282097649188</v>
      </c>
      <c r="U240" s="1148">
        <f t="shared" ref="U240" si="119">IF(K240="","",SUM(S240:T240))</f>
        <v>59078.16</v>
      </c>
      <c r="V240" s="261"/>
      <c r="Z240" s="1072">
        <f t="shared" ref="Z240:Z271" si="120">IF(I240="","",VLOOKUP(I240,Schaal2014,J240+1,FALSE))</f>
        <v>3039</v>
      </c>
      <c r="AA240" s="1073">
        <f>+tab!$C$156</f>
        <v>0.62</v>
      </c>
      <c r="AB240" s="1074">
        <f>Z240*12/1659</f>
        <v>21.981916817359856</v>
      </c>
      <c r="AC240" s="1074">
        <f>Z240*12*(1+AA240)/1659</f>
        <v>35.610705244122968</v>
      </c>
      <c r="AD240" s="1074">
        <f>AC240-AB240</f>
        <v>13.628788426763112</v>
      </c>
      <c r="AE240" s="1075">
        <f t="shared" ref="AE240:AE271" si="121">O240+P240</f>
        <v>40</v>
      </c>
      <c r="AF240" s="1075">
        <f t="shared" ref="AF240:AF271" si="122">M240+N240</f>
        <v>0</v>
      </c>
      <c r="AG240" s="1076">
        <f>IF(H240&gt;8,tab!C$157,tab!C$160)</f>
        <v>0.5</v>
      </c>
      <c r="AH240" s="1050">
        <f t="shared" ref="AH240:AH271" si="123">IF(G240&lt;25,0,IF(G240=25,25,IF(G240&lt;40,0,IF(G240=40,40,IF(G240&gt;=40,0)))))</f>
        <v>25</v>
      </c>
      <c r="AI240" s="1050">
        <f t="shared" ref="AI240:AI271" si="124">IF(AH240=25,Z240*1.08*K240/2,IF(AH240=40,Z240*1.08*K240,IF(AH240=0,0)))</f>
        <v>1641.0600000000002</v>
      </c>
      <c r="AJ240" s="1077" t="b">
        <f t="shared" ref="AJ240:AJ271" si="125">DATE(YEAR($E$233),MONTH(H240),DAY(H240))&gt;$E$233</f>
        <v>0</v>
      </c>
      <c r="AK240" s="1053">
        <f t="shared" ref="AK240:AK271" si="126">YEAR($E$233)-YEAR(H240)-AJ240</f>
        <v>43</v>
      </c>
      <c r="AL240" s="1052">
        <f t="shared" ref="AL240:AL271" si="127">IF((H240=""),30,AK240)</f>
        <v>43</v>
      </c>
      <c r="AM240" s="1052">
        <f t="shared" ref="AM240:AM303" si="128">IF((AL240)&gt;50,50,(AL240))</f>
        <v>43</v>
      </c>
      <c r="AN240" s="1078">
        <f t="shared" ref="AN240:AN271" si="129">(AM240*(SUM(K240:K240)))</f>
        <v>43</v>
      </c>
      <c r="AS240" s="219"/>
    </row>
    <row r="241" spans="3:48" ht="13.15" customHeight="1" x14ac:dyDescent="0.2">
      <c r="C241" s="45"/>
      <c r="D241" s="196" t="str">
        <f>IF(op!D129=0,"",op!D129)</f>
        <v/>
      </c>
      <c r="E241" s="196" t="str">
        <f>IF(op!E129=0,"",op!E129)</f>
        <v/>
      </c>
      <c r="F241" s="196" t="str">
        <f>IF(op!F129=0,"",op!F129)</f>
        <v/>
      </c>
      <c r="G241" s="48" t="str">
        <f>IF(op!G129="","",op!G129+1)</f>
        <v/>
      </c>
      <c r="H241" s="1294" t="str">
        <f>IF(op!H129=0,"",op!H129)</f>
        <v/>
      </c>
      <c r="I241" s="48" t="str">
        <f>IF(op!I129=0,"",op!I129)</f>
        <v/>
      </c>
      <c r="J241" s="198" t="str">
        <f t="shared" si="113"/>
        <v/>
      </c>
      <c r="K241" s="1295" t="str">
        <f>IF(op!K129=0,0,op!K129)</f>
        <v/>
      </c>
      <c r="L241" s="963"/>
      <c r="M241" s="951" t="str">
        <f>IF(K241="","",IF(op!M129=0,0,op!M129))</f>
        <v/>
      </c>
      <c r="N241" s="951" t="str">
        <f>IF(K241="","",IF(op!N129=0,0,op!N129))</f>
        <v/>
      </c>
      <c r="O241" s="1083" t="str">
        <f t="shared" ref="O241:O304" si="130">IF(K241="","",IF(K241*40&gt;40,40,K241*40))</f>
        <v/>
      </c>
      <c r="P241" s="1084" t="str">
        <f t="shared" ref="P241:P304" si="131">IF(I241="","",IF(J241&lt;4,IF(40*K241&gt;40,40,40*K241),0))</f>
        <v/>
      </c>
      <c r="Q241" s="1084" t="str">
        <f t="shared" ref="Q241:Q304" si="132">IF(K241="","",SUM(M241:P241))</f>
        <v/>
      </c>
      <c r="R241" s="963"/>
      <c r="S241" s="1027" t="str">
        <f t="shared" si="117"/>
        <v/>
      </c>
      <c r="T241" s="1027" t="str">
        <f t="shared" si="118"/>
        <v/>
      </c>
      <c r="U241" s="1148" t="str">
        <f t="shared" ref="U241:U304" si="133">IF(K241="","",SUM(S241:T241))</f>
        <v/>
      </c>
      <c r="V241" s="261"/>
      <c r="Z241" s="1072" t="str">
        <f t="shared" si="120"/>
        <v/>
      </c>
      <c r="AA241" s="1073">
        <f>+tab!$C$156</f>
        <v>0.62</v>
      </c>
      <c r="AB241" s="1074" t="e">
        <f t="shared" ref="AB241:AB304" si="134">Z241*12/1659</f>
        <v>#VALUE!</v>
      </c>
      <c r="AC241" s="1074" t="e">
        <f t="shared" ref="AC241:AC304" si="135">Z241*12*(1+AA241)/1659</f>
        <v>#VALUE!</v>
      </c>
      <c r="AD241" s="1074" t="e">
        <f t="shared" ref="AD241:AD304" si="136">AC241-AB241</f>
        <v>#VALUE!</v>
      </c>
      <c r="AE241" s="1075" t="e">
        <f t="shared" si="121"/>
        <v>#VALUE!</v>
      </c>
      <c r="AF241" s="1075" t="e">
        <f t="shared" si="122"/>
        <v>#VALUE!</v>
      </c>
      <c r="AG241" s="1076">
        <f>IF(H241&gt;8,tab!C$157,tab!C$160)</f>
        <v>0.5</v>
      </c>
      <c r="AH241" s="1050">
        <f t="shared" si="123"/>
        <v>0</v>
      </c>
      <c r="AI241" s="1050">
        <f t="shared" si="124"/>
        <v>0</v>
      </c>
      <c r="AJ241" s="1077" t="e">
        <f t="shared" si="125"/>
        <v>#VALUE!</v>
      </c>
      <c r="AK241" s="1053" t="e">
        <f t="shared" si="126"/>
        <v>#VALUE!</v>
      </c>
      <c r="AL241" s="1052">
        <f t="shared" si="127"/>
        <v>30</v>
      </c>
      <c r="AM241" s="1052">
        <f t="shared" si="128"/>
        <v>30</v>
      </c>
      <c r="AN241" s="1078">
        <f t="shared" si="129"/>
        <v>0</v>
      </c>
      <c r="AS241" s="219"/>
      <c r="AU241" s="51"/>
      <c r="AV241" s="51"/>
    </row>
    <row r="242" spans="3:48" ht="13.15" customHeight="1" x14ac:dyDescent="0.2">
      <c r="C242" s="45"/>
      <c r="D242" s="196" t="str">
        <f>IF(op!D130=0,"",op!D130)</f>
        <v/>
      </c>
      <c r="E242" s="196" t="str">
        <f>IF(op!E130=0,"",op!E130)</f>
        <v/>
      </c>
      <c r="F242" s="196" t="str">
        <f>IF(op!F130=0,"",op!F130)</f>
        <v/>
      </c>
      <c r="G242" s="48" t="str">
        <f>IF(op!G130="","",op!G130+1)</f>
        <v/>
      </c>
      <c r="H242" s="1294" t="str">
        <f>IF(op!H130=0,"",op!H130)</f>
        <v/>
      </c>
      <c r="I242" s="48" t="str">
        <f>IF(op!I130=0,"",op!I130)</f>
        <v/>
      </c>
      <c r="J242" s="198" t="str">
        <f t="shared" si="113"/>
        <v/>
      </c>
      <c r="K242" s="1295" t="str">
        <f>IF(op!K130=0,0,op!K130)</f>
        <v/>
      </c>
      <c r="L242" s="963"/>
      <c r="M242" s="951" t="str">
        <f>IF(K242="","",IF(op!M130=0,0,op!M130))</f>
        <v/>
      </c>
      <c r="N242" s="951" t="str">
        <f>IF(K242="","",IF(op!N130=0,0,op!N130))</f>
        <v/>
      </c>
      <c r="O242" s="1083" t="str">
        <f t="shared" si="130"/>
        <v/>
      </c>
      <c r="P242" s="1084" t="str">
        <f t="shared" si="131"/>
        <v/>
      </c>
      <c r="Q242" s="1084" t="str">
        <f t="shared" si="132"/>
        <v/>
      </c>
      <c r="R242" s="963"/>
      <c r="S242" s="1027" t="str">
        <f t="shared" si="117"/>
        <v/>
      </c>
      <c r="T242" s="1027" t="str">
        <f t="shared" si="118"/>
        <v/>
      </c>
      <c r="U242" s="1148" t="str">
        <f t="shared" si="133"/>
        <v/>
      </c>
      <c r="V242" s="206"/>
      <c r="Z242" s="1072" t="str">
        <f t="shared" si="120"/>
        <v/>
      </c>
      <c r="AA242" s="1073">
        <f>+tab!$C$156</f>
        <v>0.62</v>
      </c>
      <c r="AB242" s="1074" t="e">
        <f t="shared" si="134"/>
        <v>#VALUE!</v>
      </c>
      <c r="AC242" s="1074" t="e">
        <f t="shared" si="135"/>
        <v>#VALUE!</v>
      </c>
      <c r="AD242" s="1074" t="e">
        <f t="shared" si="136"/>
        <v>#VALUE!</v>
      </c>
      <c r="AE242" s="1075" t="e">
        <f t="shared" si="121"/>
        <v>#VALUE!</v>
      </c>
      <c r="AF242" s="1075" t="e">
        <f t="shared" si="122"/>
        <v>#VALUE!</v>
      </c>
      <c r="AG242" s="1076">
        <f>IF(H242&gt;8,tab!C$157,tab!C$160)</f>
        <v>0.5</v>
      </c>
      <c r="AH242" s="1050">
        <f t="shared" si="123"/>
        <v>0</v>
      </c>
      <c r="AI242" s="1050">
        <f t="shared" si="124"/>
        <v>0</v>
      </c>
      <c r="AJ242" s="1077" t="e">
        <f t="shared" si="125"/>
        <v>#VALUE!</v>
      </c>
      <c r="AK242" s="1053" t="e">
        <f t="shared" si="126"/>
        <v>#VALUE!</v>
      </c>
      <c r="AL242" s="1052">
        <f t="shared" si="127"/>
        <v>30</v>
      </c>
      <c r="AM242" s="1052">
        <f t="shared" si="128"/>
        <v>30</v>
      </c>
      <c r="AN242" s="1078">
        <f t="shared" si="129"/>
        <v>0</v>
      </c>
      <c r="AS242" s="219"/>
      <c r="AU242" s="51"/>
      <c r="AV242" s="51"/>
    </row>
    <row r="243" spans="3:48" ht="13.15" customHeight="1" x14ac:dyDescent="0.2">
      <c r="C243" s="45"/>
      <c r="D243" s="196" t="str">
        <f>IF(op!D131=0,"",op!D131)</f>
        <v/>
      </c>
      <c r="E243" s="196" t="str">
        <f>IF(op!E131=0,"",op!E131)</f>
        <v/>
      </c>
      <c r="F243" s="196" t="str">
        <f>IF(op!F131=0,"",op!F131)</f>
        <v/>
      </c>
      <c r="G243" s="48" t="str">
        <f>IF(op!G131="","",op!G131+1)</f>
        <v/>
      </c>
      <c r="H243" s="1294" t="str">
        <f>IF(op!H131=0,"",op!H131)</f>
        <v/>
      </c>
      <c r="I243" s="48" t="str">
        <f>IF(op!I131=0,"",op!I131)</f>
        <v/>
      </c>
      <c r="J243" s="198" t="str">
        <f t="shared" si="113"/>
        <v/>
      </c>
      <c r="K243" s="1295" t="str">
        <f>IF(op!K131=0,0,op!K131)</f>
        <v/>
      </c>
      <c r="L243" s="963"/>
      <c r="M243" s="951" t="str">
        <f>IF(K243="","",IF(op!M131=0,0,op!M131))</f>
        <v/>
      </c>
      <c r="N243" s="951" t="str">
        <f>IF(K243="","",IF(op!N131=0,0,op!N131))</f>
        <v/>
      </c>
      <c r="O243" s="1083" t="str">
        <f t="shared" si="130"/>
        <v/>
      </c>
      <c r="P243" s="1084" t="str">
        <f t="shared" si="131"/>
        <v/>
      </c>
      <c r="Q243" s="1084" t="str">
        <f t="shared" si="132"/>
        <v/>
      </c>
      <c r="R243" s="963"/>
      <c r="S243" s="1027" t="str">
        <f t="shared" si="117"/>
        <v/>
      </c>
      <c r="T243" s="1027" t="str">
        <f t="shared" si="118"/>
        <v/>
      </c>
      <c r="U243" s="1148" t="str">
        <f t="shared" si="133"/>
        <v/>
      </c>
      <c r="V243" s="206"/>
      <c r="Z243" s="1072" t="str">
        <f t="shared" si="120"/>
        <v/>
      </c>
      <c r="AA243" s="1073">
        <f>+tab!$C$156</f>
        <v>0.62</v>
      </c>
      <c r="AB243" s="1074" t="e">
        <f t="shared" si="134"/>
        <v>#VALUE!</v>
      </c>
      <c r="AC243" s="1074" t="e">
        <f t="shared" si="135"/>
        <v>#VALUE!</v>
      </c>
      <c r="AD243" s="1074" t="e">
        <f t="shared" si="136"/>
        <v>#VALUE!</v>
      </c>
      <c r="AE243" s="1075" t="e">
        <f t="shared" si="121"/>
        <v>#VALUE!</v>
      </c>
      <c r="AF243" s="1075" t="e">
        <f t="shared" si="122"/>
        <v>#VALUE!</v>
      </c>
      <c r="AG243" s="1076">
        <f>IF(H243&gt;8,tab!C$157,tab!C$160)</f>
        <v>0.5</v>
      </c>
      <c r="AH243" s="1050">
        <f t="shared" si="123"/>
        <v>0</v>
      </c>
      <c r="AI243" s="1050">
        <f t="shared" si="124"/>
        <v>0</v>
      </c>
      <c r="AJ243" s="1077" t="e">
        <f t="shared" si="125"/>
        <v>#VALUE!</v>
      </c>
      <c r="AK243" s="1053" t="e">
        <f t="shared" si="126"/>
        <v>#VALUE!</v>
      </c>
      <c r="AL243" s="1052">
        <f t="shared" si="127"/>
        <v>30</v>
      </c>
      <c r="AM243" s="1052">
        <f t="shared" si="128"/>
        <v>30</v>
      </c>
      <c r="AN243" s="1078">
        <f t="shared" si="129"/>
        <v>0</v>
      </c>
      <c r="AS243" s="219"/>
      <c r="AU243" s="51"/>
      <c r="AV243" s="51"/>
    </row>
    <row r="244" spans="3:48" ht="13.15" customHeight="1" x14ac:dyDescent="0.2">
      <c r="C244" s="45"/>
      <c r="D244" s="196" t="str">
        <f>IF(op!D132=0,"",op!D132)</f>
        <v/>
      </c>
      <c r="E244" s="196" t="str">
        <f>IF(op!E132=0,"",op!E132)</f>
        <v/>
      </c>
      <c r="F244" s="196" t="str">
        <f>IF(op!F132=0,"",op!F132)</f>
        <v/>
      </c>
      <c r="G244" s="48" t="str">
        <f>IF(op!G132="","",op!G132+1)</f>
        <v/>
      </c>
      <c r="H244" s="1294" t="str">
        <f>IF(op!H132=0,"",op!H132)</f>
        <v/>
      </c>
      <c r="I244" s="48" t="str">
        <f>IF(op!I132=0,"",op!I132)</f>
        <v/>
      </c>
      <c r="J244" s="198" t="str">
        <f t="shared" si="113"/>
        <v/>
      </c>
      <c r="K244" s="1295" t="str">
        <f>IF(op!K132=0,0,op!K132)</f>
        <v/>
      </c>
      <c r="L244" s="963"/>
      <c r="M244" s="951" t="str">
        <f>IF(K244="","",IF(op!M132=0,0,op!M132))</f>
        <v/>
      </c>
      <c r="N244" s="951" t="str">
        <f>IF(K244="","",IF(op!N132=0,0,op!N132))</f>
        <v/>
      </c>
      <c r="O244" s="1083" t="str">
        <f t="shared" si="130"/>
        <v/>
      </c>
      <c r="P244" s="1084" t="str">
        <f t="shared" si="131"/>
        <v/>
      </c>
      <c r="Q244" s="1084" t="str">
        <f t="shared" si="132"/>
        <v/>
      </c>
      <c r="R244" s="963"/>
      <c r="S244" s="1027" t="str">
        <f t="shared" si="117"/>
        <v/>
      </c>
      <c r="T244" s="1027" t="str">
        <f t="shared" si="118"/>
        <v/>
      </c>
      <c r="U244" s="1148" t="str">
        <f t="shared" si="133"/>
        <v/>
      </c>
      <c r="V244" s="261"/>
      <c r="Z244" s="1072" t="str">
        <f t="shared" si="120"/>
        <v/>
      </c>
      <c r="AA244" s="1073">
        <f>+tab!$C$156</f>
        <v>0.62</v>
      </c>
      <c r="AB244" s="1074" t="e">
        <f t="shared" si="134"/>
        <v>#VALUE!</v>
      </c>
      <c r="AC244" s="1074" t="e">
        <f t="shared" si="135"/>
        <v>#VALUE!</v>
      </c>
      <c r="AD244" s="1074" t="e">
        <f t="shared" si="136"/>
        <v>#VALUE!</v>
      </c>
      <c r="AE244" s="1075" t="e">
        <f t="shared" si="121"/>
        <v>#VALUE!</v>
      </c>
      <c r="AF244" s="1075" t="e">
        <f t="shared" si="122"/>
        <v>#VALUE!</v>
      </c>
      <c r="AG244" s="1076">
        <f>IF(H244&gt;8,tab!C$157,tab!C$160)</f>
        <v>0.5</v>
      </c>
      <c r="AH244" s="1050">
        <f t="shared" si="123"/>
        <v>0</v>
      </c>
      <c r="AI244" s="1050">
        <f t="shared" si="124"/>
        <v>0</v>
      </c>
      <c r="AJ244" s="1077" t="e">
        <f t="shared" si="125"/>
        <v>#VALUE!</v>
      </c>
      <c r="AK244" s="1053" t="e">
        <f t="shared" si="126"/>
        <v>#VALUE!</v>
      </c>
      <c r="AL244" s="1052">
        <f t="shared" si="127"/>
        <v>30</v>
      </c>
      <c r="AM244" s="1052">
        <f t="shared" si="128"/>
        <v>30</v>
      </c>
      <c r="AN244" s="1078">
        <f t="shared" si="129"/>
        <v>0</v>
      </c>
      <c r="AS244" s="219"/>
      <c r="AU244" s="51"/>
      <c r="AV244" s="51"/>
    </row>
    <row r="245" spans="3:48" ht="13.15" customHeight="1" x14ac:dyDescent="0.2">
      <c r="C245" s="45"/>
      <c r="D245" s="196" t="str">
        <f>IF(op!D133=0,"",op!D133)</f>
        <v/>
      </c>
      <c r="E245" s="196" t="str">
        <f>IF(op!E133=0,"",op!E133)</f>
        <v/>
      </c>
      <c r="F245" s="196" t="str">
        <f>IF(op!F133=0,"",op!F133)</f>
        <v/>
      </c>
      <c r="G245" s="48" t="str">
        <f>IF(op!G133="","",op!G133+1)</f>
        <v/>
      </c>
      <c r="H245" s="1294" t="str">
        <f>IF(op!H133=0,"",op!H133)</f>
        <v/>
      </c>
      <c r="I245" s="48" t="str">
        <f>IF(op!I133=0,"",op!I133)</f>
        <v/>
      </c>
      <c r="J245" s="198" t="str">
        <f t="shared" si="113"/>
        <v/>
      </c>
      <c r="K245" s="1295" t="str">
        <f>IF(op!K133=0,0,op!K133)</f>
        <v/>
      </c>
      <c r="L245" s="963"/>
      <c r="M245" s="951" t="str">
        <f>IF(K245="","",IF(op!M133=0,0,op!M133))</f>
        <v/>
      </c>
      <c r="N245" s="951" t="str">
        <f>IF(K245="","",IF(op!N133=0,0,op!N133))</f>
        <v/>
      </c>
      <c r="O245" s="1083" t="str">
        <f t="shared" si="130"/>
        <v/>
      </c>
      <c r="P245" s="1084" t="str">
        <f t="shared" si="131"/>
        <v/>
      </c>
      <c r="Q245" s="1084" t="str">
        <f t="shared" si="132"/>
        <v/>
      </c>
      <c r="R245" s="963"/>
      <c r="S245" s="1027" t="str">
        <f t="shared" si="117"/>
        <v/>
      </c>
      <c r="T245" s="1027" t="str">
        <f t="shared" si="118"/>
        <v/>
      </c>
      <c r="U245" s="1148" t="str">
        <f t="shared" si="133"/>
        <v/>
      </c>
      <c r="V245" s="261"/>
      <c r="Z245" s="1072" t="str">
        <f t="shared" si="120"/>
        <v/>
      </c>
      <c r="AA245" s="1073">
        <f>+tab!$C$156</f>
        <v>0.62</v>
      </c>
      <c r="AB245" s="1074" t="e">
        <f t="shared" si="134"/>
        <v>#VALUE!</v>
      </c>
      <c r="AC245" s="1074" t="e">
        <f t="shared" si="135"/>
        <v>#VALUE!</v>
      </c>
      <c r="AD245" s="1074" t="e">
        <f t="shared" si="136"/>
        <v>#VALUE!</v>
      </c>
      <c r="AE245" s="1075" t="e">
        <f t="shared" si="121"/>
        <v>#VALUE!</v>
      </c>
      <c r="AF245" s="1075" t="e">
        <f t="shared" si="122"/>
        <v>#VALUE!</v>
      </c>
      <c r="AG245" s="1076">
        <f>IF(H245&gt;8,tab!C$157,tab!C$160)</f>
        <v>0.5</v>
      </c>
      <c r="AH245" s="1050">
        <f t="shared" si="123"/>
        <v>0</v>
      </c>
      <c r="AI245" s="1050">
        <f t="shared" si="124"/>
        <v>0</v>
      </c>
      <c r="AJ245" s="1077" t="e">
        <f t="shared" si="125"/>
        <v>#VALUE!</v>
      </c>
      <c r="AK245" s="1053" t="e">
        <f t="shared" si="126"/>
        <v>#VALUE!</v>
      </c>
      <c r="AL245" s="1052">
        <f t="shared" si="127"/>
        <v>30</v>
      </c>
      <c r="AM245" s="1052">
        <f t="shared" si="128"/>
        <v>30</v>
      </c>
      <c r="AN245" s="1078">
        <f t="shared" si="129"/>
        <v>0</v>
      </c>
      <c r="AS245" s="219"/>
      <c r="AU245" s="51"/>
      <c r="AV245" s="51"/>
    </row>
    <row r="246" spans="3:48" ht="13.15" customHeight="1" x14ac:dyDescent="0.2">
      <c r="C246" s="45"/>
      <c r="D246" s="196" t="str">
        <f>IF(op!D134=0,"",op!D134)</f>
        <v/>
      </c>
      <c r="E246" s="196" t="str">
        <f>IF(op!E134=0,"",op!E134)</f>
        <v/>
      </c>
      <c r="F246" s="196" t="str">
        <f>IF(op!F134=0,"",op!F134)</f>
        <v/>
      </c>
      <c r="G246" s="48" t="str">
        <f>IF(op!G134="","",op!G134+1)</f>
        <v/>
      </c>
      <c r="H246" s="1294" t="str">
        <f>IF(op!H134=0,"",op!H134)</f>
        <v/>
      </c>
      <c r="I246" s="48" t="str">
        <f>IF(op!I134=0,"",op!I134)</f>
        <v/>
      </c>
      <c r="J246" s="198" t="str">
        <f t="shared" si="113"/>
        <v/>
      </c>
      <c r="K246" s="1295" t="str">
        <f>IF(op!K134=0,0,op!K134)</f>
        <v/>
      </c>
      <c r="L246" s="963"/>
      <c r="M246" s="951" t="str">
        <f>IF(K246="","",IF(op!M134=0,0,op!M134))</f>
        <v/>
      </c>
      <c r="N246" s="951" t="str">
        <f>IF(K246="","",IF(op!N134=0,0,op!N134))</f>
        <v/>
      </c>
      <c r="O246" s="1083" t="str">
        <f t="shared" si="130"/>
        <v/>
      </c>
      <c r="P246" s="1084" t="str">
        <f t="shared" si="131"/>
        <v/>
      </c>
      <c r="Q246" s="1084" t="str">
        <f t="shared" si="132"/>
        <v/>
      </c>
      <c r="R246" s="963"/>
      <c r="S246" s="1027" t="str">
        <f t="shared" si="117"/>
        <v/>
      </c>
      <c r="T246" s="1027" t="str">
        <f t="shared" si="118"/>
        <v/>
      </c>
      <c r="U246" s="1148" t="str">
        <f t="shared" si="133"/>
        <v/>
      </c>
      <c r="V246" s="6"/>
      <c r="Z246" s="1072" t="str">
        <f t="shared" si="120"/>
        <v/>
      </c>
      <c r="AA246" s="1073">
        <f>+tab!$C$156</f>
        <v>0.62</v>
      </c>
      <c r="AB246" s="1074" t="e">
        <f t="shared" si="134"/>
        <v>#VALUE!</v>
      </c>
      <c r="AC246" s="1074" t="e">
        <f t="shared" si="135"/>
        <v>#VALUE!</v>
      </c>
      <c r="AD246" s="1074" t="e">
        <f t="shared" si="136"/>
        <v>#VALUE!</v>
      </c>
      <c r="AE246" s="1075" t="e">
        <f t="shared" si="121"/>
        <v>#VALUE!</v>
      </c>
      <c r="AF246" s="1075" t="e">
        <f t="shared" si="122"/>
        <v>#VALUE!</v>
      </c>
      <c r="AG246" s="1076">
        <f>IF(H246&gt;8,tab!C$157,tab!C$160)</f>
        <v>0.5</v>
      </c>
      <c r="AH246" s="1050">
        <f t="shared" si="123"/>
        <v>0</v>
      </c>
      <c r="AI246" s="1050">
        <f t="shared" si="124"/>
        <v>0</v>
      </c>
      <c r="AJ246" s="1077" t="e">
        <f t="shared" si="125"/>
        <v>#VALUE!</v>
      </c>
      <c r="AK246" s="1053" t="e">
        <f t="shared" si="126"/>
        <v>#VALUE!</v>
      </c>
      <c r="AL246" s="1052">
        <f t="shared" si="127"/>
        <v>30</v>
      </c>
      <c r="AM246" s="1052">
        <f t="shared" si="128"/>
        <v>30</v>
      </c>
      <c r="AN246" s="1078">
        <f t="shared" si="129"/>
        <v>0</v>
      </c>
      <c r="AS246" s="219"/>
      <c r="AU246" s="51"/>
      <c r="AV246" s="51"/>
    </row>
    <row r="247" spans="3:48" ht="13.15" customHeight="1" x14ac:dyDescent="0.2">
      <c r="C247" s="45"/>
      <c r="D247" s="196" t="str">
        <f>IF(op!D135=0,"",op!D135)</f>
        <v/>
      </c>
      <c r="E247" s="196" t="str">
        <f>IF(op!E135=0,"",op!E135)</f>
        <v/>
      </c>
      <c r="F247" s="196" t="str">
        <f>IF(op!F135=0,"",op!F135)</f>
        <v/>
      </c>
      <c r="G247" s="48" t="str">
        <f>IF(op!G135="","",op!G135+1)</f>
        <v/>
      </c>
      <c r="H247" s="1294" t="str">
        <f>IF(op!H135=0,"",op!H135)</f>
        <v/>
      </c>
      <c r="I247" s="48" t="str">
        <f>IF(op!I135=0,"",op!I135)</f>
        <v/>
      </c>
      <c r="J247" s="198" t="str">
        <f t="shared" si="113"/>
        <v/>
      </c>
      <c r="K247" s="1295" t="str">
        <f>IF(op!K135=0,0,op!K135)</f>
        <v/>
      </c>
      <c r="L247" s="963"/>
      <c r="M247" s="951" t="str">
        <f>IF(K247="","",IF(op!M135=0,0,op!M135))</f>
        <v/>
      </c>
      <c r="N247" s="951" t="str">
        <f>IF(K247="","",IF(op!N135=0,0,op!N135))</f>
        <v/>
      </c>
      <c r="O247" s="1083" t="str">
        <f t="shared" si="130"/>
        <v/>
      </c>
      <c r="P247" s="1084" t="str">
        <f t="shared" si="131"/>
        <v/>
      </c>
      <c r="Q247" s="1084" t="str">
        <f t="shared" si="132"/>
        <v/>
      </c>
      <c r="R247" s="963"/>
      <c r="S247" s="1027" t="str">
        <f t="shared" si="117"/>
        <v/>
      </c>
      <c r="T247" s="1027" t="str">
        <f t="shared" si="118"/>
        <v/>
      </c>
      <c r="U247" s="1148" t="str">
        <f t="shared" si="133"/>
        <v/>
      </c>
      <c r="V247" s="6"/>
      <c r="Z247" s="1072" t="str">
        <f t="shared" si="120"/>
        <v/>
      </c>
      <c r="AA247" s="1073">
        <f>+tab!$C$156</f>
        <v>0.62</v>
      </c>
      <c r="AB247" s="1074" t="e">
        <f t="shared" si="134"/>
        <v>#VALUE!</v>
      </c>
      <c r="AC247" s="1074" t="e">
        <f t="shared" si="135"/>
        <v>#VALUE!</v>
      </c>
      <c r="AD247" s="1074" t="e">
        <f t="shared" si="136"/>
        <v>#VALUE!</v>
      </c>
      <c r="AE247" s="1075" t="e">
        <f t="shared" si="121"/>
        <v>#VALUE!</v>
      </c>
      <c r="AF247" s="1075" t="e">
        <f t="shared" si="122"/>
        <v>#VALUE!</v>
      </c>
      <c r="AG247" s="1076">
        <f>IF(H247&gt;8,tab!C$157,tab!C$160)</f>
        <v>0.5</v>
      </c>
      <c r="AH247" s="1050">
        <f t="shared" si="123"/>
        <v>0</v>
      </c>
      <c r="AI247" s="1050">
        <f t="shared" si="124"/>
        <v>0</v>
      </c>
      <c r="AJ247" s="1077" t="e">
        <f t="shared" si="125"/>
        <v>#VALUE!</v>
      </c>
      <c r="AK247" s="1053" t="e">
        <f t="shared" si="126"/>
        <v>#VALUE!</v>
      </c>
      <c r="AL247" s="1052">
        <f t="shared" si="127"/>
        <v>30</v>
      </c>
      <c r="AM247" s="1052">
        <f t="shared" si="128"/>
        <v>30</v>
      </c>
      <c r="AN247" s="1078">
        <f t="shared" si="129"/>
        <v>0</v>
      </c>
      <c r="AS247" s="219"/>
      <c r="AU247" s="51"/>
      <c r="AV247" s="51"/>
    </row>
    <row r="248" spans="3:48" ht="13.15" customHeight="1" x14ac:dyDescent="0.2">
      <c r="C248" s="45"/>
      <c r="D248" s="196" t="str">
        <f>IF(op!D136=0,"",op!D136)</f>
        <v/>
      </c>
      <c r="E248" s="196" t="str">
        <f>IF(op!E136=0,"",op!E136)</f>
        <v/>
      </c>
      <c r="F248" s="196" t="str">
        <f>IF(op!F136=0,"",op!F136)</f>
        <v/>
      </c>
      <c r="G248" s="48" t="str">
        <f>IF(op!G136="","",op!G136+1)</f>
        <v/>
      </c>
      <c r="H248" s="1294" t="str">
        <f>IF(op!H136=0,"",op!H136)</f>
        <v/>
      </c>
      <c r="I248" s="48" t="str">
        <f>IF(op!I136=0,"",op!I136)</f>
        <v/>
      </c>
      <c r="J248" s="198" t="str">
        <f t="shared" si="113"/>
        <v/>
      </c>
      <c r="K248" s="1295" t="str">
        <f>IF(op!K136=0,0,op!K136)</f>
        <v/>
      </c>
      <c r="L248" s="963"/>
      <c r="M248" s="951" t="str">
        <f>IF(K248="","",IF(op!M136=0,0,op!M136))</f>
        <v/>
      </c>
      <c r="N248" s="951" t="str">
        <f>IF(K248="","",IF(op!N136=0,0,op!N136))</f>
        <v/>
      </c>
      <c r="O248" s="1083" t="str">
        <f t="shared" si="130"/>
        <v/>
      </c>
      <c r="P248" s="1084" t="str">
        <f t="shared" si="131"/>
        <v/>
      </c>
      <c r="Q248" s="1084" t="str">
        <f t="shared" si="132"/>
        <v/>
      </c>
      <c r="R248" s="963"/>
      <c r="S248" s="1027" t="str">
        <f t="shared" si="117"/>
        <v/>
      </c>
      <c r="T248" s="1027" t="str">
        <f t="shared" si="118"/>
        <v/>
      </c>
      <c r="U248" s="1148" t="str">
        <f t="shared" si="133"/>
        <v/>
      </c>
      <c r="V248" s="6"/>
      <c r="Z248" s="1072" t="str">
        <f t="shared" si="120"/>
        <v/>
      </c>
      <c r="AA248" s="1073">
        <f>+tab!$C$156</f>
        <v>0.62</v>
      </c>
      <c r="AB248" s="1074" t="e">
        <f t="shared" si="134"/>
        <v>#VALUE!</v>
      </c>
      <c r="AC248" s="1074" t="e">
        <f t="shared" si="135"/>
        <v>#VALUE!</v>
      </c>
      <c r="AD248" s="1074" t="e">
        <f t="shared" si="136"/>
        <v>#VALUE!</v>
      </c>
      <c r="AE248" s="1075" t="e">
        <f t="shared" si="121"/>
        <v>#VALUE!</v>
      </c>
      <c r="AF248" s="1075" t="e">
        <f t="shared" si="122"/>
        <v>#VALUE!</v>
      </c>
      <c r="AG248" s="1076">
        <f>IF(H248&gt;8,tab!C$157,tab!C$160)</f>
        <v>0.5</v>
      </c>
      <c r="AH248" s="1050">
        <f t="shared" si="123"/>
        <v>0</v>
      </c>
      <c r="AI248" s="1050">
        <f t="shared" si="124"/>
        <v>0</v>
      </c>
      <c r="AJ248" s="1077" t="e">
        <f t="shared" si="125"/>
        <v>#VALUE!</v>
      </c>
      <c r="AK248" s="1053" t="e">
        <f t="shared" si="126"/>
        <v>#VALUE!</v>
      </c>
      <c r="AL248" s="1052">
        <f t="shared" si="127"/>
        <v>30</v>
      </c>
      <c r="AM248" s="1052">
        <f t="shared" si="128"/>
        <v>30</v>
      </c>
      <c r="AN248" s="1078">
        <f t="shared" si="129"/>
        <v>0</v>
      </c>
      <c r="AS248" s="219"/>
      <c r="AU248" s="51"/>
      <c r="AV248" s="51"/>
    </row>
    <row r="249" spans="3:48" ht="13.15" customHeight="1" x14ac:dyDescent="0.2">
      <c r="C249" s="45"/>
      <c r="D249" s="196" t="str">
        <f>IF(op!D137=0,"",op!D137)</f>
        <v/>
      </c>
      <c r="E249" s="196" t="str">
        <f>IF(op!E137=0,"",op!E137)</f>
        <v/>
      </c>
      <c r="F249" s="196" t="str">
        <f>IF(op!F137=0,"",op!F137)</f>
        <v/>
      </c>
      <c r="G249" s="48" t="str">
        <f>IF(op!G137="","",op!G137+1)</f>
        <v/>
      </c>
      <c r="H249" s="1294" t="str">
        <f>IF(op!H137=0,"",op!H137)</f>
        <v/>
      </c>
      <c r="I249" s="48" t="str">
        <f>IF(op!I137=0,"",op!I137)</f>
        <v/>
      </c>
      <c r="J249" s="198" t="str">
        <f t="shared" si="113"/>
        <v/>
      </c>
      <c r="K249" s="1295" t="str">
        <f>IF(op!K137=0,0,op!K137)</f>
        <v/>
      </c>
      <c r="L249" s="963"/>
      <c r="M249" s="951" t="str">
        <f>IF(K249="","",IF(op!M137=0,0,op!M137))</f>
        <v/>
      </c>
      <c r="N249" s="951" t="str">
        <f>IF(K249="","",IF(op!N137=0,0,op!N137))</f>
        <v/>
      </c>
      <c r="O249" s="1083" t="str">
        <f t="shared" si="130"/>
        <v/>
      </c>
      <c r="P249" s="1084" t="str">
        <f t="shared" si="131"/>
        <v/>
      </c>
      <c r="Q249" s="1084" t="str">
        <f t="shared" si="132"/>
        <v/>
      </c>
      <c r="R249" s="963"/>
      <c r="S249" s="1027" t="str">
        <f t="shared" si="117"/>
        <v/>
      </c>
      <c r="T249" s="1027" t="str">
        <f t="shared" si="118"/>
        <v/>
      </c>
      <c r="U249" s="1148" t="str">
        <f t="shared" si="133"/>
        <v/>
      </c>
      <c r="V249" s="6"/>
      <c r="Z249" s="1072" t="str">
        <f t="shared" si="120"/>
        <v/>
      </c>
      <c r="AA249" s="1073">
        <f>+tab!$C$156</f>
        <v>0.62</v>
      </c>
      <c r="AB249" s="1074" t="e">
        <f t="shared" si="134"/>
        <v>#VALUE!</v>
      </c>
      <c r="AC249" s="1074" t="e">
        <f t="shared" si="135"/>
        <v>#VALUE!</v>
      </c>
      <c r="AD249" s="1074" t="e">
        <f t="shared" si="136"/>
        <v>#VALUE!</v>
      </c>
      <c r="AE249" s="1075" t="e">
        <f t="shared" si="121"/>
        <v>#VALUE!</v>
      </c>
      <c r="AF249" s="1075" t="e">
        <f t="shared" si="122"/>
        <v>#VALUE!</v>
      </c>
      <c r="AG249" s="1076">
        <f>IF(H249&gt;8,tab!C$157,tab!C$160)</f>
        <v>0.5</v>
      </c>
      <c r="AH249" s="1050">
        <f t="shared" si="123"/>
        <v>0</v>
      </c>
      <c r="AI249" s="1050">
        <f t="shared" si="124"/>
        <v>0</v>
      </c>
      <c r="AJ249" s="1077" t="e">
        <f t="shared" si="125"/>
        <v>#VALUE!</v>
      </c>
      <c r="AK249" s="1053" t="e">
        <f t="shared" si="126"/>
        <v>#VALUE!</v>
      </c>
      <c r="AL249" s="1052">
        <f t="shared" si="127"/>
        <v>30</v>
      </c>
      <c r="AM249" s="1052">
        <f t="shared" si="128"/>
        <v>30</v>
      </c>
      <c r="AN249" s="1078">
        <f t="shared" si="129"/>
        <v>0</v>
      </c>
      <c r="AS249" s="219"/>
      <c r="AU249" s="51"/>
      <c r="AV249" s="51"/>
    </row>
    <row r="250" spans="3:48" ht="13.15" customHeight="1" x14ac:dyDescent="0.2">
      <c r="C250" s="45"/>
      <c r="D250" s="196" t="str">
        <f>IF(op!D138=0,"",op!D138)</f>
        <v/>
      </c>
      <c r="E250" s="196" t="str">
        <f>IF(op!E138=0,"",op!E138)</f>
        <v/>
      </c>
      <c r="F250" s="196" t="str">
        <f>IF(op!F138=0,"",op!F138)</f>
        <v/>
      </c>
      <c r="G250" s="48" t="str">
        <f>IF(op!G138="","",op!G138+1)</f>
        <v/>
      </c>
      <c r="H250" s="1294" t="str">
        <f>IF(op!H138=0,"",op!H138)</f>
        <v/>
      </c>
      <c r="I250" s="48" t="str">
        <f>IF(op!I138=0,"",op!I138)</f>
        <v/>
      </c>
      <c r="J250" s="198" t="str">
        <f t="shared" si="113"/>
        <v/>
      </c>
      <c r="K250" s="1295" t="str">
        <f>IF(op!K138=0,0,op!K138)</f>
        <v/>
      </c>
      <c r="L250" s="963"/>
      <c r="M250" s="951" t="str">
        <f>IF(K250="","",IF(op!M138=0,0,op!M138))</f>
        <v/>
      </c>
      <c r="N250" s="951" t="str">
        <f>IF(K250="","",IF(op!N138=0,0,op!N138))</f>
        <v/>
      </c>
      <c r="O250" s="1083" t="str">
        <f t="shared" si="130"/>
        <v/>
      </c>
      <c r="P250" s="1084" t="str">
        <f t="shared" si="131"/>
        <v/>
      </c>
      <c r="Q250" s="1084" t="str">
        <f t="shared" si="132"/>
        <v/>
      </c>
      <c r="R250" s="963"/>
      <c r="S250" s="1027" t="str">
        <f t="shared" si="117"/>
        <v/>
      </c>
      <c r="T250" s="1027" t="str">
        <f t="shared" si="118"/>
        <v/>
      </c>
      <c r="U250" s="1148" t="str">
        <f t="shared" si="133"/>
        <v/>
      </c>
      <c r="V250" s="6"/>
      <c r="Z250" s="1072" t="str">
        <f t="shared" si="120"/>
        <v/>
      </c>
      <c r="AA250" s="1073">
        <f>+tab!$C$156</f>
        <v>0.62</v>
      </c>
      <c r="AB250" s="1074" t="e">
        <f t="shared" si="134"/>
        <v>#VALUE!</v>
      </c>
      <c r="AC250" s="1074" t="e">
        <f t="shared" si="135"/>
        <v>#VALUE!</v>
      </c>
      <c r="AD250" s="1074" t="e">
        <f t="shared" si="136"/>
        <v>#VALUE!</v>
      </c>
      <c r="AE250" s="1075" t="e">
        <f t="shared" si="121"/>
        <v>#VALUE!</v>
      </c>
      <c r="AF250" s="1075" t="e">
        <f t="shared" si="122"/>
        <v>#VALUE!</v>
      </c>
      <c r="AG250" s="1076">
        <f>IF(H250&gt;8,tab!C$157,tab!C$160)</f>
        <v>0.5</v>
      </c>
      <c r="AH250" s="1050">
        <f t="shared" si="123"/>
        <v>0</v>
      </c>
      <c r="AI250" s="1050">
        <f t="shared" si="124"/>
        <v>0</v>
      </c>
      <c r="AJ250" s="1077" t="e">
        <f t="shared" si="125"/>
        <v>#VALUE!</v>
      </c>
      <c r="AK250" s="1053" t="e">
        <f t="shared" si="126"/>
        <v>#VALUE!</v>
      </c>
      <c r="AL250" s="1052">
        <f t="shared" si="127"/>
        <v>30</v>
      </c>
      <c r="AM250" s="1052">
        <f t="shared" si="128"/>
        <v>30</v>
      </c>
      <c r="AN250" s="1078">
        <f t="shared" si="129"/>
        <v>0</v>
      </c>
      <c r="AS250" s="219"/>
      <c r="AU250" s="51"/>
      <c r="AV250" s="51"/>
    </row>
    <row r="251" spans="3:48" ht="13.15" customHeight="1" x14ac:dyDescent="0.2">
      <c r="C251" s="45"/>
      <c r="D251" s="196" t="str">
        <f>IF(op!D139=0,"",op!D139)</f>
        <v/>
      </c>
      <c r="E251" s="196" t="str">
        <f>IF(op!E139=0,"",op!E139)</f>
        <v/>
      </c>
      <c r="F251" s="196" t="str">
        <f>IF(op!F139=0,"",op!F139)</f>
        <v/>
      </c>
      <c r="G251" s="48" t="str">
        <f>IF(op!G139="","",op!G139+1)</f>
        <v/>
      </c>
      <c r="H251" s="1294" t="str">
        <f>IF(op!H139=0,"",op!H139)</f>
        <v/>
      </c>
      <c r="I251" s="48" t="str">
        <f>IF(op!I139=0,"",op!I139)</f>
        <v/>
      </c>
      <c r="J251" s="198" t="str">
        <f t="shared" si="113"/>
        <v/>
      </c>
      <c r="K251" s="1295" t="str">
        <f>IF(op!K139=0,0,op!K139)</f>
        <v/>
      </c>
      <c r="L251" s="963"/>
      <c r="M251" s="951" t="str">
        <f>IF(K251="","",IF(op!M139=0,0,op!M139))</f>
        <v/>
      </c>
      <c r="N251" s="951" t="str">
        <f>IF(K251="","",IF(op!N139=0,0,op!N139))</f>
        <v/>
      </c>
      <c r="O251" s="1083" t="str">
        <f t="shared" si="130"/>
        <v/>
      </c>
      <c r="P251" s="1084" t="str">
        <f t="shared" si="131"/>
        <v/>
      </c>
      <c r="Q251" s="1084" t="str">
        <f t="shared" si="132"/>
        <v/>
      </c>
      <c r="R251" s="963"/>
      <c r="S251" s="1027" t="str">
        <f t="shared" si="117"/>
        <v/>
      </c>
      <c r="T251" s="1027" t="str">
        <f t="shared" si="118"/>
        <v/>
      </c>
      <c r="U251" s="1148" t="str">
        <f t="shared" si="133"/>
        <v/>
      </c>
      <c r="V251" s="6"/>
      <c r="Z251" s="1072" t="str">
        <f t="shared" si="120"/>
        <v/>
      </c>
      <c r="AA251" s="1073">
        <f>+tab!$C$156</f>
        <v>0.62</v>
      </c>
      <c r="AB251" s="1074" t="e">
        <f t="shared" si="134"/>
        <v>#VALUE!</v>
      </c>
      <c r="AC251" s="1074" t="e">
        <f t="shared" si="135"/>
        <v>#VALUE!</v>
      </c>
      <c r="AD251" s="1074" t="e">
        <f t="shared" si="136"/>
        <v>#VALUE!</v>
      </c>
      <c r="AE251" s="1075" t="e">
        <f t="shared" si="121"/>
        <v>#VALUE!</v>
      </c>
      <c r="AF251" s="1075" t="e">
        <f t="shared" si="122"/>
        <v>#VALUE!</v>
      </c>
      <c r="AG251" s="1076">
        <f>IF(H251&gt;8,tab!C$157,tab!C$160)</f>
        <v>0.5</v>
      </c>
      <c r="AH251" s="1050">
        <f t="shared" si="123"/>
        <v>0</v>
      </c>
      <c r="AI251" s="1050">
        <f t="shared" si="124"/>
        <v>0</v>
      </c>
      <c r="AJ251" s="1077" t="e">
        <f t="shared" si="125"/>
        <v>#VALUE!</v>
      </c>
      <c r="AK251" s="1053" t="e">
        <f t="shared" si="126"/>
        <v>#VALUE!</v>
      </c>
      <c r="AL251" s="1052">
        <f t="shared" si="127"/>
        <v>30</v>
      </c>
      <c r="AM251" s="1052">
        <f t="shared" si="128"/>
        <v>30</v>
      </c>
      <c r="AN251" s="1078">
        <f t="shared" si="129"/>
        <v>0</v>
      </c>
      <c r="AS251" s="219"/>
      <c r="AU251" s="51"/>
      <c r="AV251" s="51"/>
    </row>
    <row r="252" spans="3:48" ht="13.15" customHeight="1" x14ac:dyDescent="0.2">
      <c r="C252" s="45"/>
      <c r="D252" s="196" t="str">
        <f>IF(op!D140=0,"",op!D140)</f>
        <v/>
      </c>
      <c r="E252" s="196" t="str">
        <f>IF(op!E140=0,"",op!E140)</f>
        <v/>
      </c>
      <c r="F252" s="196" t="str">
        <f>IF(op!F140=0,"",op!F140)</f>
        <v/>
      </c>
      <c r="G252" s="48" t="str">
        <f>IF(op!G140="","",op!G140+1)</f>
        <v/>
      </c>
      <c r="H252" s="1294" t="str">
        <f>IF(op!H140=0,"",op!H140)</f>
        <v/>
      </c>
      <c r="I252" s="48" t="str">
        <f>IF(op!I140=0,"",op!I140)</f>
        <v/>
      </c>
      <c r="J252" s="198" t="str">
        <f t="shared" si="113"/>
        <v/>
      </c>
      <c r="K252" s="1295" t="str">
        <f>IF(op!K140=0,0,op!K140)</f>
        <v/>
      </c>
      <c r="L252" s="963"/>
      <c r="M252" s="951" t="str">
        <f>IF(K252="","",IF(op!M140=0,0,op!M140))</f>
        <v/>
      </c>
      <c r="N252" s="951" t="str">
        <f>IF(K252="","",IF(op!N140=0,0,op!N140))</f>
        <v/>
      </c>
      <c r="O252" s="1083" t="str">
        <f t="shared" si="130"/>
        <v/>
      </c>
      <c r="P252" s="1084" t="str">
        <f t="shared" si="131"/>
        <v/>
      </c>
      <c r="Q252" s="1084" t="str">
        <f t="shared" si="132"/>
        <v/>
      </c>
      <c r="R252" s="963"/>
      <c r="S252" s="1027" t="str">
        <f t="shared" si="117"/>
        <v/>
      </c>
      <c r="T252" s="1027" t="str">
        <f t="shared" si="118"/>
        <v/>
      </c>
      <c r="U252" s="1148" t="str">
        <f t="shared" si="133"/>
        <v/>
      </c>
      <c r="V252" s="6"/>
      <c r="Z252" s="1072" t="str">
        <f t="shared" si="120"/>
        <v/>
      </c>
      <c r="AA252" s="1073">
        <f>+tab!$C$156</f>
        <v>0.62</v>
      </c>
      <c r="AB252" s="1074" t="e">
        <f t="shared" si="134"/>
        <v>#VALUE!</v>
      </c>
      <c r="AC252" s="1074" t="e">
        <f t="shared" si="135"/>
        <v>#VALUE!</v>
      </c>
      <c r="AD252" s="1074" t="e">
        <f t="shared" si="136"/>
        <v>#VALUE!</v>
      </c>
      <c r="AE252" s="1075" t="e">
        <f t="shared" si="121"/>
        <v>#VALUE!</v>
      </c>
      <c r="AF252" s="1075" t="e">
        <f t="shared" si="122"/>
        <v>#VALUE!</v>
      </c>
      <c r="AG252" s="1076">
        <f>IF(H252&gt;8,tab!C$157,tab!C$160)</f>
        <v>0.5</v>
      </c>
      <c r="AH252" s="1050">
        <f t="shared" si="123"/>
        <v>0</v>
      </c>
      <c r="AI252" s="1050">
        <f t="shared" si="124"/>
        <v>0</v>
      </c>
      <c r="AJ252" s="1077" t="e">
        <f t="shared" si="125"/>
        <v>#VALUE!</v>
      </c>
      <c r="AK252" s="1053" t="e">
        <f t="shared" si="126"/>
        <v>#VALUE!</v>
      </c>
      <c r="AL252" s="1052">
        <f t="shared" si="127"/>
        <v>30</v>
      </c>
      <c r="AM252" s="1052">
        <f t="shared" si="128"/>
        <v>30</v>
      </c>
      <c r="AN252" s="1078">
        <f t="shared" si="129"/>
        <v>0</v>
      </c>
      <c r="AS252" s="219"/>
      <c r="AU252" s="51"/>
      <c r="AV252" s="51"/>
    </row>
    <row r="253" spans="3:48" ht="13.15" customHeight="1" x14ac:dyDescent="0.2">
      <c r="C253" s="45"/>
      <c r="D253" s="196" t="str">
        <f>IF(op!D141=0,"",op!D141)</f>
        <v/>
      </c>
      <c r="E253" s="196" t="str">
        <f>IF(op!E141=0,"",op!E141)</f>
        <v/>
      </c>
      <c r="F253" s="196" t="str">
        <f>IF(op!F141=0,"",op!F141)</f>
        <v/>
      </c>
      <c r="G253" s="48" t="str">
        <f>IF(op!G141="","",op!G141+1)</f>
        <v/>
      </c>
      <c r="H253" s="1294" t="str">
        <f>IF(op!H141=0,"",op!H141)</f>
        <v/>
      </c>
      <c r="I253" s="48" t="str">
        <f>IF(op!I141=0,"",op!I141)</f>
        <v/>
      </c>
      <c r="J253" s="198" t="str">
        <f t="shared" si="113"/>
        <v/>
      </c>
      <c r="K253" s="1295" t="str">
        <f>IF(op!K141=0,0,op!K141)</f>
        <v/>
      </c>
      <c r="L253" s="963"/>
      <c r="M253" s="951" t="str">
        <f>IF(K253="","",IF(op!M141=0,0,op!M141))</f>
        <v/>
      </c>
      <c r="N253" s="951" t="str">
        <f>IF(K253="","",IF(op!N141=0,0,op!N141))</f>
        <v/>
      </c>
      <c r="O253" s="1083" t="str">
        <f t="shared" si="130"/>
        <v/>
      </c>
      <c r="P253" s="1084" t="str">
        <f t="shared" si="131"/>
        <v/>
      </c>
      <c r="Q253" s="1084" t="str">
        <f t="shared" si="132"/>
        <v/>
      </c>
      <c r="R253" s="963"/>
      <c r="S253" s="1027" t="str">
        <f t="shared" si="117"/>
        <v/>
      </c>
      <c r="T253" s="1027" t="str">
        <f t="shared" si="118"/>
        <v/>
      </c>
      <c r="U253" s="1148" t="str">
        <f t="shared" si="133"/>
        <v/>
      </c>
      <c r="V253" s="6"/>
      <c r="Z253" s="1072" t="str">
        <f t="shared" si="120"/>
        <v/>
      </c>
      <c r="AA253" s="1073">
        <f>+tab!$C$156</f>
        <v>0.62</v>
      </c>
      <c r="AB253" s="1074" t="e">
        <f t="shared" si="134"/>
        <v>#VALUE!</v>
      </c>
      <c r="AC253" s="1074" t="e">
        <f t="shared" si="135"/>
        <v>#VALUE!</v>
      </c>
      <c r="AD253" s="1074" t="e">
        <f t="shared" si="136"/>
        <v>#VALUE!</v>
      </c>
      <c r="AE253" s="1075" t="e">
        <f t="shared" si="121"/>
        <v>#VALUE!</v>
      </c>
      <c r="AF253" s="1075" t="e">
        <f t="shared" si="122"/>
        <v>#VALUE!</v>
      </c>
      <c r="AG253" s="1076">
        <f>IF(H253&gt;8,tab!C$157,tab!C$160)</f>
        <v>0.5</v>
      </c>
      <c r="AH253" s="1050">
        <f t="shared" si="123"/>
        <v>0</v>
      </c>
      <c r="AI253" s="1050">
        <f t="shared" si="124"/>
        <v>0</v>
      </c>
      <c r="AJ253" s="1077" t="e">
        <f t="shared" si="125"/>
        <v>#VALUE!</v>
      </c>
      <c r="AK253" s="1053" t="e">
        <f t="shared" si="126"/>
        <v>#VALUE!</v>
      </c>
      <c r="AL253" s="1052">
        <f t="shared" si="127"/>
        <v>30</v>
      </c>
      <c r="AM253" s="1052">
        <f t="shared" si="128"/>
        <v>30</v>
      </c>
      <c r="AN253" s="1078">
        <f t="shared" si="129"/>
        <v>0</v>
      </c>
      <c r="AS253" s="219"/>
      <c r="AU253" s="51"/>
      <c r="AV253" s="51"/>
    </row>
    <row r="254" spans="3:48" ht="13.15" customHeight="1" x14ac:dyDescent="0.2">
      <c r="C254" s="45"/>
      <c r="D254" s="196" t="str">
        <f>IF(op!D142=0,"",op!D142)</f>
        <v/>
      </c>
      <c r="E254" s="196" t="str">
        <f>IF(op!E142=0,"",op!E142)</f>
        <v/>
      </c>
      <c r="F254" s="196" t="str">
        <f>IF(op!F142=0,"",op!F142)</f>
        <v/>
      </c>
      <c r="G254" s="48" t="str">
        <f>IF(op!G142="","",op!G142+1)</f>
        <v/>
      </c>
      <c r="H254" s="1294" t="str">
        <f>IF(op!H142=0,"",op!H142)</f>
        <v/>
      </c>
      <c r="I254" s="48" t="str">
        <f>IF(op!I142=0,"",op!I142)</f>
        <v/>
      </c>
      <c r="J254" s="198" t="str">
        <f t="shared" si="113"/>
        <v/>
      </c>
      <c r="K254" s="1295" t="str">
        <f>IF(op!K142=0,0,op!K142)</f>
        <v/>
      </c>
      <c r="L254" s="963"/>
      <c r="M254" s="951" t="str">
        <f>IF(K254="","",IF(op!M142=0,0,op!M142))</f>
        <v/>
      </c>
      <c r="N254" s="951" t="str">
        <f>IF(K254="","",IF(op!N142=0,0,op!N142))</f>
        <v/>
      </c>
      <c r="O254" s="1083" t="str">
        <f t="shared" si="130"/>
        <v/>
      </c>
      <c r="P254" s="1084" t="str">
        <f t="shared" si="131"/>
        <v/>
      </c>
      <c r="Q254" s="1084" t="str">
        <f t="shared" si="132"/>
        <v/>
      </c>
      <c r="R254" s="963"/>
      <c r="S254" s="1027" t="str">
        <f t="shared" si="117"/>
        <v/>
      </c>
      <c r="T254" s="1027" t="str">
        <f t="shared" si="118"/>
        <v/>
      </c>
      <c r="U254" s="1148" t="str">
        <f t="shared" si="133"/>
        <v/>
      </c>
      <c r="V254" s="6"/>
      <c r="Z254" s="1072" t="str">
        <f t="shared" si="120"/>
        <v/>
      </c>
      <c r="AA254" s="1073">
        <f>+tab!$C$156</f>
        <v>0.62</v>
      </c>
      <c r="AB254" s="1074" t="e">
        <f t="shared" si="134"/>
        <v>#VALUE!</v>
      </c>
      <c r="AC254" s="1074" t="e">
        <f t="shared" si="135"/>
        <v>#VALUE!</v>
      </c>
      <c r="AD254" s="1074" t="e">
        <f t="shared" si="136"/>
        <v>#VALUE!</v>
      </c>
      <c r="AE254" s="1075" t="e">
        <f t="shared" si="121"/>
        <v>#VALUE!</v>
      </c>
      <c r="AF254" s="1075" t="e">
        <f t="shared" si="122"/>
        <v>#VALUE!</v>
      </c>
      <c r="AG254" s="1076">
        <f>IF(H254&gt;8,tab!C$157,tab!C$160)</f>
        <v>0.5</v>
      </c>
      <c r="AH254" s="1050">
        <f t="shared" si="123"/>
        <v>0</v>
      </c>
      <c r="AI254" s="1050">
        <f t="shared" si="124"/>
        <v>0</v>
      </c>
      <c r="AJ254" s="1077" t="e">
        <f t="shared" si="125"/>
        <v>#VALUE!</v>
      </c>
      <c r="AK254" s="1053" t="e">
        <f t="shared" si="126"/>
        <v>#VALUE!</v>
      </c>
      <c r="AL254" s="1052">
        <f t="shared" si="127"/>
        <v>30</v>
      </c>
      <c r="AM254" s="1052">
        <f t="shared" si="128"/>
        <v>30</v>
      </c>
      <c r="AN254" s="1078">
        <f t="shared" si="129"/>
        <v>0</v>
      </c>
      <c r="AS254" s="219"/>
      <c r="AU254" s="51"/>
      <c r="AV254" s="51"/>
    </row>
    <row r="255" spans="3:48" ht="13.15" customHeight="1" x14ac:dyDescent="0.2">
      <c r="C255" s="45"/>
      <c r="D255" s="196" t="str">
        <f>IF(op!D143=0,"",op!D143)</f>
        <v/>
      </c>
      <c r="E255" s="196" t="str">
        <f>IF(op!E143=0,"",op!E143)</f>
        <v/>
      </c>
      <c r="F255" s="196" t="str">
        <f>IF(op!F143=0,"",op!F143)</f>
        <v/>
      </c>
      <c r="G255" s="48" t="str">
        <f>IF(op!G143="","",op!G143+1)</f>
        <v/>
      </c>
      <c r="H255" s="1294" t="str">
        <f>IF(op!H143=0,"",op!H143)</f>
        <v/>
      </c>
      <c r="I255" s="48" t="str">
        <f>IF(op!I143=0,"",op!I143)</f>
        <v/>
      </c>
      <c r="J255" s="198" t="str">
        <f t="shared" si="113"/>
        <v/>
      </c>
      <c r="K255" s="1295" t="str">
        <f>IF(op!K143=0,0,op!K143)</f>
        <v/>
      </c>
      <c r="L255" s="963"/>
      <c r="M255" s="951" t="str">
        <f>IF(K255="","",IF(op!M143=0,0,op!M143))</f>
        <v/>
      </c>
      <c r="N255" s="951" t="str">
        <f>IF(K255="","",IF(op!N143=0,0,op!N143))</f>
        <v/>
      </c>
      <c r="O255" s="1083" t="str">
        <f t="shared" si="130"/>
        <v/>
      </c>
      <c r="P255" s="1084" t="str">
        <f t="shared" si="131"/>
        <v/>
      </c>
      <c r="Q255" s="1084" t="str">
        <f t="shared" si="132"/>
        <v/>
      </c>
      <c r="R255" s="963"/>
      <c r="S255" s="1027" t="str">
        <f t="shared" si="117"/>
        <v/>
      </c>
      <c r="T255" s="1027" t="str">
        <f t="shared" si="118"/>
        <v/>
      </c>
      <c r="U255" s="1148" t="str">
        <f t="shared" si="133"/>
        <v/>
      </c>
      <c r="V255" s="6"/>
      <c r="Z255" s="1072" t="str">
        <f t="shared" si="120"/>
        <v/>
      </c>
      <c r="AA255" s="1073">
        <f>+tab!$C$156</f>
        <v>0.62</v>
      </c>
      <c r="AB255" s="1074" t="e">
        <f t="shared" si="134"/>
        <v>#VALUE!</v>
      </c>
      <c r="AC255" s="1074" t="e">
        <f t="shared" si="135"/>
        <v>#VALUE!</v>
      </c>
      <c r="AD255" s="1074" t="e">
        <f t="shared" si="136"/>
        <v>#VALUE!</v>
      </c>
      <c r="AE255" s="1075" t="e">
        <f t="shared" si="121"/>
        <v>#VALUE!</v>
      </c>
      <c r="AF255" s="1075" t="e">
        <f t="shared" si="122"/>
        <v>#VALUE!</v>
      </c>
      <c r="AG255" s="1076">
        <f>IF(H255&gt;8,tab!C$157,tab!C$160)</f>
        <v>0.5</v>
      </c>
      <c r="AH255" s="1050">
        <f t="shared" si="123"/>
        <v>0</v>
      </c>
      <c r="AI255" s="1050">
        <f t="shared" si="124"/>
        <v>0</v>
      </c>
      <c r="AJ255" s="1077" t="e">
        <f t="shared" si="125"/>
        <v>#VALUE!</v>
      </c>
      <c r="AK255" s="1053" t="e">
        <f t="shared" si="126"/>
        <v>#VALUE!</v>
      </c>
      <c r="AL255" s="1052">
        <f t="shared" si="127"/>
        <v>30</v>
      </c>
      <c r="AM255" s="1052">
        <f t="shared" si="128"/>
        <v>30</v>
      </c>
      <c r="AN255" s="1078">
        <f t="shared" si="129"/>
        <v>0</v>
      </c>
      <c r="AS255" s="219"/>
      <c r="AU255" s="51"/>
      <c r="AV255" s="51"/>
    </row>
    <row r="256" spans="3:48" ht="13.15" customHeight="1" x14ac:dyDescent="0.2">
      <c r="C256" s="45"/>
      <c r="D256" s="196" t="str">
        <f>IF(op!D144=0,"",op!D144)</f>
        <v/>
      </c>
      <c r="E256" s="196" t="str">
        <f>IF(op!E144=0,"",op!E144)</f>
        <v/>
      </c>
      <c r="F256" s="196" t="str">
        <f>IF(op!F144=0,"",op!F144)</f>
        <v/>
      </c>
      <c r="G256" s="48" t="str">
        <f>IF(op!G144="","",op!G144+1)</f>
        <v/>
      </c>
      <c r="H256" s="1294" t="str">
        <f>IF(op!H144=0,"",op!H144)</f>
        <v/>
      </c>
      <c r="I256" s="48" t="str">
        <f>IF(op!I144=0,"",op!I144)</f>
        <v/>
      </c>
      <c r="J256" s="198" t="str">
        <f t="shared" si="113"/>
        <v/>
      </c>
      <c r="K256" s="1295" t="str">
        <f>IF(op!K144=0,0,op!K144)</f>
        <v/>
      </c>
      <c r="L256" s="963"/>
      <c r="M256" s="951" t="str">
        <f>IF(K256="","",IF(op!M144=0,0,op!M144))</f>
        <v/>
      </c>
      <c r="N256" s="951" t="str">
        <f>IF(K256="","",IF(op!N144=0,0,op!N144))</f>
        <v/>
      </c>
      <c r="O256" s="1083" t="str">
        <f t="shared" si="130"/>
        <v/>
      </c>
      <c r="P256" s="1084" t="str">
        <f t="shared" si="131"/>
        <v/>
      </c>
      <c r="Q256" s="1084" t="str">
        <f t="shared" si="132"/>
        <v/>
      </c>
      <c r="R256" s="963"/>
      <c r="S256" s="1027" t="str">
        <f t="shared" si="117"/>
        <v/>
      </c>
      <c r="T256" s="1027" t="str">
        <f t="shared" si="118"/>
        <v/>
      </c>
      <c r="U256" s="1148" t="str">
        <f t="shared" si="133"/>
        <v/>
      </c>
      <c r="V256" s="6"/>
      <c r="Z256" s="1072" t="str">
        <f t="shared" si="120"/>
        <v/>
      </c>
      <c r="AA256" s="1073">
        <f>+tab!$C$156</f>
        <v>0.62</v>
      </c>
      <c r="AB256" s="1074" t="e">
        <f t="shared" si="134"/>
        <v>#VALUE!</v>
      </c>
      <c r="AC256" s="1074" t="e">
        <f t="shared" si="135"/>
        <v>#VALUE!</v>
      </c>
      <c r="AD256" s="1074" t="e">
        <f t="shared" si="136"/>
        <v>#VALUE!</v>
      </c>
      <c r="AE256" s="1075" t="e">
        <f t="shared" si="121"/>
        <v>#VALUE!</v>
      </c>
      <c r="AF256" s="1075" t="e">
        <f t="shared" si="122"/>
        <v>#VALUE!</v>
      </c>
      <c r="AG256" s="1076">
        <f>IF(H256&gt;8,tab!C$157,tab!C$160)</f>
        <v>0.5</v>
      </c>
      <c r="AH256" s="1050">
        <f t="shared" si="123"/>
        <v>0</v>
      </c>
      <c r="AI256" s="1050">
        <f t="shared" si="124"/>
        <v>0</v>
      </c>
      <c r="AJ256" s="1077" t="e">
        <f t="shared" si="125"/>
        <v>#VALUE!</v>
      </c>
      <c r="AK256" s="1053" t="e">
        <f t="shared" si="126"/>
        <v>#VALUE!</v>
      </c>
      <c r="AL256" s="1052">
        <f t="shared" si="127"/>
        <v>30</v>
      </c>
      <c r="AM256" s="1052">
        <f t="shared" si="128"/>
        <v>30</v>
      </c>
      <c r="AN256" s="1078">
        <f t="shared" si="129"/>
        <v>0</v>
      </c>
      <c r="AS256" s="219"/>
      <c r="AU256" s="51"/>
      <c r="AV256" s="51"/>
    </row>
    <row r="257" spans="3:48" ht="13.15" customHeight="1" x14ac:dyDescent="0.2">
      <c r="C257" s="45"/>
      <c r="D257" s="196" t="str">
        <f>IF(op!D145=0,"",op!D145)</f>
        <v/>
      </c>
      <c r="E257" s="196" t="str">
        <f>IF(op!E145=0,"",op!E145)</f>
        <v/>
      </c>
      <c r="F257" s="196" t="str">
        <f>IF(op!F145=0,"",op!F145)</f>
        <v/>
      </c>
      <c r="G257" s="48" t="str">
        <f>IF(op!G145="","",op!G145+1)</f>
        <v/>
      </c>
      <c r="H257" s="1294" t="str">
        <f>IF(op!H145=0,"",op!H145)</f>
        <v/>
      </c>
      <c r="I257" s="48" t="str">
        <f>IF(op!I145=0,"",op!I145)</f>
        <v/>
      </c>
      <c r="J257" s="198" t="str">
        <f t="shared" si="113"/>
        <v/>
      </c>
      <c r="K257" s="1295" t="str">
        <f>IF(op!K145=0,0,op!K145)</f>
        <v/>
      </c>
      <c r="L257" s="963"/>
      <c r="M257" s="951" t="str">
        <f>IF(K257="","",IF(op!M145=0,0,op!M145))</f>
        <v/>
      </c>
      <c r="N257" s="951" t="str">
        <f>IF(K257="","",IF(op!N145=0,0,op!N145))</f>
        <v/>
      </c>
      <c r="O257" s="1083" t="str">
        <f t="shared" si="130"/>
        <v/>
      </c>
      <c r="P257" s="1084" t="str">
        <f t="shared" si="131"/>
        <v/>
      </c>
      <c r="Q257" s="1084" t="str">
        <f t="shared" si="132"/>
        <v/>
      </c>
      <c r="R257" s="963"/>
      <c r="S257" s="1027" t="str">
        <f t="shared" si="117"/>
        <v/>
      </c>
      <c r="T257" s="1027" t="str">
        <f t="shared" si="118"/>
        <v/>
      </c>
      <c r="U257" s="1148" t="str">
        <f t="shared" si="133"/>
        <v/>
      </c>
      <c r="V257" s="6"/>
      <c r="Z257" s="1072" t="str">
        <f t="shared" si="120"/>
        <v/>
      </c>
      <c r="AA257" s="1073">
        <f>+tab!$C$156</f>
        <v>0.62</v>
      </c>
      <c r="AB257" s="1074" t="e">
        <f t="shared" si="134"/>
        <v>#VALUE!</v>
      </c>
      <c r="AC257" s="1074" t="e">
        <f t="shared" si="135"/>
        <v>#VALUE!</v>
      </c>
      <c r="AD257" s="1074" t="e">
        <f t="shared" si="136"/>
        <v>#VALUE!</v>
      </c>
      <c r="AE257" s="1075" t="e">
        <f t="shared" si="121"/>
        <v>#VALUE!</v>
      </c>
      <c r="AF257" s="1075" t="e">
        <f t="shared" si="122"/>
        <v>#VALUE!</v>
      </c>
      <c r="AG257" s="1076">
        <f>IF(H257&gt;8,tab!C$157,tab!C$160)</f>
        <v>0.5</v>
      </c>
      <c r="AH257" s="1050">
        <f t="shared" si="123"/>
        <v>0</v>
      </c>
      <c r="AI257" s="1050">
        <f t="shared" si="124"/>
        <v>0</v>
      </c>
      <c r="AJ257" s="1077" t="e">
        <f t="shared" si="125"/>
        <v>#VALUE!</v>
      </c>
      <c r="AK257" s="1053" t="e">
        <f t="shared" si="126"/>
        <v>#VALUE!</v>
      </c>
      <c r="AL257" s="1052">
        <f t="shared" si="127"/>
        <v>30</v>
      </c>
      <c r="AM257" s="1052">
        <f t="shared" si="128"/>
        <v>30</v>
      </c>
      <c r="AN257" s="1078">
        <f t="shared" si="129"/>
        <v>0</v>
      </c>
      <c r="AS257" s="219"/>
      <c r="AU257" s="51"/>
      <c r="AV257" s="51"/>
    </row>
    <row r="258" spans="3:48" ht="13.15" customHeight="1" x14ac:dyDescent="0.2">
      <c r="C258" s="45"/>
      <c r="D258" s="196" t="str">
        <f>IF(op!D146=0,"",op!D146)</f>
        <v/>
      </c>
      <c r="E258" s="196" t="str">
        <f>IF(op!E146=0,"",op!E146)</f>
        <v/>
      </c>
      <c r="F258" s="196" t="str">
        <f>IF(op!F146=0,"",op!F146)</f>
        <v/>
      </c>
      <c r="G258" s="48" t="str">
        <f>IF(op!G146="","",op!G146+1)</f>
        <v/>
      </c>
      <c r="H258" s="1294" t="str">
        <f>IF(op!H146=0,"",op!H146)</f>
        <v/>
      </c>
      <c r="I258" s="48" t="str">
        <f>IF(op!I146=0,"",op!I146)</f>
        <v/>
      </c>
      <c r="J258" s="198" t="str">
        <f t="shared" si="113"/>
        <v/>
      </c>
      <c r="K258" s="1295" t="str">
        <f>IF(op!K146=0,0,op!K146)</f>
        <v/>
      </c>
      <c r="L258" s="963"/>
      <c r="M258" s="951" t="str">
        <f>IF(K258="","",IF(op!M146=0,0,op!M146))</f>
        <v/>
      </c>
      <c r="N258" s="951" t="str">
        <f>IF(K258="","",IF(op!N146=0,0,op!N146))</f>
        <v/>
      </c>
      <c r="O258" s="1083" t="str">
        <f t="shared" si="130"/>
        <v/>
      </c>
      <c r="P258" s="1084" t="str">
        <f t="shared" si="131"/>
        <v/>
      </c>
      <c r="Q258" s="1084" t="str">
        <f t="shared" si="132"/>
        <v/>
      </c>
      <c r="R258" s="963"/>
      <c r="S258" s="1027" t="str">
        <f t="shared" si="117"/>
        <v/>
      </c>
      <c r="T258" s="1027" t="str">
        <f t="shared" si="118"/>
        <v/>
      </c>
      <c r="U258" s="1148" t="str">
        <f t="shared" si="133"/>
        <v/>
      </c>
      <c r="V258" s="6"/>
      <c r="Z258" s="1072" t="str">
        <f t="shared" si="120"/>
        <v/>
      </c>
      <c r="AA258" s="1073">
        <f>+tab!$C$156</f>
        <v>0.62</v>
      </c>
      <c r="AB258" s="1074" t="e">
        <f t="shared" si="134"/>
        <v>#VALUE!</v>
      </c>
      <c r="AC258" s="1074" t="e">
        <f t="shared" si="135"/>
        <v>#VALUE!</v>
      </c>
      <c r="AD258" s="1074" t="e">
        <f t="shared" si="136"/>
        <v>#VALUE!</v>
      </c>
      <c r="AE258" s="1075" t="e">
        <f t="shared" si="121"/>
        <v>#VALUE!</v>
      </c>
      <c r="AF258" s="1075" t="e">
        <f t="shared" si="122"/>
        <v>#VALUE!</v>
      </c>
      <c r="AG258" s="1076">
        <f>IF(H258&gt;8,tab!C$157,tab!C$160)</f>
        <v>0.5</v>
      </c>
      <c r="AH258" s="1050">
        <f t="shared" si="123"/>
        <v>0</v>
      </c>
      <c r="AI258" s="1050">
        <f t="shared" si="124"/>
        <v>0</v>
      </c>
      <c r="AJ258" s="1077" t="e">
        <f t="shared" si="125"/>
        <v>#VALUE!</v>
      </c>
      <c r="AK258" s="1053" t="e">
        <f t="shared" si="126"/>
        <v>#VALUE!</v>
      </c>
      <c r="AL258" s="1052">
        <f t="shared" si="127"/>
        <v>30</v>
      </c>
      <c r="AM258" s="1052">
        <f t="shared" si="128"/>
        <v>30</v>
      </c>
      <c r="AN258" s="1078">
        <f t="shared" si="129"/>
        <v>0</v>
      </c>
      <c r="AS258" s="219"/>
      <c r="AU258" s="51"/>
      <c r="AV258" s="51"/>
    </row>
    <row r="259" spans="3:48" ht="13.15" customHeight="1" x14ac:dyDescent="0.2">
      <c r="C259" s="45"/>
      <c r="D259" s="196" t="str">
        <f>IF(op!D147=0,"",op!D147)</f>
        <v/>
      </c>
      <c r="E259" s="196" t="str">
        <f>IF(op!E147=0,"",op!E147)</f>
        <v/>
      </c>
      <c r="F259" s="196" t="str">
        <f>IF(op!F147=0,"",op!F147)</f>
        <v/>
      </c>
      <c r="G259" s="48" t="str">
        <f>IF(op!G147="","",op!G147+1)</f>
        <v/>
      </c>
      <c r="H259" s="1294" t="str">
        <f>IF(op!H147=0,"",op!H147)</f>
        <v/>
      </c>
      <c r="I259" s="48" t="str">
        <f>IF(op!I147=0,"",op!I147)</f>
        <v/>
      </c>
      <c r="J259" s="198" t="str">
        <f t="shared" si="113"/>
        <v/>
      </c>
      <c r="K259" s="1295" t="str">
        <f>IF(op!K147=0,0,op!K147)</f>
        <v/>
      </c>
      <c r="L259" s="963"/>
      <c r="M259" s="951" t="str">
        <f>IF(K259="","",IF(op!M147=0,0,op!M147))</f>
        <v/>
      </c>
      <c r="N259" s="951" t="str">
        <f>IF(K259="","",IF(op!N147=0,0,op!N147))</f>
        <v/>
      </c>
      <c r="O259" s="1083" t="str">
        <f t="shared" si="130"/>
        <v/>
      </c>
      <c r="P259" s="1084" t="str">
        <f t="shared" si="131"/>
        <v/>
      </c>
      <c r="Q259" s="1084" t="str">
        <f t="shared" si="132"/>
        <v/>
      </c>
      <c r="R259" s="963"/>
      <c r="S259" s="1027" t="str">
        <f t="shared" si="117"/>
        <v/>
      </c>
      <c r="T259" s="1027" t="str">
        <f t="shared" si="118"/>
        <v/>
      </c>
      <c r="U259" s="1148" t="str">
        <f t="shared" si="133"/>
        <v/>
      </c>
      <c r="V259" s="6"/>
      <c r="Z259" s="1072" t="str">
        <f t="shared" si="120"/>
        <v/>
      </c>
      <c r="AA259" s="1073">
        <f>+tab!$C$156</f>
        <v>0.62</v>
      </c>
      <c r="AB259" s="1074" t="e">
        <f t="shared" si="134"/>
        <v>#VALUE!</v>
      </c>
      <c r="AC259" s="1074" t="e">
        <f t="shared" si="135"/>
        <v>#VALUE!</v>
      </c>
      <c r="AD259" s="1074" t="e">
        <f t="shared" si="136"/>
        <v>#VALUE!</v>
      </c>
      <c r="AE259" s="1075" t="e">
        <f t="shared" si="121"/>
        <v>#VALUE!</v>
      </c>
      <c r="AF259" s="1075" t="e">
        <f t="shared" si="122"/>
        <v>#VALUE!</v>
      </c>
      <c r="AG259" s="1076">
        <f>IF(H259&gt;8,tab!C$157,tab!C$160)</f>
        <v>0.5</v>
      </c>
      <c r="AH259" s="1050">
        <f t="shared" si="123"/>
        <v>0</v>
      </c>
      <c r="AI259" s="1050">
        <f t="shared" si="124"/>
        <v>0</v>
      </c>
      <c r="AJ259" s="1077" t="e">
        <f t="shared" si="125"/>
        <v>#VALUE!</v>
      </c>
      <c r="AK259" s="1053" t="e">
        <f t="shared" si="126"/>
        <v>#VALUE!</v>
      </c>
      <c r="AL259" s="1052">
        <f t="shared" si="127"/>
        <v>30</v>
      </c>
      <c r="AM259" s="1052">
        <f t="shared" si="128"/>
        <v>30</v>
      </c>
      <c r="AN259" s="1078">
        <f t="shared" si="129"/>
        <v>0</v>
      </c>
      <c r="AS259" s="219"/>
      <c r="AU259" s="51"/>
      <c r="AV259" s="51"/>
    </row>
    <row r="260" spans="3:48" ht="13.15" customHeight="1" x14ac:dyDescent="0.2">
      <c r="C260" s="45"/>
      <c r="D260" s="196" t="str">
        <f>IF(op!D148=0,"",op!D148)</f>
        <v/>
      </c>
      <c r="E260" s="196" t="str">
        <f>IF(op!E148=0,"",op!E148)</f>
        <v/>
      </c>
      <c r="F260" s="196" t="str">
        <f>IF(op!F148=0,"",op!F148)</f>
        <v/>
      </c>
      <c r="G260" s="48" t="str">
        <f>IF(op!G148="","",op!G148+1)</f>
        <v/>
      </c>
      <c r="H260" s="1294" t="str">
        <f>IF(op!H148=0,"",op!H148)</f>
        <v/>
      </c>
      <c r="I260" s="48" t="str">
        <f>IF(op!I148=0,"",op!I148)</f>
        <v/>
      </c>
      <c r="J260" s="198" t="str">
        <f t="shared" si="113"/>
        <v/>
      </c>
      <c r="K260" s="1295" t="str">
        <f>IF(op!K148=0,0,op!K148)</f>
        <v/>
      </c>
      <c r="L260" s="963"/>
      <c r="M260" s="951" t="str">
        <f>IF(K260="","",IF(op!M148=0,0,op!M148))</f>
        <v/>
      </c>
      <c r="N260" s="951" t="str">
        <f>IF(K260="","",IF(op!N148=0,0,op!N148))</f>
        <v/>
      </c>
      <c r="O260" s="1083" t="str">
        <f t="shared" si="130"/>
        <v/>
      </c>
      <c r="P260" s="1084" t="str">
        <f t="shared" si="131"/>
        <v/>
      </c>
      <c r="Q260" s="1084" t="str">
        <f t="shared" si="132"/>
        <v/>
      </c>
      <c r="R260" s="963"/>
      <c r="S260" s="1027" t="str">
        <f t="shared" si="117"/>
        <v/>
      </c>
      <c r="T260" s="1027" t="str">
        <f t="shared" si="118"/>
        <v/>
      </c>
      <c r="U260" s="1148" t="str">
        <f t="shared" si="133"/>
        <v/>
      </c>
      <c r="V260" s="6"/>
      <c r="Z260" s="1072" t="str">
        <f t="shared" si="120"/>
        <v/>
      </c>
      <c r="AA260" s="1073">
        <f>+tab!$C$156</f>
        <v>0.62</v>
      </c>
      <c r="AB260" s="1074" t="e">
        <f t="shared" si="134"/>
        <v>#VALUE!</v>
      </c>
      <c r="AC260" s="1074" t="e">
        <f t="shared" si="135"/>
        <v>#VALUE!</v>
      </c>
      <c r="AD260" s="1074" t="e">
        <f t="shared" si="136"/>
        <v>#VALUE!</v>
      </c>
      <c r="AE260" s="1075" t="e">
        <f t="shared" si="121"/>
        <v>#VALUE!</v>
      </c>
      <c r="AF260" s="1075" t="e">
        <f t="shared" si="122"/>
        <v>#VALUE!</v>
      </c>
      <c r="AG260" s="1076">
        <f>IF(H260&gt;8,tab!C$157,tab!C$160)</f>
        <v>0.5</v>
      </c>
      <c r="AH260" s="1050">
        <f t="shared" si="123"/>
        <v>0</v>
      </c>
      <c r="AI260" s="1050">
        <f t="shared" si="124"/>
        <v>0</v>
      </c>
      <c r="AJ260" s="1077" t="e">
        <f t="shared" si="125"/>
        <v>#VALUE!</v>
      </c>
      <c r="AK260" s="1053" t="e">
        <f t="shared" si="126"/>
        <v>#VALUE!</v>
      </c>
      <c r="AL260" s="1052">
        <f t="shared" si="127"/>
        <v>30</v>
      </c>
      <c r="AM260" s="1052">
        <f t="shared" si="128"/>
        <v>30</v>
      </c>
      <c r="AN260" s="1078">
        <f t="shared" si="129"/>
        <v>0</v>
      </c>
      <c r="AS260" s="219"/>
      <c r="AU260" s="51"/>
      <c r="AV260" s="51"/>
    </row>
    <row r="261" spans="3:48" ht="13.15" customHeight="1" x14ac:dyDescent="0.2">
      <c r="C261" s="45"/>
      <c r="D261" s="196" t="str">
        <f>IF(op!D149=0,"",op!D149)</f>
        <v/>
      </c>
      <c r="E261" s="196" t="str">
        <f>IF(op!E149=0,"",op!E149)</f>
        <v/>
      </c>
      <c r="F261" s="196" t="str">
        <f>IF(op!F149=0,"",op!F149)</f>
        <v/>
      </c>
      <c r="G261" s="48" t="str">
        <f>IF(op!G149="","",op!G149+1)</f>
        <v/>
      </c>
      <c r="H261" s="1294" t="str">
        <f>IF(op!H149=0,"",op!H149)</f>
        <v/>
      </c>
      <c r="I261" s="48" t="str">
        <f>IF(op!I149=0,"",op!I149)</f>
        <v/>
      </c>
      <c r="J261" s="198" t="str">
        <f t="shared" si="113"/>
        <v/>
      </c>
      <c r="K261" s="1295" t="str">
        <f>IF(op!K149=0,0,op!K149)</f>
        <v/>
      </c>
      <c r="L261" s="963"/>
      <c r="M261" s="951" t="str">
        <f>IF(K261="","",IF(op!M149=0,0,op!M149))</f>
        <v/>
      </c>
      <c r="N261" s="951" t="str">
        <f>IF(K261="","",IF(op!N149=0,0,op!N149))</f>
        <v/>
      </c>
      <c r="O261" s="1083" t="str">
        <f t="shared" si="130"/>
        <v/>
      </c>
      <c r="P261" s="1084" t="str">
        <f t="shared" si="131"/>
        <v/>
      </c>
      <c r="Q261" s="1084" t="str">
        <f t="shared" si="132"/>
        <v/>
      </c>
      <c r="R261" s="963"/>
      <c r="S261" s="1027" t="str">
        <f t="shared" si="117"/>
        <v/>
      </c>
      <c r="T261" s="1027" t="str">
        <f t="shared" si="118"/>
        <v/>
      </c>
      <c r="U261" s="1148" t="str">
        <f t="shared" si="133"/>
        <v/>
      </c>
      <c r="V261" s="6"/>
      <c r="Z261" s="1072" t="str">
        <f t="shared" si="120"/>
        <v/>
      </c>
      <c r="AA261" s="1073">
        <f>+tab!$C$156</f>
        <v>0.62</v>
      </c>
      <c r="AB261" s="1074" t="e">
        <f t="shared" si="134"/>
        <v>#VALUE!</v>
      </c>
      <c r="AC261" s="1074" t="e">
        <f t="shared" si="135"/>
        <v>#VALUE!</v>
      </c>
      <c r="AD261" s="1074" t="e">
        <f t="shared" si="136"/>
        <v>#VALUE!</v>
      </c>
      <c r="AE261" s="1075" t="e">
        <f t="shared" si="121"/>
        <v>#VALUE!</v>
      </c>
      <c r="AF261" s="1075" t="e">
        <f t="shared" si="122"/>
        <v>#VALUE!</v>
      </c>
      <c r="AG261" s="1076">
        <f>IF(H261&gt;8,tab!C$157,tab!C$160)</f>
        <v>0.5</v>
      </c>
      <c r="AH261" s="1050">
        <f t="shared" si="123"/>
        <v>0</v>
      </c>
      <c r="AI261" s="1050">
        <f t="shared" si="124"/>
        <v>0</v>
      </c>
      <c r="AJ261" s="1077" t="e">
        <f t="shared" si="125"/>
        <v>#VALUE!</v>
      </c>
      <c r="AK261" s="1053" t="e">
        <f t="shared" si="126"/>
        <v>#VALUE!</v>
      </c>
      <c r="AL261" s="1052">
        <f t="shared" si="127"/>
        <v>30</v>
      </c>
      <c r="AM261" s="1052">
        <f t="shared" si="128"/>
        <v>30</v>
      </c>
      <c r="AN261" s="1078">
        <f t="shared" si="129"/>
        <v>0</v>
      </c>
      <c r="AS261" s="219"/>
      <c r="AU261" s="51"/>
      <c r="AV261" s="51"/>
    </row>
    <row r="262" spans="3:48" ht="13.15" customHeight="1" x14ac:dyDescent="0.2">
      <c r="C262" s="45"/>
      <c r="D262" s="196" t="str">
        <f>IF(op!D150=0,"",op!D150)</f>
        <v/>
      </c>
      <c r="E262" s="196" t="str">
        <f>IF(op!E150=0,"",op!E150)</f>
        <v/>
      </c>
      <c r="F262" s="196" t="str">
        <f>IF(op!F150=0,"",op!F150)</f>
        <v/>
      </c>
      <c r="G262" s="48" t="str">
        <f>IF(op!G150="","",op!G150+1)</f>
        <v/>
      </c>
      <c r="H262" s="1294" t="str">
        <f>IF(op!H150=0,"",op!H150)</f>
        <v/>
      </c>
      <c r="I262" s="48" t="str">
        <f>IF(op!I150=0,"",op!I150)</f>
        <v/>
      </c>
      <c r="J262" s="198" t="str">
        <f t="shared" si="113"/>
        <v/>
      </c>
      <c r="K262" s="1295" t="str">
        <f>IF(op!K150=0,0,op!K150)</f>
        <v/>
      </c>
      <c r="L262" s="963"/>
      <c r="M262" s="951" t="str">
        <f>IF(K262="","",IF(op!M150=0,0,op!M150))</f>
        <v/>
      </c>
      <c r="N262" s="951" t="str">
        <f>IF(K262="","",IF(op!N150=0,0,op!N150))</f>
        <v/>
      </c>
      <c r="O262" s="1083" t="str">
        <f t="shared" si="130"/>
        <v/>
      </c>
      <c r="P262" s="1084" t="str">
        <f t="shared" si="131"/>
        <v/>
      </c>
      <c r="Q262" s="1084" t="str">
        <f t="shared" si="132"/>
        <v/>
      </c>
      <c r="R262" s="963"/>
      <c r="S262" s="1027" t="str">
        <f t="shared" si="117"/>
        <v/>
      </c>
      <c r="T262" s="1027" t="str">
        <f t="shared" si="118"/>
        <v/>
      </c>
      <c r="U262" s="1148" t="str">
        <f t="shared" si="133"/>
        <v/>
      </c>
      <c r="V262" s="6"/>
      <c r="Z262" s="1072" t="str">
        <f t="shared" si="120"/>
        <v/>
      </c>
      <c r="AA262" s="1073">
        <f>+tab!$C$156</f>
        <v>0.62</v>
      </c>
      <c r="AB262" s="1074" t="e">
        <f t="shared" si="134"/>
        <v>#VALUE!</v>
      </c>
      <c r="AC262" s="1074" t="e">
        <f t="shared" si="135"/>
        <v>#VALUE!</v>
      </c>
      <c r="AD262" s="1074" t="e">
        <f t="shared" si="136"/>
        <v>#VALUE!</v>
      </c>
      <c r="AE262" s="1075" t="e">
        <f t="shared" si="121"/>
        <v>#VALUE!</v>
      </c>
      <c r="AF262" s="1075" t="e">
        <f t="shared" si="122"/>
        <v>#VALUE!</v>
      </c>
      <c r="AG262" s="1076">
        <f>IF(H262&gt;8,tab!C$157,tab!C$160)</f>
        <v>0.5</v>
      </c>
      <c r="AH262" s="1050">
        <f t="shared" si="123"/>
        <v>0</v>
      </c>
      <c r="AI262" s="1050">
        <f t="shared" si="124"/>
        <v>0</v>
      </c>
      <c r="AJ262" s="1077" t="e">
        <f t="shared" si="125"/>
        <v>#VALUE!</v>
      </c>
      <c r="AK262" s="1053" t="e">
        <f t="shared" si="126"/>
        <v>#VALUE!</v>
      </c>
      <c r="AL262" s="1052">
        <f t="shared" si="127"/>
        <v>30</v>
      </c>
      <c r="AM262" s="1052">
        <f t="shared" si="128"/>
        <v>30</v>
      </c>
      <c r="AN262" s="1078">
        <f t="shared" si="129"/>
        <v>0</v>
      </c>
      <c r="AS262" s="219"/>
      <c r="AU262" s="51"/>
      <c r="AV262" s="51"/>
    </row>
    <row r="263" spans="3:48" ht="13.15" customHeight="1" x14ac:dyDescent="0.2">
      <c r="C263" s="45"/>
      <c r="D263" s="196" t="str">
        <f>IF(op!D151=0,"",op!D151)</f>
        <v/>
      </c>
      <c r="E263" s="196" t="str">
        <f>IF(op!E151=0,"",op!E151)</f>
        <v/>
      </c>
      <c r="F263" s="196" t="str">
        <f>IF(op!F151=0,"",op!F151)</f>
        <v/>
      </c>
      <c r="G263" s="48" t="str">
        <f>IF(op!G151="","",op!G151+1)</f>
        <v/>
      </c>
      <c r="H263" s="1294" t="str">
        <f>IF(op!H151=0,"",op!H151)</f>
        <v/>
      </c>
      <c r="I263" s="48" t="str">
        <f>IF(op!I151=0,"",op!I151)</f>
        <v/>
      </c>
      <c r="J263" s="198" t="str">
        <f t="shared" si="113"/>
        <v/>
      </c>
      <c r="K263" s="1295" t="str">
        <f>IF(op!K151=0,0,op!K151)</f>
        <v/>
      </c>
      <c r="L263" s="963"/>
      <c r="M263" s="951" t="str">
        <f>IF(K263="","",IF(op!M151=0,0,op!M151))</f>
        <v/>
      </c>
      <c r="N263" s="951" t="str">
        <f>IF(K263="","",IF(op!N151=0,0,op!N151))</f>
        <v/>
      </c>
      <c r="O263" s="1083" t="str">
        <f t="shared" si="130"/>
        <v/>
      </c>
      <c r="P263" s="1084" t="str">
        <f t="shared" si="131"/>
        <v/>
      </c>
      <c r="Q263" s="1084" t="str">
        <f t="shared" si="132"/>
        <v/>
      </c>
      <c r="R263" s="963"/>
      <c r="S263" s="1027" t="str">
        <f t="shared" si="117"/>
        <v/>
      </c>
      <c r="T263" s="1027" t="str">
        <f t="shared" si="118"/>
        <v/>
      </c>
      <c r="U263" s="1148" t="str">
        <f t="shared" si="133"/>
        <v/>
      </c>
      <c r="V263" s="6"/>
      <c r="Z263" s="1072" t="str">
        <f t="shared" si="120"/>
        <v/>
      </c>
      <c r="AA263" s="1073">
        <f>+tab!$C$156</f>
        <v>0.62</v>
      </c>
      <c r="AB263" s="1074" t="e">
        <f t="shared" si="134"/>
        <v>#VALUE!</v>
      </c>
      <c r="AC263" s="1074" t="e">
        <f t="shared" si="135"/>
        <v>#VALUE!</v>
      </c>
      <c r="AD263" s="1074" t="e">
        <f t="shared" si="136"/>
        <v>#VALUE!</v>
      </c>
      <c r="AE263" s="1075" t="e">
        <f t="shared" si="121"/>
        <v>#VALUE!</v>
      </c>
      <c r="AF263" s="1075" t="e">
        <f t="shared" si="122"/>
        <v>#VALUE!</v>
      </c>
      <c r="AG263" s="1076">
        <f>IF(H263&gt;8,tab!C$157,tab!C$160)</f>
        <v>0.5</v>
      </c>
      <c r="AH263" s="1050">
        <f t="shared" si="123"/>
        <v>0</v>
      </c>
      <c r="AI263" s="1050">
        <f t="shared" si="124"/>
        <v>0</v>
      </c>
      <c r="AJ263" s="1077" t="e">
        <f t="shared" si="125"/>
        <v>#VALUE!</v>
      </c>
      <c r="AK263" s="1053" t="e">
        <f t="shared" si="126"/>
        <v>#VALUE!</v>
      </c>
      <c r="AL263" s="1052">
        <f t="shared" si="127"/>
        <v>30</v>
      </c>
      <c r="AM263" s="1052">
        <f t="shared" si="128"/>
        <v>30</v>
      </c>
      <c r="AN263" s="1078">
        <f t="shared" si="129"/>
        <v>0</v>
      </c>
      <c r="AS263" s="219"/>
      <c r="AU263" s="51"/>
      <c r="AV263" s="51"/>
    </row>
    <row r="264" spans="3:48" ht="13.15" customHeight="1" x14ac:dyDescent="0.2">
      <c r="C264" s="45"/>
      <c r="D264" s="196" t="str">
        <f>IF(op!D152=0,"",op!D152)</f>
        <v/>
      </c>
      <c r="E264" s="196" t="str">
        <f>IF(op!E152=0,"",op!E152)</f>
        <v/>
      </c>
      <c r="F264" s="196" t="str">
        <f>IF(op!F152=0,"",op!F152)</f>
        <v/>
      </c>
      <c r="G264" s="48" t="str">
        <f>IF(op!G152="","",op!G152+1)</f>
        <v/>
      </c>
      <c r="H264" s="1294" t="str">
        <f>IF(op!H152=0,"",op!H152)</f>
        <v/>
      </c>
      <c r="I264" s="48" t="str">
        <f>IF(op!I152=0,"",op!I152)</f>
        <v/>
      </c>
      <c r="J264" s="198" t="str">
        <f t="shared" si="113"/>
        <v/>
      </c>
      <c r="K264" s="1295" t="str">
        <f>IF(op!K152=0,0,op!K152)</f>
        <v/>
      </c>
      <c r="L264" s="963"/>
      <c r="M264" s="951" t="str">
        <f>IF(K264="","",IF(op!M152=0,0,op!M152))</f>
        <v/>
      </c>
      <c r="N264" s="951" t="str">
        <f>IF(K264="","",IF(op!N152=0,0,op!N152))</f>
        <v/>
      </c>
      <c r="O264" s="1083" t="str">
        <f t="shared" si="130"/>
        <v/>
      </c>
      <c r="P264" s="1084" t="str">
        <f t="shared" si="131"/>
        <v/>
      </c>
      <c r="Q264" s="1084" t="str">
        <f t="shared" si="132"/>
        <v/>
      </c>
      <c r="R264" s="963"/>
      <c r="S264" s="1027" t="str">
        <f t="shared" si="117"/>
        <v/>
      </c>
      <c r="T264" s="1027" t="str">
        <f t="shared" si="118"/>
        <v/>
      </c>
      <c r="U264" s="1148" t="str">
        <f t="shared" si="133"/>
        <v/>
      </c>
      <c r="V264" s="6"/>
      <c r="Z264" s="1072" t="str">
        <f t="shared" si="120"/>
        <v/>
      </c>
      <c r="AA264" s="1073">
        <f>+tab!$C$156</f>
        <v>0.62</v>
      </c>
      <c r="AB264" s="1074" t="e">
        <f t="shared" si="134"/>
        <v>#VALUE!</v>
      </c>
      <c r="AC264" s="1074" t="e">
        <f t="shared" si="135"/>
        <v>#VALUE!</v>
      </c>
      <c r="AD264" s="1074" t="e">
        <f t="shared" si="136"/>
        <v>#VALUE!</v>
      </c>
      <c r="AE264" s="1075" t="e">
        <f t="shared" si="121"/>
        <v>#VALUE!</v>
      </c>
      <c r="AF264" s="1075" t="e">
        <f t="shared" si="122"/>
        <v>#VALUE!</v>
      </c>
      <c r="AG264" s="1076">
        <f>IF(H264&gt;8,tab!C$157,tab!C$160)</f>
        <v>0.5</v>
      </c>
      <c r="AH264" s="1050">
        <f t="shared" si="123"/>
        <v>0</v>
      </c>
      <c r="AI264" s="1050">
        <f t="shared" si="124"/>
        <v>0</v>
      </c>
      <c r="AJ264" s="1077" t="e">
        <f t="shared" si="125"/>
        <v>#VALUE!</v>
      </c>
      <c r="AK264" s="1053" t="e">
        <f t="shared" si="126"/>
        <v>#VALUE!</v>
      </c>
      <c r="AL264" s="1052">
        <f t="shared" si="127"/>
        <v>30</v>
      </c>
      <c r="AM264" s="1052">
        <f t="shared" si="128"/>
        <v>30</v>
      </c>
      <c r="AN264" s="1078">
        <f t="shared" si="129"/>
        <v>0</v>
      </c>
      <c r="AS264" s="219"/>
      <c r="AU264" s="51"/>
      <c r="AV264" s="51"/>
    </row>
    <row r="265" spans="3:48" ht="13.15" customHeight="1" x14ac:dyDescent="0.2">
      <c r="C265" s="45"/>
      <c r="D265" s="196" t="str">
        <f>IF(op!D153=0,"",op!D153)</f>
        <v/>
      </c>
      <c r="E265" s="196" t="str">
        <f>IF(op!E153=0,"",op!E153)</f>
        <v/>
      </c>
      <c r="F265" s="196" t="str">
        <f>IF(op!F153=0,"",op!F153)</f>
        <v/>
      </c>
      <c r="G265" s="48" t="str">
        <f>IF(op!G153="","",op!G153+1)</f>
        <v/>
      </c>
      <c r="H265" s="1294" t="str">
        <f>IF(op!H153=0,"",op!H153)</f>
        <v/>
      </c>
      <c r="I265" s="48" t="str">
        <f>IF(op!I153=0,"",op!I153)</f>
        <v/>
      </c>
      <c r="J265" s="198" t="str">
        <f t="shared" si="113"/>
        <v/>
      </c>
      <c r="K265" s="1295" t="str">
        <f>IF(op!K153=0,0,op!K153)</f>
        <v/>
      </c>
      <c r="L265" s="963"/>
      <c r="M265" s="951" t="str">
        <f>IF(K265="","",IF(op!M153=0,0,op!M153))</f>
        <v/>
      </c>
      <c r="N265" s="951" t="str">
        <f>IF(K265="","",IF(op!N153=0,0,op!N153))</f>
        <v/>
      </c>
      <c r="O265" s="1083" t="str">
        <f t="shared" si="130"/>
        <v/>
      </c>
      <c r="P265" s="1084" t="str">
        <f t="shared" si="131"/>
        <v/>
      </c>
      <c r="Q265" s="1084" t="str">
        <f t="shared" si="132"/>
        <v/>
      </c>
      <c r="R265" s="963"/>
      <c r="S265" s="1027" t="str">
        <f t="shared" si="117"/>
        <v/>
      </c>
      <c r="T265" s="1027" t="str">
        <f t="shared" si="118"/>
        <v/>
      </c>
      <c r="U265" s="1148" t="str">
        <f t="shared" si="133"/>
        <v/>
      </c>
      <c r="V265" s="6"/>
      <c r="Z265" s="1072" t="str">
        <f t="shared" si="120"/>
        <v/>
      </c>
      <c r="AA265" s="1073">
        <f>+tab!$C$156</f>
        <v>0.62</v>
      </c>
      <c r="AB265" s="1074" t="e">
        <f t="shared" si="134"/>
        <v>#VALUE!</v>
      </c>
      <c r="AC265" s="1074" t="e">
        <f t="shared" si="135"/>
        <v>#VALUE!</v>
      </c>
      <c r="AD265" s="1074" t="e">
        <f t="shared" si="136"/>
        <v>#VALUE!</v>
      </c>
      <c r="AE265" s="1075" t="e">
        <f t="shared" si="121"/>
        <v>#VALUE!</v>
      </c>
      <c r="AF265" s="1075" t="e">
        <f t="shared" si="122"/>
        <v>#VALUE!</v>
      </c>
      <c r="AG265" s="1076">
        <f>IF(H265&gt;8,tab!C$157,tab!C$160)</f>
        <v>0.5</v>
      </c>
      <c r="AH265" s="1050">
        <f t="shared" si="123"/>
        <v>0</v>
      </c>
      <c r="AI265" s="1050">
        <f t="shared" si="124"/>
        <v>0</v>
      </c>
      <c r="AJ265" s="1077" t="e">
        <f t="shared" si="125"/>
        <v>#VALUE!</v>
      </c>
      <c r="AK265" s="1053" t="e">
        <f t="shared" si="126"/>
        <v>#VALUE!</v>
      </c>
      <c r="AL265" s="1052">
        <f t="shared" si="127"/>
        <v>30</v>
      </c>
      <c r="AM265" s="1052">
        <f t="shared" si="128"/>
        <v>30</v>
      </c>
      <c r="AN265" s="1078">
        <f t="shared" si="129"/>
        <v>0</v>
      </c>
      <c r="AS265" s="219"/>
      <c r="AU265" s="51"/>
      <c r="AV265" s="51"/>
    </row>
    <row r="266" spans="3:48" ht="13.15" customHeight="1" x14ac:dyDescent="0.2">
      <c r="C266" s="45"/>
      <c r="D266" s="196" t="str">
        <f>IF(op!D154=0,"",op!D154)</f>
        <v/>
      </c>
      <c r="E266" s="196" t="str">
        <f>IF(op!E154=0,"",op!E154)</f>
        <v/>
      </c>
      <c r="F266" s="196" t="str">
        <f>IF(op!F154=0,"",op!F154)</f>
        <v/>
      </c>
      <c r="G266" s="48" t="str">
        <f>IF(op!G154="","",op!G154+1)</f>
        <v/>
      </c>
      <c r="H266" s="1294" t="str">
        <f>IF(op!H154=0,"",op!H154)</f>
        <v/>
      </c>
      <c r="I266" s="48" t="str">
        <f>IF(op!I154=0,"",op!I154)</f>
        <v/>
      </c>
      <c r="J266" s="198" t="str">
        <f t="shared" si="113"/>
        <v/>
      </c>
      <c r="K266" s="1295" t="str">
        <f>IF(op!K154=0,0,op!K154)</f>
        <v/>
      </c>
      <c r="L266" s="963"/>
      <c r="M266" s="951" t="str">
        <f>IF(K266="","",IF(op!M154=0,0,op!M154))</f>
        <v/>
      </c>
      <c r="N266" s="951" t="str">
        <f>IF(K266="","",IF(op!N154=0,0,op!N154))</f>
        <v/>
      </c>
      <c r="O266" s="1083" t="str">
        <f t="shared" si="130"/>
        <v/>
      </c>
      <c r="P266" s="1084" t="str">
        <f t="shared" si="131"/>
        <v/>
      </c>
      <c r="Q266" s="1084" t="str">
        <f t="shared" si="132"/>
        <v/>
      </c>
      <c r="R266" s="963"/>
      <c r="S266" s="1027" t="str">
        <f t="shared" si="117"/>
        <v/>
      </c>
      <c r="T266" s="1027" t="str">
        <f t="shared" si="118"/>
        <v/>
      </c>
      <c r="U266" s="1148" t="str">
        <f t="shared" si="133"/>
        <v/>
      </c>
      <c r="V266" s="6"/>
      <c r="Z266" s="1072" t="str">
        <f t="shared" si="120"/>
        <v/>
      </c>
      <c r="AA266" s="1073">
        <f>+tab!$C$156</f>
        <v>0.62</v>
      </c>
      <c r="AB266" s="1074" t="e">
        <f t="shared" si="134"/>
        <v>#VALUE!</v>
      </c>
      <c r="AC266" s="1074" t="e">
        <f t="shared" si="135"/>
        <v>#VALUE!</v>
      </c>
      <c r="AD266" s="1074" t="e">
        <f t="shared" si="136"/>
        <v>#VALUE!</v>
      </c>
      <c r="AE266" s="1075" t="e">
        <f t="shared" si="121"/>
        <v>#VALUE!</v>
      </c>
      <c r="AF266" s="1075" t="e">
        <f t="shared" si="122"/>
        <v>#VALUE!</v>
      </c>
      <c r="AG266" s="1076">
        <f>IF(H266&gt;8,tab!C$157,tab!C$160)</f>
        <v>0.5</v>
      </c>
      <c r="AH266" s="1050">
        <f t="shared" si="123"/>
        <v>0</v>
      </c>
      <c r="AI266" s="1050">
        <f t="shared" si="124"/>
        <v>0</v>
      </c>
      <c r="AJ266" s="1077" t="e">
        <f t="shared" si="125"/>
        <v>#VALUE!</v>
      </c>
      <c r="AK266" s="1053" t="e">
        <f t="shared" si="126"/>
        <v>#VALUE!</v>
      </c>
      <c r="AL266" s="1052">
        <f t="shared" si="127"/>
        <v>30</v>
      </c>
      <c r="AM266" s="1052">
        <f t="shared" si="128"/>
        <v>30</v>
      </c>
      <c r="AN266" s="1078">
        <f t="shared" si="129"/>
        <v>0</v>
      </c>
      <c r="AS266" s="219"/>
      <c r="AU266" s="51"/>
      <c r="AV266" s="51"/>
    </row>
    <row r="267" spans="3:48" ht="13.15" customHeight="1" x14ac:dyDescent="0.2">
      <c r="C267" s="45"/>
      <c r="D267" s="196" t="str">
        <f>IF(op!D155=0,"",op!D155)</f>
        <v/>
      </c>
      <c r="E267" s="196" t="str">
        <f>IF(op!E155=0,"",op!E155)</f>
        <v/>
      </c>
      <c r="F267" s="196" t="str">
        <f>IF(op!F155=0,"",op!F155)</f>
        <v/>
      </c>
      <c r="G267" s="48" t="str">
        <f>IF(op!G155="","",op!G155+1)</f>
        <v/>
      </c>
      <c r="H267" s="1294" t="str">
        <f>IF(op!H155=0,"",op!H155)</f>
        <v/>
      </c>
      <c r="I267" s="48" t="str">
        <f>IF(op!I155=0,"",op!I155)</f>
        <v/>
      </c>
      <c r="J267" s="198" t="str">
        <f t="shared" si="113"/>
        <v/>
      </c>
      <c r="K267" s="1295" t="str">
        <f>IF(op!K155=0,0,op!K155)</f>
        <v/>
      </c>
      <c r="L267" s="963"/>
      <c r="M267" s="951" t="str">
        <f>IF(K267="","",IF(op!M155=0,0,op!M155))</f>
        <v/>
      </c>
      <c r="N267" s="951" t="str">
        <f>IF(K267="","",IF(op!N155=0,0,op!N155))</f>
        <v/>
      </c>
      <c r="O267" s="1083" t="str">
        <f t="shared" si="130"/>
        <v/>
      </c>
      <c r="P267" s="1084" t="str">
        <f t="shared" si="131"/>
        <v/>
      </c>
      <c r="Q267" s="1084" t="str">
        <f t="shared" si="132"/>
        <v/>
      </c>
      <c r="R267" s="963"/>
      <c r="S267" s="1027" t="str">
        <f t="shared" si="117"/>
        <v/>
      </c>
      <c r="T267" s="1027" t="str">
        <f t="shared" si="118"/>
        <v/>
      </c>
      <c r="U267" s="1148" t="str">
        <f t="shared" si="133"/>
        <v/>
      </c>
      <c r="V267" s="6"/>
      <c r="Z267" s="1072" t="str">
        <f t="shared" si="120"/>
        <v/>
      </c>
      <c r="AA267" s="1073">
        <f>+tab!$C$156</f>
        <v>0.62</v>
      </c>
      <c r="AB267" s="1074" t="e">
        <f t="shared" si="134"/>
        <v>#VALUE!</v>
      </c>
      <c r="AC267" s="1074" t="e">
        <f t="shared" si="135"/>
        <v>#VALUE!</v>
      </c>
      <c r="AD267" s="1074" t="e">
        <f t="shared" si="136"/>
        <v>#VALUE!</v>
      </c>
      <c r="AE267" s="1075" t="e">
        <f t="shared" si="121"/>
        <v>#VALUE!</v>
      </c>
      <c r="AF267" s="1075" t="e">
        <f t="shared" si="122"/>
        <v>#VALUE!</v>
      </c>
      <c r="AG267" s="1076">
        <f>IF(H267&gt;8,tab!C$157,tab!C$160)</f>
        <v>0.5</v>
      </c>
      <c r="AH267" s="1050">
        <f t="shared" si="123"/>
        <v>0</v>
      </c>
      <c r="AI267" s="1050">
        <f t="shared" si="124"/>
        <v>0</v>
      </c>
      <c r="AJ267" s="1077" t="e">
        <f t="shared" si="125"/>
        <v>#VALUE!</v>
      </c>
      <c r="AK267" s="1053" t="e">
        <f t="shared" si="126"/>
        <v>#VALUE!</v>
      </c>
      <c r="AL267" s="1052">
        <f t="shared" si="127"/>
        <v>30</v>
      </c>
      <c r="AM267" s="1052">
        <f t="shared" si="128"/>
        <v>30</v>
      </c>
      <c r="AN267" s="1078">
        <f t="shared" si="129"/>
        <v>0</v>
      </c>
      <c r="AS267" s="219"/>
      <c r="AU267" s="51"/>
      <c r="AV267" s="51"/>
    </row>
    <row r="268" spans="3:48" ht="13.15" customHeight="1" x14ac:dyDescent="0.2">
      <c r="C268" s="45"/>
      <c r="D268" s="196" t="str">
        <f>IF(op!D156=0,"",op!D156)</f>
        <v/>
      </c>
      <c r="E268" s="196" t="str">
        <f>IF(op!E156=0,"",op!E156)</f>
        <v/>
      </c>
      <c r="F268" s="196" t="str">
        <f>IF(op!F156=0,"",op!F156)</f>
        <v/>
      </c>
      <c r="G268" s="48" t="str">
        <f>IF(op!G156="","",op!G156+1)</f>
        <v/>
      </c>
      <c r="H268" s="1294" t="str">
        <f>IF(op!H156=0,"",op!H156)</f>
        <v/>
      </c>
      <c r="I268" s="48" t="str">
        <f>IF(op!I156=0,"",op!I156)</f>
        <v/>
      </c>
      <c r="J268" s="198" t="str">
        <f t="shared" si="113"/>
        <v/>
      </c>
      <c r="K268" s="1295" t="str">
        <f>IF(op!K156=0,0,op!K156)</f>
        <v/>
      </c>
      <c r="L268" s="963"/>
      <c r="M268" s="951" t="str">
        <f>IF(K268="","",IF(op!M156=0,0,op!M156))</f>
        <v/>
      </c>
      <c r="N268" s="951" t="str">
        <f>IF(K268="","",IF(op!N156=0,0,op!N156))</f>
        <v/>
      </c>
      <c r="O268" s="1083" t="str">
        <f t="shared" si="130"/>
        <v/>
      </c>
      <c r="P268" s="1084" t="str">
        <f t="shared" si="131"/>
        <v/>
      </c>
      <c r="Q268" s="1084" t="str">
        <f t="shared" si="132"/>
        <v/>
      </c>
      <c r="R268" s="963"/>
      <c r="S268" s="1027" t="str">
        <f t="shared" si="117"/>
        <v/>
      </c>
      <c r="T268" s="1027" t="str">
        <f t="shared" si="118"/>
        <v/>
      </c>
      <c r="U268" s="1148" t="str">
        <f t="shared" si="133"/>
        <v/>
      </c>
      <c r="V268" s="6"/>
      <c r="Z268" s="1072" t="str">
        <f t="shared" si="120"/>
        <v/>
      </c>
      <c r="AA268" s="1073">
        <f>+tab!$C$156</f>
        <v>0.62</v>
      </c>
      <c r="AB268" s="1074" t="e">
        <f t="shared" si="134"/>
        <v>#VALUE!</v>
      </c>
      <c r="AC268" s="1074" t="e">
        <f t="shared" si="135"/>
        <v>#VALUE!</v>
      </c>
      <c r="AD268" s="1074" t="e">
        <f t="shared" si="136"/>
        <v>#VALUE!</v>
      </c>
      <c r="AE268" s="1075" t="e">
        <f t="shared" si="121"/>
        <v>#VALUE!</v>
      </c>
      <c r="AF268" s="1075" t="e">
        <f t="shared" si="122"/>
        <v>#VALUE!</v>
      </c>
      <c r="AG268" s="1076">
        <f>IF(H268&gt;8,tab!C$157,tab!C$160)</f>
        <v>0.5</v>
      </c>
      <c r="AH268" s="1050">
        <f t="shared" si="123"/>
        <v>0</v>
      </c>
      <c r="AI268" s="1050">
        <f t="shared" si="124"/>
        <v>0</v>
      </c>
      <c r="AJ268" s="1077" t="e">
        <f t="shared" si="125"/>
        <v>#VALUE!</v>
      </c>
      <c r="AK268" s="1053" t="e">
        <f t="shared" si="126"/>
        <v>#VALUE!</v>
      </c>
      <c r="AL268" s="1052">
        <f t="shared" si="127"/>
        <v>30</v>
      </c>
      <c r="AM268" s="1052">
        <f t="shared" si="128"/>
        <v>30</v>
      </c>
      <c r="AN268" s="1078">
        <f t="shared" si="129"/>
        <v>0</v>
      </c>
      <c r="AS268" s="219"/>
      <c r="AU268" s="51"/>
      <c r="AV268" s="51"/>
    </row>
    <row r="269" spans="3:48" ht="13.15" customHeight="1" x14ac:dyDescent="0.2">
      <c r="C269" s="45"/>
      <c r="D269" s="196" t="str">
        <f>IF(op!D157=0,"",op!D157)</f>
        <v/>
      </c>
      <c r="E269" s="196" t="str">
        <f>IF(op!E157=0,"",op!E157)</f>
        <v/>
      </c>
      <c r="F269" s="196" t="str">
        <f>IF(op!F157=0,"",op!F157)</f>
        <v/>
      </c>
      <c r="G269" s="48" t="str">
        <f>IF(op!G157="","",op!G157+1)</f>
        <v/>
      </c>
      <c r="H269" s="1294" t="str">
        <f>IF(op!H157=0,"",op!H157)</f>
        <v/>
      </c>
      <c r="I269" s="48" t="str">
        <f>IF(op!I157=0,"",op!I157)</f>
        <v/>
      </c>
      <c r="J269" s="198" t="str">
        <f t="shared" si="113"/>
        <v/>
      </c>
      <c r="K269" s="1295" t="str">
        <f>IF(op!K157=0,0,op!K157)</f>
        <v/>
      </c>
      <c r="L269" s="963"/>
      <c r="M269" s="951" t="str">
        <f>IF(K269="","",IF(op!M157=0,0,op!M157))</f>
        <v/>
      </c>
      <c r="N269" s="951" t="str">
        <f>IF(K269="","",IF(op!N157=0,0,op!N157))</f>
        <v/>
      </c>
      <c r="O269" s="1083" t="str">
        <f t="shared" si="130"/>
        <v/>
      </c>
      <c r="P269" s="1084" t="str">
        <f t="shared" si="131"/>
        <v/>
      </c>
      <c r="Q269" s="1084" t="str">
        <f t="shared" si="132"/>
        <v/>
      </c>
      <c r="R269" s="963"/>
      <c r="S269" s="1027" t="str">
        <f t="shared" si="117"/>
        <v/>
      </c>
      <c r="T269" s="1027" t="str">
        <f t="shared" si="118"/>
        <v/>
      </c>
      <c r="U269" s="1148" t="str">
        <f t="shared" si="133"/>
        <v/>
      </c>
      <c r="V269" s="6"/>
      <c r="Z269" s="1072" t="str">
        <f t="shared" si="120"/>
        <v/>
      </c>
      <c r="AA269" s="1073">
        <f>+tab!$C$156</f>
        <v>0.62</v>
      </c>
      <c r="AB269" s="1074" t="e">
        <f t="shared" si="134"/>
        <v>#VALUE!</v>
      </c>
      <c r="AC269" s="1074" t="e">
        <f t="shared" si="135"/>
        <v>#VALUE!</v>
      </c>
      <c r="AD269" s="1074" t="e">
        <f t="shared" si="136"/>
        <v>#VALUE!</v>
      </c>
      <c r="AE269" s="1075" t="e">
        <f t="shared" si="121"/>
        <v>#VALUE!</v>
      </c>
      <c r="AF269" s="1075" t="e">
        <f t="shared" si="122"/>
        <v>#VALUE!</v>
      </c>
      <c r="AG269" s="1076">
        <f>IF(H269&gt;8,tab!C$157,tab!C$160)</f>
        <v>0.5</v>
      </c>
      <c r="AH269" s="1050">
        <f t="shared" si="123"/>
        <v>0</v>
      </c>
      <c r="AI269" s="1050">
        <f t="shared" si="124"/>
        <v>0</v>
      </c>
      <c r="AJ269" s="1077" t="e">
        <f t="shared" si="125"/>
        <v>#VALUE!</v>
      </c>
      <c r="AK269" s="1053" t="e">
        <f t="shared" si="126"/>
        <v>#VALUE!</v>
      </c>
      <c r="AL269" s="1052">
        <f t="shared" si="127"/>
        <v>30</v>
      </c>
      <c r="AM269" s="1052">
        <f t="shared" si="128"/>
        <v>30</v>
      </c>
      <c r="AN269" s="1078">
        <f t="shared" si="129"/>
        <v>0</v>
      </c>
      <c r="AS269" s="219"/>
      <c r="AU269" s="51"/>
      <c r="AV269" s="51"/>
    </row>
    <row r="270" spans="3:48" ht="13.15" customHeight="1" x14ac:dyDescent="0.2">
      <c r="C270" s="45"/>
      <c r="D270" s="196" t="str">
        <f>IF(op!D158=0,"",op!D158)</f>
        <v/>
      </c>
      <c r="E270" s="196" t="str">
        <f>IF(op!E158=0,"",op!E158)</f>
        <v/>
      </c>
      <c r="F270" s="196" t="str">
        <f>IF(op!F158=0,"",op!F158)</f>
        <v/>
      </c>
      <c r="G270" s="48" t="str">
        <f>IF(op!G158="","",op!G158+1)</f>
        <v/>
      </c>
      <c r="H270" s="1294" t="str">
        <f>IF(op!H158=0,"",op!H158)</f>
        <v/>
      </c>
      <c r="I270" s="48" t="str">
        <f>IF(op!I158=0,"",op!I158)</f>
        <v/>
      </c>
      <c r="J270" s="198" t="str">
        <f t="shared" si="113"/>
        <v/>
      </c>
      <c r="K270" s="1295" t="str">
        <f>IF(op!K158=0,0,op!K158)</f>
        <v/>
      </c>
      <c r="L270" s="963"/>
      <c r="M270" s="951" t="str">
        <f>IF(K270="","",IF(op!M158=0,0,op!M158))</f>
        <v/>
      </c>
      <c r="N270" s="951" t="str">
        <f>IF(K270="","",IF(op!N158=0,0,op!N158))</f>
        <v/>
      </c>
      <c r="O270" s="1083" t="str">
        <f t="shared" si="130"/>
        <v/>
      </c>
      <c r="P270" s="1084" t="str">
        <f t="shared" si="131"/>
        <v/>
      </c>
      <c r="Q270" s="1084" t="str">
        <f t="shared" si="132"/>
        <v/>
      </c>
      <c r="R270" s="963"/>
      <c r="S270" s="1027" t="str">
        <f t="shared" si="117"/>
        <v/>
      </c>
      <c r="T270" s="1027" t="str">
        <f t="shared" si="118"/>
        <v/>
      </c>
      <c r="U270" s="1148" t="str">
        <f t="shared" si="133"/>
        <v/>
      </c>
      <c r="V270" s="6"/>
      <c r="Z270" s="1072" t="str">
        <f t="shared" si="120"/>
        <v/>
      </c>
      <c r="AA270" s="1073">
        <f>+tab!$C$156</f>
        <v>0.62</v>
      </c>
      <c r="AB270" s="1074" t="e">
        <f t="shared" si="134"/>
        <v>#VALUE!</v>
      </c>
      <c r="AC270" s="1074" t="e">
        <f t="shared" si="135"/>
        <v>#VALUE!</v>
      </c>
      <c r="AD270" s="1074" t="e">
        <f t="shared" si="136"/>
        <v>#VALUE!</v>
      </c>
      <c r="AE270" s="1075" t="e">
        <f t="shared" si="121"/>
        <v>#VALUE!</v>
      </c>
      <c r="AF270" s="1075" t="e">
        <f t="shared" si="122"/>
        <v>#VALUE!</v>
      </c>
      <c r="AG270" s="1076">
        <f>IF(H270&gt;8,tab!C$157,tab!C$160)</f>
        <v>0.5</v>
      </c>
      <c r="AH270" s="1050">
        <f t="shared" si="123"/>
        <v>0</v>
      </c>
      <c r="AI270" s="1050">
        <f t="shared" si="124"/>
        <v>0</v>
      </c>
      <c r="AJ270" s="1077" t="e">
        <f t="shared" si="125"/>
        <v>#VALUE!</v>
      </c>
      <c r="AK270" s="1053" t="e">
        <f t="shared" si="126"/>
        <v>#VALUE!</v>
      </c>
      <c r="AL270" s="1052">
        <f t="shared" si="127"/>
        <v>30</v>
      </c>
      <c r="AM270" s="1052">
        <f t="shared" si="128"/>
        <v>30</v>
      </c>
      <c r="AN270" s="1078">
        <f t="shared" si="129"/>
        <v>0</v>
      </c>
      <c r="AS270" s="219"/>
      <c r="AU270" s="51"/>
      <c r="AV270" s="51"/>
    </row>
    <row r="271" spans="3:48" ht="13.15" customHeight="1" x14ac:dyDescent="0.2">
      <c r="C271" s="45"/>
      <c r="D271" s="196" t="str">
        <f>IF(op!D159=0,"",op!D159)</f>
        <v/>
      </c>
      <c r="E271" s="196" t="str">
        <f>IF(op!E159=0,"",op!E159)</f>
        <v/>
      </c>
      <c r="F271" s="196" t="str">
        <f>IF(op!F159=0,"",op!F159)</f>
        <v/>
      </c>
      <c r="G271" s="48" t="str">
        <f>IF(op!G159="","",op!G159+1)</f>
        <v/>
      </c>
      <c r="H271" s="1294" t="str">
        <f>IF(op!H159=0,"",op!H159)</f>
        <v/>
      </c>
      <c r="I271" s="48" t="str">
        <f>IF(op!I159=0,"",op!I159)</f>
        <v/>
      </c>
      <c r="J271" s="198" t="str">
        <f t="shared" si="113"/>
        <v/>
      </c>
      <c r="K271" s="1295" t="str">
        <f>IF(op!K159=0,0,op!K159)</f>
        <v/>
      </c>
      <c r="L271" s="963"/>
      <c r="M271" s="951" t="str">
        <f>IF(K271="","",IF(op!M159=0,0,op!M159))</f>
        <v/>
      </c>
      <c r="N271" s="951" t="str">
        <f>IF(K271="","",IF(op!N159=0,0,op!N159))</f>
        <v/>
      </c>
      <c r="O271" s="1083" t="str">
        <f t="shared" si="130"/>
        <v/>
      </c>
      <c r="P271" s="1084" t="str">
        <f t="shared" si="131"/>
        <v/>
      </c>
      <c r="Q271" s="1084" t="str">
        <f t="shared" si="132"/>
        <v/>
      </c>
      <c r="R271" s="963"/>
      <c r="S271" s="1027" t="str">
        <f t="shared" si="117"/>
        <v/>
      </c>
      <c r="T271" s="1027" t="str">
        <f t="shared" si="118"/>
        <v/>
      </c>
      <c r="U271" s="1148" t="str">
        <f t="shared" si="133"/>
        <v/>
      </c>
      <c r="V271" s="6"/>
      <c r="Z271" s="1072" t="str">
        <f t="shared" si="120"/>
        <v/>
      </c>
      <c r="AA271" s="1073">
        <f>+tab!$C$156</f>
        <v>0.62</v>
      </c>
      <c r="AB271" s="1074" t="e">
        <f t="shared" si="134"/>
        <v>#VALUE!</v>
      </c>
      <c r="AC271" s="1074" t="e">
        <f t="shared" si="135"/>
        <v>#VALUE!</v>
      </c>
      <c r="AD271" s="1074" t="e">
        <f t="shared" si="136"/>
        <v>#VALUE!</v>
      </c>
      <c r="AE271" s="1075" t="e">
        <f t="shared" si="121"/>
        <v>#VALUE!</v>
      </c>
      <c r="AF271" s="1075" t="e">
        <f t="shared" si="122"/>
        <v>#VALUE!</v>
      </c>
      <c r="AG271" s="1076">
        <f>IF(H271&gt;8,tab!C$157,tab!C$160)</f>
        <v>0.5</v>
      </c>
      <c r="AH271" s="1050">
        <f t="shared" si="123"/>
        <v>0</v>
      </c>
      <c r="AI271" s="1050">
        <f t="shared" si="124"/>
        <v>0</v>
      </c>
      <c r="AJ271" s="1077" t="e">
        <f t="shared" si="125"/>
        <v>#VALUE!</v>
      </c>
      <c r="AK271" s="1053" t="e">
        <f t="shared" si="126"/>
        <v>#VALUE!</v>
      </c>
      <c r="AL271" s="1052">
        <f t="shared" si="127"/>
        <v>30</v>
      </c>
      <c r="AM271" s="1052">
        <f t="shared" si="128"/>
        <v>30</v>
      </c>
      <c r="AN271" s="1078">
        <f t="shared" si="129"/>
        <v>0</v>
      </c>
      <c r="AS271" s="219"/>
      <c r="AU271" s="51"/>
      <c r="AV271" s="51"/>
    </row>
    <row r="272" spans="3:48" ht="13.15" customHeight="1" x14ac:dyDescent="0.2">
      <c r="C272" s="45"/>
      <c r="D272" s="196" t="str">
        <f>IF(op!D160=0,"",op!D160)</f>
        <v/>
      </c>
      <c r="E272" s="196" t="str">
        <f>IF(op!E160=0,"",op!E160)</f>
        <v/>
      </c>
      <c r="F272" s="196" t="str">
        <f>IF(op!F160=0,"",op!F160)</f>
        <v/>
      </c>
      <c r="G272" s="48" t="str">
        <f>IF(op!G160="","",op!G160+1)</f>
        <v/>
      </c>
      <c r="H272" s="1294" t="str">
        <f>IF(op!H160=0,"",op!H160)</f>
        <v/>
      </c>
      <c r="I272" s="48" t="str">
        <f>IF(op!I160=0,"",op!I160)</f>
        <v/>
      </c>
      <c r="J272" s="198" t="str">
        <f t="shared" ref="J272:J303" si="137">IF(E272="","",IF(J160=VLOOKUP(I272,Schaal2014,22,FALSE),J160,J160+1))</f>
        <v/>
      </c>
      <c r="K272" s="1295" t="str">
        <f>IF(op!K160=0,0,op!K160)</f>
        <v/>
      </c>
      <c r="L272" s="963"/>
      <c r="M272" s="951" t="str">
        <f>IF(K272="","",IF(op!M160=0,0,op!M160))</f>
        <v/>
      </c>
      <c r="N272" s="951" t="str">
        <f>IF(K272="","",IF(op!N160=0,0,op!N160))</f>
        <v/>
      </c>
      <c r="O272" s="1083" t="str">
        <f t="shared" si="130"/>
        <v/>
      </c>
      <c r="P272" s="1084" t="str">
        <f t="shared" si="131"/>
        <v/>
      </c>
      <c r="Q272" s="1084" t="str">
        <f t="shared" si="132"/>
        <v/>
      </c>
      <c r="R272" s="963"/>
      <c r="S272" s="1027" t="str">
        <f t="shared" ref="S272:S303" si="138">IF(K272="","",(1659*K272-Q272)*AC272)</f>
        <v/>
      </c>
      <c r="T272" s="1027" t="str">
        <f t="shared" ref="T272:T303" si="139">IF(K272="","",(Q272*AD272)+AB272*(AE272+AF272*(1-AG272)))</f>
        <v/>
      </c>
      <c r="U272" s="1148" t="str">
        <f t="shared" si="133"/>
        <v/>
      </c>
      <c r="V272" s="6"/>
      <c r="Z272" s="1072" t="str">
        <f t="shared" ref="Z272:Z303" si="140">IF(I272="","",VLOOKUP(I272,Schaal2014,J272+1,FALSE))</f>
        <v/>
      </c>
      <c r="AA272" s="1073">
        <f>+tab!$C$156</f>
        <v>0.62</v>
      </c>
      <c r="AB272" s="1074" t="e">
        <f t="shared" si="134"/>
        <v>#VALUE!</v>
      </c>
      <c r="AC272" s="1074" t="e">
        <f t="shared" si="135"/>
        <v>#VALUE!</v>
      </c>
      <c r="AD272" s="1074" t="e">
        <f t="shared" si="136"/>
        <v>#VALUE!</v>
      </c>
      <c r="AE272" s="1075" t="e">
        <f t="shared" ref="AE272:AE303" si="141">O272+P272</f>
        <v>#VALUE!</v>
      </c>
      <c r="AF272" s="1075" t="e">
        <f t="shared" ref="AF272:AF303" si="142">M272+N272</f>
        <v>#VALUE!</v>
      </c>
      <c r="AG272" s="1076">
        <f>IF(H272&gt;8,tab!C$157,tab!C$160)</f>
        <v>0.5</v>
      </c>
      <c r="AH272" s="1050">
        <f t="shared" ref="AH272:AH303" si="143">IF(G272&lt;25,0,IF(G272=25,25,IF(G272&lt;40,0,IF(G272=40,40,IF(G272&gt;=40,0)))))</f>
        <v>0</v>
      </c>
      <c r="AI272" s="1050">
        <f t="shared" ref="AI272:AI303" si="144">IF(AH272=25,Z272*1.08*K272/2,IF(AH272=40,Z272*1.08*K272,IF(AH272=0,0)))</f>
        <v>0</v>
      </c>
      <c r="AJ272" s="1077" t="e">
        <f t="shared" ref="AJ272:AJ303" si="145">DATE(YEAR($E$233),MONTH(H272),DAY(H272))&gt;$E$233</f>
        <v>#VALUE!</v>
      </c>
      <c r="AK272" s="1053" t="e">
        <f t="shared" ref="AK272:AK303" si="146">YEAR($E$233)-YEAR(H272)-AJ272</f>
        <v>#VALUE!</v>
      </c>
      <c r="AL272" s="1052">
        <f t="shared" ref="AL272:AL303" si="147">IF((H272=""),30,AK272)</f>
        <v>30</v>
      </c>
      <c r="AM272" s="1052">
        <f t="shared" si="128"/>
        <v>30</v>
      </c>
      <c r="AN272" s="1078">
        <f t="shared" ref="AN272:AN303" si="148">(AM272*(SUM(K272:K272)))</f>
        <v>0</v>
      </c>
      <c r="AS272" s="219"/>
      <c r="AU272" s="51"/>
      <c r="AV272" s="51"/>
    </row>
    <row r="273" spans="3:48" ht="13.15" customHeight="1" x14ac:dyDescent="0.2">
      <c r="C273" s="45"/>
      <c r="D273" s="196" t="str">
        <f>IF(op!D161=0,"",op!D161)</f>
        <v/>
      </c>
      <c r="E273" s="196" t="str">
        <f>IF(op!E161=0,"",op!E161)</f>
        <v/>
      </c>
      <c r="F273" s="196" t="str">
        <f>IF(op!F161=0,"",op!F161)</f>
        <v/>
      </c>
      <c r="G273" s="48" t="str">
        <f>IF(op!G161="","",op!G161+1)</f>
        <v/>
      </c>
      <c r="H273" s="1294" t="str">
        <f>IF(op!H161=0,"",op!H161)</f>
        <v/>
      </c>
      <c r="I273" s="48" t="str">
        <f>IF(op!I161=0,"",op!I161)</f>
        <v/>
      </c>
      <c r="J273" s="198" t="str">
        <f t="shared" si="137"/>
        <v/>
      </c>
      <c r="K273" s="1295" t="str">
        <f>IF(op!K161=0,0,op!K161)</f>
        <v/>
      </c>
      <c r="L273" s="963"/>
      <c r="M273" s="951" t="str">
        <f>IF(K273="","",IF(op!M161=0,0,op!M161))</f>
        <v/>
      </c>
      <c r="N273" s="951" t="str">
        <f>IF(K273="","",IF(op!N161=0,0,op!N161))</f>
        <v/>
      </c>
      <c r="O273" s="1083" t="str">
        <f t="shared" si="130"/>
        <v/>
      </c>
      <c r="P273" s="1084" t="str">
        <f t="shared" si="131"/>
        <v/>
      </c>
      <c r="Q273" s="1084" t="str">
        <f t="shared" si="132"/>
        <v/>
      </c>
      <c r="R273" s="963"/>
      <c r="S273" s="1027" t="str">
        <f t="shared" si="138"/>
        <v/>
      </c>
      <c r="T273" s="1027" t="str">
        <f t="shared" si="139"/>
        <v/>
      </c>
      <c r="U273" s="1148" t="str">
        <f t="shared" si="133"/>
        <v/>
      </c>
      <c r="V273" s="6"/>
      <c r="Z273" s="1072" t="str">
        <f t="shared" si="140"/>
        <v/>
      </c>
      <c r="AA273" s="1073">
        <f>+tab!$C$156</f>
        <v>0.62</v>
      </c>
      <c r="AB273" s="1074" t="e">
        <f t="shared" si="134"/>
        <v>#VALUE!</v>
      </c>
      <c r="AC273" s="1074" t="e">
        <f t="shared" si="135"/>
        <v>#VALUE!</v>
      </c>
      <c r="AD273" s="1074" t="e">
        <f t="shared" si="136"/>
        <v>#VALUE!</v>
      </c>
      <c r="AE273" s="1075" t="e">
        <f t="shared" si="141"/>
        <v>#VALUE!</v>
      </c>
      <c r="AF273" s="1075" t="e">
        <f t="shared" si="142"/>
        <v>#VALUE!</v>
      </c>
      <c r="AG273" s="1076">
        <f>IF(H273&gt;8,tab!C$157,tab!C$160)</f>
        <v>0.5</v>
      </c>
      <c r="AH273" s="1050">
        <f t="shared" si="143"/>
        <v>0</v>
      </c>
      <c r="AI273" s="1050">
        <f t="shared" si="144"/>
        <v>0</v>
      </c>
      <c r="AJ273" s="1077" t="e">
        <f t="shared" si="145"/>
        <v>#VALUE!</v>
      </c>
      <c r="AK273" s="1053" t="e">
        <f t="shared" si="146"/>
        <v>#VALUE!</v>
      </c>
      <c r="AL273" s="1052">
        <f t="shared" si="147"/>
        <v>30</v>
      </c>
      <c r="AM273" s="1052">
        <f t="shared" si="128"/>
        <v>30</v>
      </c>
      <c r="AN273" s="1078">
        <f t="shared" si="148"/>
        <v>0</v>
      </c>
      <c r="AS273" s="219"/>
      <c r="AU273" s="51"/>
      <c r="AV273" s="51"/>
    </row>
    <row r="274" spans="3:48" ht="13.15" customHeight="1" x14ac:dyDescent="0.2">
      <c r="C274" s="45"/>
      <c r="D274" s="196" t="str">
        <f>IF(op!D162=0,"",op!D162)</f>
        <v/>
      </c>
      <c r="E274" s="196" t="str">
        <f>IF(op!E162=0,"",op!E162)</f>
        <v/>
      </c>
      <c r="F274" s="196" t="str">
        <f>IF(op!F162=0,"",op!F162)</f>
        <v/>
      </c>
      <c r="G274" s="48" t="str">
        <f>IF(op!G162="","",op!G162+1)</f>
        <v/>
      </c>
      <c r="H274" s="1294" t="str">
        <f>IF(op!H162=0,"",op!H162)</f>
        <v/>
      </c>
      <c r="I274" s="48" t="str">
        <f>IF(op!I162=0,"",op!I162)</f>
        <v/>
      </c>
      <c r="J274" s="198" t="str">
        <f t="shared" si="137"/>
        <v/>
      </c>
      <c r="K274" s="1295" t="str">
        <f>IF(op!K162=0,0,op!K162)</f>
        <v/>
      </c>
      <c r="L274" s="963"/>
      <c r="M274" s="951" t="str">
        <f>IF(K274="","",IF(op!M162=0,0,op!M162))</f>
        <v/>
      </c>
      <c r="N274" s="951" t="str">
        <f>IF(K274="","",IF(op!N162=0,0,op!N162))</f>
        <v/>
      </c>
      <c r="O274" s="1083" t="str">
        <f t="shared" si="130"/>
        <v/>
      </c>
      <c r="P274" s="1084" t="str">
        <f t="shared" si="131"/>
        <v/>
      </c>
      <c r="Q274" s="1084" t="str">
        <f t="shared" si="132"/>
        <v/>
      </c>
      <c r="R274" s="963"/>
      <c r="S274" s="1027" t="str">
        <f t="shared" si="138"/>
        <v/>
      </c>
      <c r="T274" s="1027" t="str">
        <f t="shared" si="139"/>
        <v/>
      </c>
      <c r="U274" s="1148" t="str">
        <f t="shared" si="133"/>
        <v/>
      </c>
      <c r="V274" s="6"/>
      <c r="Z274" s="1072" t="str">
        <f t="shared" si="140"/>
        <v/>
      </c>
      <c r="AA274" s="1073">
        <f>+tab!$C$156</f>
        <v>0.62</v>
      </c>
      <c r="AB274" s="1074" t="e">
        <f t="shared" si="134"/>
        <v>#VALUE!</v>
      </c>
      <c r="AC274" s="1074" t="e">
        <f t="shared" si="135"/>
        <v>#VALUE!</v>
      </c>
      <c r="AD274" s="1074" t="e">
        <f t="shared" si="136"/>
        <v>#VALUE!</v>
      </c>
      <c r="AE274" s="1075" t="e">
        <f t="shared" si="141"/>
        <v>#VALUE!</v>
      </c>
      <c r="AF274" s="1075" t="e">
        <f t="shared" si="142"/>
        <v>#VALUE!</v>
      </c>
      <c r="AG274" s="1076">
        <f>IF(H274&gt;8,tab!C$157,tab!C$160)</f>
        <v>0.5</v>
      </c>
      <c r="AH274" s="1050">
        <f t="shared" si="143"/>
        <v>0</v>
      </c>
      <c r="AI274" s="1050">
        <f t="shared" si="144"/>
        <v>0</v>
      </c>
      <c r="AJ274" s="1077" t="e">
        <f t="shared" si="145"/>
        <v>#VALUE!</v>
      </c>
      <c r="AK274" s="1053" t="e">
        <f t="shared" si="146"/>
        <v>#VALUE!</v>
      </c>
      <c r="AL274" s="1052">
        <f t="shared" si="147"/>
        <v>30</v>
      </c>
      <c r="AM274" s="1052">
        <f t="shared" si="128"/>
        <v>30</v>
      </c>
      <c r="AN274" s="1078">
        <f t="shared" si="148"/>
        <v>0</v>
      </c>
      <c r="AS274" s="219"/>
      <c r="AU274" s="51"/>
      <c r="AV274" s="51"/>
    </row>
    <row r="275" spans="3:48" ht="13.15" customHeight="1" x14ac:dyDescent="0.2">
      <c r="C275" s="45"/>
      <c r="D275" s="196" t="str">
        <f>IF(op!D163=0,"",op!D163)</f>
        <v/>
      </c>
      <c r="E275" s="196" t="str">
        <f>IF(op!E163=0,"",op!E163)</f>
        <v/>
      </c>
      <c r="F275" s="196" t="str">
        <f>IF(op!F163=0,"",op!F163)</f>
        <v/>
      </c>
      <c r="G275" s="48" t="str">
        <f>IF(op!G163="","",op!G163+1)</f>
        <v/>
      </c>
      <c r="H275" s="1294" t="str">
        <f>IF(op!H163=0,"",op!H163)</f>
        <v/>
      </c>
      <c r="I275" s="48" t="str">
        <f>IF(op!I163=0,"",op!I163)</f>
        <v/>
      </c>
      <c r="J275" s="198" t="str">
        <f t="shared" si="137"/>
        <v/>
      </c>
      <c r="K275" s="1295" t="str">
        <f>IF(op!K163=0,0,op!K163)</f>
        <v/>
      </c>
      <c r="L275" s="963"/>
      <c r="M275" s="951" t="str">
        <f>IF(K275="","",IF(op!M163=0,0,op!M163))</f>
        <v/>
      </c>
      <c r="N275" s="951" t="str">
        <f>IF(K275="","",IF(op!N163=0,0,op!N163))</f>
        <v/>
      </c>
      <c r="O275" s="1083" t="str">
        <f t="shared" si="130"/>
        <v/>
      </c>
      <c r="P275" s="1084" t="str">
        <f t="shared" si="131"/>
        <v/>
      </c>
      <c r="Q275" s="1084" t="str">
        <f t="shared" si="132"/>
        <v/>
      </c>
      <c r="R275" s="963"/>
      <c r="S275" s="1027" t="str">
        <f t="shared" si="138"/>
        <v/>
      </c>
      <c r="T275" s="1027" t="str">
        <f t="shared" si="139"/>
        <v/>
      </c>
      <c r="U275" s="1148" t="str">
        <f t="shared" si="133"/>
        <v/>
      </c>
      <c r="V275" s="6"/>
      <c r="Z275" s="1072" t="str">
        <f t="shared" si="140"/>
        <v/>
      </c>
      <c r="AA275" s="1073">
        <f>+tab!$C$156</f>
        <v>0.62</v>
      </c>
      <c r="AB275" s="1074" t="e">
        <f t="shared" si="134"/>
        <v>#VALUE!</v>
      </c>
      <c r="AC275" s="1074" t="e">
        <f t="shared" si="135"/>
        <v>#VALUE!</v>
      </c>
      <c r="AD275" s="1074" t="e">
        <f t="shared" si="136"/>
        <v>#VALUE!</v>
      </c>
      <c r="AE275" s="1075" t="e">
        <f t="shared" si="141"/>
        <v>#VALUE!</v>
      </c>
      <c r="AF275" s="1075" t="e">
        <f t="shared" si="142"/>
        <v>#VALUE!</v>
      </c>
      <c r="AG275" s="1076">
        <f>IF(H275&gt;8,tab!C$157,tab!C$160)</f>
        <v>0.5</v>
      </c>
      <c r="AH275" s="1050">
        <f t="shared" si="143"/>
        <v>0</v>
      </c>
      <c r="AI275" s="1050">
        <f t="shared" si="144"/>
        <v>0</v>
      </c>
      <c r="AJ275" s="1077" t="e">
        <f t="shared" si="145"/>
        <v>#VALUE!</v>
      </c>
      <c r="AK275" s="1053" t="e">
        <f t="shared" si="146"/>
        <v>#VALUE!</v>
      </c>
      <c r="AL275" s="1052">
        <f t="shared" si="147"/>
        <v>30</v>
      </c>
      <c r="AM275" s="1052">
        <f t="shared" si="128"/>
        <v>30</v>
      </c>
      <c r="AN275" s="1078">
        <f t="shared" si="148"/>
        <v>0</v>
      </c>
      <c r="AS275" s="219"/>
      <c r="AU275" s="51"/>
      <c r="AV275" s="51"/>
    </row>
    <row r="276" spans="3:48" ht="13.15" customHeight="1" x14ac:dyDescent="0.2">
      <c r="C276" s="45"/>
      <c r="D276" s="196" t="str">
        <f>IF(op!D164=0,"",op!D164)</f>
        <v/>
      </c>
      <c r="E276" s="196" t="str">
        <f>IF(op!E164=0,"",op!E164)</f>
        <v/>
      </c>
      <c r="F276" s="196" t="str">
        <f>IF(op!F164=0,"",op!F164)</f>
        <v/>
      </c>
      <c r="G276" s="48" t="str">
        <f>IF(op!G164="","",op!G164+1)</f>
        <v/>
      </c>
      <c r="H276" s="1294" t="str">
        <f>IF(op!H164=0,"",op!H164)</f>
        <v/>
      </c>
      <c r="I276" s="48" t="str">
        <f>IF(op!I164=0,"",op!I164)</f>
        <v/>
      </c>
      <c r="J276" s="198" t="str">
        <f t="shared" si="137"/>
        <v/>
      </c>
      <c r="K276" s="1295" t="str">
        <f>IF(op!K164=0,0,op!K164)</f>
        <v/>
      </c>
      <c r="L276" s="963"/>
      <c r="M276" s="951" t="str">
        <f>IF(K276="","",IF(op!M164=0,0,op!M164))</f>
        <v/>
      </c>
      <c r="N276" s="951" t="str">
        <f>IF(K276="","",IF(op!N164=0,0,op!N164))</f>
        <v/>
      </c>
      <c r="O276" s="1083" t="str">
        <f t="shared" si="130"/>
        <v/>
      </c>
      <c r="P276" s="1084" t="str">
        <f t="shared" si="131"/>
        <v/>
      </c>
      <c r="Q276" s="1084" t="str">
        <f t="shared" si="132"/>
        <v/>
      </c>
      <c r="R276" s="963"/>
      <c r="S276" s="1027" t="str">
        <f t="shared" si="138"/>
        <v/>
      </c>
      <c r="T276" s="1027" t="str">
        <f t="shared" si="139"/>
        <v/>
      </c>
      <c r="U276" s="1148" t="str">
        <f t="shared" si="133"/>
        <v/>
      </c>
      <c r="V276" s="6"/>
      <c r="Z276" s="1072" t="str">
        <f t="shared" si="140"/>
        <v/>
      </c>
      <c r="AA276" s="1073">
        <f>+tab!$C$156</f>
        <v>0.62</v>
      </c>
      <c r="AB276" s="1074" t="e">
        <f t="shared" si="134"/>
        <v>#VALUE!</v>
      </c>
      <c r="AC276" s="1074" t="e">
        <f t="shared" si="135"/>
        <v>#VALUE!</v>
      </c>
      <c r="AD276" s="1074" t="e">
        <f t="shared" si="136"/>
        <v>#VALUE!</v>
      </c>
      <c r="AE276" s="1075" t="e">
        <f t="shared" si="141"/>
        <v>#VALUE!</v>
      </c>
      <c r="AF276" s="1075" t="e">
        <f t="shared" si="142"/>
        <v>#VALUE!</v>
      </c>
      <c r="AG276" s="1076">
        <f>IF(H276&gt;8,tab!C$157,tab!C$160)</f>
        <v>0.5</v>
      </c>
      <c r="AH276" s="1050">
        <f t="shared" si="143"/>
        <v>0</v>
      </c>
      <c r="AI276" s="1050">
        <f t="shared" si="144"/>
        <v>0</v>
      </c>
      <c r="AJ276" s="1077" t="e">
        <f t="shared" si="145"/>
        <v>#VALUE!</v>
      </c>
      <c r="AK276" s="1053" t="e">
        <f t="shared" si="146"/>
        <v>#VALUE!</v>
      </c>
      <c r="AL276" s="1052">
        <f t="shared" si="147"/>
        <v>30</v>
      </c>
      <c r="AM276" s="1052">
        <f t="shared" si="128"/>
        <v>30</v>
      </c>
      <c r="AN276" s="1078">
        <f t="shared" si="148"/>
        <v>0</v>
      </c>
      <c r="AS276" s="219"/>
      <c r="AU276" s="51"/>
      <c r="AV276" s="51"/>
    </row>
    <row r="277" spans="3:48" ht="13.15" customHeight="1" x14ac:dyDescent="0.2">
      <c r="C277" s="45"/>
      <c r="D277" s="196" t="str">
        <f>IF(op!D165=0,"",op!D165)</f>
        <v/>
      </c>
      <c r="E277" s="196" t="str">
        <f>IF(op!E165=0,"",op!E165)</f>
        <v/>
      </c>
      <c r="F277" s="196" t="str">
        <f>IF(op!F165=0,"",op!F165)</f>
        <v/>
      </c>
      <c r="G277" s="48" t="str">
        <f>IF(op!G165="","",op!G165+1)</f>
        <v/>
      </c>
      <c r="H277" s="1294" t="str">
        <f>IF(op!H165=0,"",op!H165)</f>
        <v/>
      </c>
      <c r="I277" s="48" t="str">
        <f>IF(op!I165=0,"",op!I165)</f>
        <v/>
      </c>
      <c r="J277" s="198" t="str">
        <f t="shared" si="137"/>
        <v/>
      </c>
      <c r="K277" s="1295" t="str">
        <f>IF(op!K165=0,0,op!K165)</f>
        <v/>
      </c>
      <c r="L277" s="963"/>
      <c r="M277" s="951" t="str">
        <f>IF(K277="","",IF(op!M165=0,0,op!M165))</f>
        <v/>
      </c>
      <c r="N277" s="951" t="str">
        <f>IF(K277="","",IF(op!N165=0,0,op!N165))</f>
        <v/>
      </c>
      <c r="O277" s="1083" t="str">
        <f t="shared" si="130"/>
        <v/>
      </c>
      <c r="P277" s="1084" t="str">
        <f t="shared" si="131"/>
        <v/>
      </c>
      <c r="Q277" s="1084" t="str">
        <f t="shared" si="132"/>
        <v/>
      </c>
      <c r="R277" s="963"/>
      <c r="S277" s="1027" t="str">
        <f t="shared" si="138"/>
        <v/>
      </c>
      <c r="T277" s="1027" t="str">
        <f t="shared" si="139"/>
        <v/>
      </c>
      <c r="U277" s="1148" t="str">
        <f t="shared" si="133"/>
        <v/>
      </c>
      <c r="V277" s="6"/>
      <c r="Z277" s="1072" t="str">
        <f t="shared" si="140"/>
        <v/>
      </c>
      <c r="AA277" s="1073">
        <f>+tab!$C$156</f>
        <v>0.62</v>
      </c>
      <c r="AB277" s="1074" t="e">
        <f t="shared" si="134"/>
        <v>#VALUE!</v>
      </c>
      <c r="AC277" s="1074" t="e">
        <f t="shared" si="135"/>
        <v>#VALUE!</v>
      </c>
      <c r="AD277" s="1074" t="e">
        <f t="shared" si="136"/>
        <v>#VALUE!</v>
      </c>
      <c r="AE277" s="1075" t="e">
        <f t="shared" si="141"/>
        <v>#VALUE!</v>
      </c>
      <c r="AF277" s="1075" t="e">
        <f t="shared" si="142"/>
        <v>#VALUE!</v>
      </c>
      <c r="AG277" s="1076">
        <f>IF(H277&gt;8,tab!C$157,tab!C$160)</f>
        <v>0.5</v>
      </c>
      <c r="AH277" s="1050">
        <f t="shared" si="143"/>
        <v>0</v>
      </c>
      <c r="AI277" s="1050">
        <f t="shared" si="144"/>
        <v>0</v>
      </c>
      <c r="AJ277" s="1077" t="e">
        <f t="shared" si="145"/>
        <v>#VALUE!</v>
      </c>
      <c r="AK277" s="1053" t="e">
        <f t="shared" si="146"/>
        <v>#VALUE!</v>
      </c>
      <c r="AL277" s="1052">
        <f t="shared" si="147"/>
        <v>30</v>
      </c>
      <c r="AM277" s="1052">
        <f t="shared" si="128"/>
        <v>30</v>
      </c>
      <c r="AN277" s="1078">
        <f t="shared" si="148"/>
        <v>0</v>
      </c>
      <c r="AS277" s="219"/>
      <c r="AU277" s="51"/>
      <c r="AV277" s="51"/>
    </row>
    <row r="278" spans="3:48" ht="13.15" customHeight="1" x14ac:dyDescent="0.2">
      <c r="C278" s="45"/>
      <c r="D278" s="196" t="str">
        <f>IF(op!D166=0,"",op!D166)</f>
        <v/>
      </c>
      <c r="E278" s="196" t="str">
        <f>IF(op!E166=0,"",op!E166)</f>
        <v/>
      </c>
      <c r="F278" s="196" t="str">
        <f>IF(op!F166=0,"",op!F166)</f>
        <v/>
      </c>
      <c r="G278" s="48" t="str">
        <f>IF(op!G166="","",op!G166+1)</f>
        <v/>
      </c>
      <c r="H278" s="1294" t="str">
        <f>IF(op!H166=0,"",op!H166)</f>
        <v/>
      </c>
      <c r="I278" s="48" t="str">
        <f>IF(op!I166=0,"",op!I166)</f>
        <v/>
      </c>
      <c r="J278" s="198" t="str">
        <f t="shared" si="137"/>
        <v/>
      </c>
      <c r="K278" s="1295" t="str">
        <f>IF(op!K166=0,0,op!K166)</f>
        <v/>
      </c>
      <c r="L278" s="963"/>
      <c r="M278" s="951" t="str">
        <f>IF(K278="","",IF(op!M166=0,0,op!M166))</f>
        <v/>
      </c>
      <c r="N278" s="951" t="str">
        <f>IF(K278="","",IF(op!N166=0,0,op!N166))</f>
        <v/>
      </c>
      <c r="O278" s="1083" t="str">
        <f t="shared" si="130"/>
        <v/>
      </c>
      <c r="P278" s="1084" t="str">
        <f t="shared" si="131"/>
        <v/>
      </c>
      <c r="Q278" s="1084" t="str">
        <f t="shared" si="132"/>
        <v/>
      </c>
      <c r="R278" s="963"/>
      <c r="S278" s="1027" t="str">
        <f t="shared" si="138"/>
        <v/>
      </c>
      <c r="T278" s="1027" t="str">
        <f t="shared" si="139"/>
        <v/>
      </c>
      <c r="U278" s="1148" t="str">
        <f t="shared" si="133"/>
        <v/>
      </c>
      <c r="V278" s="6"/>
      <c r="Z278" s="1072" t="str">
        <f t="shared" si="140"/>
        <v/>
      </c>
      <c r="AA278" s="1073">
        <f>+tab!$C$156</f>
        <v>0.62</v>
      </c>
      <c r="AB278" s="1074" t="e">
        <f t="shared" si="134"/>
        <v>#VALUE!</v>
      </c>
      <c r="AC278" s="1074" t="e">
        <f t="shared" si="135"/>
        <v>#VALUE!</v>
      </c>
      <c r="AD278" s="1074" t="e">
        <f t="shared" si="136"/>
        <v>#VALUE!</v>
      </c>
      <c r="AE278" s="1075" t="e">
        <f t="shared" si="141"/>
        <v>#VALUE!</v>
      </c>
      <c r="AF278" s="1075" t="e">
        <f t="shared" si="142"/>
        <v>#VALUE!</v>
      </c>
      <c r="AG278" s="1076">
        <f>IF(H278&gt;8,tab!C$157,tab!C$160)</f>
        <v>0.5</v>
      </c>
      <c r="AH278" s="1050">
        <f t="shared" si="143"/>
        <v>0</v>
      </c>
      <c r="AI278" s="1050">
        <f t="shared" si="144"/>
        <v>0</v>
      </c>
      <c r="AJ278" s="1077" t="e">
        <f t="shared" si="145"/>
        <v>#VALUE!</v>
      </c>
      <c r="AK278" s="1053" t="e">
        <f t="shared" si="146"/>
        <v>#VALUE!</v>
      </c>
      <c r="AL278" s="1052">
        <f t="shared" si="147"/>
        <v>30</v>
      </c>
      <c r="AM278" s="1052">
        <f t="shared" si="128"/>
        <v>30</v>
      </c>
      <c r="AN278" s="1078">
        <f t="shared" si="148"/>
        <v>0</v>
      </c>
      <c r="AS278" s="219"/>
      <c r="AU278" s="51"/>
      <c r="AV278" s="51"/>
    </row>
    <row r="279" spans="3:48" ht="13.15" customHeight="1" x14ac:dyDescent="0.2">
      <c r="C279" s="45"/>
      <c r="D279" s="196" t="str">
        <f>IF(op!D167=0,"",op!D167)</f>
        <v/>
      </c>
      <c r="E279" s="196" t="str">
        <f>IF(op!E167=0,"",op!E167)</f>
        <v/>
      </c>
      <c r="F279" s="196" t="str">
        <f>IF(op!F167=0,"",op!F167)</f>
        <v/>
      </c>
      <c r="G279" s="48" t="str">
        <f>IF(op!G167="","",op!G167+1)</f>
        <v/>
      </c>
      <c r="H279" s="1294" t="str">
        <f>IF(op!H167=0,"",op!H167)</f>
        <v/>
      </c>
      <c r="I279" s="48" t="str">
        <f>IF(op!I167=0,"",op!I167)</f>
        <v/>
      </c>
      <c r="J279" s="198" t="str">
        <f t="shared" si="137"/>
        <v/>
      </c>
      <c r="K279" s="1295" t="str">
        <f>IF(op!K167=0,0,op!K167)</f>
        <v/>
      </c>
      <c r="L279" s="963"/>
      <c r="M279" s="951" t="str">
        <f>IF(K279="","",IF(op!M167=0,0,op!M167))</f>
        <v/>
      </c>
      <c r="N279" s="951" t="str">
        <f>IF(K279="","",IF(op!N167=0,0,op!N167))</f>
        <v/>
      </c>
      <c r="O279" s="1083" t="str">
        <f t="shared" si="130"/>
        <v/>
      </c>
      <c r="P279" s="1084" t="str">
        <f t="shared" si="131"/>
        <v/>
      </c>
      <c r="Q279" s="1084" t="str">
        <f t="shared" si="132"/>
        <v/>
      </c>
      <c r="R279" s="963"/>
      <c r="S279" s="1027" t="str">
        <f t="shared" si="138"/>
        <v/>
      </c>
      <c r="T279" s="1027" t="str">
        <f t="shared" si="139"/>
        <v/>
      </c>
      <c r="U279" s="1148" t="str">
        <f t="shared" si="133"/>
        <v/>
      </c>
      <c r="V279" s="6"/>
      <c r="Z279" s="1072" t="str">
        <f t="shared" si="140"/>
        <v/>
      </c>
      <c r="AA279" s="1073">
        <f>+tab!$C$156</f>
        <v>0.62</v>
      </c>
      <c r="AB279" s="1074" t="e">
        <f t="shared" si="134"/>
        <v>#VALUE!</v>
      </c>
      <c r="AC279" s="1074" t="e">
        <f t="shared" si="135"/>
        <v>#VALUE!</v>
      </c>
      <c r="AD279" s="1074" t="e">
        <f t="shared" si="136"/>
        <v>#VALUE!</v>
      </c>
      <c r="AE279" s="1075" t="e">
        <f t="shared" si="141"/>
        <v>#VALUE!</v>
      </c>
      <c r="AF279" s="1075" t="e">
        <f t="shared" si="142"/>
        <v>#VALUE!</v>
      </c>
      <c r="AG279" s="1076">
        <f>IF(H279&gt;8,tab!C$157,tab!C$160)</f>
        <v>0.5</v>
      </c>
      <c r="AH279" s="1050">
        <f t="shared" si="143"/>
        <v>0</v>
      </c>
      <c r="AI279" s="1050">
        <f t="shared" si="144"/>
        <v>0</v>
      </c>
      <c r="AJ279" s="1077" t="e">
        <f t="shared" si="145"/>
        <v>#VALUE!</v>
      </c>
      <c r="AK279" s="1053" t="e">
        <f t="shared" si="146"/>
        <v>#VALUE!</v>
      </c>
      <c r="AL279" s="1052">
        <f t="shared" si="147"/>
        <v>30</v>
      </c>
      <c r="AM279" s="1052">
        <f t="shared" si="128"/>
        <v>30</v>
      </c>
      <c r="AN279" s="1078">
        <f t="shared" si="148"/>
        <v>0</v>
      </c>
      <c r="AS279" s="219"/>
      <c r="AU279" s="51"/>
      <c r="AV279" s="51"/>
    </row>
    <row r="280" spans="3:48" ht="13.15" customHeight="1" x14ac:dyDescent="0.2">
      <c r="C280" s="45"/>
      <c r="D280" s="196" t="str">
        <f>IF(op!D168=0,"",op!D168)</f>
        <v/>
      </c>
      <c r="E280" s="196" t="str">
        <f>IF(op!E168=0,"",op!E168)</f>
        <v/>
      </c>
      <c r="F280" s="196" t="str">
        <f>IF(op!F168=0,"",op!F168)</f>
        <v/>
      </c>
      <c r="G280" s="48" t="str">
        <f>IF(op!G168="","",op!G168+1)</f>
        <v/>
      </c>
      <c r="H280" s="1294" t="str">
        <f>IF(op!H168=0,"",op!H168)</f>
        <v/>
      </c>
      <c r="I280" s="48" t="str">
        <f>IF(op!I168=0,"",op!I168)</f>
        <v/>
      </c>
      <c r="J280" s="198" t="str">
        <f t="shared" si="137"/>
        <v/>
      </c>
      <c r="K280" s="1295" t="str">
        <f>IF(op!K168=0,0,op!K168)</f>
        <v/>
      </c>
      <c r="L280" s="963"/>
      <c r="M280" s="951" t="str">
        <f>IF(K280="","",IF(op!M168=0,0,op!M168))</f>
        <v/>
      </c>
      <c r="N280" s="951" t="str">
        <f>IF(K280="","",IF(op!N168=0,0,op!N168))</f>
        <v/>
      </c>
      <c r="O280" s="1083" t="str">
        <f t="shared" si="130"/>
        <v/>
      </c>
      <c r="P280" s="1084" t="str">
        <f t="shared" si="131"/>
        <v/>
      </c>
      <c r="Q280" s="1084" t="str">
        <f t="shared" si="132"/>
        <v/>
      </c>
      <c r="R280" s="963"/>
      <c r="S280" s="1027" t="str">
        <f t="shared" si="138"/>
        <v/>
      </c>
      <c r="T280" s="1027" t="str">
        <f t="shared" si="139"/>
        <v/>
      </c>
      <c r="U280" s="1148" t="str">
        <f t="shared" si="133"/>
        <v/>
      </c>
      <c r="V280" s="6"/>
      <c r="Z280" s="1072" t="str">
        <f t="shared" si="140"/>
        <v/>
      </c>
      <c r="AA280" s="1073">
        <f>+tab!$C$156</f>
        <v>0.62</v>
      </c>
      <c r="AB280" s="1074" t="e">
        <f t="shared" si="134"/>
        <v>#VALUE!</v>
      </c>
      <c r="AC280" s="1074" t="e">
        <f t="shared" si="135"/>
        <v>#VALUE!</v>
      </c>
      <c r="AD280" s="1074" t="e">
        <f t="shared" si="136"/>
        <v>#VALUE!</v>
      </c>
      <c r="AE280" s="1075" t="e">
        <f t="shared" si="141"/>
        <v>#VALUE!</v>
      </c>
      <c r="AF280" s="1075" t="e">
        <f t="shared" si="142"/>
        <v>#VALUE!</v>
      </c>
      <c r="AG280" s="1076">
        <f>IF(H280&gt;8,tab!C$157,tab!C$160)</f>
        <v>0.5</v>
      </c>
      <c r="AH280" s="1050">
        <f t="shared" si="143"/>
        <v>0</v>
      </c>
      <c r="AI280" s="1050">
        <f t="shared" si="144"/>
        <v>0</v>
      </c>
      <c r="AJ280" s="1077" t="e">
        <f t="shared" si="145"/>
        <v>#VALUE!</v>
      </c>
      <c r="AK280" s="1053" t="e">
        <f t="shared" si="146"/>
        <v>#VALUE!</v>
      </c>
      <c r="AL280" s="1052">
        <f t="shared" si="147"/>
        <v>30</v>
      </c>
      <c r="AM280" s="1052">
        <f t="shared" si="128"/>
        <v>30</v>
      </c>
      <c r="AN280" s="1078">
        <f t="shared" si="148"/>
        <v>0</v>
      </c>
      <c r="AS280" s="219"/>
      <c r="AU280" s="51"/>
      <c r="AV280" s="51"/>
    </row>
    <row r="281" spans="3:48" ht="13.15" customHeight="1" x14ac:dyDescent="0.2">
      <c r="C281" s="45"/>
      <c r="D281" s="196" t="str">
        <f>IF(op!D169=0,"",op!D169)</f>
        <v/>
      </c>
      <c r="E281" s="196" t="str">
        <f>IF(op!E169=0,"",op!E169)</f>
        <v/>
      </c>
      <c r="F281" s="196" t="str">
        <f>IF(op!F169=0,"",op!F169)</f>
        <v/>
      </c>
      <c r="G281" s="48" t="str">
        <f>IF(op!G169="","",op!G169+1)</f>
        <v/>
      </c>
      <c r="H281" s="1294" t="str">
        <f>IF(op!H169=0,"",op!H169)</f>
        <v/>
      </c>
      <c r="I281" s="48" t="str">
        <f>IF(op!I169=0,"",op!I169)</f>
        <v/>
      </c>
      <c r="J281" s="198" t="str">
        <f t="shared" si="137"/>
        <v/>
      </c>
      <c r="K281" s="1295" t="str">
        <f>IF(op!K169=0,0,op!K169)</f>
        <v/>
      </c>
      <c r="L281" s="963"/>
      <c r="M281" s="951" t="str">
        <f>IF(K281="","",IF(op!M169=0,0,op!M169))</f>
        <v/>
      </c>
      <c r="N281" s="951" t="str">
        <f>IF(K281="","",IF(op!N169=0,0,op!N169))</f>
        <v/>
      </c>
      <c r="O281" s="1083" t="str">
        <f t="shared" si="130"/>
        <v/>
      </c>
      <c r="P281" s="1084" t="str">
        <f t="shared" si="131"/>
        <v/>
      </c>
      <c r="Q281" s="1084" t="str">
        <f t="shared" si="132"/>
        <v/>
      </c>
      <c r="R281" s="963"/>
      <c r="S281" s="1027" t="str">
        <f t="shared" si="138"/>
        <v/>
      </c>
      <c r="T281" s="1027" t="str">
        <f t="shared" si="139"/>
        <v/>
      </c>
      <c r="U281" s="1148" t="str">
        <f t="shared" si="133"/>
        <v/>
      </c>
      <c r="V281" s="6"/>
      <c r="Z281" s="1072" t="str">
        <f t="shared" si="140"/>
        <v/>
      </c>
      <c r="AA281" s="1073">
        <f>+tab!$C$156</f>
        <v>0.62</v>
      </c>
      <c r="AB281" s="1074" t="e">
        <f t="shared" si="134"/>
        <v>#VALUE!</v>
      </c>
      <c r="AC281" s="1074" t="e">
        <f t="shared" si="135"/>
        <v>#VALUE!</v>
      </c>
      <c r="AD281" s="1074" t="e">
        <f t="shared" si="136"/>
        <v>#VALUE!</v>
      </c>
      <c r="AE281" s="1075" t="e">
        <f t="shared" si="141"/>
        <v>#VALUE!</v>
      </c>
      <c r="AF281" s="1075" t="e">
        <f t="shared" si="142"/>
        <v>#VALUE!</v>
      </c>
      <c r="AG281" s="1076">
        <f>IF(H281&gt;8,tab!C$157,tab!C$160)</f>
        <v>0.5</v>
      </c>
      <c r="AH281" s="1050">
        <f t="shared" si="143"/>
        <v>0</v>
      </c>
      <c r="AI281" s="1050">
        <f t="shared" si="144"/>
        <v>0</v>
      </c>
      <c r="AJ281" s="1077" t="e">
        <f t="shared" si="145"/>
        <v>#VALUE!</v>
      </c>
      <c r="AK281" s="1053" t="e">
        <f t="shared" si="146"/>
        <v>#VALUE!</v>
      </c>
      <c r="AL281" s="1052">
        <f t="shared" si="147"/>
        <v>30</v>
      </c>
      <c r="AM281" s="1052">
        <f t="shared" si="128"/>
        <v>30</v>
      </c>
      <c r="AN281" s="1078">
        <f t="shared" si="148"/>
        <v>0</v>
      </c>
      <c r="AS281" s="219"/>
      <c r="AU281" s="51"/>
      <c r="AV281" s="51"/>
    </row>
    <row r="282" spans="3:48" ht="13.15" customHeight="1" x14ac:dyDescent="0.2">
      <c r="C282" s="45"/>
      <c r="D282" s="196" t="str">
        <f>IF(op!D170=0,"",op!D170)</f>
        <v/>
      </c>
      <c r="E282" s="196" t="str">
        <f>IF(op!E170=0,"",op!E170)</f>
        <v/>
      </c>
      <c r="F282" s="196" t="str">
        <f>IF(op!F170=0,"",op!F170)</f>
        <v/>
      </c>
      <c r="G282" s="48" t="str">
        <f>IF(op!G170="","",op!G170+1)</f>
        <v/>
      </c>
      <c r="H282" s="1294" t="str">
        <f>IF(op!H170=0,"",op!H170)</f>
        <v/>
      </c>
      <c r="I282" s="48" t="str">
        <f>IF(op!I170=0,"",op!I170)</f>
        <v/>
      </c>
      <c r="J282" s="198" t="str">
        <f t="shared" si="137"/>
        <v/>
      </c>
      <c r="K282" s="1295" t="str">
        <f>IF(op!K170=0,0,op!K170)</f>
        <v/>
      </c>
      <c r="L282" s="963"/>
      <c r="M282" s="951" t="str">
        <f>IF(K282="","",IF(op!M170=0,0,op!M170))</f>
        <v/>
      </c>
      <c r="N282" s="951" t="str">
        <f>IF(K282="","",IF(op!N170=0,0,op!N170))</f>
        <v/>
      </c>
      <c r="O282" s="1083" t="str">
        <f t="shared" si="130"/>
        <v/>
      </c>
      <c r="P282" s="1084" t="str">
        <f t="shared" si="131"/>
        <v/>
      </c>
      <c r="Q282" s="1084" t="str">
        <f t="shared" si="132"/>
        <v/>
      </c>
      <c r="R282" s="963"/>
      <c r="S282" s="1027" t="str">
        <f t="shared" si="138"/>
        <v/>
      </c>
      <c r="T282" s="1027" t="str">
        <f t="shared" si="139"/>
        <v/>
      </c>
      <c r="U282" s="1148" t="str">
        <f t="shared" si="133"/>
        <v/>
      </c>
      <c r="V282" s="6"/>
      <c r="Z282" s="1072" t="str">
        <f t="shared" si="140"/>
        <v/>
      </c>
      <c r="AA282" s="1073">
        <f>+tab!$C$156</f>
        <v>0.62</v>
      </c>
      <c r="AB282" s="1074" t="e">
        <f t="shared" si="134"/>
        <v>#VALUE!</v>
      </c>
      <c r="AC282" s="1074" t="e">
        <f t="shared" si="135"/>
        <v>#VALUE!</v>
      </c>
      <c r="AD282" s="1074" t="e">
        <f t="shared" si="136"/>
        <v>#VALUE!</v>
      </c>
      <c r="AE282" s="1075" t="e">
        <f t="shared" si="141"/>
        <v>#VALUE!</v>
      </c>
      <c r="AF282" s="1075" t="e">
        <f t="shared" si="142"/>
        <v>#VALUE!</v>
      </c>
      <c r="AG282" s="1076">
        <f>IF(H282&gt;8,tab!C$157,tab!C$160)</f>
        <v>0.5</v>
      </c>
      <c r="AH282" s="1050">
        <f t="shared" si="143"/>
        <v>0</v>
      </c>
      <c r="AI282" s="1050">
        <f t="shared" si="144"/>
        <v>0</v>
      </c>
      <c r="AJ282" s="1077" t="e">
        <f t="shared" si="145"/>
        <v>#VALUE!</v>
      </c>
      <c r="AK282" s="1053" t="e">
        <f t="shared" si="146"/>
        <v>#VALUE!</v>
      </c>
      <c r="AL282" s="1052">
        <f t="shared" si="147"/>
        <v>30</v>
      </c>
      <c r="AM282" s="1052">
        <f t="shared" si="128"/>
        <v>30</v>
      </c>
      <c r="AN282" s="1078">
        <f t="shared" si="148"/>
        <v>0</v>
      </c>
      <c r="AS282" s="219"/>
      <c r="AU282" s="51"/>
      <c r="AV282" s="51"/>
    </row>
    <row r="283" spans="3:48" ht="13.15" customHeight="1" x14ac:dyDescent="0.2">
      <c r="C283" s="45"/>
      <c r="D283" s="196" t="str">
        <f>IF(op!D171=0,"",op!D171)</f>
        <v/>
      </c>
      <c r="E283" s="196" t="str">
        <f>IF(op!E171=0,"",op!E171)</f>
        <v/>
      </c>
      <c r="F283" s="196" t="str">
        <f>IF(op!F171=0,"",op!F171)</f>
        <v/>
      </c>
      <c r="G283" s="48" t="str">
        <f>IF(op!G171="","",op!G171+1)</f>
        <v/>
      </c>
      <c r="H283" s="1294" t="str">
        <f>IF(op!H171=0,"",op!H171)</f>
        <v/>
      </c>
      <c r="I283" s="48" t="str">
        <f>IF(op!I171=0,"",op!I171)</f>
        <v/>
      </c>
      <c r="J283" s="198" t="str">
        <f t="shared" si="137"/>
        <v/>
      </c>
      <c r="K283" s="1295" t="str">
        <f>IF(op!K171=0,0,op!K171)</f>
        <v/>
      </c>
      <c r="L283" s="963"/>
      <c r="M283" s="951" t="str">
        <f>IF(K283="","",IF(op!M171=0,0,op!M171))</f>
        <v/>
      </c>
      <c r="N283" s="951" t="str">
        <f>IF(K283="","",IF(op!N171=0,0,op!N171))</f>
        <v/>
      </c>
      <c r="O283" s="1083" t="str">
        <f t="shared" si="130"/>
        <v/>
      </c>
      <c r="P283" s="1084" t="str">
        <f t="shared" si="131"/>
        <v/>
      </c>
      <c r="Q283" s="1084" t="str">
        <f t="shared" si="132"/>
        <v/>
      </c>
      <c r="R283" s="963"/>
      <c r="S283" s="1027" t="str">
        <f t="shared" si="138"/>
        <v/>
      </c>
      <c r="T283" s="1027" t="str">
        <f t="shared" si="139"/>
        <v/>
      </c>
      <c r="U283" s="1148" t="str">
        <f t="shared" si="133"/>
        <v/>
      </c>
      <c r="V283" s="6"/>
      <c r="Z283" s="1072" t="str">
        <f t="shared" si="140"/>
        <v/>
      </c>
      <c r="AA283" s="1073">
        <f>+tab!$C$156</f>
        <v>0.62</v>
      </c>
      <c r="AB283" s="1074" t="e">
        <f t="shared" si="134"/>
        <v>#VALUE!</v>
      </c>
      <c r="AC283" s="1074" t="e">
        <f t="shared" si="135"/>
        <v>#VALUE!</v>
      </c>
      <c r="AD283" s="1074" t="e">
        <f t="shared" si="136"/>
        <v>#VALUE!</v>
      </c>
      <c r="AE283" s="1075" t="e">
        <f t="shared" si="141"/>
        <v>#VALUE!</v>
      </c>
      <c r="AF283" s="1075" t="e">
        <f t="shared" si="142"/>
        <v>#VALUE!</v>
      </c>
      <c r="AG283" s="1076">
        <f>IF(H283&gt;8,tab!C$157,tab!C$160)</f>
        <v>0.5</v>
      </c>
      <c r="AH283" s="1050">
        <f t="shared" si="143"/>
        <v>0</v>
      </c>
      <c r="AI283" s="1050">
        <f t="shared" si="144"/>
        <v>0</v>
      </c>
      <c r="AJ283" s="1077" t="e">
        <f t="shared" si="145"/>
        <v>#VALUE!</v>
      </c>
      <c r="AK283" s="1053" t="e">
        <f t="shared" si="146"/>
        <v>#VALUE!</v>
      </c>
      <c r="AL283" s="1052">
        <f t="shared" si="147"/>
        <v>30</v>
      </c>
      <c r="AM283" s="1052">
        <f t="shared" si="128"/>
        <v>30</v>
      </c>
      <c r="AN283" s="1078">
        <f t="shared" si="148"/>
        <v>0</v>
      </c>
      <c r="AS283" s="219"/>
      <c r="AU283" s="51"/>
      <c r="AV283" s="51"/>
    </row>
    <row r="284" spans="3:48" ht="13.15" customHeight="1" x14ac:dyDescent="0.2">
      <c r="C284" s="45"/>
      <c r="D284" s="196" t="str">
        <f>IF(op!D172=0,"",op!D172)</f>
        <v/>
      </c>
      <c r="E284" s="196" t="str">
        <f>IF(op!E172=0,"",op!E172)</f>
        <v/>
      </c>
      <c r="F284" s="196" t="str">
        <f>IF(op!F172=0,"",op!F172)</f>
        <v/>
      </c>
      <c r="G284" s="48" t="str">
        <f>IF(op!G172="","",op!G172+1)</f>
        <v/>
      </c>
      <c r="H284" s="1294" t="str">
        <f>IF(op!H172=0,"",op!H172)</f>
        <v/>
      </c>
      <c r="I284" s="48" t="str">
        <f>IF(op!I172=0,"",op!I172)</f>
        <v/>
      </c>
      <c r="J284" s="198" t="str">
        <f t="shared" si="137"/>
        <v/>
      </c>
      <c r="K284" s="1295" t="str">
        <f>IF(op!K172=0,0,op!K172)</f>
        <v/>
      </c>
      <c r="L284" s="963"/>
      <c r="M284" s="951" t="str">
        <f>IF(K284="","",IF(op!M172=0,0,op!M172))</f>
        <v/>
      </c>
      <c r="N284" s="951" t="str">
        <f>IF(K284="","",IF(op!N172=0,0,op!N172))</f>
        <v/>
      </c>
      <c r="O284" s="1083" t="str">
        <f t="shared" si="130"/>
        <v/>
      </c>
      <c r="P284" s="1084" t="str">
        <f t="shared" si="131"/>
        <v/>
      </c>
      <c r="Q284" s="1084" t="str">
        <f t="shared" si="132"/>
        <v/>
      </c>
      <c r="R284" s="963"/>
      <c r="S284" s="1027" t="str">
        <f t="shared" si="138"/>
        <v/>
      </c>
      <c r="T284" s="1027" t="str">
        <f t="shared" si="139"/>
        <v/>
      </c>
      <c r="U284" s="1148" t="str">
        <f t="shared" si="133"/>
        <v/>
      </c>
      <c r="V284" s="6"/>
      <c r="Z284" s="1072" t="str">
        <f t="shared" si="140"/>
        <v/>
      </c>
      <c r="AA284" s="1073">
        <f>+tab!$C$156</f>
        <v>0.62</v>
      </c>
      <c r="AB284" s="1074" t="e">
        <f t="shared" si="134"/>
        <v>#VALUE!</v>
      </c>
      <c r="AC284" s="1074" t="e">
        <f t="shared" si="135"/>
        <v>#VALUE!</v>
      </c>
      <c r="AD284" s="1074" t="e">
        <f t="shared" si="136"/>
        <v>#VALUE!</v>
      </c>
      <c r="AE284" s="1075" t="e">
        <f t="shared" si="141"/>
        <v>#VALUE!</v>
      </c>
      <c r="AF284" s="1075" t="e">
        <f t="shared" si="142"/>
        <v>#VALUE!</v>
      </c>
      <c r="AG284" s="1076">
        <f>IF(H284&gt;8,tab!C$157,tab!C$160)</f>
        <v>0.5</v>
      </c>
      <c r="AH284" s="1050">
        <f t="shared" si="143"/>
        <v>0</v>
      </c>
      <c r="AI284" s="1050">
        <f t="shared" si="144"/>
        <v>0</v>
      </c>
      <c r="AJ284" s="1077" t="e">
        <f t="shared" si="145"/>
        <v>#VALUE!</v>
      </c>
      <c r="AK284" s="1053" t="e">
        <f t="shared" si="146"/>
        <v>#VALUE!</v>
      </c>
      <c r="AL284" s="1052">
        <f t="shared" si="147"/>
        <v>30</v>
      </c>
      <c r="AM284" s="1052">
        <f t="shared" si="128"/>
        <v>30</v>
      </c>
      <c r="AN284" s="1078">
        <f t="shared" si="148"/>
        <v>0</v>
      </c>
      <c r="AS284" s="219"/>
      <c r="AU284" s="51"/>
      <c r="AV284" s="51"/>
    </row>
    <row r="285" spans="3:48" ht="13.15" customHeight="1" x14ac:dyDescent="0.2">
      <c r="C285" s="45"/>
      <c r="D285" s="196" t="str">
        <f>IF(op!D173=0,"",op!D173)</f>
        <v/>
      </c>
      <c r="E285" s="196" t="str">
        <f>IF(op!E173=0,"",op!E173)</f>
        <v/>
      </c>
      <c r="F285" s="196" t="str">
        <f>IF(op!F173=0,"",op!F173)</f>
        <v/>
      </c>
      <c r="G285" s="48" t="str">
        <f>IF(op!G173="","",op!G173+1)</f>
        <v/>
      </c>
      <c r="H285" s="1294" t="str">
        <f>IF(op!H173=0,"",op!H173)</f>
        <v/>
      </c>
      <c r="I285" s="48" t="str">
        <f>IF(op!I173=0,"",op!I173)</f>
        <v/>
      </c>
      <c r="J285" s="198" t="str">
        <f t="shared" si="137"/>
        <v/>
      </c>
      <c r="K285" s="1295" t="str">
        <f>IF(op!K173=0,0,op!K173)</f>
        <v/>
      </c>
      <c r="L285" s="963"/>
      <c r="M285" s="951" t="str">
        <f>IF(K285="","",IF(op!M173=0,0,op!M173))</f>
        <v/>
      </c>
      <c r="N285" s="951" t="str">
        <f>IF(K285="","",IF(op!N173=0,0,op!N173))</f>
        <v/>
      </c>
      <c r="O285" s="1083" t="str">
        <f t="shared" si="130"/>
        <v/>
      </c>
      <c r="P285" s="1084" t="str">
        <f t="shared" si="131"/>
        <v/>
      </c>
      <c r="Q285" s="1084" t="str">
        <f t="shared" si="132"/>
        <v/>
      </c>
      <c r="R285" s="963"/>
      <c r="S285" s="1027" t="str">
        <f t="shared" si="138"/>
        <v/>
      </c>
      <c r="T285" s="1027" t="str">
        <f t="shared" si="139"/>
        <v/>
      </c>
      <c r="U285" s="1148" t="str">
        <f t="shared" si="133"/>
        <v/>
      </c>
      <c r="V285" s="6"/>
      <c r="Z285" s="1072" t="str">
        <f t="shared" si="140"/>
        <v/>
      </c>
      <c r="AA285" s="1073">
        <f>+tab!$C$156</f>
        <v>0.62</v>
      </c>
      <c r="AB285" s="1074" t="e">
        <f t="shared" si="134"/>
        <v>#VALUE!</v>
      </c>
      <c r="AC285" s="1074" t="e">
        <f t="shared" si="135"/>
        <v>#VALUE!</v>
      </c>
      <c r="AD285" s="1074" t="e">
        <f t="shared" si="136"/>
        <v>#VALUE!</v>
      </c>
      <c r="AE285" s="1075" t="e">
        <f t="shared" si="141"/>
        <v>#VALUE!</v>
      </c>
      <c r="AF285" s="1075" t="e">
        <f t="shared" si="142"/>
        <v>#VALUE!</v>
      </c>
      <c r="AG285" s="1076">
        <f>IF(H285&gt;8,tab!C$157,tab!C$160)</f>
        <v>0.5</v>
      </c>
      <c r="AH285" s="1050">
        <f t="shared" si="143"/>
        <v>0</v>
      </c>
      <c r="AI285" s="1050">
        <f t="shared" si="144"/>
        <v>0</v>
      </c>
      <c r="AJ285" s="1077" t="e">
        <f t="shared" si="145"/>
        <v>#VALUE!</v>
      </c>
      <c r="AK285" s="1053" t="e">
        <f t="shared" si="146"/>
        <v>#VALUE!</v>
      </c>
      <c r="AL285" s="1052">
        <f t="shared" si="147"/>
        <v>30</v>
      </c>
      <c r="AM285" s="1052">
        <f t="shared" si="128"/>
        <v>30</v>
      </c>
      <c r="AN285" s="1078">
        <f t="shared" si="148"/>
        <v>0</v>
      </c>
      <c r="AS285" s="219"/>
      <c r="AU285" s="51"/>
      <c r="AV285" s="51"/>
    </row>
    <row r="286" spans="3:48" ht="13.15" customHeight="1" x14ac:dyDescent="0.2">
      <c r="C286" s="45"/>
      <c r="D286" s="196" t="str">
        <f>IF(op!D174=0,"",op!D174)</f>
        <v/>
      </c>
      <c r="E286" s="196" t="str">
        <f>IF(op!E174=0,"",op!E174)</f>
        <v/>
      </c>
      <c r="F286" s="196" t="str">
        <f>IF(op!F174=0,"",op!F174)</f>
        <v/>
      </c>
      <c r="G286" s="48" t="str">
        <f>IF(op!G174="","",op!G174+1)</f>
        <v/>
      </c>
      <c r="H286" s="1294" t="str">
        <f>IF(op!H174=0,"",op!H174)</f>
        <v/>
      </c>
      <c r="I286" s="48" t="str">
        <f>IF(op!I174=0,"",op!I174)</f>
        <v/>
      </c>
      <c r="J286" s="198" t="str">
        <f t="shared" si="137"/>
        <v/>
      </c>
      <c r="K286" s="1295" t="str">
        <f>IF(op!K174=0,0,op!K174)</f>
        <v/>
      </c>
      <c r="L286" s="963"/>
      <c r="M286" s="951" t="str">
        <f>IF(K286="","",IF(op!M174=0,0,op!M174))</f>
        <v/>
      </c>
      <c r="N286" s="951" t="str">
        <f>IF(K286="","",IF(op!N174=0,0,op!N174))</f>
        <v/>
      </c>
      <c r="O286" s="1083" t="str">
        <f t="shared" si="130"/>
        <v/>
      </c>
      <c r="P286" s="1084" t="str">
        <f t="shared" si="131"/>
        <v/>
      </c>
      <c r="Q286" s="1084" t="str">
        <f t="shared" si="132"/>
        <v/>
      </c>
      <c r="R286" s="963"/>
      <c r="S286" s="1027" t="str">
        <f t="shared" si="138"/>
        <v/>
      </c>
      <c r="T286" s="1027" t="str">
        <f t="shared" si="139"/>
        <v/>
      </c>
      <c r="U286" s="1148" t="str">
        <f t="shared" si="133"/>
        <v/>
      </c>
      <c r="V286" s="6"/>
      <c r="Z286" s="1072" t="str">
        <f t="shared" si="140"/>
        <v/>
      </c>
      <c r="AA286" s="1073">
        <f>+tab!$C$156</f>
        <v>0.62</v>
      </c>
      <c r="AB286" s="1074" t="e">
        <f t="shared" si="134"/>
        <v>#VALUE!</v>
      </c>
      <c r="AC286" s="1074" t="e">
        <f t="shared" si="135"/>
        <v>#VALUE!</v>
      </c>
      <c r="AD286" s="1074" t="e">
        <f t="shared" si="136"/>
        <v>#VALUE!</v>
      </c>
      <c r="AE286" s="1075" t="e">
        <f t="shared" si="141"/>
        <v>#VALUE!</v>
      </c>
      <c r="AF286" s="1075" t="e">
        <f t="shared" si="142"/>
        <v>#VALUE!</v>
      </c>
      <c r="AG286" s="1076">
        <f>IF(H286&gt;8,tab!C$157,tab!C$160)</f>
        <v>0.5</v>
      </c>
      <c r="AH286" s="1050">
        <f t="shared" si="143"/>
        <v>0</v>
      </c>
      <c r="AI286" s="1050">
        <f t="shared" si="144"/>
        <v>0</v>
      </c>
      <c r="AJ286" s="1077" t="e">
        <f t="shared" si="145"/>
        <v>#VALUE!</v>
      </c>
      <c r="AK286" s="1053" t="e">
        <f t="shared" si="146"/>
        <v>#VALUE!</v>
      </c>
      <c r="AL286" s="1052">
        <f t="shared" si="147"/>
        <v>30</v>
      </c>
      <c r="AM286" s="1052">
        <f t="shared" si="128"/>
        <v>30</v>
      </c>
      <c r="AN286" s="1078">
        <f t="shared" si="148"/>
        <v>0</v>
      </c>
      <c r="AS286" s="219"/>
      <c r="AU286" s="51"/>
      <c r="AV286" s="51"/>
    </row>
    <row r="287" spans="3:48" ht="13.15" customHeight="1" x14ac:dyDescent="0.2">
      <c r="C287" s="45"/>
      <c r="D287" s="196" t="str">
        <f>IF(op!D175=0,"",op!D175)</f>
        <v/>
      </c>
      <c r="E287" s="196" t="str">
        <f>IF(op!E175=0,"",op!E175)</f>
        <v/>
      </c>
      <c r="F287" s="196" t="str">
        <f>IF(op!F175=0,"",op!F175)</f>
        <v/>
      </c>
      <c r="G287" s="48" t="str">
        <f>IF(op!G175="","",op!G175+1)</f>
        <v/>
      </c>
      <c r="H287" s="1294" t="str">
        <f>IF(op!H175=0,"",op!H175)</f>
        <v/>
      </c>
      <c r="I287" s="48" t="str">
        <f>IF(op!I175=0,"",op!I175)</f>
        <v/>
      </c>
      <c r="J287" s="198" t="str">
        <f t="shared" si="137"/>
        <v/>
      </c>
      <c r="K287" s="1295" t="str">
        <f>IF(op!K175=0,0,op!K175)</f>
        <v/>
      </c>
      <c r="L287" s="963"/>
      <c r="M287" s="951" t="str">
        <f>IF(K287="","",IF(op!M175=0,0,op!M175))</f>
        <v/>
      </c>
      <c r="N287" s="951" t="str">
        <f>IF(K287="","",IF(op!N175=0,0,op!N175))</f>
        <v/>
      </c>
      <c r="O287" s="1083" t="str">
        <f t="shared" si="130"/>
        <v/>
      </c>
      <c r="P287" s="1084" t="str">
        <f t="shared" si="131"/>
        <v/>
      </c>
      <c r="Q287" s="1084" t="str">
        <f t="shared" si="132"/>
        <v/>
      </c>
      <c r="R287" s="963"/>
      <c r="S287" s="1027" t="str">
        <f t="shared" si="138"/>
        <v/>
      </c>
      <c r="T287" s="1027" t="str">
        <f t="shared" si="139"/>
        <v/>
      </c>
      <c r="U287" s="1148" t="str">
        <f t="shared" si="133"/>
        <v/>
      </c>
      <c r="V287" s="6"/>
      <c r="Z287" s="1072" t="str">
        <f t="shared" si="140"/>
        <v/>
      </c>
      <c r="AA287" s="1073">
        <f>+tab!$C$156</f>
        <v>0.62</v>
      </c>
      <c r="AB287" s="1074" t="e">
        <f t="shared" si="134"/>
        <v>#VALUE!</v>
      </c>
      <c r="AC287" s="1074" t="e">
        <f t="shared" si="135"/>
        <v>#VALUE!</v>
      </c>
      <c r="AD287" s="1074" t="e">
        <f t="shared" si="136"/>
        <v>#VALUE!</v>
      </c>
      <c r="AE287" s="1075" t="e">
        <f t="shared" si="141"/>
        <v>#VALUE!</v>
      </c>
      <c r="AF287" s="1075" t="e">
        <f t="shared" si="142"/>
        <v>#VALUE!</v>
      </c>
      <c r="AG287" s="1076">
        <f>IF(H287&gt;8,tab!C$157,tab!C$160)</f>
        <v>0.5</v>
      </c>
      <c r="AH287" s="1050">
        <f t="shared" si="143"/>
        <v>0</v>
      </c>
      <c r="AI287" s="1050">
        <f t="shared" si="144"/>
        <v>0</v>
      </c>
      <c r="AJ287" s="1077" t="e">
        <f t="shared" si="145"/>
        <v>#VALUE!</v>
      </c>
      <c r="AK287" s="1053" t="e">
        <f t="shared" si="146"/>
        <v>#VALUE!</v>
      </c>
      <c r="AL287" s="1052">
        <f t="shared" si="147"/>
        <v>30</v>
      </c>
      <c r="AM287" s="1052">
        <f t="shared" si="128"/>
        <v>30</v>
      </c>
      <c r="AN287" s="1078">
        <f t="shared" si="148"/>
        <v>0</v>
      </c>
      <c r="AS287" s="219"/>
      <c r="AU287" s="51"/>
      <c r="AV287" s="51"/>
    </row>
    <row r="288" spans="3:48" ht="13.15" customHeight="1" x14ac:dyDescent="0.2">
      <c r="C288" s="45"/>
      <c r="D288" s="196" t="str">
        <f>IF(op!D176=0,"",op!D176)</f>
        <v/>
      </c>
      <c r="E288" s="196" t="str">
        <f>IF(op!E176=0,"",op!E176)</f>
        <v/>
      </c>
      <c r="F288" s="196" t="str">
        <f>IF(op!F176=0,"",op!F176)</f>
        <v/>
      </c>
      <c r="G288" s="48" t="str">
        <f>IF(op!G176="","",op!G176+1)</f>
        <v/>
      </c>
      <c r="H288" s="1294" t="str">
        <f>IF(op!H176=0,"",op!H176)</f>
        <v/>
      </c>
      <c r="I288" s="48" t="str">
        <f>IF(op!I176=0,"",op!I176)</f>
        <v/>
      </c>
      <c r="J288" s="198" t="str">
        <f t="shared" si="137"/>
        <v/>
      </c>
      <c r="K288" s="1295" t="str">
        <f>IF(op!K176=0,0,op!K176)</f>
        <v/>
      </c>
      <c r="L288" s="963"/>
      <c r="M288" s="951" t="str">
        <f>IF(K288="","",IF(op!M176=0,0,op!M176))</f>
        <v/>
      </c>
      <c r="N288" s="951" t="str">
        <f>IF(K288="","",IF(op!N176=0,0,op!N176))</f>
        <v/>
      </c>
      <c r="O288" s="1083" t="str">
        <f t="shared" si="130"/>
        <v/>
      </c>
      <c r="P288" s="1084" t="str">
        <f t="shared" si="131"/>
        <v/>
      </c>
      <c r="Q288" s="1084" t="str">
        <f t="shared" si="132"/>
        <v/>
      </c>
      <c r="R288" s="963"/>
      <c r="S288" s="1027" t="str">
        <f t="shared" si="138"/>
        <v/>
      </c>
      <c r="T288" s="1027" t="str">
        <f t="shared" si="139"/>
        <v/>
      </c>
      <c r="U288" s="1148" t="str">
        <f t="shared" si="133"/>
        <v/>
      </c>
      <c r="V288" s="6"/>
      <c r="Z288" s="1072" t="str">
        <f t="shared" si="140"/>
        <v/>
      </c>
      <c r="AA288" s="1073">
        <f>+tab!$C$156</f>
        <v>0.62</v>
      </c>
      <c r="AB288" s="1074" t="e">
        <f t="shared" si="134"/>
        <v>#VALUE!</v>
      </c>
      <c r="AC288" s="1074" t="e">
        <f t="shared" si="135"/>
        <v>#VALUE!</v>
      </c>
      <c r="AD288" s="1074" t="e">
        <f t="shared" si="136"/>
        <v>#VALUE!</v>
      </c>
      <c r="AE288" s="1075" t="e">
        <f t="shared" si="141"/>
        <v>#VALUE!</v>
      </c>
      <c r="AF288" s="1075" t="e">
        <f t="shared" si="142"/>
        <v>#VALUE!</v>
      </c>
      <c r="AG288" s="1076">
        <f>IF(H288&gt;8,tab!C$157,tab!C$160)</f>
        <v>0.5</v>
      </c>
      <c r="AH288" s="1050">
        <f t="shared" si="143"/>
        <v>0</v>
      </c>
      <c r="AI288" s="1050">
        <f t="shared" si="144"/>
        <v>0</v>
      </c>
      <c r="AJ288" s="1077" t="e">
        <f t="shared" si="145"/>
        <v>#VALUE!</v>
      </c>
      <c r="AK288" s="1053" t="e">
        <f t="shared" si="146"/>
        <v>#VALUE!</v>
      </c>
      <c r="AL288" s="1052">
        <f t="shared" si="147"/>
        <v>30</v>
      </c>
      <c r="AM288" s="1052">
        <f t="shared" si="128"/>
        <v>30</v>
      </c>
      <c r="AN288" s="1078">
        <f t="shared" si="148"/>
        <v>0</v>
      </c>
      <c r="AS288" s="219"/>
      <c r="AU288" s="51"/>
      <c r="AV288" s="51"/>
    </row>
    <row r="289" spans="3:48" ht="13.15" customHeight="1" x14ac:dyDescent="0.2">
      <c r="C289" s="45"/>
      <c r="D289" s="196" t="str">
        <f>IF(op!D177=0,"",op!D177)</f>
        <v/>
      </c>
      <c r="E289" s="196" t="str">
        <f>IF(op!E177=0,"",op!E177)</f>
        <v/>
      </c>
      <c r="F289" s="196" t="str">
        <f>IF(op!F177=0,"",op!F177)</f>
        <v/>
      </c>
      <c r="G289" s="48" t="str">
        <f>IF(op!G177="","",op!G177+1)</f>
        <v/>
      </c>
      <c r="H289" s="1294" t="str">
        <f>IF(op!H177=0,"",op!H177)</f>
        <v/>
      </c>
      <c r="I289" s="48" t="str">
        <f>IF(op!I177=0,"",op!I177)</f>
        <v/>
      </c>
      <c r="J289" s="198" t="str">
        <f t="shared" si="137"/>
        <v/>
      </c>
      <c r="K289" s="1295" t="str">
        <f>IF(op!K177=0,0,op!K177)</f>
        <v/>
      </c>
      <c r="L289" s="963"/>
      <c r="M289" s="951" t="str">
        <f>IF(K289="","",IF(op!M177=0,0,op!M177))</f>
        <v/>
      </c>
      <c r="N289" s="951" t="str">
        <f>IF(K289="","",IF(op!N177=0,0,op!N177))</f>
        <v/>
      </c>
      <c r="O289" s="1083" t="str">
        <f t="shared" si="130"/>
        <v/>
      </c>
      <c r="P289" s="1084" t="str">
        <f t="shared" si="131"/>
        <v/>
      </c>
      <c r="Q289" s="1084" t="str">
        <f t="shared" si="132"/>
        <v/>
      </c>
      <c r="R289" s="963"/>
      <c r="S289" s="1027" t="str">
        <f t="shared" si="138"/>
        <v/>
      </c>
      <c r="T289" s="1027" t="str">
        <f t="shared" si="139"/>
        <v/>
      </c>
      <c r="U289" s="1148" t="str">
        <f t="shared" si="133"/>
        <v/>
      </c>
      <c r="V289" s="6"/>
      <c r="Z289" s="1072" t="str">
        <f t="shared" si="140"/>
        <v/>
      </c>
      <c r="AA289" s="1073">
        <f>+tab!$C$156</f>
        <v>0.62</v>
      </c>
      <c r="AB289" s="1074" t="e">
        <f t="shared" si="134"/>
        <v>#VALUE!</v>
      </c>
      <c r="AC289" s="1074" t="e">
        <f t="shared" si="135"/>
        <v>#VALUE!</v>
      </c>
      <c r="AD289" s="1074" t="e">
        <f t="shared" si="136"/>
        <v>#VALUE!</v>
      </c>
      <c r="AE289" s="1075" t="e">
        <f t="shared" si="141"/>
        <v>#VALUE!</v>
      </c>
      <c r="AF289" s="1075" t="e">
        <f t="shared" si="142"/>
        <v>#VALUE!</v>
      </c>
      <c r="AG289" s="1076">
        <f>IF(H289&gt;8,tab!C$157,tab!C$160)</f>
        <v>0.5</v>
      </c>
      <c r="AH289" s="1050">
        <f t="shared" si="143"/>
        <v>0</v>
      </c>
      <c r="AI289" s="1050">
        <f t="shared" si="144"/>
        <v>0</v>
      </c>
      <c r="AJ289" s="1077" t="e">
        <f t="shared" si="145"/>
        <v>#VALUE!</v>
      </c>
      <c r="AK289" s="1053" t="e">
        <f t="shared" si="146"/>
        <v>#VALUE!</v>
      </c>
      <c r="AL289" s="1052">
        <f t="shared" si="147"/>
        <v>30</v>
      </c>
      <c r="AM289" s="1052">
        <f t="shared" si="128"/>
        <v>30</v>
      </c>
      <c r="AN289" s="1078">
        <f t="shared" si="148"/>
        <v>0</v>
      </c>
      <c r="AS289" s="219"/>
      <c r="AU289" s="51"/>
      <c r="AV289" s="51"/>
    </row>
    <row r="290" spans="3:48" ht="13.15" customHeight="1" x14ac:dyDescent="0.2">
      <c r="C290" s="45"/>
      <c r="D290" s="196" t="str">
        <f>IF(op!D178=0,"",op!D178)</f>
        <v/>
      </c>
      <c r="E290" s="196" t="str">
        <f>IF(op!E178=0,"",op!E178)</f>
        <v/>
      </c>
      <c r="F290" s="196" t="str">
        <f>IF(op!F178=0,"",op!F178)</f>
        <v/>
      </c>
      <c r="G290" s="48" t="str">
        <f>IF(op!G178="","",op!G178+1)</f>
        <v/>
      </c>
      <c r="H290" s="1294" t="str">
        <f>IF(op!H178=0,"",op!H178)</f>
        <v/>
      </c>
      <c r="I290" s="48" t="str">
        <f>IF(op!I178=0,"",op!I178)</f>
        <v/>
      </c>
      <c r="J290" s="198" t="str">
        <f t="shared" si="137"/>
        <v/>
      </c>
      <c r="K290" s="1295" t="str">
        <f>IF(op!K178=0,0,op!K178)</f>
        <v/>
      </c>
      <c r="L290" s="963"/>
      <c r="M290" s="951" t="str">
        <f>IF(K290="","",IF(op!M178=0,0,op!M178))</f>
        <v/>
      </c>
      <c r="N290" s="951" t="str">
        <f>IF(K290="","",IF(op!N178=0,0,op!N178))</f>
        <v/>
      </c>
      <c r="O290" s="1083" t="str">
        <f t="shared" si="130"/>
        <v/>
      </c>
      <c r="P290" s="1084" t="str">
        <f t="shared" si="131"/>
        <v/>
      </c>
      <c r="Q290" s="1084" t="str">
        <f t="shared" si="132"/>
        <v/>
      </c>
      <c r="R290" s="963"/>
      <c r="S290" s="1027" t="str">
        <f t="shared" si="138"/>
        <v/>
      </c>
      <c r="T290" s="1027" t="str">
        <f t="shared" si="139"/>
        <v/>
      </c>
      <c r="U290" s="1148" t="str">
        <f t="shared" si="133"/>
        <v/>
      </c>
      <c r="V290" s="6"/>
      <c r="Z290" s="1072" t="str">
        <f t="shared" si="140"/>
        <v/>
      </c>
      <c r="AA290" s="1073">
        <f>+tab!$C$156</f>
        <v>0.62</v>
      </c>
      <c r="AB290" s="1074" t="e">
        <f t="shared" si="134"/>
        <v>#VALUE!</v>
      </c>
      <c r="AC290" s="1074" t="e">
        <f t="shared" si="135"/>
        <v>#VALUE!</v>
      </c>
      <c r="AD290" s="1074" t="e">
        <f t="shared" si="136"/>
        <v>#VALUE!</v>
      </c>
      <c r="AE290" s="1075" t="e">
        <f t="shared" si="141"/>
        <v>#VALUE!</v>
      </c>
      <c r="AF290" s="1075" t="e">
        <f t="shared" si="142"/>
        <v>#VALUE!</v>
      </c>
      <c r="AG290" s="1076">
        <f>IF(H290&gt;8,tab!C$157,tab!C$160)</f>
        <v>0.5</v>
      </c>
      <c r="AH290" s="1050">
        <f t="shared" si="143"/>
        <v>0</v>
      </c>
      <c r="AI290" s="1050">
        <f t="shared" si="144"/>
        <v>0</v>
      </c>
      <c r="AJ290" s="1077" t="e">
        <f t="shared" si="145"/>
        <v>#VALUE!</v>
      </c>
      <c r="AK290" s="1053" t="e">
        <f t="shared" si="146"/>
        <v>#VALUE!</v>
      </c>
      <c r="AL290" s="1052">
        <f t="shared" si="147"/>
        <v>30</v>
      </c>
      <c r="AM290" s="1052">
        <f t="shared" si="128"/>
        <v>30</v>
      </c>
      <c r="AN290" s="1078">
        <f t="shared" si="148"/>
        <v>0</v>
      </c>
      <c r="AS290" s="219"/>
      <c r="AU290" s="51"/>
      <c r="AV290" s="51"/>
    </row>
    <row r="291" spans="3:48" ht="13.15" customHeight="1" x14ac:dyDescent="0.2">
      <c r="C291" s="45"/>
      <c r="D291" s="196" t="str">
        <f>IF(op!D179=0,"",op!D179)</f>
        <v/>
      </c>
      <c r="E291" s="196" t="str">
        <f>IF(op!E179=0,"",op!E179)</f>
        <v/>
      </c>
      <c r="F291" s="196" t="str">
        <f>IF(op!F179=0,"",op!F179)</f>
        <v/>
      </c>
      <c r="G291" s="48" t="str">
        <f>IF(op!G179="","",op!G179+1)</f>
        <v/>
      </c>
      <c r="H291" s="1294" t="str">
        <f>IF(op!H179=0,"",op!H179)</f>
        <v/>
      </c>
      <c r="I291" s="48" t="str">
        <f>IF(op!I179=0,"",op!I179)</f>
        <v/>
      </c>
      <c r="J291" s="198" t="str">
        <f t="shared" si="137"/>
        <v/>
      </c>
      <c r="K291" s="1295" t="str">
        <f>IF(op!K179=0,0,op!K179)</f>
        <v/>
      </c>
      <c r="L291" s="963"/>
      <c r="M291" s="951" t="str">
        <f>IF(K291="","",IF(op!M179=0,0,op!M179))</f>
        <v/>
      </c>
      <c r="N291" s="951" t="str">
        <f>IF(K291="","",IF(op!N179=0,0,op!N179))</f>
        <v/>
      </c>
      <c r="O291" s="1083" t="str">
        <f t="shared" si="130"/>
        <v/>
      </c>
      <c r="P291" s="1084" t="str">
        <f t="shared" si="131"/>
        <v/>
      </c>
      <c r="Q291" s="1084" t="str">
        <f t="shared" si="132"/>
        <v/>
      </c>
      <c r="R291" s="963"/>
      <c r="S291" s="1027" t="str">
        <f t="shared" si="138"/>
        <v/>
      </c>
      <c r="T291" s="1027" t="str">
        <f t="shared" si="139"/>
        <v/>
      </c>
      <c r="U291" s="1148" t="str">
        <f t="shared" si="133"/>
        <v/>
      </c>
      <c r="V291" s="6"/>
      <c r="Z291" s="1072" t="str">
        <f t="shared" si="140"/>
        <v/>
      </c>
      <c r="AA291" s="1073">
        <f>+tab!$C$156</f>
        <v>0.62</v>
      </c>
      <c r="AB291" s="1074" t="e">
        <f t="shared" si="134"/>
        <v>#VALUE!</v>
      </c>
      <c r="AC291" s="1074" t="e">
        <f t="shared" si="135"/>
        <v>#VALUE!</v>
      </c>
      <c r="AD291" s="1074" t="e">
        <f t="shared" si="136"/>
        <v>#VALUE!</v>
      </c>
      <c r="AE291" s="1075" t="e">
        <f t="shared" si="141"/>
        <v>#VALUE!</v>
      </c>
      <c r="AF291" s="1075" t="e">
        <f t="shared" si="142"/>
        <v>#VALUE!</v>
      </c>
      <c r="AG291" s="1076">
        <f>IF(H291&gt;8,tab!C$157,tab!C$160)</f>
        <v>0.5</v>
      </c>
      <c r="AH291" s="1050">
        <f t="shared" si="143"/>
        <v>0</v>
      </c>
      <c r="AI291" s="1050">
        <f t="shared" si="144"/>
        <v>0</v>
      </c>
      <c r="AJ291" s="1077" t="e">
        <f t="shared" si="145"/>
        <v>#VALUE!</v>
      </c>
      <c r="AK291" s="1053" t="e">
        <f t="shared" si="146"/>
        <v>#VALUE!</v>
      </c>
      <c r="AL291" s="1052">
        <f t="shared" si="147"/>
        <v>30</v>
      </c>
      <c r="AM291" s="1052">
        <f t="shared" si="128"/>
        <v>30</v>
      </c>
      <c r="AN291" s="1078">
        <f t="shared" si="148"/>
        <v>0</v>
      </c>
      <c r="AS291" s="219"/>
      <c r="AU291" s="51"/>
      <c r="AV291" s="51"/>
    </row>
    <row r="292" spans="3:48" ht="13.15" customHeight="1" x14ac:dyDescent="0.2">
      <c r="C292" s="45"/>
      <c r="D292" s="196" t="str">
        <f>IF(op!D180=0,"",op!D180)</f>
        <v/>
      </c>
      <c r="E292" s="196" t="str">
        <f>IF(op!E180=0,"",op!E180)</f>
        <v/>
      </c>
      <c r="F292" s="196" t="str">
        <f>IF(op!F180=0,"",op!F180)</f>
        <v/>
      </c>
      <c r="G292" s="48" t="str">
        <f>IF(op!G180="","",op!G180+1)</f>
        <v/>
      </c>
      <c r="H292" s="1294" t="str">
        <f>IF(op!H180=0,"",op!H180)</f>
        <v/>
      </c>
      <c r="I292" s="48" t="str">
        <f>IF(op!I180=0,"",op!I180)</f>
        <v/>
      </c>
      <c r="J292" s="198" t="str">
        <f t="shared" si="137"/>
        <v/>
      </c>
      <c r="K292" s="1295" t="str">
        <f>IF(op!K180=0,0,op!K180)</f>
        <v/>
      </c>
      <c r="L292" s="963"/>
      <c r="M292" s="951" t="str">
        <f>IF(K292="","",IF(op!M180=0,0,op!M180))</f>
        <v/>
      </c>
      <c r="N292" s="951" t="str">
        <f>IF(K292="","",IF(op!N180=0,0,op!N180))</f>
        <v/>
      </c>
      <c r="O292" s="1083" t="str">
        <f t="shared" si="130"/>
        <v/>
      </c>
      <c r="P292" s="1084" t="str">
        <f t="shared" si="131"/>
        <v/>
      </c>
      <c r="Q292" s="1084" t="str">
        <f t="shared" si="132"/>
        <v/>
      </c>
      <c r="R292" s="963"/>
      <c r="S292" s="1027" t="str">
        <f t="shared" si="138"/>
        <v/>
      </c>
      <c r="T292" s="1027" t="str">
        <f t="shared" si="139"/>
        <v/>
      </c>
      <c r="U292" s="1148" t="str">
        <f t="shared" si="133"/>
        <v/>
      </c>
      <c r="V292" s="6"/>
      <c r="Z292" s="1072" t="str">
        <f t="shared" si="140"/>
        <v/>
      </c>
      <c r="AA292" s="1073">
        <f>+tab!$C$156</f>
        <v>0.62</v>
      </c>
      <c r="AB292" s="1074" t="e">
        <f t="shared" si="134"/>
        <v>#VALUE!</v>
      </c>
      <c r="AC292" s="1074" t="e">
        <f t="shared" si="135"/>
        <v>#VALUE!</v>
      </c>
      <c r="AD292" s="1074" t="e">
        <f t="shared" si="136"/>
        <v>#VALUE!</v>
      </c>
      <c r="AE292" s="1075" t="e">
        <f t="shared" si="141"/>
        <v>#VALUE!</v>
      </c>
      <c r="AF292" s="1075" t="e">
        <f t="shared" si="142"/>
        <v>#VALUE!</v>
      </c>
      <c r="AG292" s="1076">
        <f>IF(H292&gt;8,tab!C$157,tab!C$160)</f>
        <v>0.5</v>
      </c>
      <c r="AH292" s="1050">
        <f t="shared" si="143"/>
        <v>0</v>
      </c>
      <c r="AI292" s="1050">
        <f t="shared" si="144"/>
        <v>0</v>
      </c>
      <c r="AJ292" s="1077" t="e">
        <f t="shared" si="145"/>
        <v>#VALUE!</v>
      </c>
      <c r="AK292" s="1053" t="e">
        <f t="shared" si="146"/>
        <v>#VALUE!</v>
      </c>
      <c r="AL292" s="1052">
        <f t="shared" si="147"/>
        <v>30</v>
      </c>
      <c r="AM292" s="1052">
        <f t="shared" si="128"/>
        <v>30</v>
      </c>
      <c r="AN292" s="1078">
        <f t="shared" si="148"/>
        <v>0</v>
      </c>
      <c r="AS292" s="219"/>
      <c r="AU292" s="51"/>
      <c r="AV292" s="51"/>
    </row>
    <row r="293" spans="3:48" ht="13.15" customHeight="1" x14ac:dyDescent="0.2">
      <c r="C293" s="45"/>
      <c r="D293" s="196" t="str">
        <f>IF(op!D181=0,"",op!D181)</f>
        <v/>
      </c>
      <c r="E293" s="196" t="str">
        <f>IF(op!E181=0,"",op!E181)</f>
        <v/>
      </c>
      <c r="F293" s="196" t="str">
        <f>IF(op!F181=0,"",op!F181)</f>
        <v/>
      </c>
      <c r="G293" s="48" t="str">
        <f>IF(op!G181="","",op!G181+1)</f>
        <v/>
      </c>
      <c r="H293" s="1294" t="str">
        <f>IF(op!H181=0,"",op!H181)</f>
        <v/>
      </c>
      <c r="I293" s="48" t="str">
        <f>IF(op!I181=0,"",op!I181)</f>
        <v/>
      </c>
      <c r="J293" s="198" t="str">
        <f t="shared" si="137"/>
        <v/>
      </c>
      <c r="K293" s="1295" t="str">
        <f>IF(op!K181=0,0,op!K181)</f>
        <v/>
      </c>
      <c r="L293" s="963"/>
      <c r="M293" s="951" t="str">
        <f>IF(K293="","",IF(op!M181=0,0,op!M181))</f>
        <v/>
      </c>
      <c r="N293" s="951" t="str">
        <f>IF(K293="","",IF(op!N181=0,0,op!N181))</f>
        <v/>
      </c>
      <c r="O293" s="1083" t="str">
        <f t="shared" si="130"/>
        <v/>
      </c>
      <c r="P293" s="1084" t="str">
        <f t="shared" si="131"/>
        <v/>
      </c>
      <c r="Q293" s="1084" t="str">
        <f t="shared" si="132"/>
        <v/>
      </c>
      <c r="R293" s="963"/>
      <c r="S293" s="1027" t="str">
        <f t="shared" si="138"/>
        <v/>
      </c>
      <c r="T293" s="1027" t="str">
        <f t="shared" si="139"/>
        <v/>
      </c>
      <c r="U293" s="1148" t="str">
        <f t="shared" si="133"/>
        <v/>
      </c>
      <c r="V293" s="6"/>
      <c r="Z293" s="1072" t="str">
        <f t="shared" si="140"/>
        <v/>
      </c>
      <c r="AA293" s="1073">
        <f>+tab!$C$156</f>
        <v>0.62</v>
      </c>
      <c r="AB293" s="1074" t="e">
        <f t="shared" si="134"/>
        <v>#VALUE!</v>
      </c>
      <c r="AC293" s="1074" t="e">
        <f t="shared" si="135"/>
        <v>#VALUE!</v>
      </c>
      <c r="AD293" s="1074" t="e">
        <f t="shared" si="136"/>
        <v>#VALUE!</v>
      </c>
      <c r="AE293" s="1075" t="e">
        <f t="shared" si="141"/>
        <v>#VALUE!</v>
      </c>
      <c r="AF293" s="1075" t="e">
        <f t="shared" si="142"/>
        <v>#VALUE!</v>
      </c>
      <c r="AG293" s="1076">
        <f>IF(H293&gt;8,tab!C$157,tab!C$160)</f>
        <v>0.5</v>
      </c>
      <c r="AH293" s="1050">
        <f t="shared" si="143"/>
        <v>0</v>
      </c>
      <c r="AI293" s="1050">
        <f t="shared" si="144"/>
        <v>0</v>
      </c>
      <c r="AJ293" s="1077" t="e">
        <f t="shared" si="145"/>
        <v>#VALUE!</v>
      </c>
      <c r="AK293" s="1053" t="e">
        <f t="shared" si="146"/>
        <v>#VALUE!</v>
      </c>
      <c r="AL293" s="1052">
        <f t="shared" si="147"/>
        <v>30</v>
      </c>
      <c r="AM293" s="1052">
        <f t="shared" si="128"/>
        <v>30</v>
      </c>
      <c r="AN293" s="1078">
        <f t="shared" si="148"/>
        <v>0</v>
      </c>
      <c r="AS293" s="219"/>
      <c r="AU293" s="51"/>
      <c r="AV293" s="51"/>
    </row>
    <row r="294" spans="3:48" ht="13.15" customHeight="1" x14ac:dyDescent="0.2">
      <c r="C294" s="45"/>
      <c r="D294" s="196" t="str">
        <f>IF(op!D182=0,"",op!D182)</f>
        <v/>
      </c>
      <c r="E294" s="196" t="str">
        <f>IF(op!E182=0,"",op!E182)</f>
        <v/>
      </c>
      <c r="F294" s="196" t="str">
        <f>IF(op!F182=0,"",op!F182)</f>
        <v/>
      </c>
      <c r="G294" s="48" t="str">
        <f>IF(op!G182="","",op!G182+1)</f>
        <v/>
      </c>
      <c r="H294" s="1294" t="str">
        <f>IF(op!H182=0,"",op!H182)</f>
        <v/>
      </c>
      <c r="I294" s="48" t="str">
        <f>IF(op!I182=0,"",op!I182)</f>
        <v/>
      </c>
      <c r="J294" s="198" t="str">
        <f t="shared" si="137"/>
        <v/>
      </c>
      <c r="K294" s="1295" t="str">
        <f>IF(op!K182=0,0,op!K182)</f>
        <v/>
      </c>
      <c r="L294" s="963"/>
      <c r="M294" s="951" t="str">
        <f>IF(K294="","",IF(op!M182=0,0,op!M182))</f>
        <v/>
      </c>
      <c r="N294" s="951" t="str">
        <f>IF(K294="","",IF(op!N182=0,0,op!N182))</f>
        <v/>
      </c>
      <c r="O294" s="1083" t="str">
        <f t="shared" si="130"/>
        <v/>
      </c>
      <c r="P294" s="1084" t="str">
        <f t="shared" si="131"/>
        <v/>
      </c>
      <c r="Q294" s="1084" t="str">
        <f t="shared" si="132"/>
        <v/>
      </c>
      <c r="R294" s="963"/>
      <c r="S294" s="1027" t="str">
        <f t="shared" si="138"/>
        <v/>
      </c>
      <c r="T294" s="1027" t="str">
        <f t="shared" si="139"/>
        <v/>
      </c>
      <c r="U294" s="1148" t="str">
        <f t="shared" si="133"/>
        <v/>
      </c>
      <c r="V294" s="6"/>
      <c r="Z294" s="1072" t="str">
        <f t="shared" si="140"/>
        <v/>
      </c>
      <c r="AA294" s="1073">
        <f>+tab!$C$156</f>
        <v>0.62</v>
      </c>
      <c r="AB294" s="1074" t="e">
        <f t="shared" si="134"/>
        <v>#VALUE!</v>
      </c>
      <c r="AC294" s="1074" t="e">
        <f t="shared" si="135"/>
        <v>#VALUE!</v>
      </c>
      <c r="AD294" s="1074" t="e">
        <f t="shared" si="136"/>
        <v>#VALUE!</v>
      </c>
      <c r="AE294" s="1075" t="e">
        <f t="shared" si="141"/>
        <v>#VALUE!</v>
      </c>
      <c r="AF294" s="1075" t="e">
        <f t="shared" si="142"/>
        <v>#VALUE!</v>
      </c>
      <c r="AG294" s="1076">
        <f>IF(H294&gt;8,tab!C$157,tab!C$160)</f>
        <v>0.5</v>
      </c>
      <c r="AH294" s="1050">
        <f t="shared" si="143"/>
        <v>0</v>
      </c>
      <c r="AI294" s="1050">
        <f t="shared" si="144"/>
        <v>0</v>
      </c>
      <c r="AJ294" s="1077" t="e">
        <f t="shared" si="145"/>
        <v>#VALUE!</v>
      </c>
      <c r="AK294" s="1053" t="e">
        <f t="shared" si="146"/>
        <v>#VALUE!</v>
      </c>
      <c r="AL294" s="1052">
        <f t="shared" si="147"/>
        <v>30</v>
      </c>
      <c r="AM294" s="1052">
        <f t="shared" si="128"/>
        <v>30</v>
      </c>
      <c r="AN294" s="1078">
        <f t="shared" si="148"/>
        <v>0</v>
      </c>
      <c r="AS294" s="219"/>
      <c r="AU294" s="51"/>
      <c r="AV294" s="51"/>
    </row>
    <row r="295" spans="3:48" ht="13.15" customHeight="1" x14ac:dyDescent="0.2">
      <c r="C295" s="45"/>
      <c r="D295" s="196" t="str">
        <f>IF(op!D183=0,"",op!D183)</f>
        <v/>
      </c>
      <c r="E295" s="196" t="str">
        <f>IF(op!E183=0,"",op!E183)</f>
        <v/>
      </c>
      <c r="F295" s="196" t="str">
        <f>IF(op!F183=0,"",op!F183)</f>
        <v/>
      </c>
      <c r="G295" s="48" t="str">
        <f>IF(op!G183="","",op!G183+1)</f>
        <v/>
      </c>
      <c r="H295" s="1294" t="str">
        <f>IF(op!H183=0,"",op!H183)</f>
        <v/>
      </c>
      <c r="I295" s="48" t="str">
        <f>IF(op!I183=0,"",op!I183)</f>
        <v/>
      </c>
      <c r="J295" s="198" t="str">
        <f t="shared" si="137"/>
        <v/>
      </c>
      <c r="K295" s="1295" t="str">
        <f>IF(op!K183=0,0,op!K183)</f>
        <v/>
      </c>
      <c r="L295" s="963"/>
      <c r="M295" s="951" t="str">
        <f>IF(K295="","",IF(op!M183=0,0,op!M183))</f>
        <v/>
      </c>
      <c r="N295" s="951" t="str">
        <f>IF(K295="","",IF(op!N183=0,0,op!N183))</f>
        <v/>
      </c>
      <c r="O295" s="1083" t="str">
        <f t="shared" si="130"/>
        <v/>
      </c>
      <c r="P295" s="1084" t="str">
        <f t="shared" si="131"/>
        <v/>
      </c>
      <c r="Q295" s="1084" t="str">
        <f t="shared" si="132"/>
        <v/>
      </c>
      <c r="R295" s="963"/>
      <c r="S295" s="1027" t="str">
        <f t="shared" si="138"/>
        <v/>
      </c>
      <c r="T295" s="1027" t="str">
        <f t="shared" si="139"/>
        <v/>
      </c>
      <c r="U295" s="1148" t="str">
        <f t="shared" si="133"/>
        <v/>
      </c>
      <c r="V295" s="6"/>
      <c r="Z295" s="1072" t="str">
        <f t="shared" si="140"/>
        <v/>
      </c>
      <c r="AA295" s="1073">
        <f>+tab!$C$156</f>
        <v>0.62</v>
      </c>
      <c r="AB295" s="1074" t="e">
        <f t="shared" si="134"/>
        <v>#VALUE!</v>
      </c>
      <c r="AC295" s="1074" t="e">
        <f t="shared" si="135"/>
        <v>#VALUE!</v>
      </c>
      <c r="AD295" s="1074" t="e">
        <f t="shared" si="136"/>
        <v>#VALUE!</v>
      </c>
      <c r="AE295" s="1075" t="e">
        <f t="shared" si="141"/>
        <v>#VALUE!</v>
      </c>
      <c r="AF295" s="1075" t="e">
        <f t="shared" si="142"/>
        <v>#VALUE!</v>
      </c>
      <c r="AG295" s="1076">
        <f>IF(H295&gt;8,tab!C$157,tab!C$160)</f>
        <v>0.5</v>
      </c>
      <c r="AH295" s="1050">
        <f t="shared" si="143"/>
        <v>0</v>
      </c>
      <c r="AI295" s="1050">
        <f t="shared" si="144"/>
        <v>0</v>
      </c>
      <c r="AJ295" s="1077" t="e">
        <f t="shared" si="145"/>
        <v>#VALUE!</v>
      </c>
      <c r="AK295" s="1053" t="e">
        <f t="shared" si="146"/>
        <v>#VALUE!</v>
      </c>
      <c r="AL295" s="1052">
        <f t="shared" si="147"/>
        <v>30</v>
      </c>
      <c r="AM295" s="1052">
        <f t="shared" si="128"/>
        <v>30</v>
      </c>
      <c r="AN295" s="1078">
        <f t="shared" si="148"/>
        <v>0</v>
      </c>
      <c r="AS295" s="219"/>
      <c r="AU295" s="51"/>
      <c r="AV295" s="51"/>
    </row>
    <row r="296" spans="3:48" ht="13.15" customHeight="1" x14ac:dyDescent="0.2">
      <c r="C296" s="45"/>
      <c r="D296" s="196" t="str">
        <f>IF(op!D184=0,"",op!D184)</f>
        <v/>
      </c>
      <c r="E296" s="196" t="str">
        <f>IF(op!E184=0,"",op!E184)</f>
        <v/>
      </c>
      <c r="F296" s="196" t="str">
        <f>IF(op!F184=0,"",op!F184)</f>
        <v/>
      </c>
      <c r="G296" s="48" t="str">
        <f>IF(op!G184="","",op!G184+1)</f>
        <v/>
      </c>
      <c r="H296" s="1294" t="str">
        <f>IF(op!H184=0,"",op!H184)</f>
        <v/>
      </c>
      <c r="I296" s="48" t="str">
        <f>IF(op!I184=0,"",op!I184)</f>
        <v/>
      </c>
      <c r="J296" s="198" t="str">
        <f t="shared" si="137"/>
        <v/>
      </c>
      <c r="K296" s="1295" t="str">
        <f>IF(op!K184=0,0,op!K184)</f>
        <v/>
      </c>
      <c r="L296" s="963"/>
      <c r="M296" s="951" t="str">
        <f>IF(K296="","",IF(op!M184=0,0,op!M184))</f>
        <v/>
      </c>
      <c r="N296" s="951" t="str">
        <f>IF(K296="","",IF(op!N184=0,0,op!N184))</f>
        <v/>
      </c>
      <c r="O296" s="1083" t="str">
        <f t="shared" si="130"/>
        <v/>
      </c>
      <c r="P296" s="1084" t="str">
        <f t="shared" si="131"/>
        <v/>
      </c>
      <c r="Q296" s="1084" t="str">
        <f t="shared" si="132"/>
        <v/>
      </c>
      <c r="R296" s="963"/>
      <c r="S296" s="1027" t="str">
        <f t="shared" si="138"/>
        <v/>
      </c>
      <c r="T296" s="1027" t="str">
        <f t="shared" si="139"/>
        <v/>
      </c>
      <c r="U296" s="1148" t="str">
        <f t="shared" si="133"/>
        <v/>
      </c>
      <c r="V296" s="6"/>
      <c r="Z296" s="1072" t="str">
        <f t="shared" si="140"/>
        <v/>
      </c>
      <c r="AA296" s="1073">
        <f>+tab!$C$156</f>
        <v>0.62</v>
      </c>
      <c r="AB296" s="1074" t="e">
        <f t="shared" si="134"/>
        <v>#VALUE!</v>
      </c>
      <c r="AC296" s="1074" t="e">
        <f t="shared" si="135"/>
        <v>#VALUE!</v>
      </c>
      <c r="AD296" s="1074" t="e">
        <f t="shared" si="136"/>
        <v>#VALUE!</v>
      </c>
      <c r="AE296" s="1075" t="e">
        <f t="shared" si="141"/>
        <v>#VALUE!</v>
      </c>
      <c r="AF296" s="1075" t="e">
        <f t="shared" si="142"/>
        <v>#VALUE!</v>
      </c>
      <c r="AG296" s="1076">
        <f>IF(H296&gt;8,tab!C$157,tab!C$160)</f>
        <v>0.5</v>
      </c>
      <c r="AH296" s="1050">
        <f t="shared" si="143"/>
        <v>0</v>
      </c>
      <c r="AI296" s="1050">
        <f t="shared" si="144"/>
        <v>0</v>
      </c>
      <c r="AJ296" s="1077" t="e">
        <f t="shared" si="145"/>
        <v>#VALUE!</v>
      </c>
      <c r="AK296" s="1053" t="e">
        <f t="shared" si="146"/>
        <v>#VALUE!</v>
      </c>
      <c r="AL296" s="1052">
        <f t="shared" si="147"/>
        <v>30</v>
      </c>
      <c r="AM296" s="1052">
        <f t="shared" si="128"/>
        <v>30</v>
      </c>
      <c r="AN296" s="1078">
        <f t="shared" si="148"/>
        <v>0</v>
      </c>
      <c r="AS296" s="219"/>
      <c r="AU296" s="51"/>
      <c r="AV296" s="51"/>
    </row>
    <row r="297" spans="3:48" ht="13.15" customHeight="1" x14ac:dyDescent="0.2">
      <c r="C297" s="45"/>
      <c r="D297" s="196" t="str">
        <f>IF(op!D185=0,"",op!D185)</f>
        <v/>
      </c>
      <c r="E297" s="196" t="str">
        <f>IF(op!E185=0,"",op!E185)</f>
        <v/>
      </c>
      <c r="F297" s="196" t="str">
        <f>IF(op!F185=0,"",op!F185)</f>
        <v/>
      </c>
      <c r="G297" s="48" t="str">
        <f>IF(op!G185="","",op!G185+1)</f>
        <v/>
      </c>
      <c r="H297" s="1294" t="str">
        <f>IF(op!H185=0,"",op!H185)</f>
        <v/>
      </c>
      <c r="I297" s="48" t="str">
        <f>IF(op!I185=0,"",op!I185)</f>
        <v/>
      </c>
      <c r="J297" s="198" t="str">
        <f t="shared" si="137"/>
        <v/>
      </c>
      <c r="K297" s="1295" t="str">
        <f>IF(op!K185=0,0,op!K185)</f>
        <v/>
      </c>
      <c r="L297" s="963"/>
      <c r="M297" s="951" t="str">
        <f>IF(K297="","",IF(op!M185=0,0,op!M185))</f>
        <v/>
      </c>
      <c r="N297" s="951" t="str">
        <f>IF(K297="","",IF(op!N185=0,0,op!N185))</f>
        <v/>
      </c>
      <c r="O297" s="1083" t="str">
        <f t="shared" si="130"/>
        <v/>
      </c>
      <c r="P297" s="1084" t="str">
        <f t="shared" si="131"/>
        <v/>
      </c>
      <c r="Q297" s="1084" t="str">
        <f t="shared" si="132"/>
        <v/>
      </c>
      <c r="R297" s="963"/>
      <c r="S297" s="1027" t="str">
        <f t="shared" si="138"/>
        <v/>
      </c>
      <c r="T297" s="1027" t="str">
        <f t="shared" si="139"/>
        <v/>
      </c>
      <c r="U297" s="1148" t="str">
        <f t="shared" si="133"/>
        <v/>
      </c>
      <c r="V297" s="6"/>
      <c r="Z297" s="1072" t="str">
        <f t="shared" si="140"/>
        <v/>
      </c>
      <c r="AA297" s="1073">
        <f>+tab!$C$156</f>
        <v>0.62</v>
      </c>
      <c r="AB297" s="1074" t="e">
        <f t="shared" si="134"/>
        <v>#VALUE!</v>
      </c>
      <c r="AC297" s="1074" t="e">
        <f t="shared" si="135"/>
        <v>#VALUE!</v>
      </c>
      <c r="AD297" s="1074" t="e">
        <f t="shared" si="136"/>
        <v>#VALUE!</v>
      </c>
      <c r="AE297" s="1075" t="e">
        <f t="shared" si="141"/>
        <v>#VALUE!</v>
      </c>
      <c r="AF297" s="1075" t="e">
        <f t="shared" si="142"/>
        <v>#VALUE!</v>
      </c>
      <c r="AG297" s="1076">
        <f>IF(H297&gt;8,tab!C$157,tab!C$160)</f>
        <v>0.5</v>
      </c>
      <c r="AH297" s="1050">
        <f t="shared" si="143"/>
        <v>0</v>
      </c>
      <c r="AI297" s="1050">
        <f t="shared" si="144"/>
        <v>0</v>
      </c>
      <c r="AJ297" s="1077" t="e">
        <f t="shared" si="145"/>
        <v>#VALUE!</v>
      </c>
      <c r="AK297" s="1053" t="e">
        <f t="shared" si="146"/>
        <v>#VALUE!</v>
      </c>
      <c r="AL297" s="1052">
        <f t="shared" si="147"/>
        <v>30</v>
      </c>
      <c r="AM297" s="1052">
        <f t="shared" si="128"/>
        <v>30</v>
      </c>
      <c r="AN297" s="1078">
        <f t="shared" si="148"/>
        <v>0</v>
      </c>
      <c r="AS297" s="219"/>
      <c r="AU297" s="51"/>
      <c r="AV297" s="51"/>
    </row>
    <row r="298" spans="3:48" ht="13.15" customHeight="1" x14ac:dyDescent="0.2">
      <c r="C298" s="45"/>
      <c r="D298" s="196" t="str">
        <f>IF(op!D186=0,"",op!D186)</f>
        <v/>
      </c>
      <c r="E298" s="196" t="str">
        <f>IF(op!E186=0,"",op!E186)</f>
        <v/>
      </c>
      <c r="F298" s="196" t="str">
        <f>IF(op!F186=0,"",op!F186)</f>
        <v/>
      </c>
      <c r="G298" s="48" t="str">
        <f>IF(op!G186="","",op!G186+1)</f>
        <v/>
      </c>
      <c r="H298" s="1294" t="str">
        <f>IF(op!H186=0,"",op!H186)</f>
        <v/>
      </c>
      <c r="I298" s="48" t="str">
        <f>IF(op!I186=0,"",op!I186)</f>
        <v/>
      </c>
      <c r="J298" s="198" t="str">
        <f t="shared" si="137"/>
        <v/>
      </c>
      <c r="K298" s="1295" t="str">
        <f>IF(op!K186=0,0,op!K186)</f>
        <v/>
      </c>
      <c r="L298" s="963"/>
      <c r="M298" s="951" t="str">
        <f>IF(K298="","",IF(op!M186=0,0,op!M186))</f>
        <v/>
      </c>
      <c r="N298" s="951" t="str">
        <f>IF(K298="","",IF(op!N186=0,0,op!N186))</f>
        <v/>
      </c>
      <c r="O298" s="1083" t="str">
        <f t="shared" si="130"/>
        <v/>
      </c>
      <c r="P298" s="1084" t="str">
        <f t="shared" si="131"/>
        <v/>
      </c>
      <c r="Q298" s="1084" t="str">
        <f t="shared" si="132"/>
        <v/>
      </c>
      <c r="R298" s="963"/>
      <c r="S298" s="1027" t="str">
        <f t="shared" si="138"/>
        <v/>
      </c>
      <c r="T298" s="1027" t="str">
        <f t="shared" si="139"/>
        <v/>
      </c>
      <c r="U298" s="1148" t="str">
        <f t="shared" si="133"/>
        <v/>
      </c>
      <c r="V298" s="6"/>
      <c r="Z298" s="1072" t="str">
        <f t="shared" si="140"/>
        <v/>
      </c>
      <c r="AA298" s="1073">
        <f>+tab!$C$156</f>
        <v>0.62</v>
      </c>
      <c r="AB298" s="1074" t="e">
        <f t="shared" si="134"/>
        <v>#VALUE!</v>
      </c>
      <c r="AC298" s="1074" t="e">
        <f t="shared" si="135"/>
        <v>#VALUE!</v>
      </c>
      <c r="AD298" s="1074" t="e">
        <f t="shared" si="136"/>
        <v>#VALUE!</v>
      </c>
      <c r="AE298" s="1075" t="e">
        <f t="shared" si="141"/>
        <v>#VALUE!</v>
      </c>
      <c r="AF298" s="1075" t="e">
        <f t="shared" si="142"/>
        <v>#VALUE!</v>
      </c>
      <c r="AG298" s="1076">
        <f>IF(H298&gt;8,tab!C$157,tab!C$160)</f>
        <v>0.5</v>
      </c>
      <c r="AH298" s="1050">
        <f t="shared" si="143"/>
        <v>0</v>
      </c>
      <c r="AI298" s="1050">
        <f t="shared" si="144"/>
        <v>0</v>
      </c>
      <c r="AJ298" s="1077" t="e">
        <f t="shared" si="145"/>
        <v>#VALUE!</v>
      </c>
      <c r="AK298" s="1053" t="e">
        <f t="shared" si="146"/>
        <v>#VALUE!</v>
      </c>
      <c r="AL298" s="1052">
        <f t="shared" si="147"/>
        <v>30</v>
      </c>
      <c r="AM298" s="1052">
        <f t="shared" si="128"/>
        <v>30</v>
      </c>
      <c r="AN298" s="1078">
        <f t="shared" si="148"/>
        <v>0</v>
      </c>
      <c r="AS298" s="219"/>
      <c r="AU298" s="51"/>
      <c r="AV298" s="51"/>
    </row>
    <row r="299" spans="3:48" ht="13.15" customHeight="1" x14ac:dyDescent="0.2">
      <c r="C299" s="45"/>
      <c r="D299" s="196" t="str">
        <f>IF(op!D187=0,"",op!D187)</f>
        <v/>
      </c>
      <c r="E299" s="196" t="str">
        <f>IF(op!E187=0,"",op!E187)</f>
        <v/>
      </c>
      <c r="F299" s="196" t="str">
        <f>IF(op!F187=0,"",op!F187)</f>
        <v/>
      </c>
      <c r="G299" s="48" t="str">
        <f>IF(op!G187="","",op!G187+1)</f>
        <v/>
      </c>
      <c r="H299" s="1294" t="str">
        <f>IF(op!H187=0,"",op!H187)</f>
        <v/>
      </c>
      <c r="I299" s="48" t="str">
        <f>IF(op!I187=0,"",op!I187)</f>
        <v/>
      </c>
      <c r="J299" s="198" t="str">
        <f t="shared" si="137"/>
        <v/>
      </c>
      <c r="K299" s="1295" t="str">
        <f>IF(op!K187=0,0,op!K187)</f>
        <v/>
      </c>
      <c r="L299" s="963"/>
      <c r="M299" s="951" t="str">
        <f>IF(K299="","",IF(op!M187=0,0,op!M187))</f>
        <v/>
      </c>
      <c r="N299" s="951" t="str">
        <f>IF(K299="","",IF(op!N187=0,0,op!N187))</f>
        <v/>
      </c>
      <c r="O299" s="1083" t="str">
        <f t="shared" si="130"/>
        <v/>
      </c>
      <c r="P299" s="1084" t="str">
        <f t="shared" si="131"/>
        <v/>
      </c>
      <c r="Q299" s="1084" t="str">
        <f t="shared" si="132"/>
        <v/>
      </c>
      <c r="R299" s="963"/>
      <c r="S299" s="1027" t="str">
        <f t="shared" si="138"/>
        <v/>
      </c>
      <c r="T299" s="1027" t="str">
        <f t="shared" si="139"/>
        <v/>
      </c>
      <c r="U299" s="1148" t="str">
        <f t="shared" si="133"/>
        <v/>
      </c>
      <c r="V299" s="6"/>
      <c r="Z299" s="1072" t="str">
        <f t="shared" si="140"/>
        <v/>
      </c>
      <c r="AA299" s="1073">
        <f>+tab!$C$156</f>
        <v>0.62</v>
      </c>
      <c r="AB299" s="1074" t="e">
        <f t="shared" si="134"/>
        <v>#VALUE!</v>
      </c>
      <c r="AC299" s="1074" t="e">
        <f t="shared" si="135"/>
        <v>#VALUE!</v>
      </c>
      <c r="AD299" s="1074" t="e">
        <f t="shared" si="136"/>
        <v>#VALUE!</v>
      </c>
      <c r="AE299" s="1075" t="e">
        <f t="shared" si="141"/>
        <v>#VALUE!</v>
      </c>
      <c r="AF299" s="1075" t="e">
        <f t="shared" si="142"/>
        <v>#VALUE!</v>
      </c>
      <c r="AG299" s="1076">
        <f>IF(H299&gt;8,tab!C$157,tab!C$160)</f>
        <v>0.5</v>
      </c>
      <c r="AH299" s="1050">
        <f t="shared" si="143"/>
        <v>0</v>
      </c>
      <c r="AI299" s="1050">
        <f t="shared" si="144"/>
        <v>0</v>
      </c>
      <c r="AJ299" s="1077" t="e">
        <f t="shared" si="145"/>
        <v>#VALUE!</v>
      </c>
      <c r="AK299" s="1053" t="e">
        <f t="shared" si="146"/>
        <v>#VALUE!</v>
      </c>
      <c r="AL299" s="1052">
        <f t="shared" si="147"/>
        <v>30</v>
      </c>
      <c r="AM299" s="1052">
        <f t="shared" si="128"/>
        <v>30</v>
      </c>
      <c r="AN299" s="1078">
        <f t="shared" si="148"/>
        <v>0</v>
      </c>
      <c r="AS299" s="219"/>
      <c r="AU299" s="51"/>
      <c r="AV299" s="51"/>
    </row>
    <row r="300" spans="3:48" ht="13.15" customHeight="1" x14ac:dyDescent="0.2">
      <c r="C300" s="45"/>
      <c r="D300" s="196" t="str">
        <f>IF(op!D188=0,"",op!D188)</f>
        <v/>
      </c>
      <c r="E300" s="196" t="str">
        <f>IF(op!E188=0,"",op!E188)</f>
        <v/>
      </c>
      <c r="F300" s="196" t="str">
        <f>IF(op!F188=0,"",op!F188)</f>
        <v/>
      </c>
      <c r="G300" s="48" t="str">
        <f>IF(op!G188="","",op!G188+1)</f>
        <v/>
      </c>
      <c r="H300" s="1294" t="str">
        <f>IF(op!H188=0,"",op!H188)</f>
        <v/>
      </c>
      <c r="I300" s="48" t="str">
        <f>IF(op!I188=0,"",op!I188)</f>
        <v/>
      </c>
      <c r="J300" s="198" t="str">
        <f t="shared" si="137"/>
        <v/>
      </c>
      <c r="K300" s="1295" t="str">
        <f>IF(op!K188=0,0,op!K188)</f>
        <v/>
      </c>
      <c r="L300" s="963"/>
      <c r="M300" s="951" t="str">
        <f>IF(K300="","",IF(op!M188=0,0,op!M188))</f>
        <v/>
      </c>
      <c r="N300" s="951" t="str">
        <f>IF(K300="","",IF(op!N188=0,0,op!N188))</f>
        <v/>
      </c>
      <c r="O300" s="1083" t="str">
        <f t="shared" si="130"/>
        <v/>
      </c>
      <c r="P300" s="1084" t="str">
        <f t="shared" si="131"/>
        <v/>
      </c>
      <c r="Q300" s="1084" t="str">
        <f t="shared" si="132"/>
        <v/>
      </c>
      <c r="R300" s="963"/>
      <c r="S300" s="1027" t="str">
        <f t="shared" si="138"/>
        <v/>
      </c>
      <c r="T300" s="1027" t="str">
        <f t="shared" si="139"/>
        <v/>
      </c>
      <c r="U300" s="1148" t="str">
        <f t="shared" si="133"/>
        <v/>
      </c>
      <c r="V300" s="6"/>
      <c r="Z300" s="1072" t="str">
        <f t="shared" si="140"/>
        <v/>
      </c>
      <c r="AA300" s="1073">
        <f>+tab!$C$156</f>
        <v>0.62</v>
      </c>
      <c r="AB300" s="1074" t="e">
        <f t="shared" si="134"/>
        <v>#VALUE!</v>
      </c>
      <c r="AC300" s="1074" t="e">
        <f t="shared" si="135"/>
        <v>#VALUE!</v>
      </c>
      <c r="AD300" s="1074" t="e">
        <f t="shared" si="136"/>
        <v>#VALUE!</v>
      </c>
      <c r="AE300" s="1075" t="e">
        <f t="shared" si="141"/>
        <v>#VALUE!</v>
      </c>
      <c r="AF300" s="1075" t="e">
        <f t="shared" si="142"/>
        <v>#VALUE!</v>
      </c>
      <c r="AG300" s="1076">
        <f>IF(H300&gt;8,tab!C$157,tab!C$160)</f>
        <v>0.5</v>
      </c>
      <c r="AH300" s="1050">
        <f t="shared" si="143"/>
        <v>0</v>
      </c>
      <c r="AI300" s="1050">
        <f t="shared" si="144"/>
        <v>0</v>
      </c>
      <c r="AJ300" s="1077" t="e">
        <f t="shared" si="145"/>
        <v>#VALUE!</v>
      </c>
      <c r="AK300" s="1053" t="e">
        <f t="shared" si="146"/>
        <v>#VALUE!</v>
      </c>
      <c r="AL300" s="1052">
        <f t="shared" si="147"/>
        <v>30</v>
      </c>
      <c r="AM300" s="1052">
        <f t="shared" si="128"/>
        <v>30</v>
      </c>
      <c r="AN300" s="1078">
        <f t="shared" si="148"/>
        <v>0</v>
      </c>
      <c r="AS300" s="219"/>
      <c r="AU300" s="51"/>
      <c r="AV300" s="51"/>
    </row>
    <row r="301" spans="3:48" ht="13.15" customHeight="1" x14ac:dyDescent="0.2">
      <c r="C301" s="45"/>
      <c r="D301" s="196" t="str">
        <f>IF(op!D189=0,"",op!D189)</f>
        <v/>
      </c>
      <c r="E301" s="196" t="str">
        <f>IF(op!E189=0,"",op!E189)</f>
        <v/>
      </c>
      <c r="F301" s="196" t="str">
        <f>IF(op!F189=0,"",op!F189)</f>
        <v/>
      </c>
      <c r="G301" s="48" t="str">
        <f>IF(op!G189="","",op!G189+1)</f>
        <v/>
      </c>
      <c r="H301" s="1294" t="str">
        <f>IF(op!H189=0,"",op!H189)</f>
        <v/>
      </c>
      <c r="I301" s="48" t="str">
        <f>IF(op!I189=0,"",op!I189)</f>
        <v/>
      </c>
      <c r="J301" s="198" t="str">
        <f t="shared" si="137"/>
        <v/>
      </c>
      <c r="K301" s="1295" t="str">
        <f>IF(op!K189=0,0,op!K189)</f>
        <v/>
      </c>
      <c r="L301" s="963"/>
      <c r="M301" s="951" t="str">
        <f>IF(K301="","",IF(op!M189=0,0,op!M189))</f>
        <v/>
      </c>
      <c r="N301" s="951" t="str">
        <f>IF(K301="","",IF(op!N189=0,0,op!N189))</f>
        <v/>
      </c>
      <c r="O301" s="1083" t="str">
        <f t="shared" si="130"/>
        <v/>
      </c>
      <c r="P301" s="1084" t="str">
        <f t="shared" si="131"/>
        <v/>
      </c>
      <c r="Q301" s="1084" t="str">
        <f t="shared" si="132"/>
        <v/>
      </c>
      <c r="R301" s="963"/>
      <c r="S301" s="1027" t="str">
        <f t="shared" si="138"/>
        <v/>
      </c>
      <c r="T301" s="1027" t="str">
        <f t="shared" si="139"/>
        <v/>
      </c>
      <c r="U301" s="1148" t="str">
        <f t="shared" si="133"/>
        <v/>
      </c>
      <c r="V301" s="6"/>
      <c r="Z301" s="1072" t="str">
        <f t="shared" si="140"/>
        <v/>
      </c>
      <c r="AA301" s="1073">
        <f>+tab!$C$156</f>
        <v>0.62</v>
      </c>
      <c r="AB301" s="1074" t="e">
        <f t="shared" si="134"/>
        <v>#VALUE!</v>
      </c>
      <c r="AC301" s="1074" t="e">
        <f t="shared" si="135"/>
        <v>#VALUE!</v>
      </c>
      <c r="AD301" s="1074" t="e">
        <f t="shared" si="136"/>
        <v>#VALUE!</v>
      </c>
      <c r="AE301" s="1075" t="e">
        <f t="shared" si="141"/>
        <v>#VALUE!</v>
      </c>
      <c r="AF301" s="1075" t="e">
        <f t="shared" si="142"/>
        <v>#VALUE!</v>
      </c>
      <c r="AG301" s="1076">
        <f>IF(H301&gt;8,tab!C$157,tab!C$160)</f>
        <v>0.5</v>
      </c>
      <c r="AH301" s="1050">
        <f t="shared" si="143"/>
        <v>0</v>
      </c>
      <c r="AI301" s="1050">
        <f t="shared" si="144"/>
        <v>0</v>
      </c>
      <c r="AJ301" s="1077" t="e">
        <f t="shared" si="145"/>
        <v>#VALUE!</v>
      </c>
      <c r="AK301" s="1053" t="e">
        <f t="shared" si="146"/>
        <v>#VALUE!</v>
      </c>
      <c r="AL301" s="1052">
        <f t="shared" si="147"/>
        <v>30</v>
      </c>
      <c r="AM301" s="1052">
        <f t="shared" si="128"/>
        <v>30</v>
      </c>
      <c r="AN301" s="1078">
        <f t="shared" si="148"/>
        <v>0</v>
      </c>
      <c r="AS301" s="219"/>
      <c r="AU301" s="51"/>
      <c r="AV301" s="51"/>
    </row>
    <row r="302" spans="3:48" ht="13.15" customHeight="1" x14ac:dyDescent="0.2">
      <c r="C302" s="45"/>
      <c r="D302" s="196" t="str">
        <f>IF(op!D190=0,"",op!D190)</f>
        <v/>
      </c>
      <c r="E302" s="196" t="str">
        <f>IF(op!E190=0,"",op!E190)</f>
        <v/>
      </c>
      <c r="F302" s="196" t="str">
        <f>IF(op!F190=0,"",op!F190)</f>
        <v/>
      </c>
      <c r="G302" s="48" t="str">
        <f>IF(op!G190="","",op!G190+1)</f>
        <v/>
      </c>
      <c r="H302" s="1294" t="str">
        <f>IF(op!H190=0,"",op!H190)</f>
        <v/>
      </c>
      <c r="I302" s="48" t="str">
        <f>IF(op!I190=0,"",op!I190)</f>
        <v/>
      </c>
      <c r="J302" s="198" t="str">
        <f t="shared" si="137"/>
        <v/>
      </c>
      <c r="K302" s="1295" t="str">
        <f>IF(op!K190=0,0,op!K190)</f>
        <v/>
      </c>
      <c r="L302" s="963"/>
      <c r="M302" s="951" t="str">
        <f>IF(K302="","",IF(op!M190=0,0,op!M190))</f>
        <v/>
      </c>
      <c r="N302" s="951" t="str">
        <f>IF(K302="","",IF(op!N190=0,0,op!N190))</f>
        <v/>
      </c>
      <c r="O302" s="1083" t="str">
        <f t="shared" si="130"/>
        <v/>
      </c>
      <c r="P302" s="1084" t="str">
        <f t="shared" si="131"/>
        <v/>
      </c>
      <c r="Q302" s="1084" t="str">
        <f t="shared" si="132"/>
        <v/>
      </c>
      <c r="R302" s="963"/>
      <c r="S302" s="1027" t="str">
        <f t="shared" si="138"/>
        <v/>
      </c>
      <c r="T302" s="1027" t="str">
        <f t="shared" si="139"/>
        <v/>
      </c>
      <c r="U302" s="1148" t="str">
        <f t="shared" si="133"/>
        <v/>
      </c>
      <c r="V302" s="6"/>
      <c r="Z302" s="1072" t="str">
        <f t="shared" si="140"/>
        <v/>
      </c>
      <c r="AA302" s="1073">
        <f>+tab!$C$156</f>
        <v>0.62</v>
      </c>
      <c r="AB302" s="1074" t="e">
        <f t="shared" si="134"/>
        <v>#VALUE!</v>
      </c>
      <c r="AC302" s="1074" t="e">
        <f t="shared" si="135"/>
        <v>#VALUE!</v>
      </c>
      <c r="AD302" s="1074" t="e">
        <f t="shared" si="136"/>
        <v>#VALUE!</v>
      </c>
      <c r="AE302" s="1075" t="e">
        <f t="shared" si="141"/>
        <v>#VALUE!</v>
      </c>
      <c r="AF302" s="1075" t="e">
        <f t="shared" si="142"/>
        <v>#VALUE!</v>
      </c>
      <c r="AG302" s="1076">
        <f>IF(H302&gt;8,tab!C$157,tab!C$160)</f>
        <v>0.5</v>
      </c>
      <c r="AH302" s="1050">
        <f t="shared" si="143"/>
        <v>0</v>
      </c>
      <c r="AI302" s="1050">
        <f t="shared" si="144"/>
        <v>0</v>
      </c>
      <c r="AJ302" s="1077" t="e">
        <f t="shared" si="145"/>
        <v>#VALUE!</v>
      </c>
      <c r="AK302" s="1053" t="e">
        <f t="shared" si="146"/>
        <v>#VALUE!</v>
      </c>
      <c r="AL302" s="1052">
        <f t="shared" si="147"/>
        <v>30</v>
      </c>
      <c r="AM302" s="1052">
        <f t="shared" si="128"/>
        <v>30</v>
      </c>
      <c r="AN302" s="1078">
        <f t="shared" si="148"/>
        <v>0</v>
      </c>
      <c r="AS302" s="219"/>
      <c r="AU302" s="51"/>
      <c r="AV302" s="51"/>
    </row>
    <row r="303" spans="3:48" ht="13.15" customHeight="1" x14ac:dyDescent="0.2">
      <c r="C303" s="45"/>
      <c r="D303" s="196" t="str">
        <f>IF(op!D191=0,"",op!D191)</f>
        <v/>
      </c>
      <c r="E303" s="196" t="str">
        <f>IF(op!E191=0,"",op!E191)</f>
        <v/>
      </c>
      <c r="F303" s="196" t="str">
        <f>IF(op!F191=0,"",op!F191)</f>
        <v/>
      </c>
      <c r="G303" s="48" t="str">
        <f>IF(op!G191="","",op!G191+1)</f>
        <v/>
      </c>
      <c r="H303" s="1294" t="str">
        <f>IF(op!H191=0,"",op!H191)</f>
        <v/>
      </c>
      <c r="I303" s="48" t="str">
        <f>IF(op!I191=0,"",op!I191)</f>
        <v/>
      </c>
      <c r="J303" s="198" t="str">
        <f t="shared" si="137"/>
        <v/>
      </c>
      <c r="K303" s="1295" t="str">
        <f>IF(op!K191=0,0,op!K191)</f>
        <v/>
      </c>
      <c r="L303" s="963"/>
      <c r="M303" s="951" t="str">
        <f>IF(K303="","",IF(op!M191=0,0,op!M191))</f>
        <v/>
      </c>
      <c r="N303" s="951" t="str">
        <f>IF(K303="","",IF(op!N191=0,0,op!N191))</f>
        <v/>
      </c>
      <c r="O303" s="1083" t="str">
        <f t="shared" si="130"/>
        <v/>
      </c>
      <c r="P303" s="1084" t="str">
        <f t="shared" si="131"/>
        <v/>
      </c>
      <c r="Q303" s="1084" t="str">
        <f t="shared" si="132"/>
        <v/>
      </c>
      <c r="R303" s="963"/>
      <c r="S303" s="1027" t="str">
        <f t="shared" si="138"/>
        <v/>
      </c>
      <c r="T303" s="1027" t="str">
        <f t="shared" si="139"/>
        <v/>
      </c>
      <c r="U303" s="1148" t="str">
        <f t="shared" si="133"/>
        <v/>
      </c>
      <c r="V303" s="6"/>
      <c r="Z303" s="1072" t="str">
        <f t="shared" si="140"/>
        <v/>
      </c>
      <c r="AA303" s="1073">
        <f>+tab!$C$156</f>
        <v>0.62</v>
      </c>
      <c r="AB303" s="1074" t="e">
        <f t="shared" si="134"/>
        <v>#VALUE!</v>
      </c>
      <c r="AC303" s="1074" t="e">
        <f t="shared" si="135"/>
        <v>#VALUE!</v>
      </c>
      <c r="AD303" s="1074" t="e">
        <f t="shared" si="136"/>
        <v>#VALUE!</v>
      </c>
      <c r="AE303" s="1075" t="e">
        <f t="shared" si="141"/>
        <v>#VALUE!</v>
      </c>
      <c r="AF303" s="1075" t="e">
        <f t="shared" si="142"/>
        <v>#VALUE!</v>
      </c>
      <c r="AG303" s="1076">
        <f>IF(H303&gt;8,tab!C$157,tab!C$160)</f>
        <v>0.5</v>
      </c>
      <c r="AH303" s="1050">
        <f t="shared" si="143"/>
        <v>0</v>
      </c>
      <c r="AI303" s="1050">
        <f t="shared" si="144"/>
        <v>0</v>
      </c>
      <c r="AJ303" s="1077" t="e">
        <f t="shared" si="145"/>
        <v>#VALUE!</v>
      </c>
      <c r="AK303" s="1053" t="e">
        <f t="shared" si="146"/>
        <v>#VALUE!</v>
      </c>
      <c r="AL303" s="1052">
        <f t="shared" si="147"/>
        <v>30</v>
      </c>
      <c r="AM303" s="1052">
        <f t="shared" si="128"/>
        <v>30</v>
      </c>
      <c r="AN303" s="1078">
        <f t="shared" si="148"/>
        <v>0</v>
      </c>
      <c r="AS303" s="219"/>
      <c r="AU303" s="51"/>
      <c r="AV303" s="51"/>
    </row>
    <row r="304" spans="3:48" ht="13.15" customHeight="1" x14ac:dyDescent="0.2">
      <c r="C304" s="45"/>
      <c r="D304" s="196" t="str">
        <f>IF(op!D192=0,"",op!D192)</f>
        <v/>
      </c>
      <c r="E304" s="196" t="str">
        <f>IF(op!E192=0,"",op!E192)</f>
        <v/>
      </c>
      <c r="F304" s="196" t="str">
        <f>IF(op!F192=0,"",op!F192)</f>
        <v/>
      </c>
      <c r="G304" s="48" t="str">
        <f>IF(op!G192="","",op!G192+1)</f>
        <v/>
      </c>
      <c r="H304" s="1294" t="str">
        <f>IF(op!H192=0,"",op!H192)</f>
        <v/>
      </c>
      <c r="I304" s="48" t="str">
        <f>IF(op!I192=0,"",op!I192)</f>
        <v/>
      </c>
      <c r="J304" s="198" t="str">
        <f t="shared" ref="J304:J335" si="149">IF(E304="","",IF(J192=VLOOKUP(I304,Schaal2014,22,FALSE),J192,J192+1))</f>
        <v/>
      </c>
      <c r="K304" s="1295" t="str">
        <f>IF(op!K192=0,0,op!K192)</f>
        <v/>
      </c>
      <c r="L304" s="963"/>
      <c r="M304" s="951" t="str">
        <f>IF(K304="","",IF(op!M192=0,0,op!M192))</f>
        <v/>
      </c>
      <c r="N304" s="951" t="str">
        <f>IF(K304="","",IF(op!N192=0,0,op!N192))</f>
        <v/>
      </c>
      <c r="O304" s="1083" t="str">
        <f t="shared" si="130"/>
        <v/>
      </c>
      <c r="P304" s="1084" t="str">
        <f t="shared" si="131"/>
        <v/>
      </c>
      <c r="Q304" s="1084" t="str">
        <f t="shared" si="132"/>
        <v/>
      </c>
      <c r="R304" s="963"/>
      <c r="S304" s="1027" t="str">
        <f t="shared" ref="S304:S339" si="150">IF(K304="","",(1659*K304-Q304)*AC304)</f>
        <v/>
      </c>
      <c r="T304" s="1027" t="str">
        <f t="shared" ref="T304:T339" si="151">IF(K304="","",(Q304*AD304)+AB304*(AE304+AF304*(1-AG304)))</f>
        <v/>
      </c>
      <c r="U304" s="1148" t="str">
        <f t="shared" si="133"/>
        <v/>
      </c>
      <c r="V304" s="6"/>
      <c r="Z304" s="1072" t="str">
        <f t="shared" ref="Z304:Z339" si="152">IF(I304="","",VLOOKUP(I304,Schaal2014,J304+1,FALSE))</f>
        <v/>
      </c>
      <c r="AA304" s="1073">
        <f>+tab!$C$156</f>
        <v>0.62</v>
      </c>
      <c r="AB304" s="1074" t="e">
        <f t="shared" si="134"/>
        <v>#VALUE!</v>
      </c>
      <c r="AC304" s="1074" t="e">
        <f t="shared" si="135"/>
        <v>#VALUE!</v>
      </c>
      <c r="AD304" s="1074" t="e">
        <f t="shared" si="136"/>
        <v>#VALUE!</v>
      </c>
      <c r="AE304" s="1075" t="e">
        <f t="shared" ref="AE304:AE339" si="153">O304+P304</f>
        <v>#VALUE!</v>
      </c>
      <c r="AF304" s="1075" t="e">
        <f t="shared" ref="AF304:AF339" si="154">M304+N304</f>
        <v>#VALUE!</v>
      </c>
      <c r="AG304" s="1076">
        <f>IF(H304&gt;8,tab!C$157,tab!C$160)</f>
        <v>0.5</v>
      </c>
      <c r="AH304" s="1050">
        <f t="shared" ref="AH304:AH339" si="155">IF(G304&lt;25,0,IF(G304=25,25,IF(G304&lt;40,0,IF(G304=40,40,IF(G304&gt;=40,0)))))</f>
        <v>0</v>
      </c>
      <c r="AI304" s="1050">
        <f t="shared" ref="AI304:AI335" si="156">IF(AH304=25,Z304*1.08*K304/2,IF(AH304=40,Z304*1.08*K304,IF(AH304=0,0)))</f>
        <v>0</v>
      </c>
      <c r="AJ304" s="1077" t="e">
        <f t="shared" ref="AJ304:AJ339" si="157">DATE(YEAR($E$233),MONTH(H304),DAY(H304))&gt;$E$233</f>
        <v>#VALUE!</v>
      </c>
      <c r="AK304" s="1053" t="e">
        <f t="shared" ref="AK304:AK335" si="158">YEAR($E$233)-YEAR(H304)-AJ304</f>
        <v>#VALUE!</v>
      </c>
      <c r="AL304" s="1052">
        <f t="shared" ref="AL304:AL335" si="159">IF((H304=""),30,AK304)</f>
        <v>30</v>
      </c>
      <c r="AM304" s="1052">
        <f t="shared" ref="AM304:AM339" si="160">IF((AL304)&gt;50,50,(AL304))</f>
        <v>30</v>
      </c>
      <c r="AN304" s="1078">
        <f t="shared" ref="AN304:AN335" si="161">(AM304*(SUM(K304:K304)))</f>
        <v>0</v>
      </c>
      <c r="AS304" s="219"/>
      <c r="AU304" s="51"/>
      <c r="AV304" s="51"/>
    </row>
    <row r="305" spans="3:48" ht="13.15" customHeight="1" x14ac:dyDescent="0.2">
      <c r="C305" s="45"/>
      <c r="D305" s="196" t="str">
        <f>IF(op!D193=0,"",op!D193)</f>
        <v/>
      </c>
      <c r="E305" s="196" t="str">
        <f>IF(op!E193=0,"",op!E193)</f>
        <v/>
      </c>
      <c r="F305" s="196" t="str">
        <f>IF(op!F193=0,"",op!F193)</f>
        <v/>
      </c>
      <c r="G305" s="48" t="str">
        <f>IF(op!G193="","",op!G193+1)</f>
        <v/>
      </c>
      <c r="H305" s="1294" t="str">
        <f>IF(op!H193=0,"",op!H193)</f>
        <v/>
      </c>
      <c r="I305" s="48" t="str">
        <f>IF(op!I193=0,"",op!I193)</f>
        <v/>
      </c>
      <c r="J305" s="198" t="str">
        <f t="shared" si="149"/>
        <v/>
      </c>
      <c r="K305" s="1295" t="str">
        <f>IF(op!K193=0,0,op!K193)</f>
        <v/>
      </c>
      <c r="L305" s="963"/>
      <c r="M305" s="951" t="str">
        <f>IF(K305="","",IF(op!M193=0,0,op!M193))</f>
        <v/>
      </c>
      <c r="N305" s="951" t="str">
        <f>IF(K305="","",IF(op!N193=0,0,op!N193))</f>
        <v/>
      </c>
      <c r="O305" s="1083" t="str">
        <f t="shared" ref="O305:O339" si="162">IF(K305="","",IF(K305*40&gt;40,40,K305*40))</f>
        <v/>
      </c>
      <c r="P305" s="1084" t="str">
        <f t="shared" ref="P305:P339" si="163">IF(I305="","",IF(J305&lt;4,IF(40*K305&gt;40,40,40*K305),0))</f>
        <v/>
      </c>
      <c r="Q305" s="1084" t="str">
        <f t="shared" ref="Q305:Q339" si="164">IF(K305="","",SUM(M305:P305))</f>
        <v/>
      </c>
      <c r="R305" s="963"/>
      <c r="S305" s="1027" t="str">
        <f t="shared" si="150"/>
        <v/>
      </c>
      <c r="T305" s="1027" t="str">
        <f t="shared" si="151"/>
        <v/>
      </c>
      <c r="U305" s="1148" t="str">
        <f t="shared" ref="U305:U339" si="165">IF(K305="","",SUM(S305:T305))</f>
        <v/>
      </c>
      <c r="V305" s="6"/>
      <c r="Z305" s="1072" t="str">
        <f t="shared" si="152"/>
        <v/>
      </c>
      <c r="AA305" s="1073">
        <f>+tab!$C$156</f>
        <v>0.62</v>
      </c>
      <c r="AB305" s="1074" t="e">
        <f t="shared" ref="AB305:AB339" si="166">Z305*12/1659</f>
        <v>#VALUE!</v>
      </c>
      <c r="AC305" s="1074" t="e">
        <f t="shared" ref="AC305:AC339" si="167">Z305*12*(1+AA305)/1659</f>
        <v>#VALUE!</v>
      </c>
      <c r="AD305" s="1074" t="e">
        <f t="shared" ref="AD305:AD339" si="168">AC305-AB305</f>
        <v>#VALUE!</v>
      </c>
      <c r="AE305" s="1075" t="e">
        <f t="shared" si="153"/>
        <v>#VALUE!</v>
      </c>
      <c r="AF305" s="1075" t="e">
        <f t="shared" si="154"/>
        <v>#VALUE!</v>
      </c>
      <c r="AG305" s="1076">
        <f>IF(H305&gt;8,tab!C$157,tab!C$160)</f>
        <v>0.5</v>
      </c>
      <c r="AH305" s="1050">
        <f t="shared" si="155"/>
        <v>0</v>
      </c>
      <c r="AI305" s="1050">
        <f t="shared" si="156"/>
        <v>0</v>
      </c>
      <c r="AJ305" s="1077" t="e">
        <f t="shared" si="157"/>
        <v>#VALUE!</v>
      </c>
      <c r="AK305" s="1053" t="e">
        <f t="shared" si="158"/>
        <v>#VALUE!</v>
      </c>
      <c r="AL305" s="1052">
        <f t="shared" si="159"/>
        <v>30</v>
      </c>
      <c r="AM305" s="1052">
        <f t="shared" si="160"/>
        <v>30</v>
      </c>
      <c r="AN305" s="1078">
        <f t="shared" si="161"/>
        <v>0</v>
      </c>
      <c r="AS305" s="219"/>
      <c r="AU305" s="51"/>
      <c r="AV305" s="51"/>
    </row>
    <row r="306" spans="3:48" ht="13.15" customHeight="1" x14ac:dyDescent="0.2">
      <c r="C306" s="45"/>
      <c r="D306" s="196" t="str">
        <f>IF(op!D194=0,"",op!D194)</f>
        <v/>
      </c>
      <c r="E306" s="196" t="str">
        <f>IF(op!E194=0,"",op!E194)</f>
        <v/>
      </c>
      <c r="F306" s="196" t="str">
        <f>IF(op!F194=0,"",op!F194)</f>
        <v/>
      </c>
      <c r="G306" s="48" t="str">
        <f>IF(op!G194="","",op!G194+1)</f>
        <v/>
      </c>
      <c r="H306" s="1294" t="str">
        <f>IF(op!H194=0,"",op!H194)</f>
        <v/>
      </c>
      <c r="I306" s="48" t="str">
        <f>IF(op!I194=0,"",op!I194)</f>
        <v/>
      </c>
      <c r="J306" s="198" t="str">
        <f t="shared" si="149"/>
        <v/>
      </c>
      <c r="K306" s="1295" t="str">
        <f>IF(op!K194=0,0,op!K194)</f>
        <v/>
      </c>
      <c r="L306" s="963"/>
      <c r="M306" s="951" t="str">
        <f>IF(K306="","",IF(op!M194=0,0,op!M194))</f>
        <v/>
      </c>
      <c r="N306" s="951" t="str">
        <f>IF(K306="","",IF(op!N194=0,0,op!N194))</f>
        <v/>
      </c>
      <c r="O306" s="1083" t="str">
        <f t="shared" si="162"/>
        <v/>
      </c>
      <c r="P306" s="1084" t="str">
        <f t="shared" si="163"/>
        <v/>
      </c>
      <c r="Q306" s="1084" t="str">
        <f t="shared" si="164"/>
        <v/>
      </c>
      <c r="R306" s="963"/>
      <c r="S306" s="1027" t="str">
        <f t="shared" si="150"/>
        <v/>
      </c>
      <c r="T306" s="1027" t="str">
        <f t="shared" si="151"/>
        <v/>
      </c>
      <c r="U306" s="1148" t="str">
        <f t="shared" si="165"/>
        <v/>
      </c>
      <c r="V306" s="6"/>
      <c r="Z306" s="1072" t="str">
        <f t="shared" si="152"/>
        <v/>
      </c>
      <c r="AA306" s="1073">
        <f>+tab!$C$156</f>
        <v>0.62</v>
      </c>
      <c r="AB306" s="1074" t="e">
        <f t="shared" si="166"/>
        <v>#VALUE!</v>
      </c>
      <c r="AC306" s="1074" t="e">
        <f t="shared" si="167"/>
        <v>#VALUE!</v>
      </c>
      <c r="AD306" s="1074" t="e">
        <f t="shared" si="168"/>
        <v>#VALUE!</v>
      </c>
      <c r="AE306" s="1075" t="e">
        <f t="shared" si="153"/>
        <v>#VALUE!</v>
      </c>
      <c r="AF306" s="1075" t="e">
        <f t="shared" si="154"/>
        <v>#VALUE!</v>
      </c>
      <c r="AG306" s="1076">
        <f>IF(H306&gt;8,tab!C$157,tab!C$160)</f>
        <v>0.5</v>
      </c>
      <c r="AH306" s="1050">
        <f t="shared" si="155"/>
        <v>0</v>
      </c>
      <c r="AI306" s="1050">
        <f t="shared" si="156"/>
        <v>0</v>
      </c>
      <c r="AJ306" s="1077" t="e">
        <f t="shared" si="157"/>
        <v>#VALUE!</v>
      </c>
      <c r="AK306" s="1053" t="e">
        <f t="shared" si="158"/>
        <v>#VALUE!</v>
      </c>
      <c r="AL306" s="1052">
        <f t="shared" si="159"/>
        <v>30</v>
      </c>
      <c r="AM306" s="1052">
        <f t="shared" si="160"/>
        <v>30</v>
      </c>
      <c r="AN306" s="1078">
        <f t="shared" si="161"/>
        <v>0</v>
      </c>
      <c r="AS306" s="219"/>
      <c r="AU306" s="51"/>
      <c r="AV306" s="51"/>
    </row>
    <row r="307" spans="3:48" ht="13.15" customHeight="1" x14ac:dyDescent="0.2">
      <c r="C307" s="45"/>
      <c r="D307" s="196" t="str">
        <f>IF(op!D195=0,"",op!D195)</f>
        <v/>
      </c>
      <c r="E307" s="196" t="str">
        <f>IF(op!E195=0,"",op!E195)</f>
        <v/>
      </c>
      <c r="F307" s="196" t="str">
        <f>IF(op!F195=0,"",op!F195)</f>
        <v/>
      </c>
      <c r="G307" s="48" t="str">
        <f>IF(op!G195="","",op!G195+1)</f>
        <v/>
      </c>
      <c r="H307" s="1294" t="str">
        <f>IF(op!H195=0,"",op!H195)</f>
        <v/>
      </c>
      <c r="I307" s="48" t="str">
        <f>IF(op!I195=0,"",op!I195)</f>
        <v/>
      </c>
      <c r="J307" s="198" t="str">
        <f t="shared" si="149"/>
        <v/>
      </c>
      <c r="K307" s="1295" t="str">
        <f>IF(op!K195=0,0,op!K195)</f>
        <v/>
      </c>
      <c r="L307" s="963"/>
      <c r="M307" s="951" t="str">
        <f>IF(K307="","",IF(op!M195=0,0,op!M195))</f>
        <v/>
      </c>
      <c r="N307" s="951" t="str">
        <f>IF(K307="","",IF(op!N195=0,0,op!N195))</f>
        <v/>
      </c>
      <c r="O307" s="1083" t="str">
        <f t="shared" si="162"/>
        <v/>
      </c>
      <c r="P307" s="1084" t="str">
        <f t="shared" si="163"/>
        <v/>
      </c>
      <c r="Q307" s="1084" t="str">
        <f t="shared" si="164"/>
        <v/>
      </c>
      <c r="R307" s="963"/>
      <c r="S307" s="1027" t="str">
        <f t="shared" si="150"/>
        <v/>
      </c>
      <c r="T307" s="1027" t="str">
        <f t="shared" si="151"/>
        <v/>
      </c>
      <c r="U307" s="1148" t="str">
        <f t="shared" si="165"/>
        <v/>
      </c>
      <c r="V307" s="6"/>
      <c r="Z307" s="1072" t="str">
        <f t="shared" si="152"/>
        <v/>
      </c>
      <c r="AA307" s="1073">
        <f>+tab!$C$156</f>
        <v>0.62</v>
      </c>
      <c r="AB307" s="1074" t="e">
        <f t="shared" si="166"/>
        <v>#VALUE!</v>
      </c>
      <c r="AC307" s="1074" t="e">
        <f t="shared" si="167"/>
        <v>#VALUE!</v>
      </c>
      <c r="AD307" s="1074" t="e">
        <f t="shared" si="168"/>
        <v>#VALUE!</v>
      </c>
      <c r="AE307" s="1075" t="e">
        <f t="shared" si="153"/>
        <v>#VALUE!</v>
      </c>
      <c r="AF307" s="1075" t="e">
        <f t="shared" si="154"/>
        <v>#VALUE!</v>
      </c>
      <c r="AG307" s="1076">
        <f>IF(H307&gt;8,tab!C$157,tab!C$160)</f>
        <v>0.5</v>
      </c>
      <c r="AH307" s="1050">
        <f t="shared" si="155"/>
        <v>0</v>
      </c>
      <c r="AI307" s="1050">
        <f t="shared" si="156"/>
        <v>0</v>
      </c>
      <c r="AJ307" s="1077" t="e">
        <f t="shared" si="157"/>
        <v>#VALUE!</v>
      </c>
      <c r="AK307" s="1053" t="e">
        <f t="shared" si="158"/>
        <v>#VALUE!</v>
      </c>
      <c r="AL307" s="1052">
        <f t="shared" si="159"/>
        <v>30</v>
      </c>
      <c r="AM307" s="1052">
        <f t="shared" si="160"/>
        <v>30</v>
      </c>
      <c r="AN307" s="1078">
        <f t="shared" si="161"/>
        <v>0</v>
      </c>
      <c r="AS307" s="219"/>
      <c r="AU307" s="51"/>
      <c r="AV307" s="51"/>
    </row>
    <row r="308" spans="3:48" ht="13.15" customHeight="1" x14ac:dyDescent="0.2">
      <c r="C308" s="45"/>
      <c r="D308" s="196" t="str">
        <f>IF(op!D196=0,"",op!D196)</f>
        <v/>
      </c>
      <c r="E308" s="196" t="str">
        <f>IF(op!E196=0,"",op!E196)</f>
        <v/>
      </c>
      <c r="F308" s="196" t="str">
        <f>IF(op!F196=0,"",op!F196)</f>
        <v/>
      </c>
      <c r="G308" s="48" t="str">
        <f>IF(op!G196="","",op!G196+1)</f>
        <v/>
      </c>
      <c r="H308" s="1294" t="str">
        <f>IF(op!H196=0,"",op!H196)</f>
        <v/>
      </c>
      <c r="I308" s="48" t="str">
        <f>IF(op!I196=0,"",op!I196)</f>
        <v/>
      </c>
      <c r="J308" s="198" t="str">
        <f t="shared" si="149"/>
        <v/>
      </c>
      <c r="K308" s="1295" t="str">
        <f>IF(op!K196=0,0,op!K196)</f>
        <v/>
      </c>
      <c r="L308" s="963"/>
      <c r="M308" s="951" t="str">
        <f>IF(K308="","",IF(op!M196=0,0,op!M196))</f>
        <v/>
      </c>
      <c r="N308" s="951" t="str">
        <f>IF(K308="","",IF(op!N196=0,0,op!N196))</f>
        <v/>
      </c>
      <c r="O308" s="1083" t="str">
        <f t="shared" si="162"/>
        <v/>
      </c>
      <c r="P308" s="1084" t="str">
        <f t="shared" si="163"/>
        <v/>
      </c>
      <c r="Q308" s="1084" t="str">
        <f t="shared" si="164"/>
        <v/>
      </c>
      <c r="R308" s="963"/>
      <c r="S308" s="1027" t="str">
        <f t="shared" si="150"/>
        <v/>
      </c>
      <c r="T308" s="1027" t="str">
        <f t="shared" si="151"/>
        <v/>
      </c>
      <c r="U308" s="1148" t="str">
        <f t="shared" si="165"/>
        <v/>
      </c>
      <c r="V308" s="6"/>
      <c r="Z308" s="1072" t="str">
        <f t="shared" si="152"/>
        <v/>
      </c>
      <c r="AA308" s="1073">
        <f>+tab!$C$156</f>
        <v>0.62</v>
      </c>
      <c r="AB308" s="1074" t="e">
        <f t="shared" si="166"/>
        <v>#VALUE!</v>
      </c>
      <c r="AC308" s="1074" t="e">
        <f t="shared" si="167"/>
        <v>#VALUE!</v>
      </c>
      <c r="AD308" s="1074" t="e">
        <f t="shared" si="168"/>
        <v>#VALUE!</v>
      </c>
      <c r="AE308" s="1075" t="e">
        <f t="shared" si="153"/>
        <v>#VALUE!</v>
      </c>
      <c r="AF308" s="1075" t="e">
        <f t="shared" si="154"/>
        <v>#VALUE!</v>
      </c>
      <c r="AG308" s="1076">
        <f>IF(H308&gt;8,tab!C$157,tab!C$160)</f>
        <v>0.5</v>
      </c>
      <c r="AH308" s="1050">
        <f t="shared" si="155"/>
        <v>0</v>
      </c>
      <c r="AI308" s="1050">
        <f t="shared" si="156"/>
        <v>0</v>
      </c>
      <c r="AJ308" s="1077" t="e">
        <f t="shared" si="157"/>
        <v>#VALUE!</v>
      </c>
      <c r="AK308" s="1053" t="e">
        <f t="shared" si="158"/>
        <v>#VALUE!</v>
      </c>
      <c r="AL308" s="1052">
        <f t="shared" si="159"/>
        <v>30</v>
      </c>
      <c r="AM308" s="1052">
        <f t="shared" si="160"/>
        <v>30</v>
      </c>
      <c r="AN308" s="1078">
        <f t="shared" si="161"/>
        <v>0</v>
      </c>
      <c r="AS308" s="219"/>
      <c r="AU308" s="51"/>
      <c r="AV308" s="51"/>
    </row>
    <row r="309" spans="3:48" ht="13.15" customHeight="1" x14ac:dyDescent="0.2">
      <c r="C309" s="45"/>
      <c r="D309" s="196" t="str">
        <f>IF(op!D197=0,"",op!D197)</f>
        <v/>
      </c>
      <c r="E309" s="196" t="str">
        <f>IF(op!E197=0,"",op!E197)</f>
        <v/>
      </c>
      <c r="F309" s="196" t="str">
        <f>IF(op!F197=0,"",op!F197)</f>
        <v/>
      </c>
      <c r="G309" s="48" t="str">
        <f>IF(op!G197="","",op!G197+1)</f>
        <v/>
      </c>
      <c r="H309" s="1294" t="str">
        <f>IF(op!H197=0,"",op!H197)</f>
        <v/>
      </c>
      <c r="I309" s="48" t="str">
        <f>IF(op!I197=0,"",op!I197)</f>
        <v/>
      </c>
      <c r="J309" s="198" t="str">
        <f t="shared" si="149"/>
        <v/>
      </c>
      <c r="K309" s="1295" t="str">
        <f>IF(op!K197=0,0,op!K197)</f>
        <v/>
      </c>
      <c r="L309" s="963"/>
      <c r="M309" s="951" t="str">
        <f>IF(K309="","",IF(op!M197=0,0,op!M197))</f>
        <v/>
      </c>
      <c r="N309" s="951" t="str">
        <f>IF(K309="","",IF(op!N197=0,0,op!N197))</f>
        <v/>
      </c>
      <c r="O309" s="1083" t="str">
        <f t="shared" si="162"/>
        <v/>
      </c>
      <c r="P309" s="1084" t="str">
        <f t="shared" si="163"/>
        <v/>
      </c>
      <c r="Q309" s="1084" t="str">
        <f t="shared" si="164"/>
        <v/>
      </c>
      <c r="R309" s="963"/>
      <c r="S309" s="1027" t="str">
        <f t="shared" si="150"/>
        <v/>
      </c>
      <c r="T309" s="1027" t="str">
        <f t="shared" si="151"/>
        <v/>
      </c>
      <c r="U309" s="1148" t="str">
        <f t="shared" si="165"/>
        <v/>
      </c>
      <c r="V309" s="6"/>
      <c r="Z309" s="1072" t="str">
        <f t="shared" si="152"/>
        <v/>
      </c>
      <c r="AA309" s="1073">
        <f>+tab!$C$156</f>
        <v>0.62</v>
      </c>
      <c r="AB309" s="1074" t="e">
        <f t="shared" si="166"/>
        <v>#VALUE!</v>
      </c>
      <c r="AC309" s="1074" t="e">
        <f t="shared" si="167"/>
        <v>#VALUE!</v>
      </c>
      <c r="AD309" s="1074" t="e">
        <f t="shared" si="168"/>
        <v>#VALUE!</v>
      </c>
      <c r="AE309" s="1075" t="e">
        <f t="shared" si="153"/>
        <v>#VALUE!</v>
      </c>
      <c r="AF309" s="1075" t="e">
        <f t="shared" si="154"/>
        <v>#VALUE!</v>
      </c>
      <c r="AG309" s="1076">
        <f>IF(H309&gt;8,tab!C$157,tab!C$160)</f>
        <v>0.5</v>
      </c>
      <c r="AH309" s="1050">
        <f t="shared" si="155"/>
        <v>0</v>
      </c>
      <c r="AI309" s="1050">
        <f t="shared" si="156"/>
        <v>0</v>
      </c>
      <c r="AJ309" s="1077" t="e">
        <f t="shared" si="157"/>
        <v>#VALUE!</v>
      </c>
      <c r="AK309" s="1053" t="e">
        <f t="shared" si="158"/>
        <v>#VALUE!</v>
      </c>
      <c r="AL309" s="1052">
        <f t="shared" si="159"/>
        <v>30</v>
      </c>
      <c r="AM309" s="1052">
        <f t="shared" si="160"/>
        <v>30</v>
      </c>
      <c r="AN309" s="1078">
        <f t="shared" si="161"/>
        <v>0</v>
      </c>
      <c r="AS309" s="219"/>
      <c r="AU309" s="51"/>
      <c r="AV309" s="51"/>
    </row>
    <row r="310" spans="3:48" ht="13.15" customHeight="1" x14ac:dyDescent="0.2">
      <c r="C310" s="45"/>
      <c r="D310" s="196" t="str">
        <f>IF(op!D198=0,"",op!D198)</f>
        <v/>
      </c>
      <c r="E310" s="196" t="str">
        <f>IF(op!E198=0,"",op!E198)</f>
        <v/>
      </c>
      <c r="F310" s="196" t="str">
        <f>IF(op!F198=0,"",op!F198)</f>
        <v/>
      </c>
      <c r="G310" s="48" t="str">
        <f>IF(op!G198="","",op!G198+1)</f>
        <v/>
      </c>
      <c r="H310" s="1294" t="str">
        <f>IF(op!H198=0,"",op!H198)</f>
        <v/>
      </c>
      <c r="I310" s="48" t="str">
        <f>IF(op!I198=0,"",op!I198)</f>
        <v/>
      </c>
      <c r="J310" s="198" t="str">
        <f t="shared" si="149"/>
        <v/>
      </c>
      <c r="K310" s="1295" t="str">
        <f>IF(op!K198=0,0,op!K198)</f>
        <v/>
      </c>
      <c r="L310" s="963"/>
      <c r="M310" s="951" t="str">
        <f>IF(K310="","",IF(op!M198=0,0,op!M198))</f>
        <v/>
      </c>
      <c r="N310" s="951" t="str">
        <f>IF(K310="","",IF(op!N198=0,0,op!N198))</f>
        <v/>
      </c>
      <c r="O310" s="1083" t="str">
        <f t="shared" si="162"/>
        <v/>
      </c>
      <c r="P310" s="1084" t="str">
        <f t="shared" si="163"/>
        <v/>
      </c>
      <c r="Q310" s="1084" t="str">
        <f t="shared" si="164"/>
        <v/>
      </c>
      <c r="R310" s="963"/>
      <c r="S310" s="1027" t="str">
        <f t="shared" si="150"/>
        <v/>
      </c>
      <c r="T310" s="1027" t="str">
        <f t="shared" si="151"/>
        <v/>
      </c>
      <c r="U310" s="1148" t="str">
        <f t="shared" si="165"/>
        <v/>
      </c>
      <c r="V310" s="6"/>
      <c r="Z310" s="1072" t="str">
        <f t="shared" si="152"/>
        <v/>
      </c>
      <c r="AA310" s="1073">
        <f>+tab!$C$156</f>
        <v>0.62</v>
      </c>
      <c r="AB310" s="1074" t="e">
        <f t="shared" si="166"/>
        <v>#VALUE!</v>
      </c>
      <c r="AC310" s="1074" t="e">
        <f t="shared" si="167"/>
        <v>#VALUE!</v>
      </c>
      <c r="AD310" s="1074" t="e">
        <f t="shared" si="168"/>
        <v>#VALUE!</v>
      </c>
      <c r="AE310" s="1075" t="e">
        <f t="shared" si="153"/>
        <v>#VALUE!</v>
      </c>
      <c r="AF310" s="1075" t="e">
        <f t="shared" si="154"/>
        <v>#VALUE!</v>
      </c>
      <c r="AG310" s="1076">
        <f>IF(H310&gt;8,tab!C$157,tab!C$160)</f>
        <v>0.5</v>
      </c>
      <c r="AH310" s="1050">
        <f t="shared" si="155"/>
        <v>0</v>
      </c>
      <c r="AI310" s="1050">
        <f t="shared" si="156"/>
        <v>0</v>
      </c>
      <c r="AJ310" s="1077" t="e">
        <f t="shared" si="157"/>
        <v>#VALUE!</v>
      </c>
      <c r="AK310" s="1053" t="e">
        <f t="shared" si="158"/>
        <v>#VALUE!</v>
      </c>
      <c r="AL310" s="1052">
        <f t="shared" si="159"/>
        <v>30</v>
      </c>
      <c r="AM310" s="1052">
        <f t="shared" si="160"/>
        <v>30</v>
      </c>
      <c r="AN310" s="1078">
        <f t="shared" si="161"/>
        <v>0</v>
      </c>
      <c r="AS310" s="219"/>
      <c r="AU310" s="51"/>
      <c r="AV310" s="51"/>
    </row>
    <row r="311" spans="3:48" ht="13.15" customHeight="1" x14ac:dyDescent="0.2">
      <c r="C311" s="45"/>
      <c r="D311" s="196" t="str">
        <f>IF(op!D199=0,"",op!D199)</f>
        <v/>
      </c>
      <c r="E311" s="196" t="str">
        <f>IF(op!E199=0,"",op!E199)</f>
        <v/>
      </c>
      <c r="F311" s="196" t="str">
        <f>IF(op!F199=0,"",op!F199)</f>
        <v/>
      </c>
      <c r="G311" s="48" t="str">
        <f>IF(op!G199="","",op!G199+1)</f>
        <v/>
      </c>
      <c r="H311" s="1294" t="str">
        <f>IF(op!H199=0,"",op!H199)</f>
        <v/>
      </c>
      <c r="I311" s="48" t="str">
        <f>IF(op!I199=0,"",op!I199)</f>
        <v/>
      </c>
      <c r="J311" s="198" t="str">
        <f t="shared" si="149"/>
        <v/>
      </c>
      <c r="K311" s="1295" t="str">
        <f>IF(op!K199=0,0,op!K199)</f>
        <v/>
      </c>
      <c r="L311" s="963"/>
      <c r="M311" s="951" t="str">
        <f>IF(K311="","",IF(op!M199=0,0,op!M199))</f>
        <v/>
      </c>
      <c r="N311" s="951" t="str">
        <f>IF(K311="","",IF(op!N199=0,0,op!N199))</f>
        <v/>
      </c>
      <c r="O311" s="1083" t="str">
        <f t="shared" si="162"/>
        <v/>
      </c>
      <c r="P311" s="1084" t="str">
        <f t="shared" si="163"/>
        <v/>
      </c>
      <c r="Q311" s="1084" t="str">
        <f t="shared" si="164"/>
        <v/>
      </c>
      <c r="R311" s="963"/>
      <c r="S311" s="1027" t="str">
        <f t="shared" si="150"/>
        <v/>
      </c>
      <c r="T311" s="1027" t="str">
        <f t="shared" si="151"/>
        <v/>
      </c>
      <c r="U311" s="1148" t="str">
        <f t="shared" si="165"/>
        <v/>
      </c>
      <c r="V311" s="6"/>
      <c r="Z311" s="1072" t="str">
        <f t="shared" si="152"/>
        <v/>
      </c>
      <c r="AA311" s="1073">
        <f>+tab!$C$156</f>
        <v>0.62</v>
      </c>
      <c r="AB311" s="1074" t="e">
        <f t="shared" si="166"/>
        <v>#VALUE!</v>
      </c>
      <c r="AC311" s="1074" t="e">
        <f t="shared" si="167"/>
        <v>#VALUE!</v>
      </c>
      <c r="AD311" s="1074" t="e">
        <f t="shared" si="168"/>
        <v>#VALUE!</v>
      </c>
      <c r="AE311" s="1075" t="e">
        <f t="shared" si="153"/>
        <v>#VALUE!</v>
      </c>
      <c r="AF311" s="1075" t="e">
        <f t="shared" si="154"/>
        <v>#VALUE!</v>
      </c>
      <c r="AG311" s="1076">
        <f>IF(H311&gt;8,tab!C$157,tab!C$160)</f>
        <v>0.5</v>
      </c>
      <c r="AH311" s="1050">
        <f t="shared" si="155"/>
        <v>0</v>
      </c>
      <c r="AI311" s="1050">
        <f t="shared" si="156"/>
        <v>0</v>
      </c>
      <c r="AJ311" s="1077" t="e">
        <f t="shared" si="157"/>
        <v>#VALUE!</v>
      </c>
      <c r="AK311" s="1053" t="e">
        <f t="shared" si="158"/>
        <v>#VALUE!</v>
      </c>
      <c r="AL311" s="1052">
        <f t="shared" si="159"/>
        <v>30</v>
      </c>
      <c r="AM311" s="1052">
        <f t="shared" si="160"/>
        <v>30</v>
      </c>
      <c r="AN311" s="1078">
        <f t="shared" si="161"/>
        <v>0</v>
      </c>
      <c r="AS311" s="219"/>
      <c r="AU311" s="51"/>
      <c r="AV311" s="51"/>
    </row>
    <row r="312" spans="3:48" ht="13.15" customHeight="1" x14ac:dyDescent="0.2">
      <c r="C312" s="45"/>
      <c r="D312" s="196" t="str">
        <f>IF(op!D200=0,"",op!D200)</f>
        <v/>
      </c>
      <c r="E312" s="196" t="str">
        <f>IF(op!E200=0,"",op!E200)</f>
        <v/>
      </c>
      <c r="F312" s="196" t="str">
        <f>IF(op!F200=0,"",op!F200)</f>
        <v/>
      </c>
      <c r="G312" s="48" t="str">
        <f>IF(op!G200="","",op!G200+1)</f>
        <v/>
      </c>
      <c r="H312" s="1294" t="str">
        <f>IF(op!H200=0,"",op!H200)</f>
        <v/>
      </c>
      <c r="I312" s="48" t="str">
        <f>IF(op!I200=0,"",op!I200)</f>
        <v/>
      </c>
      <c r="J312" s="198" t="str">
        <f t="shared" si="149"/>
        <v/>
      </c>
      <c r="K312" s="1295" t="str">
        <f>IF(op!K200=0,0,op!K200)</f>
        <v/>
      </c>
      <c r="L312" s="963"/>
      <c r="M312" s="951" t="str">
        <f>IF(K312="","",IF(op!M200=0,0,op!M200))</f>
        <v/>
      </c>
      <c r="N312" s="951" t="str">
        <f>IF(K312="","",IF(op!N200=0,0,op!N200))</f>
        <v/>
      </c>
      <c r="O312" s="1083" t="str">
        <f t="shared" si="162"/>
        <v/>
      </c>
      <c r="P312" s="1084" t="str">
        <f t="shared" si="163"/>
        <v/>
      </c>
      <c r="Q312" s="1084" t="str">
        <f t="shared" si="164"/>
        <v/>
      </c>
      <c r="R312" s="963"/>
      <c r="S312" s="1027" t="str">
        <f t="shared" si="150"/>
        <v/>
      </c>
      <c r="T312" s="1027" t="str">
        <f t="shared" si="151"/>
        <v/>
      </c>
      <c r="U312" s="1148" t="str">
        <f t="shared" si="165"/>
        <v/>
      </c>
      <c r="V312" s="6"/>
      <c r="Z312" s="1072" t="str">
        <f t="shared" si="152"/>
        <v/>
      </c>
      <c r="AA312" s="1073">
        <f>+tab!$C$156</f>
        <v>0.62</v>
      </c>
      <c r="AB312" s="1074" t="e">
        <f t="shared" si="166"/>
        <v>#VALUE!</v>
      </c>
      <c r="AC312" s="1074" t="e">
        <f t="shared" si="167"/>
        <v>#VALUE!</v>
      </c>
      <c r="AD312" s="1074" t="e">
        <f t="shared" si="168"/>
        <v>#VALUE!</v>
      </c>
      <c r="AE312" s="1075" t="e">
        <f t="shared" si="153"/>
        <v>#VALUE!</v>
      </c>
      <c r="AF312" s="1075" t="e">
        <f t="shared" si="154"/>
        <v>#VALUE!</v>
      </c>
      <c r="AG312" s="1076">
        <f>IF(H312&gt;8,tab!C$157,tab!C$160)</f>
        <v>0.5</v>
      </c>
      <c r="AH312" s="1050">
        <f t="shared" si="155"/>
        <v>0</v>
      </c>
      <c r="AI312" s="1050">
        <f t="shared" si="156"/>
        <v>0</v>
      </c>
      <c r="AJ312" s="1077" t="e">
        <f t="shared" si="157"/>
        <v>#VALUE!</v>
      </c>
      <c r="AK312" s="1053" t="e">
        <f t="shared" si="158"/>
        <v>#VALUE!</v>
      </c>
      <c r="AL312" s="1052">
        <f t="shared" si="159"/>
        <v>30</v>
      </c>
      <c r="AM312" s="1052">
        <f t="shared" si="160"/>
        <v>30</v>
      </c>
      <c r="AN312" s="1078">
        <f t="shared" si="161"/>
        <v>0</v>
      </c>
      <c r="AS312" s="219"/>
      <c r="AU312" s="51"/>
      <c r="AV312" s="51"/>
    </row>
    <row r="313" spans="3:48" ht="13.15" customHeight="1" x14ac:dyDescent="0.2">
      <c r="C313" s="45"/>
      <c r="D313" s="196" t="str">
        <f>IF(op!D201=0,"",op!D201)</f>
        <v/>
      </c>
      <c r="E313" s="196" t="str">
        <f>IF(op!E201=0,"",op!E201)</f>
        <v/>
      </c>
      <c r="F313" s="196" t="str">
        <f>IF(op!F201=0,"",op!F201)</f>
        <v/>
      </c>
      <c r="G313" s="48" t="str">
        <f>IF(op!G201="","",op!G201+1)</f>
        <v/>
      </c>
      <c r="H313" s="1294" t="str">
        <f>IF(op!H201=0,"",op!H201)</f>
        <v/>
      </c>
      <c r="I313" s="48" t="str">
        <f>IF(op!I201=0,"",op!I201)</f>
        <v/>
      </c>
      <c r="J313" s="198" t="str">
        <f t="shared" si="149"/>
        <v/>
      </c>
      <c r="K313" s="1295" t="str">
        <f>IF(op!K201=0,0,op!K201)</f>
        <v/>
      </c>
      <c r="L313" s="963"/>
      <c r="M313" s="951" t="str">
        <f>IF(K313="","",IF(op!M201=0,0,op!M201))</f>
        <v/>
      </c>
      <c r="N313" s="951" t="str">
        <f>IF(K313="","",IF(op!N201=0,0,op!N201))</f>
        <v/>
      </c>
      <c r="O313" s="1083" t="str">
        <f t="shared" si="162"/>
        <v/>
      </c>
      <c r="P313" s="1084" t="str">
        <f t="shared" si="163"/>
        <v/>
      </c>
      <c r="Q313" s="1084" t="str">
        <f t="shared" si="164"/>
        <v/>
      </c>
      <c r="R313" s="963"/>
      <c r="S313" s="1027" t="str">
        <f t="shared" si="150"/>
        <v/>
      </c>
      <c r="T313" s="1027" t="str">
        <f t="shared" si="151"/>
        <v/>
      </c>
      <c r="U313" s="1148" t="str">
        <f t="shared" si="165"/>
        <v/>
      </c>
      <c r="V313" s="6"/>
      <c r="Z313" s="1072" t="str">
        <f t="shared" si="152"/>
        <v/>
      </c>
      <c r="AA313" s="1073">
        <f>+tab!$C$156</f>
        <v>0.62</v>
      </c>
      <c r="AB313" s="1074" t="e">
        <f t="shared" si="166"/>
        <v>#VALUE!</v>
      </c>
      <c r="AC313" s="1074" t="e">
        <f t="shared" si="167"/>
        <v>#VALUE!</v>
      </c>
      <c r="AD313" s="1074" t="e">
        <f t="shared" si="168"/>
        <v>#VALUE!</v>
      </c>
      <c r="AE313" s="1075" t="e">
        <f t="shared" si="153"/>
        <v>#VALUE!</v>
      </c>
      <c r="AF313" s="1075" t="e">
        <f t="shared" si="154"/>
        <v>#VALUE!</v>
      </c>
      <c r="AG313" s="1076">
        <f>IF(H313&gt;8,tab!C$157,tab!C$160)</f>
        <v>0.5</v>
      </c>
      <c r="AH313" s="1050">
        <f t="shared" si="155"/>
        <v>0</v>
      </c>
      <c r="AI313" s="1050">
        <f t="shared" si="156"/>
        <v>0</v>
      </c>
      <c r="AJ313" s="1077" t="e">
        <f t="shared" si="157"/>
        <v>#VALUE!</v>
      </c>
      <c r="AK313" s="1053" t="e">
        <f t="shared" si="158"/>
        <v>#VALUE!</v>
      </c>
      <c r="AL313" s="1052">
        <f t="shared" si="159"/>
        <v>30</v>
      </c>
      <c r="AM313" s="1052">
        <f t="shared" si="160"/>
        <v>30</v>
      </c>
      <c r="AN313" s="1078">
        <f t="shared" si="161"/>
        <v>0</v>
      </c>
      <c r="AS313" s="219"/>
      <c r="AU313" s="51"/>
      <c r="AV313" s="51"/>
    </row>
    <row r="314" spans="3:48" ht="13.15" customHeight="1" x14ac:dyDescent="0.2">
      <c r="C314" s="45"/>
      <c r="D314" s="196" t="str">
        <f>IF(op!D202=0,"",op!D202)</f>
        <v/>
      </c>
      <c r="E314" s="196" t="str">
        <f>IF(op!E202=0,"",op!E202)</f>
        <v/>
      </c>
      <c r="F314" s="196" t="str">
        <f>IF(op!F202=0,"",op!F202)</f>
        <v/>
      </c>
      <c r="G314" s="48" t="str">
        <f>IF(op!G202="","",op!G202+1)</f>
        <v/>
      </c>
      <c r="H314" s="1294" t="str">
        <f>IF(op!H202=0,"",op!H202)</f>
        <v/>
      </c>
      <c r="I314" s="48" t="str">
        <f>IF(op!I202=0,"",op!I202)</f>
        <v/>
      </c>
      <c r="J314" s="198" t="str">
        <f t="shared" si="149"/>
        <v/>
      </c>
      <c r="K314" s="1295" t="str">
        <f>IF(op!K202=0,0,op!K202)</f>
        <v/>
      </c>
      <c r="L314" s="963"/>
      <c r="M314" s="951" t="str">
        <f>IF(K314="","",IF(op!M202=0,0,op!M202))</f>
        <v/>
      </c>
      <c r="N314" s="951" t="str">
        <f>IF(K314="","",IF(op!N202=0,0,op!N202))</f>
        <v/>
      </c>
      <c r="O314" s="1083" t="str">
        <f t="shared" si="162"/>
        <v/>
      </c>
      <c r="P314" s="1084" t="str">
        <f t="shared" si="163"/>
        <v/>
      </c>
      <c r="Q314" s="1084" t="str">
        <f t="shared" si="164"/>
        <v/>
      </c>
      <c r="R314" s="963"/>
      <c r="S314" s="1027" t="str">
        <f t="shared" si="150"/>
        <v/>
      </c>
      <c r="T314" s="1027" t="str">
        <f t="shared" si="151"/>
        <v/>
      </c>
      <c r="U314" s="1148" t="str">
        <f t="shared" si="165"/>
        <v/>
      </c>
      <c r="V314" s="6"/>
      <c r="Z314" s="1072" t="str">
        <f t="shared" si="152"/>
        <v/>
      </c>
      <c r="AA314" s="1073">
        <f>+tab!$C$156</f>
        <v>0.62</v>
      </c>
      <c r="AB314" s="1074" t="e">
        <f t="shared" si="166"/>
        <v>#VALUE!</v>
      </c>
      <c r="AC314" s="1074" t="e">
        <f t="shared" si="167"/>
        <v>#VALUE!</v>
      </c>
      <c r="AD314" s="1074" t="e">
        <f t="shared" si="168"/>
        <v>#VALUE!</v>
      </c>
      <c r="AE314" s="1075" t="e">
        <f t="shared" si="153"/>
        <v>#VALUE!</v>
      </c>
      <c r="AF314" s="1075" t="e">
        <f t="shared" si="154"/>
        <v>#VALUE!</v>
      </c>
      <c r="AG314" s="1076">
        <f>IF(H314&gt;8,tab!C$157,tab!C$160)</f>
        <v>0.5</v>
      </c>
      <c r="AH314" s="1050">
        <f t="shared" si="155"/>
        <v>0</v>
      </c>
      <c r="AI314" s="1050">
        <f t="shared" si="156"/>
        <v>0</v>
      </c>
      <c r="AJ314" s="1077" t="e">
        <f t="shared" si="157"/>
        <v>#VALUE!</v>
      </c>
      <c r="AK314" s="1053" t="e">
        <f t="shared" si="158"/>
        <v>#VALUE!</v>
      </c>
      <c r="AL314" s="1052">
        <f t="shared" si="159"/>
        <v>30</v>
      </c>
      <c r="AM314" s="1052">
        <f t="shared" si="160"/>
        <v>30</v>
      </c>
      <c r="AN314" s="1078">
        <f t="shared" si="161"/>
        <v>0</v>
      </c>
      <c r="AS314" s="219"/>
      <c r="AU314" s="51"/>
      <c r="AV314" s="51"/>
    </row>
    <row r="315" spans="3:48" ht="13.15" customHeight="1" x14ac:dyDescent="0.2">
      <c r="C315" s="45"/>
      <c r="D315" s="196" t="str">
        <f>IF(op!D203=0,"",op!D203)</f>
        <v/>
      </c>
      <c r="E315" s="196" t="str">
        <f>IF(op!E203=0,"",op!E203)</f>
        <v/>
      </c>
      <c r="F315" s="196" t="str">
        <f>IF(op!F203=0,"",op!F203)</f>
        <v/>
      </c>
      <c r="G315" s="48" t="str">
        <f>IF(op!G203="","",op!G203+1)</f>
        <v/>
      </c>
      <c r="H315" s="1294" t="str">
        <f>IF(op!H203=0,"",op!H203)</f>
        <v/>
      </c>
      <c r="I315" s="48" t="str">
        <f>IF(op!I203=0,"",op!I203)</f>
        <v/>
      </c>
      <c r="J315" s="198" t="str">
        <f t="shared" si="149"/>
        <v/>
      </c>
      <c r="K315" s="1295" t="str">
        <f>IF(op!K203=0,0,op!K203)</f>
        <v/>
      </c>
      <c r="L315" s="963"/>
      <c r="M315" s="951" t="str">
        <f>IF(K315="","",IF(op!M203=0,0,op!M203))</f>
        <v/>
      </c>
      <c r="N315" s="951" t="str">
        <f>IF(K315="","",IF(op!N203=0,0,op!N203))</f>
        <v/>
      </c>
      <c r="O315" s="1083" t="str">
        <f t="shared" si="162"/>
        <v/>
      </c>
      <c r="P315" s="1084" t="str">
        <f t="shared" si="163"/>
        <v/>
      </c>
      <c r="Q315" s="1084" t="str">
        <f t="shared" si="164"/>
        <v/>
      </c>
      <c r="R315" s="963"/>
      <c r="S315" s="1027" t="str">
        <f t="shared" si="150"/>
        <v/>
      </c>
      <c r="T315" s="1027" t="str">
        <f t="shared" si="151"/>
        <v/>
      </c>
      <c r="U315" s="1148" t="str">
        <f t="shared" si="165"/>
        <v/>
      </c>
      <c r="V315" s="6"/>
      <c r="Z315" s="1072" t="str">
        <f t="shared" si="152"/>
        <v/>
      </c>
      <c r="AA315" s="1073">
        <f>+tab!$C$156</f>
        <v>0.62</v>
      </c>
      <c r="AB315" s="1074" t="e">
        <f t="shared" si="166"/>
        <v>#VALUE!</v>
      </c>
      <c r="AC315" s="1074" t="e">
        <f t="shared" si="167"/>
        <v>#VALUE!</v>
      </c>
      <c r="AD315" s="1074" t="e">
        <f t="shared" si="168"/>
        <v>#VALUE!</v>
      </c>
      <c r="AE315" s="1075" t="e">
        <f t="shared" si="153"/>
        <v>#VALUE!</v>
      </c>
      <c r="AF315" s="1075" t="e">
        <f t="shared" si="154"/>
        <v>#VALUE!</v>
      </c>
      <c r="AG315" s="1076">
        <f>IF(H315&gt;8,tab!C$157,tab!C$160)</f>
        <v>0.5</v>
      </c>
      <c r="AH315" s="1050">
        <f t="shared" si="155"/>
        <v>0</v>
      </c>
      <c r="AI315" s="1050">
        <f t="shared" si="156"/>
        <v>0</v>
      </c>
      <c r="AJ315" s="1077" t="e">
        <f t="shared" si="157"/>
        <v>#VALUE!</v>
      </c>
      <c r="AK315" s="1053" t="e">
        <f t="shared" si="158"/>
        <v>#VALUE!</v>
      </c>
      <c r="AL315" s="1052">
        <f t="shared" si="159"/>
        <v>30</v>
      </c>
      <c r="AM315" s="1052">
        <f t="shared" si="160"/>
        <v>30</v>
      </c>
      <c r="AN315" s="1078">
        <f t="shared" si="161"/>
        <v>0</v>
      </c>
      <c r="AS315" s="219"/>
      <c r="AU315" s="51"/>
      <c r="AV315" s="51"/>
    </row>
    <row r="316" spans="3:48" ht="13.15" customHeight="1" x14ac:dyDescent="0.2">
      <c r="C316" s="45"/>
      <c r="D316" s="196" t="str">
        <f>IF(op!D204=0,"",op!D204)</f>
        <v/>
      </c>
      <c r="E316" s="196" t="str">
        <f>IF(op!E204=0,"",op!E204)</f>
        <v/>
      </c>
      <c r="F316" s="196" t="str">
        <f>IF(op!F204=0,"",op!F204)</f>
        <v/>
      </c>
      <c r="G316" s="48" t="str">
        <f>IF(op!G204="","",op!G204+1)</f>
        <v/>
      </c>
      <c r="H316" s="1294" t="str">
        <f>IF(op!H204=0,"",op!H204)</f>
        <v/>
      </c>
      <c r="I316" s="48" t="str">
        <f>IF(op!I204=0,"",op!I204)</f>
        <v/>
      </c>
      <c r="J316" s="198" t="str">
        <f t="shared" si="149"/>
        <v/>
      </c>
      <c r="K316" s="1295" t="str">
        <f>IF(op!K204=0,0,op!K204)</f>
        <v/>
      </c>
      <c r="L316" s="963"/>
      <c r="M316" s="951" t="str">
        <f>IF(K316="","",IF(op!M204=0,0,op!M204))</f>
        <v/>
      </c>
      <c r="N316" s="951" t="str">
        <f>IF(K316="","",IF(op!N204=0,0,op!N204))</f>
        <v/>
      </c>
      <c r="O316" s="1083" t="str">
        <f t="shared" si="162"/>
        <v/>
      </c>
      <c r="P316" s="1084" t="str">
        <f t="shared" si="163"/>
        <v/>
      </c>
      <c r="Q316" s="1084" t="str">
        <f t="shared" si="164"/>
        <v/>
      </c>
      <c r="R316" s="963"/>
      <c r="S316" s="1027" t="str">
        <f t="shared" si="150"/>
        <v/>
      </c>
      <c r="T316" s="1027" t="str">
        <f t="shared" si="151"/>
        <v/>
      </c>
      <c r="U316" s="1148" t="str">
        <f t="shared" si="165"/>
        <v/>
      </c>
      <c r="V316" s="6"/>
      <c r="Z316" s="1072" t="str">
        <f t="shared" si="152"/>
        <v/>
      </c>
      <c r="AA316" s="1073">
        <f>+tab!$C$156</f>
        <v>0.62</v>
      </c>
      <c r="AB316" s="1074" t="e">
        <f t="shared" si="166"/>
        <v>#VALUE!</v>
      </c>
      <c r="AC316" s="1074" t="e">
        <f t="shared" si="167"/>
        <v>#VALUE!</v>
      </c>
      <c r="AD316" s="1074" t="e">
        <f t="shared" si="168"/>
        <v>#VALUE!</v>
      </c>
      <c r="AE316" s="1075" t="e">
        <f t="shared" si="153"/>
        <v>#VALUE!</v>
      </c>
      <c r="AF316" s="1075" t="e">
        <f t="shared" si="154"/>
        <v>#VALUE!</v>
      </c>
      <c r="AG316" s="1076">
        <f>IF(H316&gt;8,tab!C$157,tab!C$160)</f>
        <v>0.5</v>
      </c>
      <c r="AH316" s="1050">
        <f t="shared" si="155"/>
        <v>0</v>
      </c>
      <c r="AI316" s="1050">
        <f t="shared" si="156"/>
        <v>0</v>
      </c>
      <c r="AJ316" s="1077" t="e">
        <f t="shared" si="157"/>
        <v>#VALUE!</v>
      </c>
      <c r="AK316" s="1053" t="e">
        <f t="shared" si="158"/>
        <v>#VALUE!</v>
      </c>
      <c r="AL316" s="1052">
        <f t="shared" si="159"/>
        <v>30</v>
      </c>
      <c r="AM316" s="1052">
        <f t="shared" si="160"/>
        <v>30</v>
      </c>
      <c r="AN316" s="1078">
        <f t="shared" si="161"/>
        <v>0</v>
      </c>
      <c r="AS316" s="219"/>
      <c r="AU316" s="51"/>
      <c r="AV316" s="51"/>
    </row>
    <row r="317" spans="3:48" ht="13.15" customHeight="1" x14ac:dyDescent="0.2">
      <c r="C317" s="45"/>
      <c r="D317" s="196" t="str">
        <f>IF(op!D205=0,"",op!D205)</f>
        <v/>
      </c>
      <c r="E317" s="196" t="str">
        <f>IF(op!E205=0,"",op!E205)</f>
        <v/>
      </c>
      <c r="F317" s="196" t="str">
        <f>IF(op!F205=0,"",op!F205)</f>
        <v/>
      </c>
      <c r="G317" s="48" t="str">
        <f>IF(op!G205="","",op!G205+1)</f>
        <v/>
      </c>
      <c r="H317" s="1294" t="str">
        <f>IF(op!H205=0,"",op!H205)</f>
        <v/>
      </c>
      <c r="I317" s="48" t="str">
        <f>IF(op!I205=0,"",op!I205)</f>
        <v/>
      </c>
      <c r="J317" s="198" t="str">
        <f t="shared" si="149"/>
        <v/>
      </c>
      <c r="K317" s="1295" t="str">
        <f>IF(op!K205=0,0,op!K205)</f>
        <v/>
      </c>
      <c r="L317" s="963"/>
      <c r="M317" s="951" t="str">
        <f>IF(K317="","",IF(op!M205=0,0,op!M205))</f>
        <v/>
      </c>
      <c r="N317" s="951" t="str">
        <f>IF(K317="","",IF(op!N205=0,0,op!N205))</f>
        <v/>
      </c>
      <c r="O317" s="1083" t="str">
        <f t="shared" si="162"/>
        <v/>
      </c>
      <c r="P317" s="1084" t="str">
        <f t="shared" si="163"/>
        <v/>
      </c>
      <c r="Q317" s="1084" t="str">
        <f t="shared" si="164"/>
        <v/>
      </c>
      <c r="R317" s="963"/>
      <c r="S317" s="1027" t="str">
        <f t="shared" si="150"/>
        <v/>
      </c>
      <c r="T317" s="1027" t="str">
        <f t="shared" si="151"/>
        <v/>
      </c>
      <c r="U317" s="1148" t="str">
        <f t="shared" si="165"/>
        <v/>
      </c>
      <c r="V317" s="6"/>
      <c r="Z317" s="1072" t="str">
        <f t="shared" si="152"/>
        <v/>
      </c>
      <c r="AA317" s="1073">
        <f>+tab!$C$156</f>
        <v>0.62</v>
      </c>
      <c r="AB317" s="1074" t="e">
        <f t="shared" si="166"/>
        <v>#VALUE!</v>
      </c>
      <c r="AC317" s="1074" t="e">
        <f t="shared" si="167"/>
        <v>#VALUE!</v>
      </c>
      <c r="AD317" s="1074" t="e">
        <f t="shared" si="168"/>
        <v>#VALUE!</v>
      </c>
      <c r="AE317" s="1075" t="e">
        <f t="shared" si="153"/>
        <v>#VALUE!</v>
      </c>
      <c r="AF317" s="1075" t="e">
        <f t="shared" si="154"/>
        <v>#VALUE!</v>
      </c>
      <c r="AG317" s="1076">
        <f>IF(H317&gt;8,tab!C$157,tab!C$160)</f>
        <v>0.5</v>
      </c>
      <c r="AH317" s="1050">
        <f t="shared" si="155"/>
        <v>0</v>
      </c>
      <c r="AI317" s="1050">
        <f t="shared" si="156"/>
        <v>0</v>
      </c>
      <c r="AJ317" s="1077" t="e">
        <f t="shared" si="157"/>
        <v>#VALUE!</v>
      </c>
      <c r="AK317" s="1053" t="e">
        <f t="shared" si="158"/>
        <v>#VALUE!</v>
      </c>
      <c r="AL317" s="1052">
        <f t="shared" si="159"/>
        <v>30</v>
      </c>
      <c r="AM317" s="1052">
        <f t="shared" si="160"/>
        <v>30</v>
      </c>
      <c r="AN317" s="1078">
        <f t="shared" si="161"/>
        <v>0</v>
      </c>
      <c r="AS317" s="219"/>
      <c r="AU317" s="51"/>
      <c r="AV317" s="51"/>
    </row>
    <row r="318" spans="3:48" ht="13.15" customHeight="1" x14ac:dyDescent="0.2">
      <c r="C318" s="45"/>
      <c r="D318" s="196" t="str">
        <f>IF(op!D206=0,"",op!D206)</f>
        <v/>
      </c>
      <c r="E318" s="196" t="str">
        <f>IF(op!E206=0,"",op!E206)</f>
        <v/>
      </c>
      <c r="F318" s="196" t="str">
        <f>IF(op!F206=0,"",op!F206)</f>
        <v/>
      </c>
      <c r="G318" s="48" t="str">
        <f>IF(op!G206="","",op!G206+1)</f>
        <v/>
      </c>
      <c r="H318" s="1294" t="str">
        <f>IF(op!H206=0,"",op!H206)</f>
        <v/>
      </c>
      <c r="I318" s="48" t="str">
        <f>IF(op!I206=0,"",op!I206)</f>
        <v/>
      </c>
      <c r="J318" s="198" t="str">
        <f t="shared" si="149"/>
        <v/>
      </c>
      <c r="K318" s="1295" t="str">
        <f>IF(op!K206=0,0,op!K206)</f>
        <v/>
      </c>
      <c r="L318" s="963"/>
      <c r="M318" s="951" t="str">
        <f>IF(K318="","",IF(op!M206=0,0,op!M206))</f>
        <v/>
      </c>
      <c r="N318" s="951" t="str">
        <f>IF(K318="","",IF(op!N206=0,0,op!N206))</f>
        <v/>
      </c>
      <c r="O318" s="1083" t="str">
        <f t="shared" si="162"/>
        <v/>
      </c>
      <c r="P318" s="1084" t="str">
        <f t="shared" si="163"/>
        <v/>
      </c>
      <c r="Q318" s="1084" t="str">
        <f t="shared" si="164"/>
        <v/>
      </c>
      <c r="R318" s="963"/>
      <c r="S318" s="1027" t="str">
        <f t="shared" si="150"/>
        <v/>
      </c>
      <c r="T318" s="1027" t="str">
        <f t="shared" si="151"/>
        <v/>
      </c>
      <c r="U318" s="1148" t="str">
        <f t="shared" si="165"/>
        <v/>
      </c>
      <c r="V318" s="6"/>
      <c r="Z318" s="1072" t="str">
        <f t="shared" si="152"/>
        <v/>
      </c>
      <c r="AA318" s="1073">
        <f>+tab!$C$156</f>
        <v>0.62</v>
      </c>
      <c r="AB318" s="1074" t="e">
        <f t="shared" si="166"/>
        <v>#VALUE!</v>
      </c>
      <c r="AC318" s="1074" t="e">
        <f t="shared" si="167"/>
        <v>#VALUE!</v>
      </c>
      <c r="AD318" s="1074" t="e">
        <f t="shared" si="168"/>
        <v>#VALUE!</v>
      </c>
      <c r="AE318" s="1075" t="e">
        <f t="shared" si="153"/>
        <v>#VALUE!</v>
      </c>
      <c r="AF318" s="1075" t="e">
        <f t="shared" si="154"/>
        <v>#VALUE!</v>
      </c>
      <c r="AG318" s="1076">
        <f>IF(H318&gt;8,tab!C$157,tab!C$160)</f>
        <v>0.5</v>
      </c>
      <c r="AH318" s="1050">
        <f t="shared" si="155"/>
        <v>0</v>
      </c>
      <c r="AI318" s="1050">
        <f t="shared" si="156"/>
        <v>0</v>
      </c>
      <c r="AJ318" s="1077" t="e">
        <f t="shared" si="157"/>
        <v>#VALUE!</v>
      </c>
      <c r="AK318" s="1053" t="e">
        <f t="shared" si="158"/>
        <v>#VALUE!</v>
      </c>
      <c r="AL318" s="1052">
        <f t="shared" si="159"/>
        <v>30</v>
      </c>
      <c r="AM318" s="1052">
        <f t="shared" si="160"/>
        <v>30</v>
      </c>
      <c r="AN318" s="1078">
        <f t="shared" si="161"/>
        <v>0</v>
      </c>
      <c r="AS318" s="219"/>
      <c r="AU318" s="51"/>
      <c r="AV318" s="51"/>
    </row>
    <row r="319" spans="3:48" ht="13.15" customHeight="1" x14ac:dyDescent="0.2">
      <c r="C319" s="45"/>
      <c r="D319" s="196" t="str">
        <f>IF(op!D207=0,"",op!D207)</f>
        <v/>
      </c>
      <c r="E319" s="196" t="str">
        <f>IF(op!E207=0,"",op!E207)</f>
        <v/>
      </c>
      <c r="F319" s="196" t="str">
        <f>IF(op!F207=0,"",op!F207)</f>
        <v/>
      </c>
      <c r="G319" s="48" t="str">
        <f>IF(op!G207="","",op!G207+1)</f>
        <v/>
      </c>
      <c r="H319" s="1294" t="str">
        <f>IF(op!H207=0,"",op!H207)</f>
        <v/>
      </c>
      <c r="I319" s="48" t="str">
        <f>IF(op!I207=0,"",op!I207)</f>
        <v/>
      </c>
      <c r="J319" s="198" t="str">
        <f t="shared" si="149"/>
        <v/>
      </c>
      <c r="K319" s="1295" t="str">
        <f>IF(op!K207=0,0,op!K207)</f>
        <v/>
      </c>
      <c r="L319" s="963"/>
      <c r="M319" s="951" t="str">
        <f>IF(K319="","",IF(op!M207=0,0,op!M207))</f>
        <v/>
      </c>
      <c r="N319" s="951" t="str">
        <f>IF(K319="","",IF(op!N207=0,0,op!N207))</f>
        <v/>
      </c>
      <c r="O319" s="1083" t="str">
        <f t="shared" si="162"/>
        <v/>
      </c>
      <c r="P319" s="1084" t="str">
        <f t="shared" si="163"/>
        <v/>
      </c>
      <c r="Q319" s="1084" t="str">
        <f t="shared" si="164"/>
        <v/>
      </c>
      <c r="R319" s="963"/>
      <c r="S319" s="1027" t="str">
        <f t="shared" si="150"/>
        <v/>
      </c>
      <c r="T319" s="1027" t="str">
        <f t="shared" si="151"/>
        <v/>
      </c>
      <c r="U319" s="1148" t="str">
        <f t="shared" si="165"/>
        <v/>
      </c>
      <c r="V319" s="6"/>
      <c r="Z319" s="1072" t="str">
        <f t="shared" si="152"/>
        <v/>
      </c>
      <c r="AA319" s="1073">
        <f>+tab!$C$156</f>
        <v>0.62</v>
      </c>
      <c r="AB319" s="1074" t="e">
        <f t="shared" si="166"/>
        <v>#VALUE!</v>
      </c>
      <c r="AC319" s="1074" t="e">
        <f t="shared" si="167"/>
        <v>#VALUE!</v>
      </c>
      <c r="AD319" s="1074" t="e">
        <f t="shared" si="168"/>
        <v>#VALUE!</v>
      </c>
      <c r="AE319" s="1075" t="e">
        <f t="shared" si="153"/>
        <v>#VALUE!</v>
      </c>
      <c r="AF319" s="1075" t="e">
        <f t="shared" si="154"/>
        <v>#VALUE!</v>
      </c>
      <c r="AG319" s="1076">
        <f>IF(H319&gt;8,tab!C$157,tab!C$160)</f>
        <v>0.5</v>
      </c>
      <c r="AH319" s="1050">
        <f t="shared" si="155"/>
        <v>0</v>
      </c>
      <c r="AI319" s="1050">
        <f t="shared" si="156"/>
        <v>0</v>
      </c>
      <c r="AJ319" s="1077" t="e">
        <f t="shared" si="157"/>
        <v>#VALUE!</v>
      </c>
      <c r="AK319" s="1053" t="e">
        <f t="shared" si="158"/>
        <v>#VALUE!</v>
      </c>
      <c r="AL319" s="1052">
        <f t="shared" si="159"/>
        <v>30</v>
      </c>
      <c r="AM319" s="1052">
        <f t="shared" si="160"/>
        <v>30</v>
      </c>
      <c r="AN319" s="1078">
        <f t="shared" si="161"/>
        <v>0</v>
      </c>
      <c r="AS319" s="219"/>
      <c r="AU319" s="51"/>
      <c r="AV319" s="51"/>
    </row>
    <row r="320" spans="3:48" ht="13.15" customHeight="1" x14ac:dyDescent="0.2">
      <c r="C320" s="45"/>
      <c r="D320" s="196" t="str">
        <f>IF(op!D208=0,"",op!D208)</f>
        <v/>
      </c>
      <c r="E320" s="196" t="str">
        <f>IF(op!E208=0,"",op!E208)</f>
        <v/>
      </c>
      <c r="F320" s="196" t="str">
        <f>IF(op!F208=0,"",op!F208)</f>
        <v/>
      </c>
      <c r="G320" s="48" t="str">
        <f>IF(op!G208="","",op!G208+1)</f>
        <v/>
      </c>
      <c r="H320" s="1294" t="str">
        <f>IF(op!H208=0,"",op!H208)</f>
        <v/>
      </c>
      <c r="I320" s="48" t="str">
        <f>IF(op!I208=0,"",op!I208)</f>
        <v/>
      </c>
      <c r="J320" s="198" t="str">
        <f t="shared" si="149"/>
        <v/>
      </c>
      <c r="K320" s="1295" t="str">
        <f>IF(op!K208=0,0,op!K208)</f>
        <v/>
      </c>
      <c r="L320" s="963"/>
      <c r="M320" s="951" t="str">
        <f>IF(K320="","",IF(op!M208=0,0,op!M208))</f>
        <v/>
      </c>
      <c r="N320" s="951" t="str">
        <f>IF(K320="","",IF(op!N208=0,0,op!N208))</f>
        <v/>
      </c>
      <c r="O320" s="1083" t="str">
        <f t="shared" si="162"/>
        <v/>
      </c>
      <c r="P320" s="1084" t="str">
        <f t="shared" si="163"/>
        <v/>
      </c>
      <c r="Q320" s="1084" t="str">
        <f t="shared" si="164"/>
        <v/>
      </c>
      <c r="R320" s="963"/>
      <c r="S320" s="1027" t="str">
        <f t="shared" si="150"/>
        <v/>
      </c>
      <c r="T320" s="1027" t="str">
        <f t="shared" si="151"/>
        <v/>
      </c>
      <c r="U320" s="1148" t="str">
        <f t="shared" si="165"/>
        <v/>
      </c>
      <c r="V320" s="6"/>
      <c r="Z320" s="1072" t="str">
        <f t="shared" si="152"/>
        <v/>
      </c>
      <c r="AA320" s="1073">
        <f>+tab!$C$156</f>
        <v>0.62</v>
      </c>
      <c r="AB320" s="1074" t="e">
        <f t="shared" si="166"/>
        <v>#VALUE!</v>
      </c>
      <c r="AC320" s="1074" t="e">
        <f t="shared" si="167"/>
        <v>#VALUE!</v>
      </c>
      <c r="AD320" s="1074" t="e">
        <f t="shared" si="168"/>
        <v>#VALUE!</v>
      </c>
      <c r="AE320" s="1075" t="e">
        <f t="shared" si="153"/>
        <v>#VALUE!</v>
      </c>
      <c r="AF320" s="1075" t="e">
        <f t="shared" si="154"/>
        <v>#VALUE!</v>
      </c>
      <c r="AG320" s="1076">
        <f>IF(H320&gt;8,tab!C$157,tab!C$160)</f>
        <v>0.5</v>
      </c>
      <c r="AH320" s="1050">
        <f t="shared" si="155"/>
        <v>0</v>
      </c>
      <c r="AI320" s="1050">
        <f t="shared" si="156"/>
        <v>0</v>
      </c>
      <c r="AJ320" s="1077" t="e">
        <f t="shared" si="157"/>
        <v>#VALUE!</v>
      </c>
      <c r="AK320" s="1053" t="e">
        <f t="shared" si="158"/>
        <v>#VALUE!</v>
      </c>
      <c r="AL320" s="1052">
        <f t="shared" si="159"/>
        <v>30</v>
      </c>
      <c r="AM320" s="1052">
        <f t="shared" si="160"/>
        <v>30</v>
      </c>
      <c r="AN320" s="1078">
        <f t="shared" si="161"/>
        <v>0</v>
      </c>
      <c r="AS320" s="219"/>
      <c r="AU320" s="51"/>
      <c r="AV320" s="51"/>
    </row>
    <row r="321" spans="3:48" ht="13.15" customHeight="1" x14ac:dyDescent="0.2">
      <c r="C321" s="45"/>
      <c r="D321" s="196" t="str">
        <f>IF(op!D209=0,"",op!D209)</f>
        <v/>
      </c>
      <c r="E321" s="196" t="str">
        <f>IF(op!E209=0,"",op!E209)</f>
        <v/>
      </c>
      <c r="F321" s="196" t="str">
        <f>IF(op!F209=0,"",op!F209)</f>
        <v/>
      </c>
      <c r="G321" s="48" t="str">
        <f>IF(op!G209="","",op!G209+1)</f>
        <v/>
      </c>
      <c r="H321" s="1294" t="str">
        <f>IF(op!H209=0,"",op!H209)</f>
        <v/>
      </c>
      <c r="I321" s="48" t="str">
        <f>IF(op!I209=0,"",op!I209)</f>
        <v/>
      </c>
      <c r="J321" s="198" t="str">
        <f t="shared" si="149"/>
        <v/>
      </c>
      <c r="K321" s="1295" t="str">
        <f>IF(op!K209=0,0,op!K209)</f>
        <v/>
      </c>
      <c r="L321" s="963"/>
      <c r="M321" s="951" t="str">
        <f>IF(K321="","",IF(op!M209=0,0,op!M209))</f>
        <v/>
      </c>
      <c r="N321" s="951" t="str">
        <f>IF(K321="","",IF(op!N209=0,0,op!N209))</f>
        <v/>
      </c>
      <c r="O321" s="1083" t="str">
        <f t="shared" si="162"/>
        <v/>
      </c>
      <c r="P321" s="1084" t="str">
        <f t="shared" si="163"/>
        <v/>
      </c>
      <c r="Q321" s="1084" t="str">
        <f t="shared" si="164"/>
        <v/>
      </c>
      <c r="R321" s="963"/>
      <c r="S321" s="1027" t="str">
        <f t="shared" si="150"/>
        <v/>
      </c>
      <c r="T321" s="1027" t="str">
        <f t="shared" si="151"/>
        <v/>
      </c>
      <c r="U321" s="1148" t="str">
        <f t="shared" si="165"/>
        <v/>
      </c>
      <c r="V321" s="6"/>
      <c r="Z321" s="1072" t="str">
        <f t="shared" si="152"/>
        <v/>
      </c>
      <c r="AA321" s="1073">
        <f>+tab!$C$156</f>
        <v>0.62</v>
      </c>
      <c r="AB321" s="1074" t="e">
        <f t="shared" si="166"/>
        <v>#VALUE!</v>
      </c>
      <c r="AC321" s="1074" t="e">
        <f t="shared" si="167"/>
        <v>#VALUE!</v>
      </c>
      <c r="AD321" s="1074" t="e">
        <f t="shared" si="168"/>
        <v>#VALUE!</v>
      </c>
      <c r="AE321" s="1075" t="e">
        <f t="shared" si="153"/>
        <v>#VALUE!</v>
      </c>
      <c r="AF321" s="1075" t="e">
        <f t="shared" si="154"/>
        <v>#VALUE!</v>
      </c>
      <c r="AG321" s="1076">
        <f>IF(H321&gt;8,tab!C$157,tab!C$160)</f>
        <v>0.5</v>
      </c>
      <c r="AH321" s="1050">
        <f t="shared" si="155"/>
        <v>0</v>
      </c>
      <c r="AI321" s="1050">
        <f t="shared" si="156"/>
        <v>0</v>
      </c>
      <c r="AJ321" s="1077" t="e">
        <f t="shared" si="157"/>
        <v>#VALUE!</v>
      </c>
      <c r="AK321" s="1053" t="e">
        <f t="shared" si="158"/>
        <v>#VALUE!</v>
      </c>
      <c r="AL321" s="1052">
        <f t="shared" si="159"/>
        <v>30</v>
      </c>
      <c r="AM321" s="1052">
        <f t="shared" si="160"/>
        <v>30</v>
      </c>
      <c r="AN321" s="1078">
        <f t="shared" si="161"/>
        <v>0</v>
      </c>
      <c r="AS321" s="219"/>
      <c r="AU321" s="51"/>
      <c r="AV321" s="51"/>
    </row>
    <row r="322" spans="3:48" ht="13.15" customHeight="1" x14ac:dyDescent="0.2">
      <c r="C322" s="45"/>
      <c r="D322" s="196" t="str">
        <f>IF(op!D210=0,"",op!D210)</f>
        <v/>
      </c>
      <c r="E322" s="196" t="str">
        <f>IF(op!E210=0,"",op!E210)</f>
        <v/>
      </c>
      <c r="F322" s="196" t="str">
        <f>IF(op!F210=0,"",op!F210)</f>
        <v/>
      </c>
      <c r="G322" s="48" t="str">
        <f>IF(op!G210="","",op!G210+1)</f>
        <v/>
      </c>
      <c r="H322" s="1294" t="str">
        <f>IF(op!H210=0,"",op!H210)</f>
        <v/>
      </c>
      <c r="I322" s="48" t="str">
        <f>IF(op!I210=0,"",op!I210)</f>
        <v/>
      </c>
      <c r="J322" s="198" t="str">
        <f t="shared" si="149"/>
        <v/>
      </c>
      <c r="K322" s="1295" t="str">
        <f>IF(op!K210=0,0,op!K210)</f>
        <v/>
      </c>
      <c r="L322" s="963"/>
      <c r="M322" s="951" t="str">
        <f>IF(K322="","",IF(op!M210=0,0,op!M210))</f>
        <v/>
      </c>
      <c r="N322" s="951" t="str">
        <f>IF(K322="","",IF(op!N210=0,0,op!N210))</f>
        <v/>
      </c>
      <c r="O322" s="1083" t="str">
        <f t="shared" si="162"/>
        <v/>
      </c>
      <c r="P322" s="1084" t="str">
        <f t="shared" si="163"/>
        <v/>
      </c>
      <c r="Q322" s="1084" t="str">
        <f t="shared" si="164"/>
        <v/>
      </c>
      <c r="R322" s="963"/>
      <c r="S322" s="1027" t="str">
        <f t="shared" si="150"/>
        <v/>
      </c>
      <c r="T322" s="1027" t="str">
        <f t="shared" si="151"/>
        <v/>
      </c>
      <c r="U322" s="1148" t="str">
        <f t="shared" si="165"/>
        <v/>
      </c>
      <c r="V322" s="6"/>
      <c r="Z322" s="1072" t="str">
        <f t="shared" si="152"/>
        <v/>
      </c>
      <c r="AA322" s="1073">
        <f>+tab!$C$156</f>
        <v>0.62</v>
      </c>
      <c r="AB322" s="1074" t="e">
        <f t="shared" si="166"/>
        <v>#VALUE!</v>
      </c>
      <c r="AC322" s="1074" t="e">
        <f t="shared" si="167"/>
        <v>#VALUE!</v>
      </c>
      <c r="AD322" s="1074" t="e">
        <f t="shared" si="168"/>
        <v>#VALUE!</v>
      </c>
      <c r="AE322" s="1075" t="e">
        <f t="shared" si="153"/>
        <v>#VALUE!</v>
      </c>
      <c r="AF322" s="1075" t="e">
        <f t="shared" si="154"/>
        <v>#VALUE!</v>
      </c>
      <c r="AG322" s="1076">
        <f>IF(H322&gt;8,tab!C$157,tab!C$160)</f>
        <v>0.5</v>
      </c>
      <c r="AH322" s="1050">
        <f t="shared" si="155"/>
        <v>0</v>
      </c>
      <c r="AI322" s="1050">
        <f t="shared" si="156"/>
        <v>0</v>
      </c>
      <c r="AJ322" s="1077" t="e">
        <f t="shared" si="157"/>
        <v>#VALUE!</v>
      </c>
      <c r="AK322" s="1053" t="e">
        <f t="shared" si="158"/>
        <v>#VALUE!</v>
      </c>
      <c r="AL322" s="1052">
        <f t="shared" si="159"/>
        <v>30</v>
      </c>
      <c r="AM322" s="1052">
        <f t="shared" si="160"/>
        <v>30</v>
      </c>
      <c r="AN322" s="1078">
        <f t="shared" si="161"/>
        <v>0</v>
      </c>
      <c r="AS322" s="219"/>
      <c r="AU322" s="51"/>
      <c r="AV322" s="51"/>
    </row>
    <row r="323" spans="3:48" ht="13.15" customHeight="1" x14ac:dyDescent="0.2">
      <c r="C323" s="45"/>
      <c r="D323" s="196" t="str">
        <f>IF(op!D211=0,"",op!D211)</f>
        <v/>
      </c>
      <c r="E323" s="196" t="str">
        <f>IF(op!E211=0,"",op!E211)</f>
        <v/>
      </c>
      <c r="F323" s="196" t="str">
        <f>IF(op!F211=0,"",op!F211)</f>
        <v/>
      </c>
      <c r="G323" s="48" t="str">
        <f>IF(op!G211="","",op!G211+1)</f>
        <v/>
      </c>
      <c r="H323" s="1294" t="str">
        <f>IF(op!H211=0,"",op!H211)</f>
        <v/>
      </c>
      <c r="I323" s="48" t="str">
        <f>IF(op!I211=0,"",op!I211)</f>
        <v/>
      </c>
      <c r="J323" s="198" t="str">
        <f t="shared" si="149"/>
        <v/>
      </c>
      <c r="K323" s="1295" t="str">
        <f>IF(op!K211=0,0,op!K211)</f>
        <v/>
      </c>
      <c r="L323" s="963"/>
      <c r="M323" s="951" t="str">
        <f>IF(K323="","",IF(op!M211=0,0,op!M211))</f>
        <v/>
      </c>
      <c r="N323" s="951" t="str">
        <f>IF(K323="","",IF(op!N211=0,0,op!N211))</f>
        <v/>
      </c>
      <c r="O323" s="1083" t="str">
        <f t="shared" si="162"/>
        <v/>
      </c>
      <c r="P323" s="1084" t="str">
        <f t="shared" si="163"/>
        <v/>
      </c>
      <c r="Q323" s="1084" t="str">
        <f t="shared" si="164"/>
        <v/>
      </c>
      <c r="R323" s="963"/>
      <c r="S323" s="1027" t="str">
        <f t="shared" si="150"/>
        <v/>
      </c>
      <c r="T323" s="1027" t="str">
        <f t="shared" si="151"/>
        <v/>
      </c>
      <c r="U323" s="1148" t="str">
        <f t="shared" si="165"/>
        <v/>
      </c>
      <c r="V323" s="6"/>
      <c r="Z323" s="1072" t="str">
        <f t="shared" si="152"/>
        <v/>
      </c>
      <c r="AA323" s="1073">
        <f>+tab!$C$156</f>
        <v>0.62</v>
      </c>
      <c r="AB323" s="1074" t="e">
        <f t="shared" si="166"/>
        <v>#VALUE!</v>
      </c>
      <c r="AC323" s="1074" t="e">
        <f t="shared" si="167"/>
        <v>#VALUE!</v>
      </c>
      <c r="AD323" s="1074" t="e">
        <f t="shared" si="168"/>
        <v>#VALUE!</v>
      </c>
      <c r="AE323" s="1075" t="e">
        <f t="shared" si="153"/>
        <v>#VALUE!</v>
      </c>
      <c r="AF323" s="1075" t="e">
        <f t="shared" si="154"/>
        <v>#VALUE!</v>
      </c>
      <c r="AG323" s="1076">
        <f>IF(H323&gt;8,tab!C$157,tab!C$160)</f>
        <v>0.5</v>
      </c>
      <c r="AH323" s="1050">
        <f t="shared" si="155"/>
        <v>0</v>
      </c>
      <c r="AI323" s="1050">
        <f t="shared" si="156"/>
        <v>0</v>
      </c>
      <c r="AJ323" s="1077" t="e">
        <f t="shared" si="157"/>
        <v>#VALUE!</v>
      </c>
      <c r="AK323" s="1053" t="e">
        <f t="shared" si="158"/>
        <v>#VALUE!</v>
      </c>
      <c r="AL323" s="1052">
        <f t="shared" si="159"/>
        <v>30</v>
      </c>
      <c r="AM323" s="1052">
        <f t="shared" si="160"/>
        <v>30</v>
      </c>
      <c r="AN323" s="1078">
        <f t="shared" si="161"/>
        <v>0</v>
      </c>
      <c r="AS323" s="219"/>
      <c r="AU323" s="51"/>
      <c r="AV323" s="51"/>
    </row>
    <row r="324" spans="3:48" ht="13.15" customHeight="1" x14ac:dyDescent="0.2">
      <c r="C324" s="45"/>
      <c r="D324" s="196" t="str">
        <f>IF(op!D212=0,"",op!D212)</f>
        <v/>
      </c>
      <c r="E324" s="196" t="str">
        <f>IF(op!E212=0,"",op!E212)</f>
        <v/>
      </c>
      <c r="F324" s="196" t="str">
        <f>IF(op!F212=0,"",op!F212)</f>
        <v/>
      </c>
      <c r="G324" s="48" t="str">
        <f>IF(op!G212="","",op!G212+1)</f>
        <v/>
      </c>
      <c r="H324" s="1294" t="str">
        <f>IF(op!H212=0,"",op!H212)</f>
        <v/>
      </c>
      <c r="I324" s="48" t="str">
        <f>IF(op!I212=0,"",op!I212)</f>
        <v/>
      </c>
      <c r="J324" s="198" t="str">
        <f t="shared" si="149"/>
        <v/>
      </c>
      <c r="K324" s="1295" t="str">
        <f>IF(op!K212=0,0,op!K212)</f>
        <v/>
      </c>
      <c r="L324" s="963"/>
      <c r="M324" s="951" t="str">
        <f>IF(K324="","",IF(op!M212=0,0,op!M212))</f>
        <v/>
      </c>
      <c r="N324" s="951" t="str">
        <f>IF(K324="","",IF(op!N212=0,0,op!N212))</f>
        <v/>
      </c>
      <c r="O324" s="1083" t="str">
        <f t="shared" si="162"/>
        <v/>
      </c>
      <c r="P324" s="1084" t="str">
        <f t="shared" si="163"/>
        <v/>
      </c>
      <c r="Q324" s="1084" t="str">
        <f t="shared" si="164"/>
        <v/>
      </c>
      <c r="R324" s="963"/>
      <c r="S324" s="1027" t="str">
        <f t="shared" si="150"/>
        <v/>
      </c>
      <c r="T324" s="1027" t="str">
        <f t="shared" si="151"/>
        <v/>
      </c>
      <c r="U324" s="1148" t="str">
        <f t="shared" si="165"/>
        <v/>
      </c>
      <c r="V324" s="6"/>
      <c r="Z324" s="1072" t="str">
        <f t="shared" si="152"/>
        <v/>
      </c>
      <c r="AA324" s="1073">
        <f>+tab!$C$156</f>
        <v>0.62</v>
      </c>
      <c r="AB324" s="1074" t="e">
        <f t="shared" si="166"/>
        <v>#VALUE!</v>
      </c>
      <c r="AC324" s="1074" t="e">
        <f t="shared" si="167"/>
        <v>#VALUE!</v>
      </c>
      <c r="AD324" s="1074" t="e">
        <f t="shared" si="168"/>
        <v>#VALUE!</v>
      </c>
      <c r="AE324" s="1075" t="e">
        <f t="shared" si="153"/>
        <v>#VALUE!</v>
      </c>
      <c r="AF324" s="1075" t="e">
        <f t="shared" si="154"/>
        <v>#VALUE!</v>
      </c>
      <c r="AG324" s="1076">
        <f>IF(H324&gt;8,tab!C$157,tab!C$160)</f>
        <v>0.5</v>
      </c>
      <c r="AH324" s="1050">
        <f t="shared" si="155"/>
        <v>0</v>
      </c>
      <c r="AI324" s="1050">
        <f t="shared" si="156"/>
        <v>0</v>
      </c>
      <c r="AJ324" s="1077" t="e">
        <f t="shared" si="157"/>
        <v>#VALUE!</v>
      </c>
      <c r="AK324" s="1053" t="e">
        <f t="shared" si="158"/>
        <v>#VALUE!</v>
      </c>
      <c r="AL324" s="1052">
        <f t="shared" si="159"/>
        <v>30</v>
      </c>
      <c r="AM324" s="1052">
        <f t="shared" si="160"/>
        <v>30</v>
      </c>
      <c r="AN324" s="1078">
        <f t="shared" si="161"/>
        <v>0</v>
      </c>
      <c r="AS324" s="219"/>
      <c r="AU324" s="51"/>
      <c r="AV324" s="51"/>
    </row>
    <row r="325" spans="3:48" ht="13.15" customHeight="1" x14ac:dyDescent="0.2">
      <c r="C325" s="45"/>
      <c r="D325" s="196" t="str">
        <f>IF(op!D213=0,"",op!D213)</f>
        <v/>
      </c>
      <c r="E325" s="196" t="str">
        <f>IF(op!E213=0,"",op!E213)</f>
        <v/>
      </c>
      <c r="F325" s="196" t="str">
        <f>IF(op!F213=0,"",op!F213)</f>
        <v/>
      </c>
      <c r="G325" s="48" t="str">
        <f>IF(op!G213="","",op!G213+1)</f>
        <v/>
      </c>
      <c r="H325" s="1294" t="str">
        <f>IF(op!H213=0,"",op!H213)</f>
        <v/>
      </c>
      <c r="I325" s="48" t="str">
        <f>IF(op!I213=0,"",op!I213)</f>
        <v/>
      </c>
      <c r="J325" s="198" t="str">
        <f t="shared" si="149"/>
        <v/>
      </c>
      <c r="K325" s="1295" t="str">
        <f>IF(op!K213=0,0,op!K213)</f>
        <v/>
      </c>
      <c r="L325" s="963"/>
      <c r="M325" s="951" t="str">
        <f>IF(K325="","",IF(op!M213=0,0,op!M213))</f>
        <v/>
      </c>
      <c r="N325" s="951" t="str">
        <f>IF(K325="","",IF(op!N213=0,0,op!N213))</f>
        <v/>
      </c>
      <c r="O325" s="1083" t="str">
        <f t="shared" si="162"/>
        <v/>
      </c>
      <c r="P325" s="1084" t="str">
        <f t="shared" si="163"/>
        <v/>
      </c>
      <c r="Q325" s="1084" t="str">
        <f t="shared" si="164"/>
        <v/>
      </c>
      <c r="R325" s="963"/>
      <c r="S325" s="1027" t="str">
        <f t="shared" si="150"/>
        <v/>
      </c>
      <c r="T325" s="1027" t="str">
        <f t="shared" si="151"/>
        <v/>
      </c>
      <c r="U325" s="1148" t="str">
        <f t="shared" si="165"/>
        <v/>
      </c>
      <c r="V325" s="6"/>
      <c r="Z325" s="1072" t="str">
        <f t="shared" si="152"/>
        <v/>
      </c>
      <c r="AA325" s="1073">
        <f>+tab!$C$156</f>
        <v>0.62</v>
      </c>
      <c r="AB325" s="1074" t="e">
        <f t="shared" si="166"/>
        <v>#VALUE!</v>
      </c>
      <c r="AC325" s="1074" t="e">
        <f t="shared" si="167"/>
        <v>#VALUE!</v>
      </c>
      <c r="AD325" s="1074" t="e">
        <f t="shared" si="168"/>
        <v>#VALUE!</v>
      </c>
      <c r="AE325" s="1075" t="e">
        <f t="shared" si="153"/>
        <v>#VALUE!</v>
      </c>
      <c r="AF325" s="1075" t="e">
        <f t="shared" si="154"/>
        <v>#VALUE!</v>
      </c>
      <c r="AG325" s="1076">
        <f>IF(H325&gt;8,tab!C$157,tab!C$160)</f>
        <v>0.5</v>
      </c>
      <c r="AH325" s="1050">
        <f t="shared" si="155"/>
        <v>0</v>
      </c>
      <c r="AI325" s="1050">
        <f t="shared" si="156"/>
        <v>0</v>
      </c>
      <c r="AJ325" s="1077" t="e">
        <f t="shared" si="157"/>
        <v>#VALUE!</v>
      </c>
      <c r="AK325" s="1053" t="e">
        <f t="shared" si="158"/>
        <v>#VALUE!</v>
      </c>
      <c r="AL325" s="1052">
        <f t="shared" si="159"/>
        <v>30</v>
      </c>
      <c r="AM325" s="1052">
        <f t="shared" si="160"/>
        <v>30</v>
      </c>
      <c r="AN325" s="1078">
        <f t="shared" si="161"/>
        <v>0</v>
      </c>
      <c r="AS325" s="219"/>
      <c r="AU325" s="51"/>
      <c r="AV325" s="51"/>
    </row>
    <row r="326" spans="3:48" ht="13.15" customHeight="1" x14ac:dyDescent="0.2">
      <c r="C326" s="45"/>
      <c r="D326" s="196" t="str">
        <f>IF(op!D214=0,"",op!D214)</f>
        <v/>
      </c>
      <c r="E326" s="196" t="str">
        <f>IF(op!E214=0,"",op!E214)</f>
        <v/>
      </c>
      <c r="F326" s="196" t="str">
        <f>IF(op!F214=0,"",op!F214)</f>
        <v/>
      </c>
      <c r="G326" s="48" t="str">
        <f>IF(op!G214="","",op!G214+1)</f>
        <v/>
      </c>
      <c r="H326" s="1294" t="str">
        <f>IF(op!H214=0,"",op!H214)</f>
        <v/>
      </c>
      <c r="I326" s="48" t="str">
        <f>IF(op!I214=0,"",op!I214)</f>
        <v/>
      </c>
      <c r="J326" s="198" t="str">
        <f t="shared" si="149"/>
        <v/>
      </c>
      <c r="K326" s="1295" t="str">
        <f>IF(op!K214=0,0,op!K214)</f>
        <v/>
      </c>
      <c r="L326" s="963"/>
      <c r="M326" s="951" t="str">
        <f>IF(K326="","",IF(op!M214=0,0,op!M214))</f>
        <v/>
      </c>
      <c r="N326" s="951" t="str">
        <f>IF(K326="","",IF(op!N214=0,0,op!N214))</f>
        <v/>
      </c>
      <c r="O326" s="1083" t="str">
        <f t="shared" si="162"/>
        <v/>
      </c>
      <c r="P326" s="1084" t="str">
        <f t="shared" si="163"/>
        <v/>
      </c>
      <c r="Q326" s="1084" t="str">
        <f t="shared" si="164"/>
        <v/>
      </c>
      <c r="R326" s="963"/>
      <c r="S326" s="1027" t="str">
        <f t="shared" si="150"/>
        <v/>
      </c>
      <c r="T326" s="1027" t="str">
        <f t="shared" si="151"/>
        <v/>
      </c>
      <c r="U326" s="1148" t="str">
        <f t="shared" si="165"/>
        <v/>
      </c>
      <c r="V326" s="6"/>
      <c r="Z326" s="1072" t="str">
        <f t="shared" si="152"/>
        <v/>
      </c>
      <c r="AA326" s="1073">
        <f>+tab!$C$156</f>
        <v>0.62</v>
      </c>
      <c r="AB326" s="1074" t="e">
        <f t="shared" si="166"/>
        <v>#VALUE!</v>
      </c>
      <c r="AC326" s="1074" t="e">
        <f t="shared" si="167"/>
        <v>#VALUE!</v>
      </c>
      <c r="AD326" s="1074" t="e">
        <f t="shared" si="168"/>
        <v>#VALUE!</v>
      </c>
      <c r="AE326" s="1075" t="e">
        <f t="shared" si="153"/>
        <v>#VALUE!</v>
      </c>
      <c r="AF326" s="1075" t="e">
        <f t="shared" si="154"/>
        <v>#VALUE!</v>
      </c>
      <c r="AG326" s="1076">
        <f>IF(H326&gt;8,tab!C$157,tab!C$160)</f>
        <v>0.5</v>
      </c>
      <c r="AH326" s="1050">
        <f t="shared" si="155"/>
        <v>0</v>
      </c>
      <c r="AI326" s="1050">
        <f t="shared" si="156"/>
        <v>0</v>
      </c>
      <c r="AJ326" s="1077" t="e">
        <f t="shared" si="157"/>
        <v>#VALUE!</v>
      </c>
      <c r="AK326" s="1053" t="e">
        <f t="shared" si="158"/>
        <v>#VALUE!</v>
      </c>
      <c r="AL326" s="1052">
        <f t="shared" si="159"/>
        <v>30</v>
      </c>
      <c r="AM326" s="1052">
        <f t="shared" si="160"/>
        <v>30</v>
      </c>
      <c r="AN326" s="1078">
        <f t="shared" si="161"/>
        <v>0</v>
      </c>
      <c r="AS326" s="219"/>
      <c r="AU326" s="51"/>
      <c r="AV326" s="51"/>
    </row>
    <row r="327" spans="3:48" ht="13.15" customHeight="1" x14ac:dyDescent="0.2">
      <c r="C327" s="45"/>
      <c r="D327" s="196" t="str">
        <f>IF(op!D215=0,"",op!D215)</f>
        <v/>
      </c>
      <c r="E327" s="196" t="str">
        <f>IF(op!E215=0,"",op!E215)</f>
        <v/>
      </c>
      <c r="F327" s="196" t="str">
        <f>IF(op!F215=0,"",op!F215)</f>
        <v/>
      </c>
      <c r="G327" s="48" t="str">
        <f>IF(op!G215="","",op!G215+1)</f>
        <v/>
      </c>
      <c r="H327" s="1294" t="str">
        <f>IF(op!H215=0,"",op!H215)</f>
        <v/>
      </c>
      <c r="I327" s="48" t="str">
        <f>IF(op!I215=0,"",op!I215)</f>
        <v/>
      </c>
      <c r="J327" s="198" t="str">
        <f t="shared" si="149"/>
        <v/>
      </c>
      <c r="K327" s="1295" t="str">
        <f>IF(op!K215=0,0,op!K215)</f>
        <v/>
      </c>
      <c r="L327" s="963"/>
      <c r="M327" s="951" t="str">
        <f>IF(K327="","",IF(op!M215=0,0,op!M215))</f>
        <v/>
      </c>
      <c r="N327" s="951" t="str">
        <f>IF(K327="","",IF(op!N215=0,0,op!N215))</f>
        <v/>
      </c>
      <c r="O327" s="1083" t="str">
        <f t="shared" si="162"/>
        <v/>
      </c>
      <c r="P327" s="1084" t="str">
        <f t="shared" si="163"/>
        <v/>
      </c>
      <c r="Q327" s="1084" t="str">
        <f t="shared" si="164"/>
        <v/>
      </c>
      <c r="R327" s="963"/>
      <c r="S327" s="1027" t="str">
        <f t="shared" si="150"/>
        <v/>
      </c>
      <c r="T327" s="1027" t="str">
        <f t="shared" si="151"/>
        <v/>
      </c>
      <c r="U327" s="1148" t="str">
        <f t="shared" si="165"/>
        <v/>
      </c>
      <c r="V327" s="6"/>
      <c r="Z327" s="1072" t="str">
        <f t="shared" si="152"/>
        <v/>
      </c>
      <c r="AA327" s="1073">
        <f>+tab!$C$156</f>
        <v>0.62</v>
      </c>
      <c r="AB327" s="1074" t="e">
        <f t="shared" si="166"/>
        <v>#VALUE!</v>
      </c>
      <c r="AC327" s="1074" t="e">
        <f t="shared" si="167"/>
        <v>#VALUE!</v>
      </c>
      <c r="AD327" s="1074" t="e">
        <f t="shared" si="168"/>
        <v>#VALUE!</v>
      </c>
      <c r="AE327" s="1075" t="e">
        <f t="shared" si="153"/>
        <v>#VALUE!</v>
      </c>
      <c r="AF327" s="1075" t="e">
        <f t="shared" si="154"/>
        <v>#VALUE!</v>
      </c>
      <c r="AG327" s="1076">
        <f>IF(H327&gt;8,tab!C$157,tab!C$160)</f>
        <v>0.5</v>
      </c>
      <c r="AH327" s="1050">
        <f t="shared" si="155"/>
        <v>0</v>
      </c>
      <c r="AI327" s="1050">
        <f t="shared" si="156"/>
        <v>0</v>
      </c>
      <c r="AJ327" s="1077" t="e">
        <f t="shared" si="157"/>
        <v>#VALUE!</v>
      </c>
      <c r="AK327" s="1053" t="e">
        <f t="shared" si="158"/>
        <v>#VALUE!</v>
      </c>
      <c r="AL327" s="1052">
        <f t="shared" si="159"/>
        <v>30</v>
      </c>
      <c r="AM327" s="1052">
        <f t="shared" si="160"/>
        <v>30</v>
      </c>
      <c r="AN327" s="1078">
        <f t="shared" si="161"/>
        <v>0</v>
      </c>
      <c r="AS327" s="219"/>
      <c r="AU327" s="51"/>
      <c r="AV327" s="51"/>
    </row>
    <row r="328" spans="3:48" ht="13.15" customHeight="1" x14ac:dyDescent="0.2">
      <c r="C328" s="45"/>
      <c r="D328" s="196" t="str">
        <f>IF(op!D216=0,"",op!D216)</f>
        <v/>
      </c>
      <c r="E328" s="196" t="str">
        <f>IF(op!E216=0,"",op!E216)</f>
        <v/>
      </c>
      <c r="F328" s="196" t="str">
        <f>IF(op!F216=0,"",op!F216)</f>
        <v/>
      </c>
      <c r="G328" s="48" t="str">
        <f>IF(op!G216="","",op!G216+1)</f>
        <v/>
      </c>
      <c r="H328" s="1294" t="str">
        <f>IF(op!H216=0,"",op!H216)</f>
        <v/>
      </c>
      <c r="I328" s="48" t="str">
        <f>IF(op!I216=0,"",op!I216)</f>
        <v/>
      </c>
      <c r="J328" s="198" t="str">
        <f t="shared" si="149"/>
        <v/>
      </c>
      <c r="K328" s="1295" t="str">
        <f>IF(op!K216=0,0,op!K216)</f>
        <v/>
      </c>
      <c r="L328" s="963"/>
      <c r="M328" s="951" t="str">
        <f>IF(K328="","",IF(op!M216=0,0,op!M216))</f>
        <v/>
      </c>
      <c r="N328" s="951" t="str">
        <f>IF(K328="","",IF(op!N216=0,0,op!N216))</f>
        <v/>
      </c>
      <c r="O328" s="1083" t="str">
        <f t="shared" si="162"/>
        <v/>
      </c>
      <c r="P328" s="1084" t="str">
        <f t="shared" si="163"/>
        <v/>
      </c>
      <c r="Q328" s="1084" t="str">
        <f t="shared" si="164"/>
        <v/>
      </c>
      <c r="R328" s="963"/>
      <c r="S328" s="1027" t="str">
        <f t="shared" si="150"/>
        <v/>
      </c>
      <c r="T328" s="1027" t="str">
        <f t="shared" si="151"/>
        <v/>
      </c>
      <c r="U328" s="1148" t="str">
        <f t="shared" si="165"/>
        <v/>
      </c>
      <c r="V328" s="6"/>
      <c r="Z328" s="1072" t="str">
        <f t="shared" si="152"/>
        <v/>
      </c>
      <c r="AA328" s="1073">
        <f>+tab!$C$156</f>
        <v>0.62</v>
      </c>
      <c r="AB328" s="1074" t="e">
        <f t="shared" si="166"/>
        <v>#VALUE!</v>
      </c>
      <c r="AC328" s="1074" t="e">
        <f t="shared" si="167"/>
        <v>#VALUE!</v>
      </c>
      <c r="AD328" s="1074" t="e">
        <f t="shared" si="168"/>
        <v>#VALUE!</v>
      </c>
      <c r="AE328" s="1075" t="e">
        <f t="shared" si="153"/>
        <v>#VALUE!</v>
      </c>
      <c r="AF328" s="1075" t="e">
        <f t="shared" si="154"/>
        <v>#VALUE!</v>
      </c>
      <c r="AG328" s="1076">
        <f>IF(H328&gt;8,tab!C$157,tab!C$160)</f>
        <v>0.5</v>
      </c>
      <c r="AH328" s="1050">
        <f t="shared" si="155"/>
        <v>0</v>
      </c>
      <c r="AI328" s="1050">
        <f t="shared" si="156"/>
        <v>0</v>
      </c>
      <c r="AJ328" s="1077" t="e">
        <f t="shared" si="157"/>
        <v>#VALUE!</v>
      </c>
      <c r="AK328" s="1053" t="e">
        <f t="shared" si="158"/>
        <v>#VALUE!</v>
      </c>
      <c r="AL328" s="1052">
        <f t="shared" si="159"/>
        <v>30</v>
      </c>
      <c r="AM328" s="1052">
        <f t="shared" si="160"/>
        <v>30</v>
      </c>
      <c r="AN328" s="1078">
        <f t="shared" si="161"/>
        <v>0</v>
      </c>
      <c r="AS328" s="219"/>
      <c r="AU328" s="51"/>
      <c r="AV328" s="51"/>
    </row>
    <row r="329" spans="3:48" ht="13.15" customHeight="1" x14ac:dyDescent="0.2">
      <c r="C329" s="45"/>
      <c r="D329" s="196" t="str">
        <f>IF(op!D217=0,"",op!D217)</f>
        <v/>
      </c>
      <c r="E329" s="196" t="str">
        <f>IF(op!E217=0,"",op!E217)</f>
        <v/>
      </c>
      <c r="F329" s="196" t="str">
        <f>IF(op!F217=0,"",op!F217)</f>
        <v/>
      </c>
      <c r="G329" s="48" t="str">
        <f>IF(op!G217="","",op!G217+1)</f>
        <v/>
      </c>
      <c r="H329" s="1294" t="str">
        <f>IF(op!H217=0,"",op!H217)</f>
        <v/>
      </c>
      <c r="I329" s="48" t="str">
        <f>IF(op!I217=0,"",op!I217)</f>
        <v/>
      </c>
      <c r="J329" s="198" t="str">
        <f t="shared" si="149"/>
        <v/>
      </c>
      <c r="K329" s="1295" t="str">
        <f>IF(op!K217=0,0,op!K217)</f>
        <v/>
      </c>
      <c r="L329" s="963"/>
      <c r="M329" s="951" t="str">
        <f>IF(K329="","",IF(op!M217=0,0,op!M217))</f>
        <v/>
      </c>
      <c r="N329" s="951" t="str">
        <f>IF(K329="","",IF(op!N217=0,0,op!N217))</f>
        <v/>
      </c>
      <c r="O329" s="1083" t="str">
        <f t="shared" si="162"/>
        <v/>
      </c>
      <c r="P329" s="1084" t="str">
        <f t="shared" si="163"/>
        <v/>
      </c>
      <c r="Q329" s="1084" t="str">
        <f t="shared" si="164"/>
        <v/>
      </c>
      <c r="R329" s="963"/>
      <c r="S329" s="1027" t="str">
        <f t="shared" si="150"/>
        <v/>
      </c>
      <c r="T329" s="1027" t="str">
        <f t="shared" si="151"/>
        <v/>
      </c>
      <c r="U329" s="1148" t="str">
        <f t="shared" si="165"/>
        <v/>
      </c>
      <c r="V329" s="6"/>
      <c r="Z329" s="1072" t="str">
        <f t="shared" si="152"/>
        <v/>
      </c>
      <c r="AA329" s="1073">
        <f>+tab!$C$156</f>
        <v>0.62</v>
      </c>
      <c r="AB329" s="1074" t="e">
        <f t="shared" si="166"/>
        <v>#VALUE!</v>
      </c>
      <c r="AC329" s="1074" t="e">
        <f t="shared" si="167"/>
        <v>#VALUE!</v>
      </c>
      <c r="AD329" s="1074" t="e">
        <f t="shared" si="168"/>
        <v>#VALUE!</v>
      </c>
      <c r="AE329" s="1075" t="e">
        <f t="shared" si="153"/>
        <v>#VALUE!</v>
      </c>
      <c r="AF329" s="1075" t="e">
        <f t="shared" si="154"/>
        <v>#VALUE!</v>
      </c>
      <c r="AG329" s="1076">
        <f>IF(H329&gt;8,tab!C$157,tab!C$160)</f>
        <v>0.5</v>
      </c>
      <c r="AH329" s="1050">
        <f t="shared" si="155"/>
        <v>0</v>
      </c>
      <c r="AI329" s="1050">
        <f t="shared" si="156"/>
        <v>0</v>
      </c>
      <c r="AJ329" s="1077" t="e">
        <f t="shared" si="157"/>
        <v>#VALUE!</v>
      </c>
      <c r="AK329" s="1053" t="e">
        <f t="shared" si="158"/>
        <v>#VALUE!</v>
      </c>
      <c r="AL329" s="1052">
        <f t="shared" si="159"/>
        <v>30</v>
      </c>
      <c r="AM329" s="1052">
        <f t="shared" si="160"/>
        <v>30</v>
      </c>
      <c r="AN329" s="1078">
        <f t="shared" si="161"/>
        <v>0</v>
      </c>
      <c r="AS329" s="219"/>
      <c r="AU329" s="51"/>
      <c r="AV329" s="51"/>
    </row>
    <row r="330" spans="3:48" ht="13.15" customHeight="1" x14ac:dyDescent="0.2">
      <c r="C330" s="45"/>
      <c r="D330" s="196" t="str">
        <f>IF(op!D218=0,"",op!D218)</f>
        <v/>
      </c>
      <c r="E330" s="196" t="str">
        <f>IF(op!E218=0,"",op!E218)</f>
        <v/>
      </c>
      <c r="F330" s="196" t="str">
        <f>IF(op!F218=0,"",op!F218)</f>
        <v/>
      </c>
      <c r="G330" s="48" t="str">
        <f>IF(op!G218="","",op!G218+1)</f>
        <v/>
      </c>
      <c r="H330" s="1294" t="str">
        <f>IF(op!H218=0,"",op!H218)</f>
        <v/>
      </c>
      <c r="I330" s="48" t="str">
        <f>IF(op!I218=0,"",op!I218)</f>
        <v/>
      </c>
      <c r="J330" s="198" t="str">
        <f t="shared" si="149"/>
        <v/>
      </c>
      <c r="K330" s="1295" t="str">
        <f>IF(op!K218=0,0,op!K218)</f>
        <v/>
      </c>
      <c r="L330" s="963"/>
      <c r="M330" s="951" t="str">
        <f>IF(K330="","",IF(op!M218=0,0,op!M218))</f>
        <v/>
      </c>
      <c r="N330" s="951" t="str">
        <f>IF(K330="","",IF(op!N218=0,0,op!N218))</f>
        <v/>
      </c>
      <c r="O330" s="1083" t="str">
        <f t="shared" si="162"/>
        <v/>
      </c>
      <c r="P330" s="1084" t="str">
        <f t="shared" si="163"/>
        <v/>
      </c>
      <c r="Q330" s="1084" t="str">
        <f t="shared" si="164"/>
        <v/>
      </c>
      <c r="R330" s="963"/>
      <c r="S330" s="1027" t="str">
        <f t="shared" si="150"/>
        <v/>
      </c>
      <c r="T330" s="1027" t="str">
        <f t="shared" si="151"/>
        <v/>
      </c>
      <c r="U330" s="1148" t="str">
        <f t="shared" si="165"/>
        <v/>
      </c>
      <c r="V330" s="6"/>
      <c r="Z330" s="1072" t="str">
        <f t="shared" si="152"/>
        <v/>
      </c>
      <c r="AA330" s="1073">
        <f>+tab!$C$156</f>
        <v>0.62</v>
      </c>
      <c r="AB330" s="1074" t="e">
        <f t="shared" si="166"/>
        <v>#VALUE!</v>
      </c>
      <c r="AC330" s="1074" t="e">
        <f t="shared" si="167"/>
        <v>#VALUE!</v>
      </c>
      <c r="AD330" s="1074" t="e">
        <f t="shared" si="168"/>
        <v>#VALUE!</v>
      </c>
      <c r="AE330" s="1075" t="e">
        <f t="shared" si="153"/>
        <v>#VALUE!</v>
      </c>
      <c r="AF330" s="1075" t="e">
        <f t="shared" si="154"/>
        <v>#VALUE!</v>
      </c>
      <c r="AG330" s="1076">
        <f>IF(H330&gt;8,tab!C$157,tab!C$160)</f>
        <v>0.5</v>
      </c>
      <c r="AH330" s="1050">
        <f t="shared" si="155"/>
        <v>0</v>
      </c>
      <c r="AI330" s="1050">
        <f t="shared" si="156"/>
        <v>0</v>
      </c>
      <c r="AJ330" s="1077" t="e">
        <f t="shared" si="157"/>
        <v>#VALUE!</v>
      </c>
      <c r="AK330" s="1053" t="e">
        <f t="shared" si="158"/>
        <v>#VALUE!</v>
      </c>
      <c r="AL330" s="1052">
        <f t="shared" si="159"/>
        <v>30</v>
      </c>
      <c r="AM330" s="1052">
        <f t="shared" si="160"/>
        <v>30</v>
      </c>
      <c r="AN330" s="1078">
        <f t="shared" si="161"/>
        <v>0</v>
      </c>
      <c r="AS330" s="219"/>
      <c r="AU330" s="51"/>
      <c r="AV330" s="51"/>
    </row>
    <row r="331" spans="3:48" ht="13.15" customHeight="1" x14ac:dyDescent="0.2">
      <c r="C331" s="45"/>
      <c r="D331" s="196" t="str">
        <f>IF(op!D219=0,"",op!D219)</f>
        <v/>
      </c>
      <c r="E331" s="196" t="str">
        <f>IF(op!E219=0,"",op!E219)</f>
        <v/>
      </c>
      <c r="F331" s="196" t="str">
        <f>IF(op!F219=0,"",op!F219)</f>
        <v/>
      </c>
      <c r="G331" s="48" t="str">
        <f>IF(op!G219="","",op!G219+1)</f>
        <v/>
      </c>
      <c r="H331" s="1294" t="str">
        <f>IF(op!H219=0,"",op!H219)</f>
        <v/>
      </c>
      <c r="I331" s="48" t="str">
        <f>IF(op!I219=0,"",op!I219)</f>
        <v/>
      </c>
      <c r="J331" s="198" t="str">
        <f t="shared" si="149"/>
        <v/>
      </c>
      <c r="K331" s="1295" t="str">
        <f>IF(op!K219=0,0,op!K219)</f>
        <v/>
      </c>
      <c r="L331" s="963"/>
      <c r="M331" s="951" t="str">
        <f>IF(K331="","",IF(op!M219=0,0,op!M219))</f>
        <v/>
      </c>
      <c r="N331" s="951" t="str">
        <f>IF(K331="","",IF(op!N219=0,0,op!N219))</f>
        <v/>
      </c>
      <c r="O331" s="1083" t="str">
        <f t="shared" si="162"/>
        <v/>
      </c>
      <c r="P331" s="1084" t="str">
        <f t="shared" si="163"/>
        <v/>
      </c>
      <c r="Q331" s="1084" t="str">
        <f t="shared" si="164"/>
        <v/>
      </c>
      <c r="R331" s="963"/>
      <c r="S331" s="1027" t="str">
        <f t="shared" si="150"/>
        <v/>
      </c>
      <c r="T331" s="1027" t="str">
        <f t="shared" si="151"/>
        <v/>
      </c>
      <c r="U331" s="1148" t="str">
        <f t="shared" si="165"/>
        <v/>
      </c>
      <c r="V331" s="6"/>
      <c r="Z331" s="1072" t="str">
        <f t="shared" si="152"/>
        <v/>
      </c>
      <c r="AA331" s="1073">
        <f>+tab!$C$156</f>
        <v>0.62</v>
      </c>
      <c r="AB331" s="1074" t="e">
        <f t="shared" si="166"/>
        <v>#VALUE!</v>
      </c>
      <c r="AC331" s="1074" t="e">
        <f t="shared" si="167"/>
        <v>#VALUE!</v>
      </c>
      <c r="AD331" s="1074" t="e">
        <f t="shared" si="168"/>
        <v>#VALUE!</v>
      </c>
      <c r="AE331" s="1075" t="e">
        <f t="shared" si="153"/>
        <v>#VALUE!</v>
      </c>
      <c r="AF331" s="1075" t="e">
        <f t="shared" si="154"/>
        <v>#VALUE!</v>
      </c>
      <c r="AG331" s="1076">
        <f>IF(H331&gt;8,tab!C$157,tab!C$160)</f>
        <v>0.5</v>
      </c>
      <c r="AH331" s="1050">
        <f t="shared" si="155"/>
        <v>0</v>
      </c>
      <c r="AI331" s="1050">
        <f t="shared" si="156"/>
        <v>0</v>
      </c>
      <c r="AJ331" s="1077" t="e">
        <f t="shared" si="157"/>
        <v>#VALUE!</v>
      </c>
      <c r="AK331" s="1053" t="e">
        <f t="shared" si="158"/>
        <v>#VALUE!</v>
      </c>
      <c r="AL331" s="1052">
        <f t="shared" si="159"/>
        <v>30</v>
      </c>
      <c r="AM331" s="1052">
        <f t="shared" si="160"/>
        <v>30</v>
      </c>
      <c r="AN331" s="1078">
        <f t="shared" si="161"/>
        <v>0</v>
      </c>
      <c r="AS331" s="219"/>
      <c r="AU331" s="51"/>
      <c r="AV331" s="51"/>
    </row>
    <row r="332" spans="3:48" ht="13.15" customHeight="1" x14ac:dyDescent="0.2">
      <c r="C332" s="45"/>
      <c r="D332" s="196" t="str">
        <f>IF(op!D220=0,"",op!D220)</f>
        <v/>
      </c>
      <c r="E332" s="196" t="str">
        <f>IF(op!E220=0,"",op!E220)</f>
        <v/>
      </c>
      <c r="F332" s="196" t="str">
        <f>IF(op!F220=0,"",op!F220)</f>
        <v/>
      </c>
      <c r="G332" s="48" t="str">
        <f>IF(op!G220="","",op!G220+1)</f>
        <v/>
      </c>
      <c r="H332" s="1294" t="str">
        <f>IF(op!H220=0,"",op!H220)</f>
        <v/>
      </c>
      <c r="I332" s="48" t="str">
        <f>IF(op!I220=0,"",op!I220)</f>
        <v/>
      </c>
      <c r="J332" s="198" t="str">
        <f t="shared" si="149"/>
        <v/>
      </c>
      <c r="K332" s="1295" t="str">
        <f>IF(op!K220=0,0,op!K220)</f>
        <v/>
      </c>
      <c r="L332" s="963"/>
      <c r="M332" s="951" t="str">
        <f>IF(K332="","",IF(op!M220=0,0,op!M220))</f>
        <v/>
      </c>
      <c r="N332" s="951" t="str">
        <f>IF(K332="","",IF(op!N220=0,0,op!N220))</f>
        <v/>
      </c>
      <c r="O332" s="1083" t="str">
        <f t="shared" si="162"/>
        <v/>
      </c>
      <c r="P332" s="1084" t="str">
        <f t="shared" si="163"/>
        <v/>
      </c>
      <c r="Q332" s="1084" t="str">
        <f t="shared" si="164"/>
        <v/>
      </c>
      <c r="R332" s="963"/>
      <c r="S332" s="1027" t="str">
        <f t="shared" si="150"/>
        <v/>
      </c>
      <c r="T332" s="1027" t="str">
        <f t="shared" si="151"/>
        <v/>
      </c>
      <c r="U332" s="1148" t="str">
        <f t="shared" si="165"/>
        <v/>
      </c>
      <c r="V332" s="6"/>
      <c r="Z332" s="1072" t="str">
        <f t="shared" si="152"/>
        <v/>
      </c>
      <c r="AA332" s="1073">
        <f>+tab!$C$156</f>
        <v>0.62</v>
      </c>
      <c r="AB332" s="1074" t="e">
        <f t="shared" si="166"/>
        <v>#VALUE!</v>
      </c>
      <c r="AC332" s="1074" t="e">
        <f t="shared" si="167"/>
        <v>#VALUE!</v>
      </c>
      <c r="AD332" s="1074" t="e">
        <f t="shared" si="168"/>
        <v>#VALUE!</v>
      </c>
      <c r="AE332" s="1075" t="e">
        <f t="shared" si="153"/>
        <v>#VALUE!</v>
      </c>
      <c r="AF332" s="1075" t="e">
        <f t="shared" si="154"/>
        <v>#VALUE!</v>
      </c>
      <c r="AG332" s="1076">
        <f>IF(H332&gt;8,tab!C$157,tab!C$160)</f>
        <v>0.5</v>
      </c>
      <c r="AH332" s="1050">
        <f t="shared" si="155"/>
        <v>0</v>
      </c>
      <c r="AI332" s="1050">
        <f t="shared" si="156"/>
        <v>0</v>
      </c>
      <c r="AJ332" s="1077" t="e">
        <f t="shared" si="157"/>
        <v>#VALUE!</v>
      </c>
      <c r="AK332" s="1053" t="e">
        <f t="shared" si="158"/>
        <v>#VALUE!</v>
      </c>
      <c r="AL332" s="1052">
        <f t="shared" si="159"/>
        <v>30</v>
      </c>
      <c r="AM332" s="1052">
        <f t="shared" si="160"/>
        <v>30</v>
      </c>
      <c r="AN332" s="1078">
        <f t="shared" si="161"/>
        <v>0</v>
      </c>
      <c r="AS332" s="219"/>
      <c r="AU332" s="51"/>
      <c r="AV332" s="51"/>
    </row>
    <row r="333" spans="3:48" ht="13.15" customHeight="1" x14ac:dyDescent="0.2">
      <c r="C333" s="45"/>
      <c r="D333" s="196" t="str">
        <f>IF(op!D221=0,"",op!D221)</f>
        <v/>
      </c>
      <c r="E333" s="196" t="str">
        <f>IF(op!E221=0,"",op!E221)</f>
        <v/>
      </c>
      <c r="F333" s="196" t="str">
        <f>IF(op!F221=0,"",op!F221)</f>
        <v/>
      </c>
      <c r="G333" s="48" t="str">
        <f>IF(op!G221="","",op!G221+1)</f>
        <v/>
      </c>
      <c r="H333" s="1294" t="str">
        <f>IF(op!H221=0,"",op!H221)</f>
        <v/>
      </c>
      <c r="I333" s="48" t="str">
        <f>IF(op!I221=0,"",op!I221)</f>
        <v/>
      </c>
      <c r="J333" s="198" t="str">
        <f t="shared" si="149"/>
        <v/>
      </c>
      <c r="K333" s="1295" t="str">
        <f>IF(op!K221=0,0,op!K221)</f>
        <v/>
      </c>
      <c r="L333" s="963"/>
      <c r="M333" s="951" t="str">
        <f>IF(K333="","",IF(op!M221=0,0,op!M221))</f>
        <v/>
      </c>
      <c r="N333" s="951" t="str">
        <f>IF(K333="","",IF(op!N221=0,0,op!N221))</f>
        <v/>
      </c>
      <c r="O333" s="1083" t="str">
        <f t="shared" si="162"/>
        <v/>
      </c>
      <c r="P333" s="1084" t="str">
        <f t="shared" si="163"/>
        <v/>
      </c>
      <c r="Q333" s="1084" t="str">
        <f t="shared" si="164"/>
        <v/>
      </c>
      <c r="R333" s="963"/>
      <c r="S333" s="1027" t="str">
        <f t="shared" si="150"/>
        <v/>
      </c>
      <c r="T333" s="1027" t="str">
        <f t="shared" si="151"/>
        <v/>
      </c>
      <c r="U333" s="1148" t="str">
        <f t="shared" si="165"/>
        <v/>
      </c>
      <c r="V333" s="6"/>
      <c r="Z333" s="1072" t="str">
        <f t="shared" si="152"/>
        <v/>
      </c>
      <c r="AA333" s="1073">
        <f>+tab!$C$156</f>
        <v>0.62</v>
      </c>
      <c r="AB333" s="1074" t="e">
        <f t="shared" si="166"/>
        <v>#VALUE!</v>
      </c>
      <c r="AC333" s="1074" t="e">
        <f t="shared" si="167"/>
        <v>#VALUE!</v>
      </c>
      <c r="AD333" s="1074" t="e">
        <f t="shared" si="168"/>
        <v>#VALUE!</v>
      </c>
      <c r="AE333" s="1075" t="e">
        <f t="shared" si="153"/>
        <v>#VALUE!</v>
      </c>
      <c r="AF333" s="1075" t="e">
        <f t="shared" si="154"/>
        <v>#VALUE!</v>
      </c>
      <c r="AG333" s="1076">
        <f>IF(H333&gt;8,tab!C$157,tab!C$160)</f>
        <v>0.5</v>
      </c>
      <c r="AH333" s="1050">
        <f t="shared" si="155"/>
        <v>0</v>
      </c>
      <c r="AI333" s="1050">
        <f t="shared" si="156"/>
        <v>0</v>
      </c>
      <c r="AJ333" s="1077" t="e">
        <f t="shared" si="157"/>
        <v>#VALUE!</v>
      </c>
      <c r="AK333" s="1053" t="e">
        <f t="shared" si="158"/>
        <v>#VALUE!</v>
      </c>
      <c r="AL333" s="1052">
        <f t="shared" si="159"/>
        <v>30</v>
      </c>
      <c r="AM333" s="1052">
        <f t="shared" si="160"/>
        <v>30</v>
      </c>
      <c r="AN333" s="1078">
        <f t="shared" si="161"/>
        <v>0</v>
      </c>
      <c r="AS333" s="219"/>
      <c r="AU333" s="51"/>
      <c r="AV333" s="51"/>
    </row>
    <row r="334" spans="3:48" ht="13.15" customHeight="1" x14ac:dyDescent="0.2">
      <c r="C334" s="45"/>
      <c r="D334" s="196" t="str">
        <f>IF(op!D222=0,"",op!D222)</f>
        <v/>
      </c>
      <c r="E334" s="196" t="str">
        <f>IF(op!E222=0,"",op!E222)</f>
        <v/>
      </c>
      <c r="F334" s="196" t="str">
        <f>IF(op!F222=0,"",op!F222)</f>
        <v/>
      </c>
      <c r="G334" s="48" t="str">
        <f>IF(op!G222="","",op!G222+1)</f>
        <v/>
      </c>
      <c r="H334" s="1294" t="str">
        <f>IF(op!H222=0,"",op!H222)</f>
        <v/>
      </c>
      <c r="I334" s="48" t="str">
        <f>IF(op!I222=0,"",op!I222)</f>
        <v/>
      </c>
      <c r="J334" s="198" t="str">
        <f t="shared" si="149"/>
        <v/>
      </c>
      <c r="K334" s="1295" t="str">
        <f>IF(op!K222=0,0,op!K222)</f>
        <v/>
      </c>
      <c r="L334" s="963"/>
      <c r="M334" s="951" t="str">
        <f>IF(K334="","",IF(op!M222=0,0,op!M222))</f>
        <v/>
      </c>
      <c r="N334" s="951" t="str">
        <f>IF(K334="","",IF(op!N222=0,0,op!N222))</f>
        <v/>
      </c>
      <c r="O334" s="1083" t="str">
        <f t="shared" si="162"/>
        <v/>
      </c>
      <c r="P334" s="1084" t="str">
        <f t="shared" si="163"/>
        <v/>
      </c>
      <c r="Q334" s="1084" t="str">
        <f t="shared" si="164"/>
        <v/>
      </c>
      <c r="R334" s="963"/>
      <c r="S334" s="1027" t="str">
        <f t="shared" si="150"/>
        <v/>
      </c>
      <c r="T334" s="1027" t="str">
        <f t="shared" si="151"/>
        <v/>
      </c>
      <c r="U334" s="1148" t="str">
        <f t="shared" si="165"/>
        <v/>
      </c>
      <c r="V334" s="6"/>
      <c r="Z334" s="1072" t="str">
        <f t="shared" si="152"/>
        <v/>
      </c>
      <c r="AA334" s="1073">
        <f>+tab!$C$156</f>
        <v>0.62</v>
      </c>
      <c r="AB334" s="1074" t="e">
        <f t="shared" si="166"/>
        <v>#VALUE!</v>
      </c>
      <c r="AC334" s="1074" t="e">
        <f t="shared" si="167"/>
        <v>#VALUE!</v>
      </c>
      <c r="AD334" s="1074" t="e">
        <f t="shared" si="168"/>
        <v>#VALUE!</v>
      </c>
      <c r="AE334" s="1075" t="e">
        <f t="shared" si="153"/>
        <v>#VALUE!</v>
      </c>
      <c r="AF334" s="1075" t="e">
        <f t="shared" si="154"/>
        <v>#VALUE!</v>
      </c>
      <c r="AG334" s="1076">
        <f>IF(H334&gt;8,tab!C$157,tab!C$160)</f>
        <v>0.5</v>
      </c>
      <c r="AH334" s="1050">
        <f t="shared" si="155"/>
        <v>0</v>
      </c>
      <c r="AI334" s="1050">
        <f t="shared" si="156"/>
        <v>0</v>
      </c>
      <c r="AJ334" s="1077" t="e">
        <f t="shared" si="157"/>
        <v>#VALUE!</v>
      </c>
      <c r="AK334" s="1053" t="e">
        <f t="shared" si="158"/>
        <v>#VALUE!</v>
      </c>
      <c r="AL334" s="1052">
        <f t="shared" si="159"/>
        <v>30</v>
      </c>
      <c r="AM334" s="1052">
        <f t="shared" si="160"/>
        <v>30</v>
      </c>
      <c r="AN334" s="1078">
        <f t="shared" si="161"/>
        <v>0</v>
      </c>
      <c r="AS334" s="219"/>
      <c r="AU334" s="51"/>
      <c r="AV334" s="51"/>
    </row>
    <row r="335" spans="3:48" ht="13.15" customHeight="1" x14ac:dyDescent="0.2">
      <c r="C335" s="45"/>
      <c r="D335" s="196" t="str">
        <f>IF(op!D223=0,"",op!D223)</f>
        <v/>
      </c>
      <c r="E335" s="196" t="str">
        <f>IF(op!E223=0,"",op!E223)</f>
        <v/>
      </c>
      <c r="F335" s="196" t="str">
        <f>IF(op!F223=0,"",op!F223)</f>
        <v/>
      </c>
      <c r="G335" s="48" t="str">
        <f>IF(op!G223="","",op!G223+1)</f>
        <v/>
      </c>
      <c r="H335" s="1294" t="str">
        <f>IF(op!H223=0,"",op!H223)</f>
        <v/>
      </c>
      <c r="I335" s="48" t="str">
        <f>IF(op!I223=0,"",op!I223)</f>
        <v/>
      </c>
      <c r="J335" s="198" t="str">
        <f t="shared" si="149"/>
        <v/>
      </c>
      <c r="K335" s="1295" t="str">
        <f>IF(op!K223=0,0,op!K223)</f>
        <v/>
      </c>
      <c r="L335" s="963"/>
      <c r="M335" s="951" t="str">
        <f>IF(K335="","",IF(op!M223=0,0,op!M223))</f>
        <v/>
      </c>
      <c r="N335" s="951" t="str">
        <f>IF(K335="","",IF(op!N223=0,0,op!N223))</f>
        <v/>
      </c>
      <c r="O335" s="1083" t="str">
        <f t="shared" si="162"/>
        <v/>
      </c>
      <c r="P335" s="1084" t="str">
        <f t="shared" si="163"/>
        <v/>
      </c>
      <c r="Q335" s="1084" t="str">
        <f t="shared" si="164"/>
        <v/>
      </c>
      <c r="R335" s="963"/>
      <c r="S335" s="1027" t="str">
        <f t="shared" si="150"/>
        <v/>
      </c>
      <c r="T335" s="1027" t="str">
        <f t="shared" si="151"/>
        <v/>
      </c>
      <c r="U335" s="1148" t="str">
        <f t="shared" si="165"/>
        <v/>
      </c>
      <c r="V335" s="6"/>
      <c r="Z335" s="1072" t="str">
        <f t="shared" si="152"/>
        <v/>
      </c>
      <c r="AA335" s="1073">
        <f>+tab!$C$156</f>
        <v>0.62</v>
      </c>
      <c r="AB335" s="1074" t="e">
        <f t="shared" si="166"/>
        <v>#VALUE!</v>
      </c>
      <c r="AC335" s="1074" t="e">
        <f t="shared" si="167"/>
        <v>#VALUE!</v>
      </c>
      <c r="AD335" s="1074" t="e">
        <f t="shared" si="168"/>
        <v>#VALUE!</v>
      </c>
      <c r="AE335" s="1075" t="e">
        <f t="shared" si="153"/>
        <v>#VALUE!</v>
      </c>
      <c r="AF335" s="1075" t="e">
        <f t="shared" si="154"/>
        <v>#VALUE!</v>
      </c>
      <c r="AG335" s="1076">
        <f>IF(H335&gt;8,tab!C$157,tab!C$160)</f>
        <v>0.5</v>
      </c>
      <c r="AH335" s="1050">
        <f t="shared" si="155"/>
        <v>0</v>
      </c>
      <c r="AI335" s="1050">
        <f t="shared" si="156"/>
        <v>0</v>
      </c>
      <c r="AJ335" s="1077" t="e">
        <f t="shared" si="157"/>
        <v>#VALUE!</v>
      </c>
      <c r="AK335" s="1053" t="e">
        <f t="shared" si="158"/>
        <v>#VALUE!</v>
      </c>
      <c r="AL335" s="1052">
        <f t="shared" si="159"/>
        <v>30</v>
      </c>
      <c r="AM335" s="1052">
        <f t="shared" si="160"/>
        <v>30</v>
      </c>
      <c r="AN335" s="1078">
        <f t="shared" si="161"/>
        <v>0</v>
      </c>
      <c r="AS335" s="219"/>
      <c r="AU335" s="51"/>
      <c r="AV335" s="51"/>
    </row>
    <row r="336" spans="3:48" ht="13.15" customHeight="1" x14ac:dyDescent="0.2">
      <c r="C336" s="45"/>
      <c r="D336" s="196" t="str">
        <f>IF(op!D224=0,"",op!D224)</f>
        <v/>
      </c>
      <c r="E336" s="196" t="str">
        <f>IF(op!E224=0,"",op!E224)</f>
        <v/>
      </c>
      <c r="F336" s="196" t="str">
        <f>IF(op!F224=0,"",op!F224)</f>
        <v/>
      </c>
      <c r="G336" s="48" t="str">
        <f>IF(op!G224="","",op!G224+1)</f>
        <v/>
      </c>
      <c r="H336" s="1294" t="str">
        <f>IF(op!H224=0,"",op!H224)</f>
        <v/>
      </c>
      <c r="I336" s="48" t="str">
        <f>IF(op!I224=0,"",op!I224)</f>
        <v/>
      </c>
      <c r="J336" s="198" t="str">
        <f>IF(E336="","",IF(J224=VLOOKUP(I336,Schaal2014,22,FALSE),J224,J224+1))</f>
        <v/>
      </c>
      <c r="K336" s="1295" t="str">
        <f>IF(op!K224=0,0,op!K224)</f>
        <v/>
      </c>
      <c r="L336" s="963"/>
      <c r="M336" s="951" t="str">
        <f>IF(K336="","",IF(op!M224=0,0,op!M224))</f>
        <v/>
      </c>
      <c r="N336" s="951" t="str">
        <f>IF(K336="","",IF(op!N224=0,0,op!N224))</f>
        <v/>
      </c>
      <c r="O336" s="1083" t="str">
        <f t="shared" si="162"/>
        <v/>
      </c>
      <c r="P336" s="1084" t="str">
        <f t="shared" si="163"/>
        <v/>
      </c>
      <c r="Q336" s="1084" t="str">
        <f t="shared" si="164"/>
        <v/>
      </c>
      <c r="R336" s="963"/>
      <c r="S336" s="1027" t="str">
        <f t="shared" si="150"/>
        <v/>
      </c>
      <c r="T336" s="1027" t="str">
        <f t="shared" si="151"/>
        <v/>
      </c>
      <c r="U336" s="1148" t="str">
        <f t="shared" si="165"/>
        <v/>
      </c>
      <c r="V336" s="6"/>
      <c r="Z336" s="1072" t="str">
        <f t="shared" si="152"/>
        <v/>
      </c>
      <c r="AA336" s="1073">
        <f>+tab!$C$156</f>
        <v>0.62</v>
      </c>
      <c r="AB336" s="1074" t="e">
        <f t="shared" si="166"/>
        <v>#VALUE!</v>
      </c>
      <c r="AC336" s="1074" t="e">
        <f t="shared" si="167"/>
        <v>#VALUE!</v>
      </c>
      <c r="AD336" s="1074" t="e">
        <f t="shared" si="168"/>
        <v>#VALUE!</v>
      </c>
      <c r="AE336" s="1075" t="e">
        <f t="shared" si="153"/>
        <v>#VALUE!</v>
      </c>
      <c r="AF336" s="1075" t="e">
        <f t="shared" si="154"/>
        <v>#VALUE!</v>
      </c>
      <c r="AG336" s="1076">
        <f>IF(H336&gt;8,tab!C$157,tab!C$160)</f>
        <v>0.5</v>
      </c>
      <c r="AH336" s="1050">
        <f t="shared" si="155"/>
        <v>0</v>
      </c>
      <c r="AI336" s="1050">
        <f t="shared" ref="AI336:AI339" si="169">IF(AH336=25,Z336*1.08*K336/2,IF(AH336=40,Z336*1.08*K336,IF(AH336=0,0)))</f>
        <v>0</v>
      </c>
      <c r="AJ336" s="1077" t="e">
        <f t="shared" si="157"/>
        <v>#VALUE!</v>
      </c>
      <c r="AK336" s="1053" t="e">
        <f t="shared" ref="AK336:AK339" si="170">YEAR($E$233)-YEAR(H336)-AJ336</f>
        <v>#VALUE!</v>
      </c>
      <c r="AL336" s="1052">
        <f t="shared" ref="AL336:AL339" si="171">IF((H336=""),30,AK336)</f>
        <v>30</v>
      </c>
      <c r="AM336" s="1052">
        <f t="shared" si="160"/>
        <v>30</v>
      </c>
      <c r="AN336" s="1078">
        <f t="shared" ref="AN336:AN339" si="172">(AM336*(SUM(K336:K336)))</f>
        <v>0</v>
      </c>
      <c r="AS336" s="219"/>
      <c r="AU336" s="51"/>
      <c r="AV336" s="51"/>
    </row>
    <row r="337" spans="3:50" ht="13.15" customHeight="1" x14ac:dyDescent="0.2">
      <c r="C337" s="45"/>
      <c r="D337" s="196" t="str">
        <f>IF(op!D225=0,"",op!D225)</f>
        <v/>
      </c>
      <c r="E337" s="196" t="str">
        <f>IF(op!E225=0,"",op!E225)</f>
        <v/>
      </c>
      <c r="F337" s="196" t="str">
        <f>IF(op!F225=0,"",op!F225)</f>
        <v/>
      </c>
      <c r="G337" s="48" t="str">
        <f>IF(op!G225="","",op!G225+1)</f>
        <v/>
      </c>
      <c r="H337" s="1294" t="str">
        <f>IF(op!H225=0,"",op!H225)</f>
        <v/>
      </c>
      <c r="I337" s="48" t="str">
        <f>IF(op!I225=0,"",op!I225)</f>
        <v/>
      </c>
      <c r="J337" s="198" t="str">
        <f>IF(E337="","",IF(J225=VLOOKUP(I337,Schaal2014,22,FALSE),J225,J225+1))</f>
        <v/>
      </c>
      <c r="K337" s="1295" t="str">
        <f>IF(op!K225=0,0,op!K225)</f>
        <v/>
      </c>
      <c r="L337" s="963"/>
      <c r="M337" s="951" t="str">
        <f>IF(K337="","",IF(op!M225=0,0,op!M225))</f>
        <v/>
      </c>
      <c r="N337" s="951" t="str">
        <f>IF(K337="","",IF(op!N225=0,0,op!N225))</f>
        <v/>
      </c>
      <c r="O337" s="1083" t="str">
        <f t="shared" si="162"/>
        <v/>
      </c>
      <c r="P337" s="1084" t="str">
        <f t="shared" si="163"/>
        <v/>
      </c>
      <c r="Q337" s="1084" t="str">
        <f t="shared" si="164"/>
        <v/>
      </c>
      <c r="R337" s="963"/>
      <c r="S337" s="1027" t="str">
        <f t="shared" si="150"/>
        <v/>
      </c>
      <c r="T337" s="1027" t="str">
        <f t="shared" si="151"/>
        <v/>
      </c>
      <c r="U337" s="1148" t="str">
        <f t="shared" si="165"/>
        <v/>
      </c>
      <c r="V337" s="6"/>
      <c r="Z337" s="1072" t="str">
        <f t="shared" si="152"/>
        <v/>
      </c>
      <c r="AA337" s="1073">
        <f>+tab!$C$156</f>
        <v>0.62</v>
      </c>
      <c r="AB337" s="1074" t="e">
        <f t="shared" si="166"/>
        <v>#VALUE!</v>
      </c>
      <c r="AC337" s="1074" t="e">
        <f t="shared" si="167"/>
        <v>#VALUE!</v>
      </c>
      <c r="AD337" s="1074" t="e">
        <f t="shared" si="168"/>
        <v>#VALUE!</v>
      </c>
      <c r="AE337" s="1075" t="e">
        <f t="shared" si="153"/>
        <v>#VALUE!</v>
      </c>
      <c r="AF337" s="1075" t="e">
        <f t="shared" si="154"/>
        <v>#VALUE!</v>
      </c>
      <c r="AG337" s="1076">
        <f>IF(H337&gt;8,tab!C$157,tab!C$160)</f>
        <v>0.5</v>
      </c>
      <c r="AH337" s="1050">
        <f t="shared" si="155"/>
        <v>0</v>
      </c>
      <c r="AI337" s="1050">
        <f t="shared" si="169"/>
        <v>0</v>
      </c>
      <c r="AJ337" s="1077" t="e">
        <f t="shared" si="157"/>
        <v>#VALUE!</v>
      </c>
      <c r="AK337" s="1053" t="e">
        <f t="shared" si="170"/>
        <v>#VALUE!</v>
      </c>
      <c r="AL337" s="1052">
        <f t="shared" si="171"/>
        <v>30</v>
      </c>
      <c r="AM337" s="1052">
        <f t="shared" si="160"/>
        <v>30</v>
      </c>
      <c r="AN337" s="1078">
        <f t="shared" si="172"/>
        <v>0</v>
      </c>
      <c r="AS337" s="219"/>
    </row>
    <row r="338" spans="3:50" ht="13.15" customHeight="1" x14ac:dyDescent="0.2">
      <c r="C338" s="45"/>
      <c r="D338" s="196" t="str">
        <f>IF(op!D226=0,"",op!D226)</f>
        <v/>
      </c>
      <c r="E338" s="196" t="str">
        <f>IF(op!E226=0,"",op!E226)</f>
        <v/>
      </c>
      <c r="F338" s="196" t="str">
        <f>IF(op!F226=0,"",op!F226)</f>
        <v/>
      </c>
      <c r="G338" s="48" t="str">
        <f>IF(op!G226="","",op!G226+1)</f>
        <v/>
      </c>
      <c r="H338" s="1294" t="str">
        <f>IF(op!H226=0,"",op!H226)</f>
        <v/>
      </c>
      <c r="I338" s="48" t="str">
        <f>IF(op!I226=0,"",op!I226)</f>
        <v/>
      </c>
      <c r="J338" s="198" t="str">
        <f>IF(E338="","",IF(J226=VLOOKUP(I338,Schaal2014,22,FALSE),J226,J226+1))</f>
        <v/>
      </c>
      <c r="K338" s="1295" t="str">
        <f>IF(op!K226=0,0,op!K226)</f>
        <v/>
      </c>
      <c r="L338" s="963"/>
      <c r="M338" s="951" t="str">
        <f>IF(K338="","",IF(op!M226=0,0,op!M226))</f>
        <v/>
      </c>
      <c r="N338" s="951" t="str">
        <f>IF(K338="","",IF(op!N226=0,0,op!N226))</f>
        <v/>
      </c>
      <c r="O338" s="1083" t="str">
        <f t="shared" si="162"/>
        <v/>
      </c>
      <c r="P338" s="1084" t="str">
        <f t="shared" si="163"/>
        <v/>
      </c>
      <c r="Q338" s="1084" t="str">
        <f t="shared" si="164"/>
        <v/>
      </c>
      <c r="R338" s="963"/>
      <c r="S338" s="1027" t="str">
        <f t="shared" si="150"/>
        <v/>
      </c>
      <c r="T338" s="1027" t="str">
        <f t="shared" si="151"/>
        <v/>
      </c>
      <c r="U338" s="1148" t="str">
        <f t="shared" si="165"/>
        <v/>
      </c>
      <c r="V338" s="6"/>
      <c r="Z338" s="1072" t="str">
        <f t="shared" si="152"/>
        <v/>
      </c>
      <c r="AA338" s="1073">
        <f>+tab!$C$156</f>
        <v>0.62</v>
      </c>
      <c r="AB338" s="1074" t="e">
        <f t="shared" si="166"/>
        <v>#VALUE!</v>
      </c>
      <c r="AC338" s="1074" t="e">
        <f t="shared" si="167"/>
        <v>#VALUE!</v>
      </c>
      <c r="AD338" s="1074" t="e">
        <f t="shared" si="168"/>
        <v>#VALUE!</v>
      </c>
      <c r="AE338" s="1075" t="e">
        <f t="shared" si="153"/>
        <v>#VALUE!</v>
      </c>
      <c r="AF338" s="1075" t="e">
        <f t="shared" si="154"/>
        <v>#VALUE!</v>
      </c>
      <c r="AG338" s="1076">
        <f>IF(H338&gt;8,tab!C$157,tab!C$160)</f>
        <v>0.5</v>
      </c>
      <c r="AH338" s="1050">
        <f t="shared" si="155"/>
        <v>0</v>
      </c>
      <c r="AI338" s="1050">
        <f t="shared" si="169"/>
        <v>0</v>
      </c>
      <c r="AJ338" s="1077" t="e">
        <f t="shared" si="157"/>
        <v>#VALUE!</v>
      </c>
      <c r="AK338" s="1053" t="e">
        <f t="shared" si="170"/>
        <v>#VALUE!</v>
      </c>
      <c r="AL338" s="1052">
        <f t="shared" si="171"/>
        <v>30</v>
      </c>
      <c r="AM338" s="1052">
        <f t="shared" si="160"/>
        <v>30</v>
      </c>
      <c r="AN338" s="1078">
        <f t="shared" si="172"/>
        <v>0</v>
      </c>
      <c r="AS338" s="219"/>
    </row>
    <row r="339" spans="3:50" ht="13.15" customHeight="1" x14ac:dyDescent="0.2">
      <c r="C339" s="45"/>
      <c r="D339" s="196" t="str">
        <f>IF(op!D227=0,"",op!D227)</f>
        <v/>
      </c>
      <c r="E339" s="196" t="str">
        <f>IF(op!E227=0,"",op!E227)</f>
        <v/>
      </c>
      <c r="F339" s="196" t="str">
        <f>IF(op!F227=0,"",op!F227)</f>
        <v/>
      </c>
      <c r="G339" s="48" t="str">
        <f>IF(op!G227="","",op!G227+1)</f>
        <v/>
      </c>
      <c r="H339" s="1294" t="str">
        <f>IF(op!H227=0,"",op!H227)</f>
        <v/>
      </c>
      <c r="I339" s="48" t="str">
        <f>IF(op!I227=0,"",op!I227)</f>
        <v/>
      </c>
      <c r="J339" s="198" t="str">
        <f>IF(E339="","",IF(J227=VLOOKUP(I339,Schaal2014,22,FALSE),J227,J227+1))</f>
        <v/>
      </c>
      <c r="K339" s="1295" t="str">
        <f>IF(op!K227=0,0,op!K227)</f>
        <v/>
      </c>
      <c r="L339" s="963"/>
      <c r="M339" s="951" t="str">
        <f>IF(K339="","",IF(op!M227=0,0,op!M227))</f>
        <v/>
      </c>
      <c r="N339" s="951" t="str">
        <f>IF(K339="","",IF(op!N227=0,0,op!N227))</f>
        <v/>
      </c>
      <c r="O339" s="1083" t="str">
        <f t="shared" si="162"/>
        <v/>
      </c>
      <c r="P339" s="1084" t="str">
        <f t="shared" si="163"/>
        <v/>
      </c>
      <c r="Q339" s="1084" t="str">
        <f t="shared" si="164"/>
        <v/>
      </c>
      <c r="R339" s="963"/>
      <c r="S339" s="1027" t="str">
        <f t="shared" si="150"/>
        <v/>
      </c>
      <c r="T339" s="1027" t="str">
        <f t="shared" si="151"/>
        <v/>
      </c>
      <c r="U339" s="1148" t="str">
        <f t="shared" si="165"/>
        <v/>
      </c>
      <c r="V339" s="6"/>
      <c r="Z339" s="1072" t="str">
        <f t="shared" si="152"/>
        <v/>
      </c>
      <c r="AA339" s="1073">
        <f>+tab!$C$156</f>
        <v>0.62</v>
      </c>
      <c r="AB339" s="1074" t="e">
        <f t="shared" si="166"/>
        <v>#VALUE!</v>
      </c>
      <c r="AC339" s="1074" t="e">
        <f t="shared" si="167"/>
        <v>#VALUE!</v>
      </c>
      <c r="AD339" s="1074" t="e">
        <f t="shared" si="168"/>
        <v>#VALUE!</v>
      </c>
      <c r="AE339" s="1075" t="e">
        <f t="shared" si="153"/>
        <v>#VALUE!</v>
      </c>
      <c r="AF339" s="1075" t="e">
        <f t="shared" si="154"/>
        <v>#VALUE!</v>
      </c>
      <c r="AG339" s="1076">
        <f>IF(H339&gt;8,tab!C$157,tab!C$160)</f>
        <v>0.5</v>
      </c>
      <c r="AH339" s="1050">
        <f t="shared" si="155"/>
        <v>0</v>
      </c>
      <c r="AI339" s="1050">
        <f t="shared" si="169"/>
        <v>0</v>
      </c>
      <c r="AJ339" s="1077" t="e">
        <f t="shared" si="157"/>
        <v>#VALUE!</v>
      </c>
      <c r="AK339" s="1053" t="e">
        <f t="shared" si="170"/>
        <v>#VALUE!</v>
      </c>
      <c r="AL339" s="1052">
        <f t="shared" si="171"/>
        <v>30</v>
      </c>
      <c r="AM339" s="1052">
        <f t="shared" si="160"/>
        <v>30</v>
      </c>
      <c r="AN339" s="1078">
        <f t="shared" si="172"/>
        <v>0</v>
      </c>
      <c r="AS339" s="219"/>
    </row>
    <row r="340" spans="3:50" ht="13.15" customHeight="1" x14ac:dyDescent="0.2">
      <c r="C340" s="45"/>
      <c r="D340" s="38"/>
      <c r="E340" s="44"/>
      <c r="F340" s="38"/>
      <c r="G340" s="44"/>
      <c r="H340" s="1289"/>
      <c r="I340" s="44"/>
      <c r="J340" s="262"/>
      <c r="K340" s="1044">
        <f>SUM(K240:K339)</f>
        <v>1</v>
      </c>
      <c r="L340" s="949"/>
      <c r="M340" s="1085">
        <f>SUM(M240:M339)</f>
        <v>0</v>
      </c>
      <c r="N340" s="1085">
        <f t="shared" ref="N340" si="173">SUM(N240:N339)</f>
        <v>0</v>
      </c>
      <c r="O340" s="1085">
        <f t="shared" ref="O340" si="174">SUM(O240:O339)</f>
        <v>40</v>
      </c>
      <c r="P340" s="1085">
        <f t="shared" ref="P340" si="175">SUM(P240:P339)</f>
        <v>0</v>
      </c>
      <c r="Q340" s="1085">
        <f t="shared" ref="Q340" si="176">SUM(Q240:Q339)</f>
        <v>40</v>
      </c>
      <c r="R340" s="949"/>
      <c r="S340" s="1046">
        <f t="shared" ref="S340:U340" si="177">SUM(S240:S339)</f>
        <v>57653.731790235084</v>
      </c>
      <c r="T340" s="1046">
        <f t="shared" si="177"/>
        <v>1424.4282097649188</v>
      </c>
      <c r="U340" s="1046">
        <f t="shared" si="177"/>
        <v>59078.16</v>
      </c>
      <c r="V340" s="6"/>
      <c r="AI340" s="1050">
        <f>SUM(AI240:AI339)</f>
        <v>1641.0600000000002</v>
      </c>
      <c r="AJ340" s="1079"/>
      <c r="AK340" s="1079"/>
      <c r="AN340" s="1080">
        <f>ROUND(SUM(AN240:AN339)/K340,2)</f>
        <v>43</v>
      </c>
      <c r="AS340" s="219"/>
    </row>
    <row r="341" spans="3:50" ht="13.15" customHeight="1" x14ac:dyDescent="0.2">
      <c r="C341" s="53"/>
      <c r="D341" s="208"/>
      <c r="E341" s="208"/>
      <c r="F341" s="208"/>
      <c r="G341" s="209"/>
      <c r="H341" s="1290"/>
      <c r="I341" s="209"/>
      <c r="J341" s="210"/>
      <c r="K341" s="211"/>
      <c r="L341" s="211"/>
      <c r="M341" s="211"/>
      <c r="N341" s="211"/>
      <c r="O341" s="211"/>
      <c r="P341" s="210"/>
      <c r="Q341" s="208"/>
      <c r="R341" s="211"/>
      <c r="S341" s="210"/>
      <c r="T341" s="210"/>
      <c r="U341" s="1143"/>
      <c r="V341" s="55"/>
      <c r="AS341" s="219"/>
    </row>
    <row r="342" spans="3:50" ht="13.15" customHeight="1" x14ac:dyDescent="0.2"/>
    <row r="343" spans="3:50" ht="13.15" customHeight="1" x14ac:dyDescent="0.2"/>
    <row r="344" spans="3:50" ht="13.15" customHeight="1" x14ac:dyDescent="0.2">
      <c r="C344" s="51" t="s">
        <v>49</v>
      </c>
      <c r="E344" s="232" t="str">
        <f>tab!F2</f>
        <v>2017/18</v>
      </c>
    </row>
    <row r="345" spans="3:50" ht="13.15" customHeight="1" x14ac:dyDescent="0.2">
      <c r="C345" s="51" t="s">
        <v>179</v>
      </c>
      <c r="E345" s="232">
        <f>tab!G3</f>
        <v>43009</v>
      </c>
    </row>
    <row r="346" spans="3:50" ht="13.15" customHeight="1" x14ac:dyDescent="0.2"/>
    <row r="347" spans="3:50" ht="13.15" customHeight="1" x14ac:dyDescent="0.2">
      <c r="C347" s="27"/>
      <c r="D347" s="166"/>
      <c r="E347" s="167"/>
      <c r="F347" s="89"/>
      <c r="G347" s="29"/>
      <c r="H347" s="168"/>
      <c r="I347" s="169"/>
      <c r="J347" s="169"/>
      <c r="K347" s="170"/>
      <c r="L347" s="170"/>
      <c r="M347" s="170"/>
      <c r="N347" s="170"/>
      <c r="O347" s="170"/>
      <c r="P347" s="169"/>
      <c r="Q347" s="28"/>
      <c r="R347" s="170"/>
      <c r="S347" s="171"/>
      <c r="T347" s="171"/>
      <c r="U347" s="1140"/>
      <c r="V347" s="30"/>
      <c r="AO347" s="106"/>
      <c r="AP347" s="106"/>
      <c r="AQ347" s="106"/>
      <c r="AR347" s="107"/>
      <c r="AS347" s="108"/>
      <c r="AT347" s="109"/>
      <c r="AU347" s="144"/>
      <c r="AV347" s="107"/>
    </row>
    <row r="348" spans="3:50" ht="13.15" customHeight="1" x14ac:dyDescent="0.2">
      <c r="C348" s="245"/>
      <c r="D348" s="1007" t="s">
        <v>180</v>
      </c>
      <c r="E348" s="1016"/>
      <c r="F348" s="1016"/>
      <c r="G348" s="1010"/>
      <c r="H348" s="1010"/>
      <c r="I348" s="1292"/>
      <c r="J348" s="1292"/>
      <c r="K348" s="1292"/>
      <c r="L348" s="1017"/>
      <c r="M348" s="1007" t="s">
        <v>664</v>
      </c>
      <c r="N348" s="1018"/>
      <c r="O348" s="1018"/>
      <c r="P348" s="1018"/>
      <c r="Q348" s="1018"/>
      <c r="R348" s="1017"/>
      <c r="S348" s="1331" t="s">
        <v>674</v>
      </c>
      <c r="T348" s="1332"/>
      <c r="U348" s="1333"/>
      <c r="V348" s="246"/>
      <c r="W348" s="274"/>
      <c r="X348" s="274"/>
      <c r="Y348" s="274"/>
      <c r="Z348" s="1081"/>
      <c r="AA348" s="1081"/>
      <c r="AB348" s="1081"/>
      <c r="AC348" s="1081"/>
      <c r="AD348" s="1081"/>
      <c r="AE348" s="1081"/>
      <c r="AF348" s="1081"/>
      <c r="AG348" s="1081"/>
      <c r="AH348" s="1081"/>
      <c r="AI348" s="1081"/>
      <c r="AJ348" s="1052"/>
      <c r="AK348" s="1052"/>
      <c r="AN348" s="1052"/>
      <c r="AU348" s="51"/>
      <c r="AV348" s="51"/>
      <c r="AW348" s="274"/>
      <c r="AX348" s="274"/>
    </row>
    <row r="349" spans="3:50" ht="13.15" customHeight="1" x14ac:dyDescent="0.2">
      <c r="C349" s="251"/>
      <c r="D349" s="991" t="s">
        <v>181</v>
      </c>
      <c r="E349" s="991" t="s">
        <v>124</v>
      </c>
      <c r="F349" s="991" t="s">
        <v>182</v>
      </c>
      <c r="G349" s="1278" t="s">
        <v>183</v>
      </c>
      <c r="H349" s="1279" t="s">
        <v>184</v>
      </c>
      <c r="I349" s="1278" t="s">
        <v>185</v>
      </c>
      <c r="J349" s="1278" t="s">
        <v>186</v>
      </c>
      <c r="K349" s="1023" t="s">
        <v>187</v>
      </c>
      <c r="L349" s="1020"/>
      <c r="M349" s="1009" t="s">
        <v>665</v>
      </c>
      <c r="N349" s="1009" t="s">
        <v>667</v>
      </c>
      <c r="O349" s="1009" t="s">
        <v>669</v>
      </c>
      <c r="P349" s="1009" t="s">
        <v>671</v>
      </c>
      <c r="Q349" s="1011" t="s">
        <v>673</v>
      </c>
      <c r="R349" s="1020"/>
      <c r="S349" s="1021" t="s">
        <v>675</v>
      </c>
      <c r="T349" s="1021" t="s">
        <v>678</v>
      </c>
      <c r="U349" s="1131" t="s">
        <v>188</v>
      </c>
      <c r="V349" s="252"/>
      <c r="W349" s="276"/>
      <c r="X349" s="276"/>
      <c r="Y349" s="276"/>
      <c r="Z349" s="1065" t="s">
        <v>194</v>
      </c>
      <c r="AA349" s="1066" t="s">
        <v>680</v>
      </c>
      <c r="AB349" s="1067" t="s">
        <v>681</v>
      </c>
      <c r="AC349" s="1067" t="s">
        <v>681</v>
      </c>
      <c r="AD349" s="1067" t="s">
        <v>684</v>
      </c>
      <c r="AE349" s="1067" t="s">
        <v>689</v>
      </c>
      <c r="AF349" s="1067" t="s">
        <v>687</v>
      </c>
      <c r="AG349" s="1067" t="s">
        <v>690</v>
      </c>
      <c r="AH349" s="1067" t="s">
        <v>189</v>
      </c>
      <c r="AI349" s="1068" t="s">
        <v>190</v>
      </c>
      <c r="AJ349" s="1069" t="s">
        <v>199</v>
      </c>
      <c r="AK349" s="1069" t="s">
        <v>200</v>
      </c>
      <c r="AL349" s="1069" t="s">
        <v>201</v>
      </c>
      <c r="AM349" s="1067" t="s">
        <v>202</v>
      </c>
      <c r="AN349" s="1065" t="s">
        <v>1</v>
      </c>
      <c r="AU349" s="51"/>
      <c r="AV349" s="51"/>
      <c r="AW349" s="274"/>
      <c r="AX349" s="276"/>
    </row>
    <row r="350" spans="3:50" s="217" customFormat="1" ht="13.15" customHeight="1" x14ac:dyDescent="0.2">
      <c r="C350" s="257"/>
      <c r="D350" s="1016"/>
      <c r="E350" s="991"/>
      <c r="F350" s="1022"/>
      <c r="G350" s="1278" t="s">
        <v>191</v>
      </c>
      <c r="H350" s="1279" t="s">
        <v>192</v>
      </c>
      <c r="I350" s="1278"/>
      <c r="J350" s="1278"/>
      <c r="K350" s="1023" t="s">
        <v>193</v>
      </c>
      <c r="L350" s="1020"/>
      <c r="M350" s="1009" t="s">
        <v>666</v>
      </c>
      <c r="N350" s="1009" t="s">
        <v>668</v>
      </c>
      <c r="O350" s="1009" t="s">
        <v>670</v>
      </c>
      <c r="P350" s="1009" t="s">
        <v>672</v>
      </c>
      <c r="Q350" s="1011" t="s">
        <v>196</v>
      </c>
      <c r="R350" s="1020"/>
      <c r="S350" s="1021" t="s">
        <v>676</v>
      </c>
      <c r="T350" s="1021" t="s">
        <v>677</v>
      </c>
      <c r="U350" s="1131" t="s">
        <v>196</v>
      </c>
      <c r="V350" s="258"/>
      <c r="Z350" s="1067" t="s">
        <v>679</v>
      </c>
      <c r="AA350" s="1070">
        <f>+tab!$C$156</f>
        <v>0.62</v>
      </c>
      <c r="AB350" s="1067" t="s">
        <v>682</v>
      </c>
      <c r="AC350" s="1067" t="s">
        <v>683</v>
      </c>
      <c r="AD350" s="1067" t="s">
        <v>685</v>
      </c>
      <c r="AE350" s="1067" t="s">
        <v>688</v>
      </c>
      <c r="AF350" s="1067" t="s">
        <v>688</v>
      </c>
      <c r="AG350" s="1067" t="s">
        <v>686</v>
      </c>
      <c r="AH350" s="1067"/>
      <c r="AI350" s="1067" t="s">
        <v>195</v>
      </c>
      <c r="AJ350" s="1071" t="s">
        <v>203</v>
      </c>
      <c r="AK350" s="1071" t="s">
        <v>203</v>
      </c>
      <c r="AL350" s="1069"/>
      <c r="AM350" s="1067" t="s">
        <v>1</v>
      </c>
      <c r="AN350" s="1065"/>
      <c r="AX350" s="218"/>
    </row>
    <row r="351" spans="3:50" ht="13.15" customHeight="1" x14ac:dyDescent="0.2">
      <c r="C351" s="45"/>
      <c r="D351" s="1016"/>
      <c r="E351" s="1016"/>
      <c r="F351" s="1016"/>
      <c r="G351" s="1010"/>
      <c r="H351" s="1288"/>
      <c r="I351" s="1278"/>
      <c r="J351" s="1278"/>
      <c r="K351" s="1023"/>
      <c r="L351" s="1023"/>
      <c r="M351" s="1023"/>
      <c r="N351" s="1023"/>
      <c r="O351" s="1023"/>
      <c r="P351" s="1024"/>
      <c r="Q351" s="1016"/>
      <c r="R351" s="1023"/>
      <c r="S351" s="1025"/>
      <c r="T351" s="1025"/>
      <c r="U351" s="1147"/>
      <c r="V351" s="6"/>
      <c r="AN351" s="1065"/>
      <c r="AU351" s="51"/>
      <c r="AV351" s="51"/>
      <c r="AX351" s="195"/>
    </row>
    <row r="352" spans="3:50" ht="13.15" customHeight="1" x14ac:dyDescent="0.2">
      <c r="C352" s="45"/>
      <c r="D352" s="196" t="str">
        <f>IF(op!D240=0,"",op!D240)</f>
        <v/>
      </c>
      <c r="E352" s="196" t="str">
        <f>IF(op!E240=0,"",op!E240)</f>
        <v>piet</v>
      </c>
      <c r="F352" s="196" t="str">
        <f>IF(op!F240=0,"",op!F240)</f>
        <v>leraar</v>
      </c>
      <c r="G352" s="48">
        <f>IF(op!G240="","",op!G240+1)</f>
        <v>26</v>
      </c>
      <c r="H352" s="1294">
        <f>IF(op!H240=0,"",op!H240)</f>
        <v>26665</v>
      </c>
      <c r="I352" s="48" t="str">
        <f>IF(op!I240=0,"",op!I240)</f>
        <v>LA</v>
      </c>
      <c r="J352" s="198">
        <f t="shared" ref="J352:J383" si="178">IF(E352="","",IF(J240=VLOOKUP(I352,Schaal2014,22,FALSE),J240,J240+1))</f>
        <v>13</v>
      </c>
      <c r="K352" s="1295">
        <f>IF(op!K240=0,0,op!K240)</f>
        <v>1</v>
      </c>
      <c r="L352" s="963"/>
      <c r="M352" s="951">
        <f>IF(K352="","",IF(op!M240=0,0,op!M240))</f>
        <v>0</v>
      </c>
      <c r="N352" s="951">
        <f>IF(K352="","",IF(op!N240=0,0,op!N240))</f>
        <v>0</v>
      </c>
      <c r="O352" s="1083">
        <f t="shared" ref="O352" si="179">IF(K352="","",IF(K352*40&gt;40,40,K352*40))</f>
        <v>40</v>
      </c>
      <c r="P352" s="1084">
        <f t="shared" ref="P352" si="180">IF(I352="","",IF(J352&lt;4,IF(40*K352&gt;40,40,40*K352),0))</f>
        <v>0</v>
      </c>
      <c r="Q352" s="1084">
        <f t="shared" ref="Q352" si="181">IF(K352="","",SUM(M352:P352))</f>
        <v>40</v>
      </c>
      <c r="R352" s="963"/>
      <c r="S352" s="1027">
        <f t="shared" ref="S352:S383" si="182">IF(K352="","",(1659*K352-Q352)*AC352)</f>
        <v>59493.946329113925</v>
      </c>
      <c r="T352" s="1027">
        <f t="shared" ref="T352:T383" si="183">IF(K352="","",(Q352*AD352)+AB352*(AE352+AF352*(1-AG352)))</f>
        <v>1469.8936708860761</v>
      </c>
      <c r="U352" s="1148">
        <f t="shared" ref="U352" si="184">IF(K352="","",SUM(S352:T352))</f>
        <v>60963.840000000004</v>
      </c>
      <c r="V352" s="261"/>
      <c r="Z352" s="1072">
        <f t="shared" ref="Z352:Z383" si="185">IF(I352="","",VLOOKUP(I352,Schaal2014,J352+1,FALSE))</f>
        <v>3136</v>
      </c>
      <c r="AA352" s="1073">
        <f>+tab!$C$156</f>
        <v>0.62</v>
      </c>
      <c r="AB352" s="1074">
        <f>Z352*12/1659</f>
        <v>22.683544303797468</v>
      </c>
      <c r="AC352" s="1074">
        <f>Z352*12*(1+AA352)/1659</f>
        <v>36.747341772151898</v>
      </c>
      <c r="AD352" s="1074">
        <f>AC352-AB352</f>
        <v>14.06379746835443</v>
      </c>
      <c r="AE352" s="1075">
        <f t="shared" ref="AE352:AE383" si="186">O352+P352</f>
        <v>40</v>
      </c>
      <c r="AF352" s="1075">
        <f t="shared" ref="AF352:AF383" si="187">M352+N352</f>
        <v>0</v>
      </c>
      <c r="AG352" s="1076">
        <f>IF(H352&gt;8,tab!C$157,tab!C$160)</f>
        <v>0.5</v>
      </c>
      <c r="AH352" s="1050">
        <f t="shared" ref="AH352:AH383" si="188">IF(G352&lt;25,0,IF(G352=25,25,IF(G352&lt;40,0,IF(G352=40,40,IF(G352&gt;=40,0)))))</f>
        <v>0</v>
      </c>
      <c r="AI352" s="1050">
        <f t="shared" ref="AI352:AI383" si="189">IF(AH352=25,Z352*1.08*K352/2,IF(AH352=40,Z352*1.08*K352,IF(AH352=0,0)))</f>
        <v>0</v>
      </c>
      <c r="AJ352" s="1077" t="b">
        <f t="shared" ref="AJ352:AJ383" si="190">DATE(YEAR($E$345),MONTH(H352),DAY(H352))&gt;$E$345</f>
        <v>0</v>
      </c>
      <c r="AK352" s="1053">
        <f t="shared" ref="AK352:AK383" si="191">YEAR($E$345)-YEAR(H352)-AJ352</f>
        <v>44</v>
      </c>
      <c r="AL352" s="1052">
        <f t="shared" ref="AL352:AL383" si="192">IF((H352=""),30,AK352)</f>
        <v>44</v>
      </c>
      <c r="AM352" s="1052">
        <f t="shared" ref="AM352:AM415" si="193">IF((AL352)&gt;50,50,(AL352))</f>
        <v>44</v>
      </c>
      <c r="AN352" s="1078">
        <f t="shared" ref="AN352:AN383" si="194">(AM352*(SUM(K352:K352)))</f>
        <v>44</v>
      </c>
      <c r="AS352" s="219"/>
    </row>
    <row r="353" spans="3:48" ht="13.15" customHeight="1" x14ac:dyDescent="0.2">
      <c r="C353" s="45"/>
      <c r="D353" s="196" t="str">
        <f>IF(op!D241=0,"",op!D241)</f>
        <v/>
      </c>
      <c r="E353" s="196" t="str">
        <f>IF(op!E241=0,"",op!E241)</f>
        <v/>
      </c>
      <c r="F353" s="196" t="str">
        <f>IF(op!F241=0,"",op!F241)</f>
        <v/>
      </c>
      <c r="G353" s="48" t="str">
        <f>IF(op!G241="","",op!G241+1)</f>
        <v/>
      </c>
      <c r="H353" s="1294" t="str">
        <f>IF(op!H241=0,"",op!H241)</f>
        <v/>
      </c>
      <c r="I353" s="48" t="str">
        <f>IF(op!I241=0,"",op!I241)</f>
        <v/>
      </c>
      <c r="J353" s="198" t="str">
        <f t="shared" si="178"/>
        <v/>
      </c>
      <c r="K353" s="1295" t="str">
        <f>IF(op!K241=0,0,op!K241)</f>
        <v/>
      </c>
      <c r="L353" s="963"/>
      <c r="M353" s="951" t="str">
        <f>IF(K353="","",IF(op!M241=0,0,op!M241))</f>
        <v/>
      </c>
      <c r="N353" s="951" t="str">
        <f>IF(K353="","",IF(op!N241=0,0,op!N241))</f>
        <v/>
      </c>
      <c r="O353" s="1083" t="str">
        <f t="shared" ref="O353:O416" si="195">IF(K353="","",IF(K353*40&gt;40,40,K353*40))</f>
        <v/>
      </c>
      <c r="P353" s="1084" t="str">
        <f t="shared" ref="P353:P416" si="196">IF(I353="","",IF(J353&lt;4,IF(40*K353&gt;40,40,40*K353),0))</f>
        <v/>
      </c>
      <c r="Q353" s="1084" t="str">
        <f t="shared" ref="Q353:Q416" si="197">IF(K353="","",SUM(M353:P353))</f>
        <v/>
      </c>
      <c r="R353" s="963"/>
      <c r="S353" s="1027" t="str">
        <f t="shared" si="182"/>
        <v/>
      </c>
      <c r="T353" s="1027" t="str">
        <f t="shared" si="183"/>
        <v/>
      </c>
      <c r="U353" s="1148" t="str">
        <f t="shared" ref="U353:U416" si="198">IF(K353="","",SUM(S353:T353))</f>
        <v/>
      </c>
      <c r="V353" s="261"/>
      <c r="Z353" s="1072" t="str">
        <f t="shared" si="185"/>
        <v/>
      </c>
      <c r="AA353" s="1073">
        <f>+tab!$C$156</f>
        <v>0.62</v>
      </c>
      <c r="AB353" s="1074" t="e">
        <f t="shared" ref="AB353:AB416" si="199">Z353*12/1659</f>
        <v>#VALUE!</v>
      </c>
      <c r="AC353" s="1074" t="e">
        <f t="shared" ref="AC353:AC416" si="200">Z353*12*(1+AA353)/1659</f>
        <v>#VALUE!</v>
      </c>
      <c r="AD353" s="1074" t="e">
        <f t="shared" ref="AD353:AD416" si="201">AC353-AB353</f>
        <v>#VALUE!</v>
      </c>
      <c r="AE353" s="1075" t="e">
        <f t="shared" si="186"/>
        <v>#VALUE!</v>
      </c>
      <c r="AF353" s="1075" t="e">
        <f t="shared" si="187"/>
        <v>#VALUE!</v>
      </c>
      <c r="AG353" s="1076">
        <f>IF(H353&gt;8,tab!C$157,tab!C$160)</f>
        <v>0.5</v>
      </c>
      <c r="AH353" s="1050">
        <f t="shared" si="188"/>
        <v>0</v>
      </c>
      <c r="AI353" s="1050">
        <f t="shared" si="189"/>
        <v>0</v>
      </c>
      <c r="AJ353" s="1077" t="e">
        <f t="shared" si="190"/>
        <v>#VALUE!</v>
      </c>
      <c r="AK353" s="1053" t="e">
        <f t="shared" si="191"/>
        <v>#VALUE!</v>
      </c>
      <c r="AL353" s="1052">
        <f t="shared" si="192"/>
        <v>30</v>
      </c>
      <c r="AM353" s="1052">
        <f t="shared" si="193"/>
        <v>30</v>
      </c>
      <c r="AN353" s="1078">
        <f t="shared" si="194"/>
        <v>0</v>
      </c>
      <c r="AS353" s="219"/>
      <c r="AU353" s="51"/>
      <c r="AV353" s="51"/>
    </row>
    <row r="354" spans="3:48" ht="13.15" customHeight="1" x14ac:dyDescent="0.2">
      <c r="C354" s="45"/>
      <c r="D354" s="196" t="str">
        <f>IF(op!D242=0,"",op!D242)</f>
        <v/>
      </c>
      <c r="E354" s="196" t="str">
        <f>IF(op!E242=0,"",op!E242)</f>
        <v/>
      </c>
      <c r="F354" s="196" t="str">
        <f>IF(op!F242=0,"",op!F242)</f>
        <v/>
      </c>
      <c r="G354" s="48" t="str">
        <f>IF(op!G242="","",op!G242+1)</f>
        <v/>
      </c>
      <c r="H354" s="1294" t="str">
        <f>IF(op!H242=0,"",op!H242)</f>
        <v/>
      </c>
      <c r="I354" s="48" t="str">
        <f>IF(op!I242=0,"",op!I242)</f>
        <v/>
      </c>
      <c r="J354" s="198" t="str">
        <f t="shared" si="178"/>
        <v/>
      </c>
      <c r="K354" s="1295" t="str">
        <f>IF(op!K242=0,0,op!K242)</f>
        <v/>
      </c>
      <c r="L354" s="963"/>
      <c r="M354" s="951" t="str">
        <f>IF(K354="","",IF(op!M242=0,0,op!M242))</f>
        <v/>
      </c>
      <c r="N354" s="951" t="str">
        <f>IF(K354="","",IF(op!N242=0,0,op!N242))</f>
        <v/>
      </c>
      <c r="O354" s="1083" t="str">
        <f t="shared" si="195"/>
        <v/>
      </c>
      <c r="P354" s="1084" t="str">
        <f t="shared" si="196"/>
        <v/>
      </c>
      <c r="Q354" s="1084" t="str">
        <f t="shared" si="197"/>
        <v/>
      </c>
      <c r="R354" s="963"/>
      <c r="S354" s="1027" t="str">
        <f t="shared" si="182"/>
        <v/>
      </c>
      <c r="T354" s="1027" t="str">
        <f t="shared" si="183"/>
        <v/>
      </c>
      <c r="U354" s="1148" t="str">
        <f t="shared" si="198"/>
        <v/>
      </c>
      <c r="V354" s="206"/>
      <c r="Z354" s="1072" t="str">
        <f t="shared" si="185"/>
        <v/>
      </c>
      <c r="AA354" s="1073">
        <f>+tab!$C$156</f>
        <v>0.62</v>
      </c>
      <c r="AB354" s="1074" t="e">
        <f t="shared" si="199"/>
        <v>#VALUE!</v>
      </c>
      <c r="AC354" s="1074" t="e">
        <f t="shared" si="200"/>
        <v>#VALUE!</v>
      </c>
      <c r="AD354" s="1074" t="e">
        <f t="shared" si="201"/>
        <v>#VALUE!</v>
      </c>
      <c r="AE354" s="1075" t="e">
        <f t="shared" si="186"/>
        <v>#VALUE!</v>
      </c>
      <c r="AF354" s="1075" t="e">
        <f t="shared" si="187"/>
        <v>#VALUE!</v>
      </c>
      <c r="AG354" s="1076">
        <f>IF(H354&gt;8,tab!C$157,tab!C$160)</f>
        <v>0.5</v>
      </c>
      <c r="AH354" s="1050">
        <f t="shared" si="188"/>
        <v>0</v>
      </c>
      <c r="AI354" s="1050">
        <f t="shared" si="189"/>
        <v>0</v>
      </c>
      <c r="AJ354" s="1077" t="e">
        <f t="shared" si="190"/>
        <v>#VALUE!</v>
      </c>
      <c r="AK354" s="1053" t="e">
        <f t="shared" si="191"/>
        <v>#VALUE!</v>
      </c>
      <c r="AL354" s="1052">
        <f t="shared" si="192"/>
        <v>30</v>
      </c>
      <c r="AM354" s="1052">
        <f t="shared" si="193"/>
        <v>30</v>
      </c>
      <c r="AN354" s="1078">
        <f t="shared" si="194"/>
        <v>0</v>
      </c>
      <c r="AS354" s="219"/>
      <c r="AU354" s="51"/>
      <c r="AV354" s="51"/>
    </row>
    <row r="355" spans="3:48" ht="13.15" customHeight="1" x14ac:dyDescent="0.2">
      <c r="C355" s="45"/>
      <c r="D355" s="196" t="str">
        <f>IF(op!D243=0,"",op!D243)</f>
        <v/>
      </c>
      <c r="E355" s="196" t="str">
        <f>IF(op!E243=0,"",op!E243)</f>
        <v/>
      </c>
      <c r="F355" s="196" t="str">
        <f>IF(op!F243=0,"",op!F243)</f>
        <v/>
      </c>
      <c r="G355" s="48" t="str">
        <f>IF(op!G243="","",op!G243+1)</f>
        <v/>
      </c>
      <c r="H355" s="1294" t="str">
        <f>IF(op!H243=0,"",op!H243)</f>
        <v/>
      </c>
      <c r="I355" s="48" t="str">
        <f>IF(op!I243=0,"",op!I243)</f>
        <v/>
      </c>
      <c r="J355" s="198" t="str">
        <f t="shared" si="178"/>
        <v/>
      </c>
      <c r="K355" s="1295" t="str">
        <f>IF(op!K243=0,0,op!K243)</f>
        <v/>
      </c>
      <c r="L355" s="963"/>
      <c r="M355" s="951" t="str">
        <f>IF(K355="","",IF(op!M243=0,0,op!M243))</f>
        <v/>
      </c>
      <c r="N355" s="951" t="str">
        <f>IF(K355="","",IF(op!N243=0,0,op!N243))</f>
        <v/>
      </c>
      <c r="O355" s="1083" t="str">
        <f t="shared" si="195"/>
        <v/>
      </c>
      <c r="P355" s="1084" t="str">
        <f t="shared" si="196"/>
        <v/>
      </c>
      <c r="Q355" s="1084" t="str">
        <f t="shared" si="197"/>
        <v/>
      </c>
      <c r="R355" s="963"/>
      <c r="S355" s="1027" t="str">
        <f t="shared" si="182"/>
        <v/>
      </c>
      <c r="T355" s="1027" t="str">
        <f t="shared" si="183"/>
        <v/>
      </c>
      <c r="U355" s="1148" t="str">
        <f t="shared" si="198"/>
        <v/>
      </c>
      <c r="V355" s="206"/>
      <c r="Z355" s="1072" t="str">
        <f t="shared" si="185"/>
        <v/>
      </c>
      <c r="AA355" s="1073">
        <f>+tab!$C$156</f>
        <v>0.62</v>
      </c>
      <c r="AB355" s="1074" t="e">
        <f t="shared" si="199"/>
        <v>#VALUE!</v>
      </c>
      <c r="AC355" s="1074" t="e">
        <f t="shared" si="200"/>
        <v>#VALUE!</v>
      </c>
      <c r="AD355" s="1074" t="e">
        <f t="shared" si="201"/>
        <v>#VALUE!</v>
      </c>
      <c r="AE355" s="1075" t="e">
        <f t="shared" si="186"/>
        <v>#VALUE!</v>
      </c>
      <c r="AF355" s="1075" t="e">
        <f t="shared" si="187"/>
        <v>#VALUE!</v>
      </c>
      <c r="AG355" s="1076">
        <f>IF(H355&gt;8,tab!C$157,tab!C$160)</f>
        <v>0.5</v>
      </c>
      <c r="AH355" s="1050">
        <f t="shared" si="188"/>
        <v>0</v>
      </c>
      <c r="AI355" s="1050">
        <f t="shared" si="189"/>
        <v>0</v>
      </c>
      <c r="AJ355" s="1077" t="e">
        <f t="shared" si="190"/>
        <v>#VALUE!</v>
      </c>
      <c r="AK355" s="1053" t="e">
        <f t="shared" si="191"/>
        <v>#VALUE!</v>
      </c>
      <c r="AL355" s="1052">
        <f t="shared" si="192"/>
        <v>30</v>
      </c>
      <c r="AM355" s="1052">
        <f t="shared" si="193"/>
        <v>30</v>
      </c>
      <c r="AN355" s="1078">
        <f t="shared" si="194"/>
        <v>0</v>
      </c>
      <c r="AS355" s="219"/>
      <c r="AU355" s="51"/>
      <c r="AV355" s="51"/>
    </row>
    <row r="356" spans="3:48" ht="13.15" customHeight="1" x14ac:dyDescent="0.2">
      <c r="C356" s="45"/>
      <c r="D356" s="196" t="str">
        <f>IF(op!D244=0,"",op!D244)</f>
        <v/>
      </c>
      <c r="E356" s="196" t="str">
        <f>IF(op!E244=0,"",op!E244)</f>
        <v/>
      </c>
      <c r="F356" s="196" t="str">
        <f>IF(op!F244=0,"",op!F244)</f>
        <v/>
      </c>
      <c r="G356" s="48" t="str">
        <f>IF(op!G244="","",op!G244+1)</f>
        <v/>
      </c>
      <c r="H356" s="1294" t="str">
        <f>IF(op!H244=0,"",op!H244)</f>
        <v/>
      </c>
      <c r="I356" s="48" t="str">
        <f>IF(op!I244=0,"",op!I244)</f>
        <v/>
      </c>
      <c r="J356" s="198" t="str">
        <f t="shared" si="178"/>
        <v/>
      </c>
      <c r="K356" s="1295" t="str">
        <f>IF(op!K244=0,0,op!K244)</f>
        <v/>
      </c>
      <c r="L356" s="963"/>
      <c r="M356" s="951" t="str">
        <f>IF(K356="","",IF(op!M244=0,0,op!M244))</f>
        <v/>
      </c>
      <c r="N356" s="951" t="str">
        <f>IF(K356="","",IF(op!N244=0,0,op!N244))</f>
        <v/>
      </c>
      <c r="O356" s="1083" t="str">
        <f t="shared" si="195"/>
        <v/>
      </c>
      <c r="P356" s="1084" t="str">
        <f t="shared" si="196"/>
        <v/>
      </c>
      <c r="Q356" s="1084" t="str">
        <f t="shared" si="197"/>
        <v/>
      </c>
      <c r="R356" s="963"/>
      <c r="S356" s="1027" t="str">
        <f t="shared" si="182"/>
        <v/>
      </c>
      <c r="T356" s="1027" t="str">
        <f t="shared" si="183"/>
        <v/>
      </c>
      <c r="U356" s="1148" t="str">
        <f t="shared" si="198"/>
        <v/>
      </c>
      <c r="V356" s="261"/>
      <c r="Z356" s="1072" t="str">
        <f t="shared" si="185"/>
        <v/>
      </c>
      <c r="AA356" s="1073">
        <f>+tab!$C$156</f>
        <v>0.62</v>
      </c>
      <c r="AB356" s="1074" t="e">
        <f t="shared" si="199"/>
        <v>#VALUE!</v>
      </c>
      <c r="AC356" s="1074" t="e">
        <f t="shared" si="200"/>
        <v>#VALUE!</v>
      </c>
      <c r="AD356" s="1074" t="e">
        <f t="shared" si="201"/>
        <v>#VALUE!</v>
      </c>
      <c r="AE356" s="1075" t="e">
        <f t="shared" si="186"/>
        <v>#VALUE!</v>
      </c>
      <c r="AF356" s="1075" t="e">
        <f t="shared" si="187"/>
        <v>#VALUE!</v>
      </c>
      <c r="AG356" s="1076">
        <f>IF(H356&gt;8,tab!C$157,tab!C$160)</f>
        <v>0.5</v>
      </c>
      <c r="AH356" s="1050">
        <f t="shared" si="188"/>
        <v>0</v>
      </c>
      <c r="AI356" s="1050">
        <f t="shared" si="189"/>
        <v>0</v>
      </c>
      <c r="AJ356" s="1077" t="e">
        <f t="shared" si="190"/>
        <v>#VALUE!</v>
      </c>
      <c r="AK356" s="1053" t="e">
        <f t="shared" si="191"/>
        <v>#VALUE!</v>
      </c>
      <c r="AL356" s="1052">
        <f t="shared" si="192"/>
        <v>30</v>
      </c>
      <c r="AM356" s="1052">
        <f t="shared" si="193"/>
        <v>30</v>
      </c>
      <c r="AN356" s="1078">
        <f t="shared" si="194"/>
        <v>0</v>
      </c>
      <c r="AS356" s="219"/>
      <c r="AU356" s="51"/>
      <c r="AV356" s="51"/>
    </row>
    <row r="357" spans="3:48" ht="13.15" customHeight="1" x14ac:dyDescent="0.2">
      <c r="C357" s="45"/>
      <c r="D357" s="196" t="str">
        <f>IF(op!D245=0,"",op!D245)</f>
        <v/>
      </c>
      <c r="E357" s="196" t="str">
        <f>IF(op!E245=0,"",op!E245)</f>
        <v/>
      </c>
      <c r="F357" s="196" t="str">
        <f>IF(op!F245=0,"",op!F245)</f>
        <v/>
      </c>
      <c r="G357" s="48" t="str">
        <f>IF(op!G245="","",op!G245+1)</f>
        <v/>
      </c>
      <c r="H357" s="1294" t="str">
        <f>IF(op!H245=0,"",op!H245)</f>
        <v/>
      </c>
      <c r="I357" s="48" t="str">
        <f>IF(op!I245=0,"",op!I245)</f>
        <v/>
      </c>
      <c r="J357" s="198" t="str">
        <f t="shared" si="178"/>
        <v/>
      </c>
      <c r="K357" s="1295" t="str">
        <f>IF(op!K245=0,0,op!K245)</f>
        <v/>
      </c>
      <c r="L357" s="963"/>
      <c r="M357" s="951" t="str">
        <f>IF(K357="","",IF(op!M245=0,0,op!M245))</f>
        <v/>
      </c>
      <c r="N357" s="951" t="str">
        <f>IF(K357="","",IF(op!N245=0,0,op!N245))</f>
        <v/>
      </c>
      <c r="O357" s="1083" t="str">
        <f t="shared" si="195"/>
        <v/>
      </c>
      <c r="P357" s="1084" t="str">
        <f t="shared" si="196"/>
        <v/>
      </c>
      <c r="Q357" s="1084" t="str">
        <f t="shared" si="197"/>
        <v/>
      </c>
      <c r="R357" s="963"/>
      <c r="S357" s="1027" t="str">
        <f t="shared" si="182"/>
        <v/>
      </c>
      <c r="T357" s="1027" t="str">
        <f t="shared" si="183"/>
        <v/>
      </c>
      <c r="U357" s="1148" t="str">
        <f t="shared" si="198"/>
        <v/>
      </c>
      <c r="V357" s="261"/>
      <c r="Z357" s="1072" t="str">
        <f t="shared" si="185"/>
        <v/>
      </c>
      <c r="AA357" s="1073">
        <f>+tab!$C$156</f>
        <v>0.62</v>
      </c>
      <c r="AB357" s="1074" t="e">
        <f t="shared" si="199"/>
        <v>#VALUE!</v>
      </c>
      <c r="AC357" s="1074" t="e">
        <f t="shared" si="200"/>
        <v>#VALUE!</v>
      </c>
      <c r="AD357" s="1074" t="e">
        <f t="shared" si="201"/>
        <v>#VALUE!</v>
      </c>
      <c r="AE357" s="1075" t="e">
        <f t="shared" si="186"/>
        <v>#VALUE!</v>
      </c>
      <c r="AF357" s="1075" t="e">
        <f t="shared" si="187"/>
        <v>#VALUE!</v>
      </c>
      <c r="AG357" s="1076">
        <f>IF(H357&gt;8,tab!C$157,tab!C$160)</f>
        <v>0.5</v>
      </c>
      <c r="AH357" s="1050">
        <f t="shared" si="188"/>
        <v>0</v>
      </c>
      <c r="AI357" s="1050">
        <f t="shared" si="189"/>
        <v>0</v>
      </c>
      <c r="AJ357" s="1077" t="e">
        <f t="shared" si="190"/>
        <v>#VALUE!</v>
      </c>
      <c r="AK357" s="1053" t="e">
        <f t="shared" si="191"/>
        <v>#VALUE!</v>
      </c>
      <c r="AL357" s="1052">
        <f t="shared" si="192"/>
        <v>30</v>
      </c>
      <c r="AM357" s="1052">
        <f t="shared" si="193"/>
        <v>30</v>
      </c>
      <c r="AN357" s="1078">
        <f t="shared" si="194"/>
        <v>0</v>
      </c>
      <c r="AS357" s="219"/>
      <c r="AU357" s="51"/>
      <c r="AV357" s="51"/>
    </row>
    <row r="358" spans="3:48" ht="13.15" customHeight="1" x14ac:dyDescent="0.2">
      <c r="C358" s="45"/>
      <c r="D358" s="196" t="str">
        <f>IF(op!D246=0,"",op!D246)</f>
        <v/>
      </c>
      <c r="E358" s="196" t="str">
        <f>IF(op!E246=0,"",op!E246)</f>
        <v/>
      </c>
      <c r="F358" s="196" t="str">
        <f>IF(op!F246=0,"",op!F246)</f>
        <v/>
      </c>
      <c r="G358" s="48" t="str">
        <f>IF(op!G246="","",op!G246+1)</f>
        <v/>
      </c>
      <c r="H358" s="1294" t="str">
        <f>IF(op!H246=0,"",op!H246)</f>
        <v/>
      </c>
      <c r="I358" s="48" t="str">
        <f>IF(op!I246=0,"",op!I246)</f>
        <v/>
      </c>
      <c r="J358" s="198" t="str">
        <f t="shared" si="178"/>
        <v/>
      </c>
      <c r="K358" s="1295" t="str">
        <f>IF(op!K246=0,0,op!K246)</f>
        <v/>
      </c>
      <c r="L358" s="963"/>
      <c r="M358" s="951" t="str">
        <f>IF(K358="","",IF(op!M246=0,0,op!M246))</f>
        <v/>
      </c>
      <c r="N358" s="951" t="str">
        <f>IF(K358="","",IF(op!N246=0,0,op!N246))</f>
        <v/>
      </c>
      <c r="O358" s="1083" t="str">
        <f t="shared" si="195"/>
        <v/>
      </c>
      <c r="P358" s="1084" t="str">
        <f t="shared" si="196"/>
        <v/>
      </c>
      <c r="Q358" s="1084" t="str">
        <f t="shared" si="197"/>
        <v/>
      </c>
      <c r="R358" s="963"/>
      <c r="S358" s="1027" t="str">
        <f t="shared" si="182"/>
        <v/>
      </c>
      <c r="T358" s="1027" t="str">
        <f t="shared" si="183"/>
        <v/>
      </c>
      <c r="U358" s="1148" t="str">
        <f t="shared" si="198"/>
        <v/>
      </c>
      <c r="V358" s="6"/>
      <c r="Z358" s="1072" t="str">
        <f t="shared" si="185"/>
        <v/>
      </c>
      <c r="AA358" s="1073">
        <f>+tab!$C$156</f>
        <v>0.62</v>
      </c>
      <c r="AB358" s="1074" t="e">
        <f t="shared" si="199"/>
        <v>#VALUE!</v>
      </c>
      <c r="AC358" s="1074" t="e">
        <f t="shared" si="200"/>
        <v>#VALUE!</v>
      </c>
      <c r="AD358" s="1074" t="e">
        <f t="shared" si="201"/>
        <v>#VALUE!</v>
      </c>
      <c r="AE358" s="1075" t="e">
        <f t="shared" si="186"/>
        <v>#VALUE!</v>
      </c>
      <c r="AF358" s="1075" t="e">
        <f t="shared" si="187"/>
        <v>#VALUE!</v>
      </c>
      <c r="AG358" s="1076">
        <f>IF(H358&gt;8,tab!C$157,tab!C$160)</f>
        <v>0.5</v>
      </c>
      <c r="AH358" s="1050">
        <f t="shared" si="188"/>
        <v>0</v>
      </c>
      <c r="AI358" s="1050">
        <f t="shared" si="189"/>
        <v>0</v>
      </c>
      <c r="AJ358" s="1077" t="e">
        <f t="shared" si="190"/>
        <v>#VALUE!</v>
      </c>
      <c r="AK358" s="1053" t="e">
        <f t="shared" si="191"/>
        <v>#VALUE!</v>
      </c>
      <c r="AL358" s="1052">
        <f t="shared" si="192"/>
        <v>30</v>
      </c>
      <c r="AM358" s="1052">
        <f t="shared" si="193"/>
        <v>30</v>
      </c>
      <c r="AN358" s="1078">
        <f t="shared" si="194"/>
        <v>0</v>
      </c>
      <c r="AS358" s="219"/>
      <c r="AU358" s="51"/>
      <c r="AV358" s="51"/>
    </row>
    <row r="359" spans="3:48" ht="13.15" customHeight="1" x14ac:dyDescent="0.2">
      <c r="C359" s="45"/>
      <c r="D359" s="196" t="str">
        <f>IF(op!D247=0,"",op!D247)</f>
        <v/>
      </c>
      <c r="E359" s="196" t="str">
        <f>IF(op!E247=0,"",op!E247)</f>
        <v/>
      </c>
      <c r="F359" s="196" t="str">
        <f>IF(op!F247=0,"",op!F247)</f>
        <v/>
      </c>
      <c r="G359" s="48" t="str">
        <f>IF(op!G247="","",op!G247+1)</f>
        <v/>
      </c>
      <c r="H359" s="1294" t="str">
        <f>IF(op!H247=0,"",op!H247)</f>
        <v/>
      </c>
      <c r="I359" s="48" t="str">
        <f>IF(op!I247=0,"",op!I247)</f>
        <v/>
      </c>
      <c r="J359" s="198" t="str">
        <f t="shared" si="178"/>
        <v/>
      </c>
      <c r="K359" s="1295" t="str">
        <f>IF(op!K247=0,0,op!K247)</f>
        <v/>
      </c>
      <c r="L359" s="963"/>
      <c r="M359" s="951" t="str">
        <f>IF(K359="","",IF(op!M247=0,0,op!M247))</f>
        <v/>
      </c>
      <c r="N359" s="951" t="str">
        <f>IF(K359="","",IF(op!N247=0,0,op!N247))</f>
        <v/>
      </c>
      <c r="O359" s="1083" t="str">
        <f t="shared" si="195"/>
        <v/>
      </c>
      <c r="P359" s="1084" t="str">
        <f t="shared" si="196"/>
        <v/>
      </c>
      <c r="Q359" s="1084" t="str">
        <f t="shared" si="197"/>
        <v/>
      </c>
      <c r="R359" s="963"/>
      <c r="S359" s="1027" t="str">
        <f t="shared" si="182"/>
        <v/>
      </c>
      <c r="T359" s="1027" t="str">
        <f t="shared" si="183"/>
        <v/>
      </c>
      <c r="U359" s="1148" t="str">
        <f t="shared" si="198"/>
        <v/>
      </c>
      <c r="V359" s="6"/>
      <c r="Z359" s="1072" t="str">
        <f t="shared" si="185"/>
        <v/>
      </c>
      <c r="AA359" s="1073">
        <f>+tab!$C$156</f>
        <v>0.62</v>
      </c>
      <c r="AB359" s="1074" t="e">
        <f t="shared" si="199"/>
        <v>#VALUE!</v>
      </c>
      <c r="AC359" s="1074" t="e">
        <f t="shared" si="200"/>
        <v>#VALUE!</v>
      </c>
      <c r="AD359" s="1074" t="e">
        <f t="shared" si="201"/>
        <v>#VALUE!</v>
      </c>
      <c r="AE359" s="1075" t="e">
        <f t="shared" si="186"/>
        <v>#VALUE!</v>
      </c>
      <c r="AF359" s="1075" t="e">
        <f t="shared" si="187"/>
        <v>#VALUE!</v>
      </c>
      <c r="AG359" s="1076">
        <f>IF(H359&gt;8,tab!C$157,tab!C$160)</f>
        <v>0.5</v>
      </c>
      <c r="AH359" s="1050">
        <f t="shared" si="188"/>
        <v>0</v>
      </c>
      <c r="AI359" s="1050">
        <f t="shared" si="189"/>
        <v>0</v>
      </c>
      <c r="AJ359" s="1077" t="e">
        <f t="shared" si="190"/>
        <v>#VALUE!</v>
      </c>
      <c r="AK359" s="1053" t="e">
        <f t="shared" si="191"/>
        <v>#VALUE!</v>
      </c>
      <c r="AL359" s="1052">
        <f t="shared" si="192"/>
        <v>30</v>
      </c>
      <c r="AM359" s="1052">
        <f t="shared" si="193"/>
        <v>30</v>
      </c>
      <c r="AN359" s="1078">
        <f t="shared" si="194"/>
        <v>0</v>
      </c>
      <c r="AS359" s="219"/>
      <c r="AU359" s="51"/>
      <c r="AV359" s="51"/>
    </row>
    <row r="360" spans="3:48" ht="13.15" customHeight="1" x14ac:dyDescent="0.2">
      <c r="C360" s="45"/>
      <c r="D360" s="196" t="str">
        <f>IF(op!D248=0,"",op!D248)</f>
        <v/>
      </c>
      <c r="E360" s="196" t="str">
        <f>IF(op!E248=0,"",op!E248)</f>
        <v/>
      </c>
      <c r="F360" s="196" t="str">
        <f>IF(op!F248=0,"",op!F248)</f>
        <v/>
      </c>
      <c r="G360" s="48" t="str">
        <f>IF(op!G248="","",op!G248+1)</f>
        <v/>
      </c>
      <c r="H360" s="1294" t="str">
        <f>IF(op!H248=0,"",op!H248)</f>
        <v/>
      </c>
      <c r="I360" s="48" t="str">
        <f>IF(op!I248=0,"",op!I248)</f>
        <v/>
      </c>
      <c r="J360" s="198" t="str">
        <f t="shared" si="178"/>
        <v/>
      </c>
      <c r="K360" s="1295" t="str">
        <f>IF(op!K248=0,0,op!K248)</f>
        <v/>
      </c>
      <c r="L360" s="963"/>
      <c r="M360" s="951" t="str">
        <f>IF(K360="","",IF(op!M248=0,0,op!M248))</f>
        <v/>
      </c>
      <c r="N360" s="951" t="str">
        <f>IF(K360="","",IF(op!N248=0,0,op!N248))</f>
        <v/>
      </c>
      <c r="O360" s="1083" t="str">
        <f t="shared" si="195"/>
        <v/>
      </c>
      <c r="P360" s="1084" t="str">
        <f t="shared" si="196"/>
        <v/>
      </c>
      <c r="Q360" s="1084" t="str">
        <f t="shared" si="197"/>
        <v/>
      </c>
      <c r="R360" s="963"/>
      <c r="S360" s="1027" t="str">
        <f t="shared" si="182"/>
        <v/>
      </c>
      <c r="T360" s="1027" t="str">
        <f t="shared" si="183"/>
        <v/>
      </c>
      <c r="U360" s="1148" t="str">
        <f t="shared" si="198"/>
        <v/>
      </c>
      <c r="V360" s="6"/>
      <c r="Z360" s="1072" t="str">
        <f t="shared" si="185"/>
        <v/>
      </c>
      <c r="AA360" s="1073">
        <f>+tab!$C$156</f>
        <v>0.62</v>
      </c>
      <c r="AB360" s="1074" t="e">
        <f t="shared" si="199"/>
        <v>#VALUE!</v>
      </c>
      <c r="AC360" s="1074" t="e">
        <f t="shared" si="200"/>
        <v>#VALUE!</v>
      </c>
      <c r="AD360" s="1074" t="e">
        <f t="shared" si="201"/>
        <v>#VALUE!</v>
      </c>
      <c r="AE360" s="1075" t="e">
        <f t="shared" si="186"/>
        <v>#VALUE!</v>
      </c>
      <c r="AF360" s="1075" t="e">
        <f t="shared" si="187"/>
        <v>#VALUE!</v>
      </c>
      <c r="AG360" s="1076">
        <f>IF(H360&gt;8,tab!C$157,tab!C$160)</f>
        <v>0.5</v>
      </c>
      <c r="AH360" s="1050">
        <f t="shared" si="188"/>
        <v>0</v>
      </c>
      <c r="AI360" s="1050">
        <f t="shared" si="189"/>
        <v>0</v>
      </c>
      <c r="AJ360" s="1077" t="e">
        <f t="shared" si="190"/>
        <v>#VALUE!</v>
      </c>
      <c r="AK360" s="1053" t="e">
        <f t="shared" si="191"/>
        <v>#VALUE!</v>
      </c>
      <c r="AL360" s="1052">
        <f t="shared" si="192"/>
        <v>30</v>
      </c>
      <c r="AM360" s="1052">
        <f t="shared" si="193"/>
        <v>30</v>
      </c>
      <c r="AN360" s="1078">
        <f t="shared" si="194"/>
        <v>0</v>
      </c>
      <c r="AS360" s="219"/>
      <c r="AU360" s="51"/>
      <c r="AV360" s="51"/>
    </row>
    <row r="361" spans="3:48" ht="13.15" customHeight="1" x14ac:dyDescent="0.2">
      <c r="C361" s="45"/>
      <c r="D361" s="196" t="str">
        <f>IF(op!D249=0,"",op!D249)</f>
        <v/>
      </c>
      <c r="E361" s="196" t="str">
        <f>IF(op!E249=0,"",op!E249)</f>
        <v/>
      </c>
      <c r="F361" s="196" t="str">
        <f>IF(op!F249=0,"",op!F249)</f>
        <v/>
      </c>
      <c r="G361" s="48" t="str">
        <f>IF(op!G249="","",op!G249+1)</f>
        <v/>
      </c>
      <c r="H361" s="1294" t="str">
        <f>IF(op!H249=0,"",op!H249)</f>
        <v/>
      </c>
      <c r="I361" s="48" t="str">
        <f>IF(op!I249=0,"",op!I249)</f>
        <v/>
      </c>
      <c r="J361" s="198" t="str">
        <f t="shared" si="178"/>
        <v/>
      </c>
      <c r="K361" s="1295" t="str">
        <f>IF(op!K249=0,0,op!K249)</f>
        <v/>
      </c>
      <c r="L361" s="963"/>
      <c r="M361" s="951" t="str">
        <f>IF(K361="","",IF(op!M249=0,0,op!M249))</f>
        <v/>
      </c>
      <c r="N361" s="951" t="str">
        <f>IF(K361="","",IF(op!N249=0,0,op!N249))</f>
        <v/>
      </c>
      <c r="O361" s="1083" t="str">
        <f t="shared" si="195"/>
        <v/>
      </c>
      <c r="P361" s="1084" t="str">
        <f t="shared" si="196"/>
        <v/>
      </c>
      <c r="Q361" s="1084" t="str">
        <f t="shared" si="197"/>
        <v/>
      </c>
      <c r="R361" s="963"/>
      <c r="S361" s="1027" t="str">
        <f t="shared" si="182"/>
        <v/>
      </c>
      <c r="T361" s="1027" t="str">
        <f t="shared" si="183"/>
        <v/>
      </c>
      <c r="U361" s="1148" t="str">
        <f t="shared" si="198"/>
        <v/>
      </c>
      <c r="V361" s="6"/>
      <c r="Z361" s="1072" t="str">
        <f t="shared" si="185"/>
        <v/>
      </c>
      <c r="AA361" s="1073">
        <f>+tab!$C$156</f>
        <v>0.62</v>
      </c>
      <c r="AB361" s="1074" t="e">
        <f t="shared" si="199"/>
        <v>#VALUE!</v>
      </c>
      <c r="AC361" s="1074" t="e">
        <f t="shared" si="200"/>
        <v>#VALUE!</v>
      </c>
      <c r="AD361" s="1074" t="e">
        <f t="shared" si="201"/>
        <v>#VALUE!</v>
      </c>
      <c r="AE361" s="1075" t="e">
        <f t="shared" si="186"/>
        <v>#VALUE!</v>
      </c>
      <c r="AF361" s="1075" t="e">
        <f t="shared" si="187"/>
        <v>#VALUE!</v>
      </c>
      <c r="AG361" s="1076">
        <f>IF(H361&gt;8,tab!C$157,tab!C$160)</f>
        <v>0.5</v>
      </c>
      <c r="AH361" s="1050">
        <f t="shared" si="188"/>
        <v>0</v>
      </c>
      <c r="AI361" s="1050">
        <f t="shared" si="189"/>
        <v>0</v>
      </c>
      <c r="AJ361" s="1077" t="e">
        <f t="shared" si="190"/>
        <v>#VALUE!</v>
      </c>
      <c r="AK361" s="1053" t="e">
        <f t="shared" si="191"/>
        <v>#VALUE!</v>
      </c>
      <c r="AL361" s="1052">
        <f t="shared" si="192"/>
        <v>30</v>
      </c>
      <c r="AM361" s="1052">
        <f t="shared" si="193"/>
        <v>30</v>
      </c>
      <c r="AN361" s="1078">
        <f t="shared" si="194"/>
        <v>0</v>
      </c>
      <c r="AS361" s="219"/>
      <c r="AU361" s="51"/>
      <c r="AV361" s="51"/>
    </row>
    <row r="362" spans="3:48" ht="13.15" customHeight="1" x14ac:dyDescent="0.2">
      <c r="C362" s="45"/>
      <c r="D362" s="196" t="str">
        <f>IF(op!D250=0,"",op!D250)</f>
        <v/>
      </c>
      <c r="E362" s="196" t="str">
        <f>IF(op!E250=0,"",op!E250)</f>
        <v/>
      </c>
      <c r="F362" s="196" t="str">
        <f>IF(op!F250=0,"",op!F250)</f>
        <v/>
      </c>
      <c r="G362" s="48" t="str">
        <f>IF(op!G250="","",op!G250+1)</f>
        <v/>
      </c>
      <c r="H362" s="1294" t="str">
        <f>IF(op!H250=0,"",op!H250)</f>
        <v/>
      </c>
      <c r="I362" s="48" t="str">
        <f>IF(op!I250=0,"",op!I250)</f>
        <v/>
      </c>
      <c r="J362" s="198" t="str">
        <f t="shared" si="178"/>
        <v/>
      </c>
      <c r="K362" s="1295" t="str">
        <f>IF(op!K250=0,0,op!K250)</f>
        <v/>
      </c>
      <c r="L362" s="963"/>
      <c r="M362" s="951" t="str">
        <f>IF(K362="","",IF(op!M250=0,0,op!M250))</f>
        <v/>
      </c>
      <c r="N362" s="951" t="str">
        <f>IF(K362="","",IF(op!N250=0,0,op!N250))</f>
        <v/>
      </c>
      <c r="O362" s="1083" t="str">
        <f t="shared" si="195"/>
        <v/>
      </c>
      <c r="P362" s="1084" t="str">
        <f t="shared" si="196"/>
        <v/>
      </c>
      <c r="Q362" s="1084" t="str">
        <f t="shared" si="197"/>
        <v/>
      </c>
      <c r="R362" s="963"/>
      <c r="S362" s="1027" t="str">
        <f t="shared" si="182"/>
        <v/>
      </c>
      <c r="T362" s="1027" t="str">
        <f t="shared" si="183"/>
        <v/>
      </c>
      <c r="U362" s="1148" t="str">
        <f t="shared" si="198"/>
        <v/>
      </c>
      <c r="V362" s="6"/>
      <c r="Z362" s="1072" t="str">
        <f t="shared" si="185"/>
        <v/>
      </c>
      <c r="AA362" s="1073">
        <f>+tab!$C$156</f>
        <v>0.62</v>
      </c>
      <c r="AB362" s="1074" t="e">
        <f t="shared" si="199"/>
        <v>#VALUE!</v>
      </c>
      <c r="AC362" s="1074" t="e">
        <f t="shared" si="200"/>
        <v>#VALUE!</v>
      </c>
      <c r="AD362" s="1074" t="e">
        <f t="shared" si="201"/>
        <v>#VALUE!</v>
      </c>
      <c r="AE362" s="1075" t="e">
        <f t="shared" si="186"/>
        <v>#VALUE!</v>
      </c>
      <c r="AF362" s="1075" t="e">
        <f t="shared" si="187"/>
        <v>#VALUE!</v>
      </c>
      <c r="AG362" s="1076">
        <f>IF(H362&gt;8,tab!C$157,tab!C$160)</f>
        <v>0.5</v>
      </c>
      <c r="AH362" s="1050">
        <f t="shared" si="188"/>
        <v>0</v>
      </c>
      <c r="AI362" s="1050">
        <f t="shared" si="189"/>
        <v>0</v>
      </c>
      <c r="AJ362" s="1077" t="e">
        <f t="shared" si="190"/>
        <v>#VALUE!</v>
      </c>
      <c r="AK362" s="1053" t="e">
        <f t="shared" si="191"/>
        <v>#VALUE!</v>
      </c>
      <c r="AL362" s="1052">
        <f t="shared" si="192"/>
        <v>30</v>
      </c>
      <c r="AM362" s="1052">
        <f t="shared" si="193"/>
        <v>30</v>
      </c>
      <c r="AN362" s="1078">
        <f t="shared" si="194"/>
        <v>0</v>
      </c>
      <c r="AS362" s="219"/>
      <c r="AU362" s="51"/>
      <c r="AV362" s="51"/>
    </row>
    <row r="363" spans="3:48" ht="13.15" customHeight="1" x14ac:dyDescent="0.2">
      <c r="C363" s="45"/>
      <c r="D363" s="196" t="str">
        <f>IF(op!D251=0,"",op!D251)</f>
        <v/>
      </c>
      <c r="E363" s="196" t="str">
        <f>IF(op!E251=0,"",op!E251)</f>
        <v/>
      </c>
      <c r="F363" s="196" t="str">
        <f>IF(op!F251=0,"",op!F251)</f>
        <v/>
      </c>
      <c r="G363" s="48" t="str">
        <f>IF(op!G251="","",op!G251+1)</f>
        <v/>
      </c>
      <c r="H363" s="1294" t="str">
        <f>IF(op!H251=0,"",op!H251)</f>
        <v/>
      </c>
      <c r="I363" s="48" t="str">
        <f>IF(op!I251=0,"",op!I251)</f>
        <v/>
      </c>
      <c r="J363" s="198" t="str">
        <f t="shared" si="178"/>
        <v/>
      </c>
      <c r="K363" s="1295" t="str">
        <f>IF(op!K251=0,0,op!K251)</f>
        <v/>
      </c>
      <c r="L363" s="963"/>
      <c r="M363" s="951" t="str">
        <f>IF(K363="","",IF(op!M251=0,0,op!M251))</f>
        <v/>
      </c>
      <c r="N363" s="951" t="str">
        <f>IF(K363="","",IF(op!N251=0,0,op!N251))</f>
        <v/>
      </c>
      <c r="O363" s="1083" t="str">
        <f t="shared" si="195"/>
        <v/>
      </c>
      <c r="P363" s="1084" t="str">
        <f t="shared" si="196"/>
        <v/>
      </c>
      <c r="Q363" s="1084" t="str">
        <f t="shared" si="197"/>
        <v/>
      </c>
      <c r="R363" s="963"/>
      <c r="S363" s="1027" t="str">
        <f t="shared" si="182"/>
        <v/>
      </c>
      <c r="T363" s="1027" t="str">
        <f t="shared" si="183"/>
        <v/>
      </c>
      <c r="U363" s="1148" t="str">
        <f t="shared" si="198"/>
        <v/>
      </c>
      <c r="V363" s="6"/>
      <c r="Z363" s="1072" t="str">
        <f t="shared" si="185"/>
        <v/>
      </c>
      <c r="AA363" s="1073">
        <f>+tab!$C$156</f>
        <v>0.62</v>
      </c>
      <c r="AB363" s="1074" t="e">
        <f t="shared" si="199"/>
        <v>#VALUE!</v>
      </c>
      <c r="AC363" s="1074" t="e">
        <f t="shared" si="200"/>
        <v>#VALUE!</v>
      </c>
      <c r="AD363" s="1074" t="e">
        <f t="shared" si="201"/>
        <v>#VALUE!</v>
      </c>
      <c r="AE363" s="1075" t="e">
        <f t="shared" si="186"/>
        <v>#VALUE!</v>
      </c>
      <c r="AF363" s="1075" t="e">
        <f t="shared" si="187"/>
        <v>#VALUE!</v>
      </c>
      <c r="AG363" s="1076">
        <f>IF(H363&gt;8,tab!C$157,tab!C$160)</f>
        <v>0.5</v>
      </c>
      <c r="AH363" s="1050">
        <f t="shared" si="188"/>
        <v>0</v>
      </c>
      <c r="AI363" s="1050">
        <f t="shared" si="189"/>
        <v>0</v>
      </c>
      <c r="AJ363" s="1077" t="e">
        <f t="shared" si="190"/>
        <v>#VALUE!</v>
      </c>
      <c r="AK363" s="1053" t="e">
        <f t="shared" si="191"/>
        <v>#VALUE!</v>
      </c>
      <c r="AL363" s="1052">
        <f t="shared" si="192"/>
        <v>30</v>
      </c>
      <c r="AM363" s="1052">
        <f t="shared" si="193"/>
        <v>30</v>
      </c>
      <c r="AN363" s="1078">
        <f t="shared" si="194"/>
        <v>0</v>
      </c>
      <c r="AS363" s="219"/>
      <c r="AU363" s="51"/>
      <c r="AV363" s="51"/>
    </row>
    <row r="364" spans="3:48" ht="13.15" customHeight="1" x14ac:dyDescent="0.2">
      <c r="C364" s="45"/>
      <c r="D364" s="196" t="str">
        <f>IF(op!D252=0,"",op!D252)</f>
        <v/>
      </c>
      <c r="E364" s="196" t="str">
        <f>IF(op!E252=0,"",op!E252)</f>
        <v/>
      </c>
      <c r="F364" s="196" t="str">
        <f>IF(op!F252=0,"",op!F252)</f>
        <v/>
      </c>
      <c r="G364" s="48" t="str">
        <f>IF(op!G252="","",op!G252+1)</f>
        <v/>
      </c>
      <c r="H364" s="1294" t="str">
        <f>IF(op!H252=0,"",op!H252)</f>
        <v/>
      </c>
      <c r="I364" s="48" t="str">
        <f>IF(op!I252=0,"",op!I252)</f>
        <v/>
      </c>
      <c r="J364" s="198" t="str">
        <f t="shared" si="178"/>
        <v/>
      </c>
      <c r="K364" s="1295" t="str">
        <f>IF(op!K252=0,0,op!K252)</f>
        <v/>
      </c>
      <c r="L364" s="963"/>
      <c r="M364" s="951" t="str">
        <f>IF(K364="","",IF(op!M252=0,0,op!M252))</f>
        <v/>
      </c>
      <c r="N364" s="951" t="str">
        <f>IF(K364="","",IF(op!N252=0,0,op!N252))</f>
        <v/>
      </c>
      <c r="O364" s="1083" t="str">
        <f t="shared" si="195"/>
        <v/>
      </c>
      <c r="P364" s="1084" t="str">
        <f t="shared" si="196"/>
        <v/>
      </c>
      <c r="Q364" s="1084" t="str">
        <f t="shared" si="197"/>
        <v/>
      </c>
      <c r="R364" s="963"/>
      <c r="S364" s="1027" t="str">
        <f t="shared" si="182"/>
        <v/>
      </c>
      <c r="T364" s="1027" t="str">
        <f t="shared" si="183"/>
        <v/>
      </c>
      <c r="U364" s="1148" t="str">
        <f t="shared" si="198"/>
        <v/>
      </c>
      <c r="V364" s="6"/>
      <c r="Z364" s="1072" t="str">
        <f t="shared" si="185"/>
        <v/>
      </c>
      <c r="AA364" s="1073">
        <f>+tab!$C$156</f>
        <v>0.62</v>
      </c>
      <c r="AB364" s="1074" t="e">
        <f t="shared" si="199"/>
        <v>#VALUE!</v>
      </c>
      <c r="AC364" s="1074" t="e">
        <f t="shared" si="200"/>
        <v>#VALUE!</v>
      </c>
      <c r="AD364" s="1074" t="e">
        <f t="shared" si="201"/>
        <v>#VALUE!</v>
      </c>
      <c r="AE364" s="1075" t="e">
        <f t="shared" si="186"/>
        <v>#VALUE!</v>
      </c>
      <c r="AF364" s="1075" t="e">
        <f t="shared" si="187"/>
        <v>#VALUE!</v>
      </c>
      <c r="AG364" s="1076">
        <f>IF(H364&gt;8,tab!C$157,tab!C$160)</f>
        <v>0.5</v>
      </c>
      <c r="AH364" s="1050">
        <f t="shared" si="188"/>
        <v>0</v>
      </c>
      <c r="AI364" s="1050">
        <f t="shared" si="189"/>
        <v>0</v>
      </c>
      <c r="AJ364" s="1077" t="e">
        <f t="shared" si="190"/>
        <v>#VALUE!</v>
      </c>
      <c r="AK364" s="1053" t="e">
        <f t="shared" si="191"/>
        <v>#VALUE!</v>
      </c>
      <c r="AL364" s="1052">
        <f t="shared" si="192"/>
        <v>30</v>
      </c>
      <c r="AM364" s="1052">
        <f t="shared" si="193"/>
        <v>30</v>
      </c>
      <c r="AN364" s="1078">
        <f t="shared" si="194"/>
        <v>0</v>
      </c>
      <c r="AS364" s="219"/>
      <c r="AU364" s="51"/>
      <c r="AV364" s="51"/>
    </row>
    <row r="365" spans="3:48" ht="13.15" customHeight="1" x14ac:dyDescent="0.2">
      <c r="C365" s="45"/>
      <c r="D365" s="196" t="str">
        <f>IF(op!D253=0,"",op!D253)</f>
        <v/>
      </c>
      <c r="E365" s="196" t="str">
        <f>IF(op!E253=0,"",op!E253)</f>
        <v/>
      </c>
      <c r="F365" s="196" t="str">
        <f>IF(op!F253=0,"",op!F253)</f>
        <v/>
      </c>
      <c r="G365" s="48" t="str">
        <f>IF(op!G253="","",op!G253+1)</f>
        <v/>
      </c>
      <c r="H365" s="1294" t="str">
        <f>IF(op!H253=0,"",op!H253)</f>
        <v/>
      </c>
      <c r="I365" s="48" t="str">
        <f>IF(op!I253=0,"",op!I253)</f>
        <v/>
      </c>
      <c r="J365" s="198" t="str">
        <f t="shared" si="178"/>
        <v/>
      </c>
      <c r="K365" s="1295" t="str">
        <f>IF(op!K253=0,0,op!K253)</f>
        <v/>
      </c>
      <c r="L365" s="963"/>
      <c r="M365" s="951" t="str">
        <f>IF(K365="","",IF(op!M253=0,0,op!M253))</f>
        <v/>
      </c>
      <c r="N365" s="951" t="str">
        <f>IF(K365="","",IF(op!N253=0,0,op!N253))</f>
        <v/>
      </c>
      <c r="O365" s="1083" t="str">
        <f t="shared" si="195"/>
        <v/>
      </c>
      <c r="P365" s="1084" t="str">
        <f t="shared" si="196"/>
        <v/>
      </c>
      <c r="Q365" s="1084" t="str">
        <f t="shared" si="197"/>
        <v/>
      </c>
      <c r="R365" s="963"/>
      <c r="S365" s="1027" t="str">
        <f t="shared" si="182"/>
        <v/>
      </c>
      <c r="T365" s="1027" t="str">
        <f t="shared" si="183"/>
        <v/>
      </c>
      <c r="U365" s="1148" t="str">
        <f t="shared" si="198"/>
        <v/>
      </c>
      <c r="V365" s="6"/>
      <c r="Z365" s="1072" t="str">
        <f t="shared" si="185"/>
        <v/>
      </c>
      <c r="AA365" s="1073">
        <f>+tab!$C$156</f>
        <v>0.62</v>
      </c>
      <c r="AB365" s="1074" t="e">
        <f t="shared" si="199"/>
        <v>#VALUE!</v>
      </c>
      <c r="AC365" s="1074" t="e">
        <f t="shared" si="200"/>
        <v>#VALUE!</v>
      </c>
      <c r="AD365" s="1074" t="e">
        <f t="shared" si="201"/>
        <v>#VALUE!</v>
      </c>
      <c r="AE365" s="1075" t="e">
        <f t="shared" si="186"/>
        <v>#VALUE!</v>
      </c>
      <c r="AF365" s="1075" t="e">
        <f t="shared" si="187"/>
        <v>#VALUE!</v>
      </c>
      <c r="AG365" s="1076">
        <f>IF(H365&gt;8,tab!C$157,tab!C$160)</f>
        <v>0.5</v>
      </c>
      <c r="AH365" s="1050">
        <f t="shared" si="188"/>
        <v>0</v>
      </c>
      <c r="AI365" s="1050">
        <f t="shared" si="189"/>
        <v>0</v>
      </c>
      <c r="AJ365" s="1077" t="e">
        <f t="shared" si="190"/>
        <v>#VALUE!</v>
      </c>
      <c r="AK365" s="1053" t="e">
        <f t="shared" si="191"/>
        <v>#VALUE!</v>
      </c>
      <c r="AL365" s="1052">
        <f t="shared" si="192"/>
        <v>30</v>
      </c>
      <c r="AM365" s="1052">
        <f t="shared" si="193"/>
        <v>30</v>
      </c>
      <c r="AN365" s="1078">
        <f t="shared" si="194"/>
        <v>0</v>
      </c>
      <c r="AS365" s="219"/>
      <c r="AU365" s="51"/>
      <c r="AV365" s="51"/>
    </row>
    <row r="366" spans="3:48" ht="13.15" customHeight="1" x14ac:dyDescent="0.2">
      <c r="C366" s="45"/>
      <c r="D366" s="196" t="str">
        <f>IF(op!D254=0,"",op!D254)</f>
        <v/>
      </c>
      <c r="E366" s="196" t="str">
        <f>IF(op!E254=0,"",op!E254)</f>
        <v/>
      </c>
      <c r="F366" s="196" t="str">
        <f>IF(op!F254=0,"",op!F254)</f>
        <v/>
      </c>
      <c r="G366" s="48" t="str">
        <f>IF(op!G254="","",op!G254+1)</f>
        <v/>
      </c>
      <c r="H366" s="1294" t="str">
        <f>IF(op!H254=0,"",op!H254)</f>
        <v/>
      </c>
      <c r="I366" s="48" t="str">
        <f>IF(op!I254=0,"",op!I254)</f>
        <v/>
      </c>
      <c r="J366" s="198" t="str">
        <f t="shared" si="178"/>
        <v/>
      </c>
      <c r="K366" s="1295" t="str">
        <f>IF(op!K254=0,0,op!K254)</f>
        <v/>
      </c>
      <c r="L366" s="963"/>
      <c r="M366" s="951" t="str">
        <f>IF(K366="","",IF(op!M254=0,0,op!M254))</f>
        <v/>
      </c>
      <c r="N366" s="951" t="str">
        <f>IF(K366="","",IF(op!N254=0,0,op!N254))</f>
        <v/>
      </c>
      <c r="O366" s="1083" t="str">
        <f t="shared" si="195"/>
        <v/>
      </c>
      <c r="P366" s="1084" t="str">
        <f t="shared" si="196"/>
        <v/>
      </c>
      <c r="Q366" s="1084" t="str">
        <f t="shared" si="197"/>
        <v/>
      </c>
      <c r="R366" s="963"/>
      <c r="S366" s="1027" t="str">
        <f t="shared" si="182"/>
        <v/>
      </c>
      <c r="T366" s="1027" t="str">
        <f t="shared" si="183"/>
        <v/>
      </c>
      <c r="U366" s="1148" t="str">
        <f t="shared" si="198"/>
        <v/>
      </c>
      <c r="V366" s="6"/>
      <c r="Z366" s="1072" t="str">
        <f t="shared" si="185"/>
        <v/>
      </c>
      <c r="AA366" s="1073">
        <f>+tab!$C$156</f>
        <v>0.62</v>
      </c>
      <c r="AB366" s="1074" t="e">
        <f t="shared" si="199"/>
        <v>#VALUE!</v>
      </c>
      <c r="AC366" s="1074" t="e">
        <f t="shared" si="200"/>
        <v>#VALUE!</v>
      </c>
      <c r="AD366" s="1074" t="e">
        <f t="shared" si="201"/>
        <v>#VALUE!</v>
      </c>
      <c r="AE366" s="1075" t="e">
        <f t="shared" si="186"/>
        <v>#VALUE!</v>
      </c>
      <c r="AF366" s="1075" t="e">
        <f t="shared" si="187"/>
        <v>#VALUE!</v>
      </c>
      <c r="AG366" s="1076">
        <f>IF(H366&gt;8,tab!C$157,tab!C$160)</f>
        <v>0.5</v>
      </c>
      <c r="AH366" s="1050">
        <f t="shared" si="188"/>
        <v>0</v>
      </c>
      <c r="AI366" s="1050">
        <f t="shared" si="189"/>
        <v>0</v>
      </c>
      <c r="AJ366" s="1077" t="e">
        <f t="shared" si="190"/>
        <v>#VALUE!</v>
      </c>
      <c r="AK366" s="1053" t="e">
        <f t="shared" si="191"/>
        <v>#VALUE!</v>
      </c>
      <c r="AL366" s="1052">
        <f t="shared" si="192"/>
        <v>30</v>
      </c>
      <c r="AM366" s="1052">
        <f t="shared" si="193"/>
        <v>30</v>
      </c>
      <c r="AN366" s="1078">
        <f t="shared" si="194"/>
        <v>0</v>
      </c>
      <c r="AS366" s="219"/>
      <c r="AU366" s="51"/>
      <c r="AV366" s="51"/>
    </row>
    <row r="367" spans="3:48" ht="13.15" customHeight="1" x14ac:dyDescent="0.2">
      <c r="C367" s="45"/>
      <c r="D367" s="196" t="str">
        <f>IF(op!D255=0,"",op!D255)</f>
        <v/>
      </c>
      <c r="E367" s="196" t="str">
        <f>IF(op!E255=0,"",op!E255)</f>
        <v/>
      </c>
      <c r="F367" s="196" t="str">
        <f>IF(op!F255=0,"",op!F255)</f>
        <v/>
      </c>
      <c r="G367" s="48" t="str">
        <f>IF(op!G255="","",op!G255+1)</f>
        <v/>
      </c>
      <c r="H367" s="1294" t="str">
        <f>IF(op!H255=0,"",op!H255)</f>
        <v/>
      </c>
      <c r="I367" s="48" t="str">
        <f>IF(op!I255=0,"",op!I255)</f>
        <v/>
      </c>
      <c r="J367" s="198" t="str">
        <f t="shared" si="178"/>
        <v/>
      </c>
      <c r="K367" s="1295" t="str">
        <f>IF(op!K255=0,0,op!K255)</f>
        <v/>
      </c>
      <c r="L367" s="963"/>
      <c r="M367" s="951" t="str">
        <f>IF(K367="","",IF(op!M255=0,0,op!M255))</f>
        <v/>
      </c>
      <c r="N367" s="951" t="str">
        <f>IF(K367="","",IF(op!N255=0,0,op!N255))</f>
        <v/>
      </c>
      <c r="O367" s="1083" t="str">
        <f t="shared" si="195"/>
        <v/>
      </c>
      <c r="P367" s="1084" t="str">
        <f t="shared" si="196"/>
        <v/>
      </c>
      <c r="Q367" s="1084" t="str">
        <f t="shared" si="197"/>
        <v/>
      </c>
      <c r="R367" s="963"/>
      <c r="S367" s="1027" t="str">
        <f t="shared" si="182"/>
        <v/>
      </c>
      <c r="T367" s="1027" t="str">
        <f t="shared" si="183"/>
        <v/>
      </c>
      <c r="U367" s="1148" t="str">
        <f t="shared" si="198"/>
        <v/>
      </c>
      <c r="V367" s="6"/>
      <c r="Z367" s="1072" t="str">
        <f t="shared" si="185"/>
        <v/>
      </c>
      <c r="AA367" s="1073">
        <f>+tab!$C$156</f>
        <v>0.62</v>
      </c>
      <c r="AB367" s="1074" t="e">
        <f t="shared" si="199"/>
        <v>#VALUE!</v>
      </c>
      <c r="AC367" s="1074" t="e">
        <f t="shared" si="200"/>
        <v>#VALUE!</v>
      </c>
      <c r="AD367" s="1074" t="e">
        <f t="shared" si="201"/>
        <v>#VALUE!</v>
      </c>
      <c r="AE367" s="1075" t="e">
        <f t="shared" si="186"/>
        <v>#VALUE!</v>
      </c>
      <c r="AF367" s="1075" t="e">
        <f t="shared" si="187"/>
        <v>#VALUE!</v>
      </c>
      <c r="AG367" s="1076">
        <f>IF(H367&gt;8,tab!C$157,tab!C$160)</f>
        <v>0.5</v>
      </c>
      <c r="AH367" s="1050">
        <f t="shared" si="188"/>
        <v>0</v>
      </c>
      <c r="AI367" s="1050">
        <f t="shared" si="189"/>
        <v>0</v>
      </c>
      <c r="AJ367" s="1077" t="e">
        <f t="shared" si="190"/>
        <v>#VALUE!</v>
      </c>
      <c r="AK367" s="1053" t="e">
        <f t="shared" si="191"/>
        <v>#VALUE!</v>
      </c>
      <c r="AL367" s="1052">
        <f t="shared" si="192"/>
        <v>30</v>
      </c>
      <c r="AM367" s="1052">
        <f t="shared" si="193"/>
        <v>30</v>
      </c>
      <c r="AN367" s="1078">
        <f t="shared" si="194"/>
        <v>0</v>
      </c>
      <c r="AS367" s="219"/>
      <c r="AU367" s="51"/>
      <c r="AV367" s="51"/>
    </row>
    <row r="368" spans="3:48" ht="13.15" customHeight="1" x14ac:dyDescent="0.2">
      <c r="C368" s="45"/>
      <c r="D368" s="196" t="str">
        <f>IF(op!D256=0,"",op!D256)</f>
        <v/>
      </c>
      <c r="E368" s="196" t="str">
        <f>IF(op!E256=0,"",op!E256)</f>
        <v/>
      </c>
      <c r="F368" s="196" t="str">
        <f>IF(op!F256=0,"",op!F256)</f>
        <v/>
      </c>
      <c r="G368" s="48" t="str">
        <f>IF(op!G256="","",op!G256+1)</f>
        <v/>
      </c>
      <c r="H368" s="1294" t="str">
        <f>IF(op!H256=0,"",op!H256)</f>
        <v/>
      </c>
      <c r="I368" s="48" t="str">
        <f>IF(op!I256=0,"",op!I256)</f>
        <v/>
      </c>
      <c r="J368" s="198" t="str">
        <f t="shared" si="178"/>
        <v/>
      </c>
      <c r="K368" s="1295" t="str">
        <f>IF(op!K256=0,0,op!K256)</f>
        <v/>
      </c>
      <c r="L368" s="963"/>
      <c r="M368" s="951" t="str">
        <f>IF(K368="","",IF(op!M256=0,0,op!M256))</f>
        <v/>
      </c>
      <c r="N368" s="951" t="str">
        <f>IF(K368="","",IF(op!N256=0,0,op!N256))</f>
        <v/>
      </c>
      <c r="O368" s="1083" t="str">
        <f t="shared" si="195"/>
        <v/>
      </c>
      <c r="P368" s="1084" t="str">
        <f t="shared" si="196"/>
        <v/>
      </c>
      <c r="Q368" s="1084" t="str">
        <f t="shared" si="197"/>
        <v/>
      </c>
      <c r="R368" s="963"/>
      <c r="S368" s="1027" t="str">
        <f t="shared" si="182"/>
        <v/>
      </c>
      <c r="T368" s="1027" t="str">
        <f t="shared" si="183"/>
        <v/>
      </c>
      <c r="U368" s="1148" t="str">
        <f t="shared" si="198"/>
        <v/>
      </c>
      <c r="V368" s="6"/>
      <c r="Z368" s="1072" t="str">
        <f t="shared" si="185"/>
        <v/>
      </c>
      <c r="AA368" s="1073">
        <f>+tab!$C$156</f>
        <v>0.62</v>
      </c>
      <c r="AB368" s="1074" t="e">
        <f t="shared" si="199"/>
        <v>#VALUE!</v>
      </c>
      <c r="AC368" s="1074" t="e">
        <f t="shared" si="200"/>
        <v>#VALUE!</v>
      </c>
      <c r="AD368" s="1074" t="e">
        <f t="shared" si="201"/>
        <v>#VALUE!</v>
      </c>
      <c r="AE368" s="1075" t="e">
        <f t="shared" si="186"/>
        <v>#VALUE!</v>
      </c>
      <c r="AF368" s="1075" t="e">
        <f t="shared" si="187"/>
        <v>#VALUE!</v>
      </c>
      <c r="AG368" s="1076">
        <f>IF(H368&gt;8,tab!C$157,tab!C$160)</f>
        <v>0.5</v>
      </c>
      <c r="AH368" s="1050">
        <f t="shared" si="188"/>
        <v>0</v>
      </c>
      <c r="AI368" s="1050">
        <f t="shared" si="189"/>
        <v>0</v>
      </c>
      <c r="AJ368" s="1077" t="e">
        <f t="shared" si="190"/>
        <v>#VALUE!</v>
      </c>
      <c r="AK368" s="1053" t="e">
        <f t="shared" si="191"/>
        <v>#VALUE!</v>
      </c>
      <c r="AL368" s="1052">
        <f t="shared" si="192"/>
        <v>30</v>
      </c>
      <c r="AM368" s="1052">
        <f t="shared" si="193"/>
        <v>30</v>
      </c>
      <c r="AN368" s="1078">
        <f t="shared" si="194"/>
        <v>0</v>
      </c>
      <c r="AS368" s="219"/>
      <c r="AU368" s="51"/>
      <c r="AV368" s="51"/>
    </row>
    <row r="369" spans="3:48" ht="13.15" customHeight="1" x14ac:dyDescent="0.2">
      <c r="C369" s="45"/>
      <c r="D369" s="196" t="str">
        <f>IF(op!D257=0,"",op!D257)</f>
        <v/>
      </c>
      <c r="E369" s="196" t="str">
        <f>IF(op!E257=0,"",op!E257)</f>
        <v/>
      </c>
      <c r="F369" s="196" t="str">
        <f>IF(op!F257=0,"",op!F257)</f>
        <v/>
      </c>
      <c r="G369" s="48" t="str">
        <f>IF(op!G257="","",op!G257+1)</f>
        <v/>
      </c>
      <c r="H369" s="1294" t="str">
        <f>IF(op!H257=0,"",op!H257)</f>
        <v/>
      </c>
      <c r="I369" s="48" t="str">
        <f>IF(op!I257=0,"",op!I257)</f>
        <v/>
      </c>
      <c r="J369" s="198" t="str">
        <f t="shared" si="178"/>
        <v/>
      </c>
      <c r="K369" s="1295" t="str">
        <f>IF(op!K257=0,0,op!K257)</f>
        <v/>
      </c>
      <c r="L369" s="963"/>
      <c r="M369" s="951" t="str">
        <f>IF(K369="","",IF(op!M257=0,0,op!M257))</f>
        <v/>
      </c>
      <c r="N369" s="951" t="str">
        <f>IF(K369="","",IF(op!N257=0,0,op!N257))</f>
        <v/>
      </c>
      <c r="O369" s="1083" t="str">
        <f t="shared" si="195"/>
        <v/>
      </c>
      <c r="P369" s="1084" t="str">
        <f t="shared" si="196"/>
        <v/>
      </c>
      <c r="Q369" s="1084" t="str">
        <f t="shared" si="197"/>
        <v/>
      </c>
      <c r="R369" s="963"/>
      <c r="S369" s="1027" t="str">
        <f t="shared" si="182"/>
        <v/>
      </c>
      <c r="T369" s="1027" t="str">
        <f t="shared" si="183"/>
        <v/>
      </c>
      <c r="U369" s="1148" t="str">
        <f t="shared" si="198"/>
        <v/>
      </c>
      <c r="V369" s="6"/>
      <c r="Z369" s="1072" t="str">
        <f t="shared" si="185"/>
        <v/>
      </c>
      <c r="AA369" s="1073">
        <f>+tab!$C$156</f>
        <v>0.62</v>
      </c>
      <c r="AB369" s="1074" t="e">
        <f t="shared" si="199"/>
        <v>#VALUE!</v>
      </c>
      <c r="AC369" s="1074" t="e">
        <f t="shared" si="200"/>
        <v>#VALUE!</v>
      </c>
      <c r="AD369" s="1074" t="e">
        <f t="shared" si="201"/>
        <v>#VALUE!</v>
      </c>
      <c r="AE369" s="1075" t="e">
        <f t="shared" si="186"/>
        <v>#VALUE!</v>
      </c>
      <c r="AF369" s="1075" t="e">
        <f t="shared" si="187"/>
        <v>#VALUE!</v>
      </c>
      <c r="AG369" s="1076">
        <f>IF(H369&gt;8,tab!C$157,tab!C$160)</f>
        <v>0.5</v>
      </c>
      <c r="AH369" s="1050">
        <f t="shared" si="188"/>
        <v>0</v>
      </c>
      <c r="AI369" s="1050">
        <f t="shared" si="189"/>
        <v>0</v>
      </c>
      <c r="AJ369" s="1077" t="e">
        <f t="shared" si="190"/>
        <v>#VALUE!</v>
      </c>
      <c r="AK369" s="1053" t="e">
        <f t="shared" si="191"/>
        <v>#VALUE!</v>
      </c>
      <c r="AL369" s="1052">
        <f t="shared" si="192"/>
        <v>30</v>
      </c>
      <c r="AM369" s="1052">
        <f t="shared" si="193"/>
        <v>30</v>
      </c>
      <c r="AN369" s="1078">
        <f t="shared" si="194"/>
        <v>0</v>
      </c>
      <c r="AS369" s="219"/>
      <c r="AU369" s="51"/>
      <c r="AV369" s="51"/>
    </row>
    <row r="370" spans="3:48" ht="13.15" customHeight="1" x14ac:dyDescent="0.2">
      <c r="C370" s="45"/>
      <c r="D370" s="196" t="str">
        <f>IF(op!D258=0,"",op!D258)</f>
        <v/>
      </c>
      <c r="E370" s="196" t="str">
        <f>IF(op!E258=0,"",op!E258)</f>
        <v/>
      </c>
      <c r="F370" s="196" t="str">
        <f>IF(op!F258=0,"",op!F258)</f>
        <v/>
      </c>
      <c r="G370" s="48" t="str">
        <f>IF(op!G258="","",op!G258+1)</f>
        <v/>
      </c>
      <c r="H370" s="1294" t="str">
        <f>IF(op!H258=0,"",op!H258)</f>
        <v/>
      </c>
      <c r="I370" s="48" t="str">
        <f>IF(op!I258=0,"",op!I258)</f>
        <v/>
      </c>
      <c r="J370" s="198" t="str">
        <f t="shared" si="178"/>
        <v/>
      </c>
      <c r="K370" s="1295" t="str">
        <f>IF(op!K258=0,0,op!K258)</f>
        <v/>
      </c>
      <c r="L370" s="963"/>
      <c r="M370" s="951" t="str">
        <f>IF(K370="","",IF(op!M258=0,0,op!M258))</f>
        <v/>
      </c>
      <c r="N370" s="951" t="str">
        <f>IF(K370="","",IF(op!N258=0,0,op!N258))</f>
        <v/>
      </c>
      <c r="O370" s="1083" t="str">
        <f t="shared" si="195"/>
        <v/>
      </c>
      <c r="P370" s="1084" t="str">
        <f t="shared" si="196"/>
        <v/>
      </c>
      <c r="Q370" s="1084" t="str">
        <f t="shared" si="197"/>
        <v/>
      </c>
      <c r="R370" s="963"/>
      <c r="S370" s="1027" t="str">
        <f t="shared" si="182"/>
        <v/>
      </c>
      <c r="T370" s="1027" t="str">
        <f t="shared" si="183"/>
        <v/>
      </c>
      <c r="U370" s="1148" t="str">
        <f t="shared" si="198"/>
        <v/>
      </c>
      <c r="V370" s="6"/>
      <c r="Z370" s="1072" t="str">
        <f t="shared" si="185"/>
        <v/>
      </c>
      <c r="AA370" s="1073">
        <f>+tab!$C$156</f>
        <v>0.62</v>
      </c>
      <c r="AB370" s="1074" t="e">
        <f t="shared" si="199"/>
        <v>#VALUE!</v>
      </c>
      <c r="AC370" s="1074" t="e">
        <f t="shared" si="200"/>
        <v>#VALUE!</v>
      </c>
      <c r="AD370" s="1074" t="e">
        <f t="shared" si="201"/>
        <v>#VALUE!</v>
      </c>
      <c r="AE370" s="1075" t="e">
        <f t="shared" si="186"/>
        <v>#VALUE!</v>
      </c>
      <c r="AF370" s="1075" t="e">
        <f t="shared" si="187"/>
        <v>#VALUE!</v>
      </c>
      <c r="AG370" s="1076">
        <f>IF(H370&gt;8,tab!C$157,tab!C$160)</f>
        <v>0.5</v>
      </c>
      <c r="AH370" s="1050">
        <f t="shared" si="188"/>
        <v>0</v>
      </c>
      <c r="AI370" s="1050">
        <f t="shared" si="189"/>
        <v>0</v>
      </c>
      <c r="AJ370" s="1077" t="e">
        <f t="shared" si="190"/>
        <v>#VALUE!</v>
      </c>
      <c r="AK370" s="1053" t="e">
        <f t="shared" si="191"/>
        <v>#VALUE!</v>
      </c>
      <c r="AL370" s="1052">
        <f t="shared" si="192"/>
        <v>30</v>
      </c>
      <c r="AM370" s="1052">
        <f t="shared" si="193"/>
        <v>30</v>
      </c>
      <c r="AN370" s="1078">
        <f t="shared" si="194"/>
        <v>0</v>
      </c>
      <c r="AS370" s="219"/>
      <c r="AU370" s="51"/>
      <c r="AV370" s="51"/>
    </row>
    <row r="371" spans="3:48" ht="13.15" customHeight="1" x14ac:dyDescent="0.2">
      <c r="C371" s="45"/>
      <c r="D371" s="196" t="str">
        <f>IF(op!D259=0,"",op!D259)</f>
        <v/>
      </c>
      <c r="E371" s="196" t="str">
        <f>IF(op!E259=0,"",op!E259)</f>
        <v/>
      </c>
      <c r="F371" s="196" t="str">
        <f>IF(op!F259=0,"",op!F259)</f>
        <v/>
      </c>
      <c r="G371" s="48" t="str">
        <f>IF(op!G259="","",op!G259+1)</f>
        <v/>
      </c>
      <c r="H371" s="1294" t="str">
        <f>IF(op!H259=0,"",op!H259)</f>
        <v/>
      </c>
      <c r="I371" s="48" t="str">
        <f>IF(op!I259=0,"",op!I259)</f>
        <v/>
      </c>
      <c r="J371" s="198" t="str">
        <f t="shared" si="178"/>
        <v/>
      </c>
      <c r="K371" s="1295" t="str">
        <f>IF(op!K259=0,0,op!K259)</f>
        <v/>
      </c>
      <c r="L371" s="963"/>
      <c r="M371" s="951" t="str">
        <f>IF(K371="","",IF(op!M259=0,0,op!M259))</f>
        <v/>
      </c>
      <c r="N371" s="951" t="str">
        <f>IF(K371="","",IF(op!N259=0,0,op!N259))</f>
        <v/>
      </c>
      <c r="O371" s="1083" t="str">
        <f t="shared" si="195"/>
        <v/>
      </c>
      <c r="P371" s="1084" t="str">
        <f t="shared" si="196"/>
        <v/>
      </c>
      <c r="Q371" s="1084" t="str">
        <f t="shared" si="197"/>
        <v/>
      </c>
      <c r="R371" s="963"/>
      <c r="S371" s="1027" t="str">
        <f t="shared" si="182"/>
        <v/>
      </c>
      <c r="T371" s="1027" t="str">
        <f t="shared" si="183"/>
        <v/>
      </c>
      <c r="U371" s="1148" t="str">
        <f t="shared" si="198"/>
        <v/>
      </c>
      <c r="V371" s="6"/>
      <c r="Z371" s="1072" t="str">
        <f t="shared" si="185"/>
        <v/>
      </c>
      <c r="AA371" s="1073">
        <f>+tab!$C$156</f>
        <v>0.62</v>
      </c>
      <c r="AB371" s="1074" t="e">
        <f t="shared" si="199"/>
        <v>#VALUE!</v>
      </c>
      <c r="AC371" s="1074" t="e">
        <f t="shared" si="200"/>
        <v>#VALUE!</v>
      </c>
      <c r="AD371" s="1074" t="e">
        <f t="shared" si="201"/>
        <v>#VALUE!</v>
      </c>
      <c r="AE371" s="1075" t="e">
        <f t="shared" si="186"/>
        <v>#VALUE!</v>
      </c>
      <c r="AF371" s="1075" t="e">
        <f t="shared" si="187"/>
        <v>#VALUE!</v>
      </c>
      <c r="AG371" s="1076">
        <f>IF(H371&gt;8,tab!C$157,tab!C$160)</f>
        <v>0.5</v>
      </c>
      <c r="AH371" s="1050">
        <f t="shared" si="188"/>
        <v>0</v>
      </c>
      <c r="AI371" s="1050">
        <f t="shared" si="189"/>
        <v>0</v>
      </c>
      <c r="AJ371" s="1077" t="e">
        <f t="shared" si="190"/>
        <v>#VALUE!</v>
      </c>
      <c r="AK371" s="1053" t="e">
        <f t="shared" si="191"/>
        <v>#VALUE!</v>
      </c>
      <c r="AL371" s="1052">
        <f t="shared" si="192"/>
        <v>30</v>
      </c>
      <c r="AM371" s="1052">
        <f t="shared" si="193"/>
        <v>30</v>
      </c>
      <c r="AN371" s="1078">
        <f t="shared" si="194"/>
        <v>0</v>
      </c>
      <c r="AS371" s="219"/>
      <c r="AU371" s="51"/>
      <c r="AV371" s="51"/>
    </row>
    <row r="372" spans="3:48" ht="13.15" customHeight="1" x14ac:dyDescent="0.2">
      <c r="C372" s="45"/>
      <c r="D372" s="196" t="str">
        <f>IF(op!D260=0,"",op!D260)</f>
        <v/>
      </c>
      <c r="E372" s="196" t="str">
        <f>IF(op!E260=0,"",op!E260)</f>
        <v/>
      </c>
      <c r="F372" s="196" t="str">
        <f>IF(op!F260=0,"",op!F260)</f>
        <v/>
      </c>
      <c r="G372" s="48" t="str">
        <f>IF(op!G260="","",op!G260+1)</f>
        <v/>
      </c>
      <c r="H372" s="1294" t="str">
        <f>IF(op!H260=0,"",op!H260)</f>
        <v/>
      </c>
      <c r="I372" s="48" t="str">
        <f>IF(op!I260=0,"",op!I260)</f>
        <v/>
      </c>
      <c r="J372" s="198" t="str">
        <f t="shared" si="178"/>
        <v/>
      </c>
      <c r="K372" s="1295" t="str">
        <f>IF(op!K260=0,0,op!K260)</f>
        <v/>
      </c>
      <c r="L372" s="963"/>
      <c r="M372" s="951" t="str">
        <f>IF(K372="","",IF(op!M260=0,0,op!M260))</f>
        <v/>
      </c>
      <c r="N372" s="951" t="str">
        <f>IF(K372="","",IF(op!N260=0,0,op!N260))</f>
        <v/>
      </c>
      <c r="O372" s="1083" t="str">
        <f t="shared" si="195"/>
        <v/>
      </c>
      <c r="P372" s="1084" t="str">
        <f t="shared" si="196"/>
        <v/>
      </c>
      <c r="Q372" s="1084" t="str">
        <f t="shared" si="197"/>
        <v/>
      </c>
      <c r="R372" s="963"/>
      <c r="S372" s="1027" t="str">
        <f t="shared" si="182"/>
        <v/>
      </c>
      <c r="T372" s="1027" t="str">
        <f t="shared" si="183"/>
        <v/>
      </c>
      <c r="U372" s="1148" t="str">
        <f t="shared" si="198"/>
        <v/>
      </c>
      <c r="V372" s="6"/>
      <c r="Z372" s="1072" t="str">
        <f t="shared" si="185"/>
        <v/>
      </c>
      <c r="AA372" s="1073">
        <f>+tab!$C$156</f>
        <v>0.62</v>
      </c>
      <c r="AB372" s="1074" t="e">
        <f t="shared" si="199"/>
        <v>#VALUE!</v>
      </c>
      <c r="AC372" s="1074" t="e">
        <f t="shared" si="200"/>
        <v>#VALUE!</v>
      </c>
      <c r="AD372" s="1074" t="e">
        <f t="shared" si="201"/>
        <v>#VALUE!</v>
      </c>
      <c r="AE372" s="1075" t="e">
        <f t="shared" si="186"/>
        <v>#VALUE!</v>
      </c>
      <c r="AF372" s="1075" t="e">
        <f t="shared" si="187"/>
        <v>#VALUE!</v>
      </c>
      <c r="AG372" s="1076">
        <f>IF(H372&gt;8,tab!C$157,tab!C$160)</f>
        <v>0.5</v>
      </c>
      <c r="AH372" s="1050">
        <f t="shared" si="188"/>
        <v>0</v>
      </c>
      <c r="AI372" s="1050">
        <f t="shared" si="189"/>
        <v>0</v>
      </c>
      <c r="AJ372" s="1077" t="e">
        <f t="shared" si="190"/>
        <v>#VALUE!</v>
      </c>
      <c r="AK372" s="1053" t="e">
        <f t="shared" si="191"/>
        <v>#VALUE!</v>
      </c>
      <c r="AL372" s="1052">
        <f t="shared" si="192"/>
        <v>30</v>
      </c>
      <c r="AM372" s="1052">
        <f t="shared" si="193"/>
        <v>30</v>
      </c>
      <c r="AN372" s="1078">
        <f t="shared" si="194"/>
        <v>0</v>
      </c>
      <c r="AS372" s="219"/>
      <c r="AU372" s="51"/>
      <c r="AV372" s="51"/>
    </row>
    <row r="373" spans="3:48" ht="13.15" customHeight="1" x14ac:dyDescent="0.2">
      <c r="C373" s="45"/>
      <c r="D373" s="196" t="str">
        <f>IF(op!D261=0,"",op!D261)</f>
        <v/>
      </c>
      <c r="E373" s="196" t="str">
        <f>IF(op!E261=0,"",op!E261)</f>
        <v/>
      </c>
      <c r="F373" s="196" t="str">
        <f>IF(op!F261=0,"",op!F261)</f>
        <v/>
      </c>
      <c r="G373" s="48" t="str">
        <f>IF(op!G261="","",op!G261+1)</f>
        <v/>
      </c>
      <c r="H373" s="1294" t="str">
        <f>IF(op!H261=0,"",op!H261)</f>
        <v/>
      </c>
      <c r="I373" s="48" t="str">
        <f>IF(op!I261=0,"",op!I261)</f>
        <v/>
      </c>
      <c r="J373" s="198" t="str">
        <f t="shared" si="178"/>
        <v/>
      </c>
      <c r="K373" s="1295" t="str">
        <f>IF(op!K261=0,0,op!K261)</f>
        <v/>
      </c>
      <c r="L373" s="963"/>
      <c r="M373" s="951" t="str">
        <f>IF(K373="","",IF(op!M261=0,0,op!M261))</f>
        <v/>
      </c>
      <c r="N373" s="951" t="str">
        <f>IF(K373="","",IF(op!N261=0,0,op!N261))</f>
        <v/>
      </c>
      <c r="O373" s="1083" t="str">
        <f t="shared" si="195"/>
        <v/>
      </c>
      <c r="P373" s="1084" t="str">
        <f t="shared" si="196"/>
        <v/>
      </c>
      <c r="Q373" s="1084" t="str">
        <f t="shared" si="197"/>
        <v/>
      </c>
      <c r="R373" s="963"/>
      <c r="S373" s="1027" t="str">
        <f t="shared" si="182"/>
        <v/>
      </c>
      <c r="T373" s="1027" t="str">
        <f t="shared" si="183"/>
        <v/>
      </c>
      <c r="U373" s="1148" t="str">
        <f t="shared" si="198"/>
        <v/>
      </c>
      <c r="V373" s="6"/>
      <c r="Z373" s="1072" t="str">
        <f t="shared" si="185"/>
        <v/>
      </c>
      <c r="AA373" s="1073">
        <f>+tab!$C$156</f>
        <v>0.62</v>
      </c>
      <c r="AB373" s="1074" t="e">
        <f t="shared" si="199"/>
        <v>#VALUE!</v>
      </c>
      <c r="AC373" s="1074" t="e">
        <f t="shared" si="200"/>
        <v>#VALUE!</v>
      </c>
      <c r="AD373" s="1074" t="e">
        <f t="shared" si="201"/>
        <v>#VALUE!</v>
      </c>
      <c r="AE373" s="1075" t="e">
        <f t="shared" si="186"/>
        <v>#VALUE!</v>
      </c>
      <c r="AF373" s="1075" t="e">
        <f t="shared" si="187"/>
        <v>#VALUE!</v>
      </c>
      <c r="AG373" s="1076">
        <f>IF(H373&gt;8,tab!C$157,tab!C$160)</f>
        <v>0.5</v>
      </c>
      <c r="AH373" s="1050">
        <f t="shared" si="188"/>
        <v>0</v>
      </c>
      <c r="AI373" s="1050">
        <f t="shared" si="189"/>
        <v>0</v>
      </c>
      <c r="AJ373" s="1077" t="e">
        <f t="shared" si="190"/>
        <v>#VALUE!</v>
      </c>
      <c r="AK373" s="1053" t="e">
        <f t="shared" si="191"/>
        <v>#VALUE!</v>
      </c>
      <c r="AL373" s="1052">
        <f t="shared" si="192"/>
        <v>30</v>
      </c>
      <c r="AM373" s="1052">
        <f t="shared" si="193"/>
        <v>30</v>
      </c>
      <c r="AN373" s="1078">
        <f t="shared" si="194"/>
        <v>0</v>
      </c>
      <c r="AS373" s="219"/>
      <c r="AU373" s="51"/>
      <c r="AV373" s="51"/>
    </row>
    <row r="374" spans="3:48" ht="13.15" customHeight="1" x14ac:dyDescent="0.2">
      <c r="C374" s="45"/>
      <c r="D374" s="196" t="str">
        <f>IF(op!D262=0,"",op!D262)</f>
        <v/>
      </c>
      <c r="E374" s="196" t="str">
        <f>IF(op!E262=0,"",op!E262)</f>
        <v/>
      </c>
      <c r="F374" s="196" t="str">
        <f>IF(op!F262=0,"",op!F262)</f>
        <v/>
      </c>
      <c r="G374" s="48" t="str">
        <f>IF(op!G262="","",op!G262+1)</f>
        <v/>
      </c>
      <c r="H374" s="1294" t="str">
        <f>IF(op!H262=0,"",op!H262)</f>
        <v/>
      </c>
      <c r="I374" s="48" t="str">
        <f>IF(op!I262=0,"",op!I262)</f>
        <v/>
      </c>
      <c r="J374" s="198" t="str">
        <f t="shared" si="178"/>
        <v/>
      </c>
      <c r="K374" s="1295" t="str">
        <f>IF(op!K262=0,0,op!K262)</f>
        <v/>
      </c>
      <c r="L374" s="963"/>
      <c r="M374" s="951" t="str">
        <f>IF(K374="","",IF(op!M262=0,0,op!M262))</f>
        <v/>
      </c>
      <c r="N374" s="951" t="str">
        <f>IF(K374="","",IF(op!N262=0,0,op!N262))</f>
        <v/>
      </c>
      <c r="O374" s="1083" t="str">
        <f t="shared" si="195"/>
        <v/>
      </c>
      <c r="P374" s="1084" t="str">
        <f t="shared" si="196"/>
        <v/>
      </c>
      <c r="Q374" s="1084" t="str">
        <f t="shared" si="197"/>
        <v/>
      </c>
      <c r="R374" s="963"/>
      <c r="S374" s="1027" t="str">
        <f t="shared" si="182"/>
        <v/>
      </c>
      <c r="T374" s="1027" t="str">
        <f t="shared" si="183"/>
        <v/>
      </c>
      <c r="U374" s="1148" t="str">
        <f t="shared" si="198"/>
        <v/>
      </c>
      <c r="V374" s="6"/>
      <c r="Z374" s="1072" t="str">
        <f t="shared" si="185"/>
        <v/>
      </c>
      <c r="AA374" s="1073">
        <f>+tab!$C$156</f>
        <v>0.62</v>
      </c>
      <c r="AB374" s="1074" t="e">
        <f t="shared" si="199"/>
        <v>#VALUE!</v>
      </c>
      <c r="AC374" s="1074" t="e">
        <f t="shared" si="200"/>
        <v>#VALUE!</v>
      </c>
      <c r="AD374" s="1074" t="e">
        <f t="shared" si="201"/>
        <v>#VALUE!</v>
      </c>
      <c r="AE374" s="1075" t="e">
        <f t="shared" si="186"/>
        <v>#VALUE!</v>
      </c>
      <c r="AF374" s="1075" t="e">
        <f t="shared" si="187"/>
        <v>#VALUE!</v>
      </c>
      <c r="AG374" s="1076">
        <f>IF(H374&gt;8,tab!C$157,tab!C$160)</f>
        <v>0.5</v>
      </c>
      <c r="AH374" s="1050">
        <f t="shared" si="188"/>
        <v>0</v>
      </c>
      <c r="AI374" s="1050">
        <f t="shared" si="189"/>
        <v>0</v>
      </c>
      <c r="AJ374" s="1077" t="e">
        <f t="shared" si="190"/>
        <v>#VALUE!</v>
      </c>
      <c r="AK374" s="1053" t="e">
        <f t="shared" si="191"/>
        <v>#VALUE!</v>
      </c>
      <c r="AL374" s="1052">
        <f t="shared" si="192"/>
        <v>30</v>
      </c>
      <c r="AM374" s="1052">
        <f t="shared" si="193"/>
        <v>30</v>
      </c>
      <c r="AN374" s="1078">
        <f t="shared" si="194"/>
        <v>0</v>
      </c>
      <c r="AS374" s="219"/>
      <c r="AU374" s="51"/>
      <c r="AV374" s="51"/>
    </row>
    <row r="375" spans="3:48" ht="13.15" customHeight="1" x14ac:dyDescent="0.2">
      <c r="C375" s="45"/>
      <c r="D375" s="196" t="str">
        <f>IF(op!D263=0,"",op!D263)</f>
        <v/>
      </c>
      <c r="E375" s="196" t="str">
        <f>IF(op!E263=0,"",op!E263)</f>
        <v/>
      </c>
      <c r="F375" s="196" t="str">
        <f>IF(op!F263=0,"",op!F263)</f>
        <v/>
      </c>
      <c r="G375" s="48" t="str">
        <f>IF(op!G263="","",op!G263+1)</f>
        <v/>
      </c>
      <c r="H375" s="1294" t="str">
        <f>IF(op!H263=0,"",op!H263)</f>
        <v/>
      </c>
      <c r="I375" s="48" t="str">
        <f>IF(op!I263=0,"",op!I263)</f>
        <v/>
      </c>
      <c r="J375" s="198" t="str">
        <f t="shared" si="178"/>
        <v/>
      </c>
      <c r="K375" s="1295" t="str">
        <f>IF(op!K263=0,0,op!K263)</f>
        <v/>
      </c>
      <c r="L375" s="963"/>
      <c r="M375" s="951" t="str">
        <f>IF(K375="","",IF(op!M263=0,0,op!M263))</f>
        <v/>
      </c>
      <c r="N375" s="951" t="str">
        <f>IF(K375="","",IF(op!N263=0,0,op!N263))</f>
        <v/>
      </c>
      <c r="O375" s="1083" t="str">
        <f t="shared" si="195"/>
        <v/>
      </c>
      <c r="P375" s="1084" t="str">
        <f t="shared" si="196"/>
        <v/>
      </c>
      <c r="Q375" s="1084" t="str">
        <f t="shared" si="197"/>
        <v/>
      </c>
      <c r="R375" s="963"/>
      <c r="S375" s="1027" t="str">
        <f t="shared" si="182"/>
        <v/>
      </c>
      <c r="T375" s="1027" t="str">
        <f t="shared" si="183"/>
        <v/>
      </c>
      <c r="U375" s="1148" t="str">
        <f t="shared" si="198"/>
        <v/>
      </c>
      <c r="V375" s="6"/>
      <c r="Z375" s="1072" t="str">
        <f t="shared" si="185"/>
        <v/>
      </c>
      <c r="AA375" s="1073">
        <f>+tab!$C$156</f>
        <v>0.62</v>
      </c>
      <c r="AB375" s="1074" t="e">
        <f t="shared" si="199"/>
        <v>#VALUE!</v>
      </c>
      <c r="AC375" s="1074" t="e">
        <f t="shared" si="200"/>
        <v>#VALUE!</v>
      </c>
      <c r="AD375" s="1074" t="e">
        <f t="shared" si="201"/>
        <v>#VALUE!</v>
      </c>
      <c r="AE375" s="1075" t="e">
        <f t="shared" si="186"/>
        <v>#VALUE!</v>
      </c>
      <c r="AF375" s="1075" t="e">
        <f t="shared" si="187"/>
        <v>#VALUE!</v>
      </c>
      <c r="AG375" s="1076">
        <f>IF(H375&gt;8,tab!C$157,tab!C$160)</f>
        <v>0.5</v>
      </c>
      <c r="AH375" s="1050">
        <f t="shared" si="188"/>
        <v>0</v>
      </c>
      <c r="AI375" s="1050">
        <f t="shared" si="189"/>
        <v>0</v>
      </c>
      <c r="AJ375" s="1077" t="e">
        <f t="shared" si="190"/>
        <v>#VALUE!</v>
      </c>
      <c r="AK375" s="1053" t="e">
        <f t="shared" si="191"/>
        <v>#VALUE!</v>
      </c>
      <c r="AL375" s="1052">
        <f t="shared" si="192"/>
        <v>30</v>
      </c>
      <c r="AM375" s="1052">
        <f t="shared" si="193"/>
        <v>30</v>
      </c>
      <c r="AN375" s="1078">
        <f t="shared" si="194"/>
        <v>0</v>
      </c>
      <c r="AS375" s="219"/>
      <c r="AU375" s="51"/>
      <c r="AV375" s="51"/>
    </row>
    <row r="376" spans="3:48" ht="13.15" customHeight="1" x14ac:dyDescent="0.2">
      <c r="C376" s="45"/>
      <c r="D376" s="196" t="str">
        <f>IF(op!D264=0,"",op!D264)</f>
        <v/>
      </c>
      <c r="E376" s="196" t="str">
        <f>IF(op!E264=0,"",op!E264)</f>
        <v/>
      </c>
      <c r="F376" s="196" t="str">
        <f>IF(op!F264=0,"",op!F264)</f>
        <v/>
      </c>
      <c r="G376" s="48" t="str">
        <f>IF(op!G264="","",op!G264+1)</f>
        <v/>
      </c>
      <c r="H376" s="1294" t="str">
        <f>IF(op!H264=0,"",op!H264)</f>
        <v/>
      </c>
      <c r="I376" s="48" t="str">
        <f>IF(op!I264=0,"",op!I264)</f>
        <v/>
      </c>
      <c r="J376" s="198" t="str">
        <f t="shared" si="178"/>
        <v/>
      </c>
      <c r="K376" s="1295" t="str">
        <f>IF(op!K264=0,0,op!K264)</f>
        <v/>
      </c>
      <c r="L376" s="963"/>
      <c r="M376" s="951" t="str">
        <f>IF(K376="","",IF(op!M264=0,0,op!M264))</f>
        <v/>
      </c>
      <c r="N376" s="951" t="str">
        <f>IF(K376="","",IF(op!N264=0,0,op!N264))</f>
        <v/>
      </c>
      <c r="O376" s="1083" t="str">
        <f t="shared" si="195"/>
        <v/>
      </c>
      <c r="P376" s="1084" t="str">
        <f t="shared" si="196"/>
        <v/>
      </c>
      <c r="Q376" s="1084" t="str">
        <f t="shared" si="197"/>
        <v/>
      </c>
      <c r="R376" s="963"/>
      <c r="S376" s="1027" t="str">
        <f t="shared" si="182"/>
        <v/>
      </c>
      <c r="T376" s="1027" t="str">
        <f t="shared" si="183"/>
        <v/>
      </c>
      <c r="U376" s="1148" t="str">
        <f t="shared" si="198"/>
        <v/>
      </c>
      <c r="V376" s="6"/>
      <c r="Z376" s="1072" t="str">
        <f t="shared" si="185"/>
        <v/>
      </c>
      <c r="AA376" s="1073">
        <f>+tab!$C$156</f>
        <v>0.62</v>
      </c>
      <c r="AB376" s="1074" t="e">
        <f t="shared" si="199"/>
        <v>#VALUE!</v>
      </c>
      <c r="AC376" s="1074" t="e">
        <f t="shared" si="200"/>
        <v>#VALUE!</v>
      </c>
      <c r="AD376" s="1074" t="e">
        <f t="shared" si="201"/>
        <v>#VALUE!</v>
      </c>
      <c r="AE376" s="1075" t="e">
        <f t="shared" si="186"/>
        <v>#VALUE!</v>
      </c>
      <c r="AF376" s="1075" t="e">
        <f t="shared" si="187"/>
        <v>#VALUE!</v>
      </c>
      <c r="AG376" s="1076">
        <f>IF(H376&gt;8,tab!C$157,tab!C$160)</f>
        <v>0.5</v>
      </c>
      <c r="AH376" s="1050">
        <f t="shared" si="188"/>
        <v>0</v>
      </c>
      <c r="AI376" s="1050">
        <f t="shared" si="189"/>
        <v>0</v>
      </c>
      <c r="AJ376" s="1077" t="e">
        <f t="shared" si="190"/>
        <v>#VALUE!</v>
      </c>
      <c r="AK376" s="1053" t="e">
        <f t="shared" si="191"/>
        <v>#VALUE!</v>
      </c>
      <c r="AL376" s="1052">
        <f t="shared" si="192"/>
        <v>30</v>
      </c>
      <c r="AM376" s="1052">
        <f t="shared" si="193"/>
        <v>30</v>
      </c>
      <c r="AN376" s="1078">
        <f t="shared" si="194"/>
        <v>0</v>
      </c>
      <c r="AS376" s="219"/>
      <c r="AU376" s="51"/>
      <c r="AV376" s="51"/>
    </row>
    <row r="377" spans="3:48" ht="13.15" customHeight="1" x14ac:dyDescent="0.2">
      <c r="C377" s="45"/>
      <c r="D377" s="196" t="str">
        <f>IF(op!D265=0,"",op!D265)</f>
        <v/>
      </c>
      <c r="E377" s="196" t="str">
        <f>IF(op!E265=0,"",op!E265)</f>
        <v/>
      </c>
      <c r="F377" s="196" t="str">
        <f>IF(op!F265=0,"",op!F265)</f>
        <v/>
      </c>
      <c r="G377" s="48" t="str">
        <f>IF(op!G265="","",op!G265+1)</f>
        <v/>
      </c>
      <c r="H377" s="1294" t="str">
        <f>IF(op!H265=0,"",op!H265)</f>
        <v/>
      </c>
      <c r="I377" s="48" t="str">
        <f>IF(op!I265=0,"",op!I265)</f>
        <v/>
      </c>
      <c r="J377" s="198" t="str">
        <f t="shared" si="178"/>
        <v/>
      </c>
      <c r="K377" s="1295" t="str">
        <f>IF(op!K265=0,0,op!K265)</f>
        <v/>
      </c>
      <c r="L377" s="963"/>
      <c r="M377" s="951" t="str">
        <f>IF(K377="","",IF(op!M265=0,0,op!M265))</f>
        <v/>
      </c>
      <c r="N377" s="951" t="str">
        <f>IF(K377="","",IF(op!N265=0,0,op!N265))</f>
        <v/>
      </c>
      <c r="O377" s="1083" t="str">
        <f t="shared" si="195"/>
        <v/>
      </c>
      <c r="P377" s="1084" t="str">
        <f t="shared" si="196"/>
        <v/>
      </c>
      <c r="Q377" s="1084" t="str">
        <f t="shared" si="197"/>
        <v/>
      </c>
      <c r="R377" s="963"/>
      <c r="S377" s="1027" t="str">
        <f t="shared" si="182"/>
        <v/>
      </c>
      <c r="T377" s="1027" t="str">
        <f t="shared" si="183"/>
        <v/>
      </c>
      <c r="U377" s="1148" t="str">
        <f t="shared" si="198"/>
        <v/>
      </c>
      <c r="V377" s="6"/>
      <c r="Z377" s="1072" t="str">
        <f t="shared" si="185"/>
        <v/>
      </c>
      <c r="AA377" s="1073">
        <f>+tab!$C$156</f>
        <v>0.62</v>
      </c>
      <c r="AB377" s="1074" t="e">
        <f t="shared" si="199"/>
        <v>#VALUE!</v>
      </c>
      <c r="AC377" s="1074" t="e">
        <f t="shared" si="200"/>
        <v>#VALUE!</v>
      </c>
      <c r="AD377" s="1074" t="e">
        <f t="shared" si="201"/>
        <v>#VALUE!</v>
      </c>
      <c r="AE377" s="1075" t="e">
        <f t="shared" si="186"/>
        <v>#VALUE!</v>
      </c>
      <c r="AF377" s="1075" t="e">
        <f t="shared" si="187"/>
        <v>#VALUE!</v>
      </c>
      <c r="AG377" s="1076">
        <f>IF(H377&gt;8,tab!C$157,tab!C$160)</f>
        <v>0.5</v>
      </c>
      <c r="AH377" s="1050">
        <f t="shared" si="188"/>
        <v>0</v>
      </c>
      <c r="AI377" s="1050">
        <f t="shared" si="189"/>
        <v>0</v>
      </c>
      <c r="AJ377" s="1077" t="e">
        <f t="shared" si="190"/>
        <v>#VALUE!</v>
      </c>
      <c r="AK377" s="1053" t="e">
        <f t="shared" si="191"/>
        <v>#VALUE!</v>
      </c>
      <c r="AL377" s="1052">
        <f t="shared" si="192"/>
        <v>30</v>
      </c>
      <c r="AM377" s="1052">
        <f t="shared" si="193"/>
        <v>30</v>
      </c>
      <c r="AN377" s="1078">
        <f t="shared" si="194"/>
        <v>0</v>
      </c>
      <c r="AS377" s="219"/>
      <c r="AU377" s="51"/>
      <c r="AV377" s="51"/>
    </row>
    <row r="378" spans="3:48" ht="13.15" customHeight="1" x14ac:dyDescent="0.2">
      <c r="C378" s="45"/>
      <c r="D378" s="196" t="str">
        <f>IF(op!D266=0,"",op!D266)</f>
        <v/>
      </c>
      <c r="E378" s="196" t="str">
        <f>IF(op!E266=0,"",op!E266)</f>
        <v/>
      </c>
      <c r="F378" s="196" t="str">
        <f>IF(op!F266=0,"",op!F266)</f>
        <v/>
      </c>
      <c r="G378" s="48" t="str">
        <f>IF(op!G266="","",op!G266+1)</f>
        <v/>
      </c>
      <c r="H378" s="1294" t="str">
        <f>IF(op!H266=0,"",op!H266)</f>
        <v/>
      </c>
      <c r="I378" s="48" t="str">
        <f>IF(op!I266=0,"",op!I266)</f>
        <v/>
      </c>
      <c r="J378" s="198" t="str">
        <f t="shared" si="178"/>
        <v/>
      </c>
      <c r="K378" s="1295" t="str">
        <f>IF(op!K266=0,0,op!K266)</f>
        <v/>
      </c>
      <c r="L378" s="963"/>
      <c r="M378" s="951" t="str">
        <f>IF(K378="","",IF(op!M266=0,0,op!M266))</f>
        <v/>
      </c>
      <c r="N378" s="951" t="str">
        <f>IF(K378="","",IF(op!N266=0,0,op!N266))</f>
        <v/>
      </c>
      <c r="O378" s="1083" t="str">
        <f t="shared" si="195"/>
        <v/>
      </c>
      <c r="P378" s="1084" t="str">
        <f t="shared" si="196"/>
        <v/>
      </c>
      <c r="Q378" s="1084" t="str">
        <f t="shared" si="197"/>
        <v/>
      </c>
      <c r="R378" s="963"/>
      <c r="S378" s="1027" t="str">
        <f t="shared" si="182"/>
        <v/>
      </c>
      <c r="T378" s="1027" t="str">
        <f t="shared" si="183"/>
        <v/>
      </c>
      <c r="U378" s="1148" t="str">
        <f t="shared" si="198"/>
        <v/>
      </c>
      <c r="V378" s="6"/>
      <c r="Z378" s="1072" t="str">
        <f t="shared" si="185"/>
        <v/>
      </c>
      <c r="AA378" s="1073">
        <f>+tab!$C$156</f>
        <v>0.62</v>
      </c>
      <c r="AB378" s="1074" t="e">
        <f t="shared" si="199"/>
        <v>#VALUE!</v>
      </c>
      <c r="AC378" s="1074" t="e">
        <f t="shared" si="200"/>
        <v>#VALUE!</v>
      </c>
      <c r="AD378" s="1074" t="e">
        <f t="shared" si="201"/>
        <v>#VALUE!</v>
      </c>
      <c r="AE378" s="1075" t="e">
        <f t="shared" si="186"/>
        <v>#VALUE!</v>
      </c>
      <c r="AF378" s="1075" t="e">
        <f t="shared" si="187"/>
        <v>#VALUE!</v>
      </c>
      <c r="AG378" s="1076">
        <f>IF(H378&gt;8,tab!C$157,tab!C$160)</f>
        <v>0.5</v>
      </c>
      <c r="AH378" s="1050">
        <f t="shared" si="188"/>
        <v>0</v>
      </c>
      <c r="AI378" s="1050">
        <f t="shared" si="189"/>
        <v>0</v>
      </c>
      <c r="AJ378" s="1077" t="e">
        <f t="shared" si="190"/>
        <v>#VALUE!</v>
      </c>
      <c r="AK378" s="1053" t="e">
        <f t="shared" si="191"/>
        <v>#VALUE!</v>
      </c>
      <c r="AL378" s="1052">
        <f t="shared" si="192"/>
        <v>30</v>
      </c>
      <c r="AM378" s="1052">
        <f t="shared" si="193"/>
        <v>30</v>
      </c>
      <c r="AN378" s="1078">
        <f t="shared" si="194"/>
        <v>0</v>
      </c>
      <c r="AS378" s="219"/>
      <c r="AU378" s="51"/>
      <c r="AV378" s="51"/>
    </row>
    <row r="379" spans="3:48" ht="13.15" customHeight="1" x14ac:dyDescent="0.2">
      <c r="C379" s="45"/>
      <c r="D379" s="196" t="str">
        <f>IF(op!D267=0,"",op!D267)</f>
        <v/>
      </c>
      <c r="E379" s="196" t="str">
        <f>IF(op!E267=0,"",op!E267)</f>
        <v/>
      </c>
      <c r="F379" s="196" t="str">
        <f>IF(op!F267=0,"",op!F267)</f>
        <v/>
      </c>
      <c r="G379" s="48" t="str">
        <f>IF(op!G267="","",op!G267+1)</f>
        <v/>
      </c>
      <c r="H379" s="1294" t="str">
        <f>IF(op!H267=0,"",op!H267)</f>
        <v/>
      </c>
      <c r="I379" s="48" t="str">
        <f>IF(op!I267=0,"",op!I267)</f>
        <v/>
      </c>
      <c r="J379" s="198" t="str">
        <f t="shared" si="178"/>
        <v/>
      </c>
      <c r="K379" s="1295" t="str">
        <f>IF(op!K267=0,0,op!K267)</f>
        <v/>
      </c>
      <c r="L379" s="963"/>
      <c r="M379" s="951" t="str">
        <f>IF(K379="","",IF(op!M267=0,0,op!M267))</f>
        <v/>
      </c>
      <c r="N379" s="951" t="str">
        <f>IF(K379="","",IF(op!N267=0,0,op!N267))</f>
        <v/>
      </c>
      <c r="O379" s="1083" t="str">
        <f t="shared" si="195"/>
        <v/>
      </c>
      <c r="P379" s="1084" t="str">
        <f t="shared" si="196"/>
        <v/>
      </c>
      <c r="Q379" s="1084" t="str">
        <f t="shared" si="197"/>
        <v/>
      </c>
      <c r="R379" s="963"/>
      <c r="S379" s="1027" t="str">
        <f t="shared" si="182"/>
        <v/>
      </c>
      <c r="T379" s="1027" t="str">
        <f t="shared" si="183"/>
        <v/>
      </c>
      <c r="U379" s="1148" t="str">
        <f t="shared" si="198"/>
        <v/>
      </c>
      <c r="V379" s="6"/>
      <c r="Z379" s="1072" t="str">
        <f t="shared" si="185"/>
        <v/>
      </c>
      <c r="AA379" s="1073">
        <f>+tab!$C$156</f>
        <v>0.62</v>
      </c>
      <c r="AB379" s="1074" t="e">
        <f t="shared" si="199"/>
        <v>#VALUE!</v>
      </c>
      <c r="AC379" s="1074" t="e">
        <f t="shared" si="200"/>
        <v>#VALUE!</v>
      </c>
      <c r="AD379" s="1074" t="e">
        <f t="shared" si="201"/>
        <v>#VALUE!</v>
      </c>
      <c r="AE379" s="1075" t="e">
        <f t="shared" si="186"/>
        <v>#VALUE!</v>
      </c>
      <c r="AF379" s="1075" t="e">
        <f t="shared" si="187"/>
        <v>#VALUE!</v>
      </c>
      <c r="AG379" s="1076">
        <f>IF(H379&gt;8,tab!C$157,tab!C$160)</f>
        <v>0.5</v>
      </c>
      <c r="AH379" s="1050">
        <f t="shared" si="188"/>
        <v>0</v>
      </c>
      <c r="AI379" s="1050">
        <f t="shared" si="189"/>
        <v>0</v>
      </c>
      <c r="AJ379" s="1077" t="e">
        <f t="shared" si="190"/>
        <v>#VALUE!</v>
      </c>
      <c r="AK379" s="1053" t="e">
        <f t="shared" si="191"/>
        <v>#VALUE!</v>
      </c>
      <c r="AL379" s="1052">
        <f t="shared" si="192"/>
        <v>30</v>
      </c>
      <c r="AM379" s="1052">
        <f t="shared" si="193"/>
        <v>30</v>
      </c>
      <c r="AN379" s="1078">
        <f t="shared" si="194"/>
        <v>0</v>
      </c>
      <c r="AS379" s="219"/>
      <c r="AU379" s="51"/>
      <c r="AV379" s="51"/>
    </row>
    <row r="380" spans="3:48" ht="13.15" customHeight="1" x14ac:dyDescent="0.2">
      <c r="C380" s="45"/>
      <c r="D380" s="196" t="str">
        <f>IF(op!D268=0,"",op!D268)</f>
        <v/>
      </c>
      <c r="E380" s="196" t="str">
        <f>IF(op!E268=0,"",op!E268)</f>
        <v/>
      </c>
      <c r="F380" s="196" t="str">
        <f>IF(op!F268=0,"",op!F268)</f>
        <v/>
      </c>
      <c r="G380" s="48" t="str">
        <f>IF(op!G268="","",op!G268+1)</f>
        <v/>
      </c>
      <c r="H380" s="1294" t="str">
        <f>IF(op!H268=0,"",op!H268)</f>
        <v/>
      </c>
      <c r="I380" s="48" t="str">
        <f>IF(op!I268=0,"",op!I268)</f>
        <v/>
      </c>
      <c r="J380" s="198" t="str">
        <f t="shared" si="178"/>
        <v/>
      </c>
      <c r="K380" s="1295" t="str">
        <f>IF(op!K268=0,0,op!K268)</f>
        <v/>
      </c>
      <c r="L380" s="963"/>
      <c r="M380" s="951" t="str">
        <f>IF(K380="","",IF(op!M268=0,0,op!M268))</f>
        <v/>
      </c>
      <c r="N380" s="951" t="str">
        <f>IF(K380="","",IF(op!N268=0,0,op!N268))</f>
        <v/>
      </c>
      <c r="O380" s="1083" t="str">
        <f t="shared" si="195"/>
        <v/>
      </c>
      <c r="P380" s="1084" t="str">
        <f t="shared" si="196"/>
        <v/>
      </c>
      <c r="Q380" s="1084" t="str">
        <f t="shared" si="197"/>
        <v/>
      </c>
      <c r="R380" s="963"/>
      <c r="S380" s="1027" t="str">
        <f t="shared" si="182"/>
        <v/>
      </c>
      <c r="T380" s="1027" t="str">
        <f t="shared" si="183"/>
        <v/>
      </c>
      <c r="U380" s="1148" t="str">
        <f t="shared" si="198"/>
        <v/>
      </c>
      <c r="V380" s="6"/>
      <c r="Z380" s="1072" t="str">
        <f t="shared" si="185"/>
        <v/>
      </c>
      <c r="AA380" s="1073">
        <f>+tab!$C$156</f>
        <v>0.62</v>
      </c>
      <c r="AB380" s="1074" t="e">
        <f t="shared" si="199"/>
        <v>#VALUE!</v>
      </c>
      <c r="AC380" s="1074" t="e">
        <f t="shared" si="200"/>
        <v>#VALUE!</v>
      </c>
      <c r="AD380" s="1074" t="e">
        <f t="shared" si="201"/>
        <v>#VALUE!</v>
      </c>
      <c r="AE380" s="1075" t="e">
        <f t="shared" si="186"/>
        <v>#VALUE!</v>
      </c>
      <c r="AF380" s="1075" t="e">
        <f t="shared" si="187"/>
        <v>#VALUE!</v>
      </c>
      <c r="AG380" s="1076">
        <f>IF(H380&gt;8,tab!C$157,tab!C$160)</f>
        <v>0.5</v>
      </c>
      <c r="AH380" s="1050">
        <f t="shared" si="188"/>
        <v>0</v>
      </c>
      <c r="AI380" s="1050">
        <f t="shared" si="189"/>
        <v>0</v>
      </c>
      <c r="AJ380" s="1077" t="e">
        <f t="shared" si="190"/>
        <v>#VALUE!</v>
      </c>
      <c r="AK380" s="1053" t="e">
        <f t="shared" si="191"/>
        <v>#VALUE!</v>
      </c>
      <c r="AL380" s="1052">
        <f t="shared" si="192"/>
        <v>30</v>
      </c>
      <c r="AM380" s="1052">
        <f t="shared" si="193"/>
        <v>30</v>
      </c>
      <c r="AN380" s="1078">
        <f t="shared" si="194"/>
        <v>0</v>
      </c>
      <c r="AS380" s="219"/>
      <c r="AU380" s="51"/>
      <c r="AV380" s="51"/>
    </row>
    <row r="381" spans="3:48" ht="13.15" customHeight="1" x14ac:dyDescent="0.2">
      <c r="C381" s="45"/>
      <c r="D381" s="196" t="str">
        <f>IF(op!D269=0,"",op!D269)</f>
        <v/>
      </c>
      <c r="E381" s="196" t="str">
        <f>IF(op!E269=0,"",op!E269)</f>
        <v/>
      </c>
      <c r="F381" s="196" t="str">
        <f>IF(op!F269=0,"",op!F269)</f>
        <v/>
      </c>
      <c r="G381" s="48" t="str">
        <f>IF(op!G269="","",op!G269+1)</f>
        <v/>
      </c>
      <c r="H381" s="1294" t="str">
        <f>IF(op!H269=0,"",op!H269)</f>
        <v/>
      </c>
      <c r="I381" s="48" t="str">
        <f>IF(op!I269=0,"",op!I269)</f>
        <v/>
      </c>
      <c r="J381" s="198" t="str">
        <f t="shared" si="178"/>
        <v/>
      </c>
      <c r="K381" s="1295" t="str">
        <f>IF(op!K269=0,0,op!K269)</f>
        <v/>
      </c>
      <c r="L381" s="963"/>
      <c r="M381" s="951" t="str">
        <f>IF(K381="","",IF(op!M269=0,0,op!M269))</f>
        <v/>
      </c>
      <c r="N381" s="951" t="str">
        <f>IF(K381="","",IF(op!N269=0,0,op!N269))</f>
        <v/>
      </c>
      <c r="O381" s="1083" t="str">
        <f t="shared" si="195"/>
        <v/>
      </c>
      <c r="P381" s="1084" t="str">
        <f t="shared" si="196"/>
        <v/>
      </c>
      <c r="Q381" s="1084" t="str">
        <f t="shared" si="197"/>
        <v/>
      </c>
      <c r="R381" s="963"/>
      <c r="S381" s="1027" t="str">
        <f t="shared" si="182"/>
        <v/>
      </c>
      <c r="T381" s="1027" t="str">
        <f t="shared" si="183"/>
        <v/>
      </c>
      <c r="U381" s="1148" t="str">
        <f t="shared" si="198"/>
        <v/>
      </c>
      <c r="V381" s="6"/>
      <c r="Z381" s="1072" t="str">
        <f t="shared" si="185"/>
        <v/>
      </c>
      <c r="AA381" s="1073">
        <f>+tab!$C$156</f>
        <v>0.62</v>
      </c>
      <c r="AB381" s="1074" t="e">
        <f t="shared" si="199"/>
        <v>#VALUE!</v>
      </c>
      <c r="AC381" s="1074" t="e">
        <f t="shared" si="200"/>
        <v>#VALUE!</v>
      </c>
      <c r="AD381" s="1074" t="e">
        <f t="shared" si="201"/>
        <v>#VALUE!</v>
      </c>
      <c r="AE381" s="1075" t="e">
        <f t="shared" si="186"/>
        <v>#VALUE!</v>
      </c>
      <c r="AF381" s="1075" t="e">
        <f t="shared" si="187"/>
        <v>#VALUE!</v>
      </c>
      <c r="AG381" s="1076">
        <f>IF(H381&gt;8,tab!C$157,tab!C$160)</f>
        <v>0.5</v>
      </c>
      <c r="AH381" s="1050">
        <f t="shared" si="188"/>
        <v>0</v>
      </c>
      <c r="AI381" s="1050">
        <f t="shared" si="189"/>
        <v>0</v>
      </c>
      <c r="AJ381" s="1077" t="e">
        <f t="shared" si="190"/>
        <v>#VALUE!</v>
      </c>
      <c r="AK381" s="1053" t="e">
        <f t="shared" si="191"/>
        <v>#VALUE!</v>
      </c>
      <c r="AL381" s="1052">
        <f t="shared" si="192"/>
        <v>30</v>
      </c>
      <c r="AM381" s="1052">
        <f t="shared" si="193"/>
        <v>30</v>
      </c>
      <c r="AN381" s="1078">
        <f t="shared" si="194"/>
        <v>0</v>
      </c>
      <c r="AS381" s="219"/>
      <c r="AU381" s="51"/>
      <c r="AV381" s="51"/>
    </row>
    <row r="382" spans="3:48" ht="13.15" customHeight="1" x14ac:dyDescent="0.2">
      <c r="C382" s="45"/>
      <c r="D382" s="196" t="str">
        <f>IF(op!D270=0,"",op!D270)</f>
        <v/>
      </c>
      <c r="E382" s="196" t="str">
        <f>IF(op!E270=0,"",op!E270)</f>
        <v/>
      </c>
      <c r="F382" s="196" t="str">
        <f>IF(op!F270=0,"",op!F270)</f>
        <v/>
      </c>
      <c r="G382" s="48" t="str">
        <f>IF(op!G270="","",op!G270+1)</f>
        <v/>
      </c>
      <c r="H382" s="1294" t="str">
        <f>IF(op!H270=0,"",op!H270)</f>
        <v/>
      </c>
      <c r="I382" s="48" t="str">
        <f>IF(op!I270=0,"",op!I270)</f>
        <v/>
      </c>
      <c r="J382" s="198" t="str">
        <f t="shared" si="178"/>
        <v/>
      </c>
      <c r="K382" s="1295" t="str">
        <f>IF(op!K270=0,0,op!K270)</f>
        <v/>
      </c>
      <c r="L382" s="963"/>
      <c r="M382" s="951" t="str">
        <f>IF(K382="","",IF(op!M270=0,0,op!M270))</f>
        <v/>
      </c>
      <c r="N382" s="951" t="str">
        <f>IF(K382="","",IF(op!N270=0,0,op!N270))</f>
        <v/>
      </c>
      <c r="O382" s="1083" t="str">
        <f t="shared" si="195"/>
        <v/>
      </c>
      <c r="P382" s="1084" t="str">
        <f t="shared" si="196"/>
        <v/>
      </c>
      <c r="Q382" s="1084" t="str">
        <f t="shared" si="197"/>
        <v/>
      </c>
      <c r="R382" s="963"/>
      <c r="S382" s="1027" t="str">
        <f t="shared" si="182"/>
        <v/>
      </c>
      <c r="T382" s="1027" t="str">
        <f t="shared" si="183"/>
        <v/>
      </c>
      <c r="U382" s="1148" t="str">
        <f t="shared" si="198"/>
        <v/>
      </c>
      <c r="V382" s="6"/>
      <c r="Z382" s="1072" t="str">
        <f t="shared" si="185"/>
        <v/>
      </c>
      <c r="AA382" s="1073">
        <f>+tab!$C$156</f>
        <v>0.62</v>
      </c>
      <c r="AB382" s="1074" t="e">
        <f t="shared" si="199"/>
        <v>#VALUE!</v>
      </c>
      <c r="AC382" s="1074" t="e">
        <f t="shared" si="200"/>
        <v>#VALUE!</v>
      </c>
      <c r="AD382" s="1074" t="e">
        <f t="shared" si="201"/>
        <v>#VALUE!</v>
      </c>
      <c r="AE382" s="1075" t="e">
        <f t="shared" si="186"/>
        <v>#VALUE!</v>
      </c>
      <c r="AF382" s="1075" t="e">
        <f t="shared" si="187"/>
        <v>#VALUE!</v>
      </c>
      <c r="AG382" s="1076">
        <f>IF(H382&gt;8,tab!C$157,tab!C$160)</f>
        <v>0.5</v>
      </c>
      <c r="AH382" s="1050">
        <f t="shared" si="188"/>
        <v>0</v>
      </c>
      <c r="AI382" s="1050">
        <f t="shared" si="189"/>
        <v>0</v>
      </c>
      <c r="AJ382" s="1077" t="e">
        <f t="shared" si="190"/>
        <v>#VALUE!</v>
      </c>
      <c r="AK382" s="1053" t="e">
        <f t="shared" si="191"/>
        <v>#VALUE!</v>
      </c>
      <c r="AL382" s="1052">
        <f t="shared" si="192"/>
        <v>30</v>
      </c>
      <c r="AM382" s="1052">
        <f t="shared" si="193"/>
        <v>30</v>
      </c>
      <c r="AN382" s="1078">
        <f t="shared" si="194"/>
        <v>0</v>
      </c>
      <c r="AS382" s="219"/>
      <c r="AU382" s="51"/>
      <c r="AV382" s="51"/>
    </row>
    <row r="383" spans="3:48" ht="13.15" customHeight="1" x14ac:dyDescent="0.2">
      <c r="C383" s="45"/>
      <c r="D383" s="196" t="str">
        <f>IF(op!D271=0,"",op!D271)</f>
        <v/>
      </c>
      <c r="E383" s="196" t="str">
        <f>IF(op!E271=0,"",op!E271)</f>
        <v/>
      </c>
      <c r="F383" s="196" t="str">
        <f>IF(op!F271=0,"",op!F271)</f>
        <v/>
      </c>
      <c r="G383" s="48" t="str">
        <f>IF(op!G271="","",op!G271+1)</f>
        <v/>
      </c>
      <c r="H383" s="1294" t="str">
        <f>IF(op!H271=0,"",op!H271)</f>
        <v/>
      </c>
      <c r="I383" s="48" t="str">
        <f>IF(op!I271=0,"",op!I271)</f>
        <v/>
      </c>
      <c r="J383" s="198" t="str">
        <f t="shared" si="178"/>
        <v/>
      </c>
      <c r="K383" s="1295" t="str">
        <f>IF(op!K271=0,0,op!K271)</f>
        <v/>
      </c>
      <c r="L383" s="963"/>
      <c r="M383" s="951" t="str">
        <f>IF(K383="","",IF(op!M271=0,0,op!M271))</f>
        <v/>
      </c>
      <c r="N383" s="951" t="str">
        <f>IF(K383="","",IF(op!N271=0,0,op!N271))</f>
        <v/>
      </c>
      <c r="O383" s="1083" t="str">
        <f t="shared" si="195"/>
        <v/>
      </c>
      <c r="P383" s="1084" t="str">
        <f t="shared" si="196"/>
        <v/>
      </c>
      <c r="Q383" s="1084" t="str">
        <f t="shared" si="197"/>
        <v/>
      </c>
      <c r="R383" s="963"/>
      <c r="S383" s="1027" t="str">
        <f t="shared" si="182"/>
        <v/>
      </c>
      <c r="T383" s="1027" t="str">
        <f t="shared" si="183"/>
        <v/>
      </c>
      <c r="U383" s="1148" t="str">
        <f t="shared" si="198"/>
        <v/>
      </c>
      <c r="V383" s="6"/>
      <c r="Z383" s="1072" t="str">
        <f t="shared" si="185"/>
        <v/>
      </c>
      <c r="AA383" s="1073">
        <f>+tab!$C$156</f>
        <v>0.62</v>
      </c>
      <c r="AB383" s="1074" t="e">
        <f t="shared" si="199"/>
        <v>#VALUE!</v>
      </c>
      <c r="AC383" s="1074" t="e">
        <f t="shared" si="200"/>
        <v>#VALUE!</v>
      </c>
      <c r="AD383" s="1074" t="e">
        <f t="shared" si="201"/>
        <v>#VALUE!</v>
      </c>
      <c r="AE383" s="1075" t="e">
        <f t="shared" si="186"/>
        <v>#VALUE!</v>
      </c>
      <c r="AF383" s="1075" t="e">
        <f t="shared" si="187"/>
        <v>#VALUE!</v>
      </c>
      <c r="AG383" s="1076">
        <f>IF(H383&gt;8,tab!C$157,tab!C$160)</f>
        <v>0.5</v>
      </c>
      <c r="AH383" s="1050">
        <f t="shared" si="188"/>
        <v>0</v>
      </c>
      <c r="AI383" s="1050">
        <f t="shared" si="189"/>
        <v>0</v>
      </c>
      <c r="AJ383" s="1077" t="e">
        <f t="shared" si="190"/>
        <v>#VALUE!</v>
      </c>
      <c r="AK383" s="1053" t="e">
        <f t="shared" si="191"/>
        <v>#VALUE!</v>
      </c>
      <c r="AL383" s="1052">
        <f t="shared" si="192"/>
        <v>30</v>
      </c>
      <c r="AM383" s="1052">
        <f t="shared" si="193"/>
        <v>30</v>
      </c>
      <c r="AN383" s="1078">
        <f t="shared" si="194"/>
        <v>0</v>
      </c>
      <c r="AS383" s="219"/>
      <c r="AU383" s="51"/>
      <c r="AV383" s="51"/>
    </row>
    <row r="384" spans="3:48" ht="13.15" customHeight="1" x14ac:dyDescent="0.2">
      <c r="C384" s="45"/>
      <c r="D384" s="196" t="str">
        <f>IF(op!D272=0,"",op!D272)</f>
        <v/>
      </c>
      <c r="E384" s="196" t="str">
        <f>IF(op!E272=0,"",op!E272)</f>
        <v/>
      </c>
      <c r="F384" s="196" t="str">
        <f>IF(op!F272=0,"",op!F272)</f>
        <v/>
      </c>
      <c r="G384" s="48" t="str">
        <f>IF(op!G272="","",op!G272+1)</f>
        <v/>
      </c>
      <c r="H384" s="1294" t="str">
        <f>IF(op!H272=0,"",op!H272)</f>
        <v/>
      </c>
      <c r="I384" s="48" t="str">
        <f>IF(op!I272=0,"",op!I272)</f>
        <v/>
      </c>
      <c r="J384" s="198" t="str">
        <f t="shared" ref="J384:J415" si="202">IF(E384="","",IF(J272=VLOOKUP(I384,Schaal2014,22,FALSE),J272,J272+1))</f>
        <v/>
      </c>
      <c r="K384" s="1295" t="str">
        <f>IF(op!K272=0,0,op!K272)</f>
        <v/>
      </c>
      <c r="L384" s="963"/>
      <c r="M384" s="951" t="str">
        <f>IF(K384="","",IF(op!M272=0,0,op!M272))</f>
        <v/>
      </c>
      <c r="N384" s="951" t="str">
        <f>IF(K384="","",IF(op!N272=0,0,op!N272))</f>
        <v/>
      </c>
      <c r="O384" s="1083" t="str">
        <f t="shared" si="195"/>
        <v/>
      </c>
      <c r="P384" s="1084" t="str">
        <f t="shared" si="196"/>
        <v/>
      </c>
      <c r="Q384" s="1084" t="str">
        <f t="shared" si="197"/>
        <v/>
      </c>
      <c r="R384" s="963"/>
      <c r="S384" s="1027" t="str">
        <f t="shared" ref="S384:S415" si="203">IF(K384="","",(1659*K384-Q384)*AC384)</f>
        <v/>
      </c>
      <c r="T384" s="1027" t="str">
        <f t="shared" ref="T384:T415" si="204">IF(K384="","",(Q384*AD384)+AB384*(AE384+AF384*(1-AG384)))</f>
        <v/>
      </c>
      <c r="U384" s="1148" t="str">
        <f t="shared" si="198"/>
        <v/>
      </c>
      <c r="V384" s="6"/>
      <c r="Z384" s="1072" t="str">
        <f t="shared" ref="Z384:Z415" si="205">IF(I384="","",VLOOKUP(I384,Schaal2014,J384+1,FALSE))</f>
        <v/>
      </c>
      <c r="AA384" s="1073">
        <f>+tab!$C$156</f>
        <v>0.62</v>
      </c>
      <c r="AB384" s="1074" t="e">
        <f t="shared" si="199"/>
        <v>#VALUE!</v>
      </c>
      <c r="AC384" s="1074" t="e">
        <f t="shared" si="200"/>
        <v>#VALUE!</v>
      </c>
      <c r="AD384" s="1074" t="e">
        <f t="shared" si="201"/>
        <v>#VALUE!</v>
      </c>
      <c r="AE384" s="1075" t="e">
        <f t="shared" ref="AE384:AE415" si="206">O384+P384</f>
        <v>#VALUE!</v>
      </c>
      <c r="AF384" s="1075" t="e">
        <f t="shared" ref="AF384:AF415" si="207">M384+N384</f>
        <v>#VALUE!</v>
      </c>
      <c r="AG384" s="1076">
        <f>IF(H384&gt;8,tab!C$157,tab!C$160)</f>
        <v>0.5</v>
      </c>
      <c r="AH384" s="1050">
        <f t="shared" ref="AH384:AH415" si="208">IF(G384&lt;25,0,IF(G384=25,25,IF(G384&lt;40,0,IF(G384=40,40,IF(G384&gt;=40,0)))))</f>
        <v>0</v>
      </c>
      <c r="AI384" s="1050">
        <f t="shared" ref="AI384:AI415" si="209">IF(AH384=25,Z384*1.08*K384/2,IF(AH384=40,Z384*1.08*K384,IF(AH384=0,0)))</f>
        <v>0</v>
      </c>
      <c r="AJ384" s="1077" t="e">
        <f t="shared" ref="AJ384:AJ415" si="210">DATE(YEAR($E$345),MONTH(H384),DAY(H384))&gt;$E$345</f>
        <v>#VALUE!</v>
      </c>
      <c r="AK384" s="1053" t="e">
        <f t="shared" ref="AK384:AK415" si="211">YEAR($E$345)-YEAR(H384)-AJ384</f>
        <v>#VALUE!</v>
      </c>
      <c r="AL384" s="1052">
        <f t="shared" ref="AL384:AL415" si="212">IF((H384=""),30,AK384)</f>
        <v>30</v>
      </c>
      <c r="AM384" s="1052">
        <f t="shared" si="193"/>
        <v>30</v>
      </c>
      <c r="AN384" s="1078">
        <f t="shared" ref="AN384:AN415" si="213">(AM384*(SUM(K384:K384)))</f>
        <v>0</v>
      </c>
      <c r="AS384" s="219"/>
      <c r="AU384" s="51"/>
      <c r="AV384" s="51"/>
    </row>
    <row r="385" spans="3:48" ht="13.15" customHeight="1" x14ac:dyDescent="0.2">
      <c r="C385" s="45"/>
      <c r="D385" s="196" t="str">
        <f>IF(op!D273=0,"",op!D273)</f>
        <v/>
      </c>
      <c r="E385" s="196" t="str">
        <f>IF(op!E273=0,"",op!E273)</f>
        <v/>
      </c>
      <c r="F385" s="196" t="str">
        <f>IF(op!F273=0,"",op!F273)</f>
        <v/>
      </c>
      <c r="G385" s="48" t="str">
        <f>IF(op!G273="","",op!G273+1)</f>
        <v/>
      </c>
      <c r="H385" s="1294" t="str">
        <f>IF(op!H273=0,"",op!H273)</f>
        <v/>
      </c>
      <c r="I385" s="48" t="str">
        <f>IF(op!I273=0,"",op!I273)</f>
        <v/>
      </c>
      <c r="J385" s="198" t="str">
        <f t="shared" si="202"/>
        <v/>
      </c>
      <c r="K385" s="1295" t="str">
        <f>IF(op!K273=0,0,op!K273)</f>
        <v/>
      </c>
      <c r="L385" s="963"/>
      <c r="M385" s="951" t="str">
        <f>IF(K385="","",IF(op!M273=0,0,op!M273))</f>
        <v/>
      </c>
      <c r="N385" s="951" t="str">
        <f>IF(K385="","",IF(op!N273=0,0,op!N273))</f>
        <v/>
      </c>
      <c r="O385" s="1083" t="str">
        <f t="shared" si="195"/>
        <v/>
      </c>
      <c r="P385" s="1084" t="str">
        <f t="shared" si="196"/>
        <v/>
      </c>
      <c r="Q385" s="1084" t="str">
        <f t="shared" si="197"/>
        <v/>
      </c>
      <c r="R385" s="963"/>
      <c r="S385" s="1027" t="str">
        <f t="shared" si="203"/>
        <v/>
      </c>
      <c r="T385" s="1027" t="str">
        <f t="shared" si="204"/>
        <v/>
      </c>
      <c r="U385" s="1148" t="str">
        <f t="shared" si="198"/>
        <v/>
      </c>
      <c r="V385" s="6"/>
      <c r="Z385" s="1072" t="str">
        <f t="shared" si="205"/>
        <v/>
      </c>
      <c r="AA385" s="1073">
        <f>+tab!$C$156</f>
        <v>0.62</v>
      </c>
      <c r="AB385" s="1074" t="e">
        <f t="shared" si="199"/>
        <v>#VALUE!</v>
      </c>
      <c r="AC385" s="1074" t="e">
        <f t="shared" si="200"/>
        <v>#VALUE!</v>
      </c>
      <c r="AD385" s="1074" t="e">
        <f t="shared" si="201"/>
        <v>#VALUE!</v>
      </c>
      <c r="AE385" s="1075" t="e">
        <f t="shared" si="206"/>
        <v>#VALUE!</v>
      </c>
      <c r="AF385" s="1075" t="e">
        <f t="shared" si="207"/>
        <v>#VALUE!</v>
      </c>
      <c r="AG385" s="1076">
        <f>IF(H385&gt;8,tab!C$157,tab!C$160)</f>
        <v>0.5</v>
      </c>
      <c r="AH385" s="1050">
        <f t="shared" si="208"/>
        <v>0</v>
      </c>
      <c r="AI385" s="1050">
        <f t="shared" si="209"/>
        <v>0</v>
      </c>
      <c r="AJ385" s="1077" t="e">
        <f t="shared" si="210"/>
        <v>#VALUE!</v>
      </c>
      <c r="AK385" s="1053" t="e">
        <f t="shared" si="211"/>
        <v>#VALUE!</v>
      </c>
      <c r="AL385" s="1052">
        <f t="shared" si="212"/>
        <v>30</v>
      </c>
      <c r="AM385" s="1052">
        <f t="shared" si="193"/>
        <v>30</v>
      </c>
      <c r="AN385" s="1078">
        <f t="shared" si="213"/>
        <v>0</v>
      </c>
      <c r="AS385" s="219"/>
      <c r="AU385" s="51"/>
      <c r="AV385" s="51"/>
    </row>
    <row r="386" spans="3:48" ht="13.15" customHeight="1" x14ac:dyDescent="0.2">
      <c r="C386" s="45"/>
      <c r="D386" s="196" t="str">
        <f>IF(op!D274=0,"",op!D274)</f>
        <v/>
      </c>
      <c r="E386" s="196" t="str">
        <f>IF(op!E274=0,"",op!E274)</f>
        <v/>
      </c>
      <c r="F386" s="196" t="str">
        <f>IF(op!F274=0,"",op!F274)</f>
        <v/>
      </c>
      <c r="G386" s="48" t="str">
        <f>IF(op!G274="","",op!G274+1)</f>
        <v/>
      </c>
      <c r="H386" s="1294" t="str">
        <f>IF(op!H274=0,"",op!H274)</f>
        <v/>
      </c>
      <c r="I386" s="48" t="str">
        <f>IF(op!I274=0,"",op!I274)</f>
        <v/>
      </c>
      <c r="J386" s="198" t="str">
        <f t="shared" si="202"/>
        <v/>
      </c>
      <c r="K386" s="1295" t="str">
        <f>IF(op!K274=0,0,op!K274)</f>
        <v/>
      </c>
      <c r="L386" s="963"/>
      <c r="M386" s="951" t="str">
        <f>IF(K386="","",IF(op!M274=0,0,op!M274))</f>
        <v/>
      </c>
      <c r="N386" s="951" t="str">
        <f>IF(K386="","",IF(op!N274=0,0,op!N274))</f>
        <v/>
      </c>
      <c r="O386" s="1083" t="str">
        <f t="shared" si="195"/>
        <v/>
      </c>
      <c r="P386" s="1084" t="str">
        <f t="shared" si="196"/>
        <v/>
      </c>
      <c r="Q386" s="1084" t="str">
        <f t="shared" si="197"/>
        <v/>
      </c>
      <c r="R386" s="963"/>
      <c r="S386" s="1027" t="str">
        <f t="shared" si="203"/>
        <v/>
      </c>
      <c r="T386" s="1027" t="str">
        <f t="shared" si="204"/>
        <v/>
      </c>
      <c r="U386" s="1148" t="str">
        <f t="shared" si="198"/>
        <v/>
      </c>
      <c r="V386" s="6"/>
      <c r="Z386" s="1072" t="str">
        <f t="shared" si="205"/>
        <v/>
      </c>
      <c r="AA386" s="1073">
        <f>+tab!$C$156</f>
        <v>0.62</v>
      </c>
      <c r="AB386" s="1074" t="e">
        <f t="shared" si="199"/>
        <v>#VALUE!</v>
      </c>
      <c r="AC386" s="1074" t="e">
        <f t="shared" si="200"/>
        <v>#VALUE!</v>
      </c>
      <c r="AD386" s="1074" t="e">
        <f t="shared" si="201"/>
        <v>#VALUE!</v>
      </c>
      <c r="AE386" s="1075" t="e">
        <f t="shared" si="206"/>
        <v>#VALUE!</v>
      </c>
      <c r="AF386" s="1075" t="e">
        <f t="shared" si="207"/>
        <v>#VALUE!</v>
      </c>
      <c r="AG386" s="1076">
        <f>IF(H386&gt;8,tab!C$157,tab!C$160)</f>
        <v>0.5</v>
      </c>
      <c r="AH386" s="1050">
        <f t="shared" si="208"/>
        <v>0</v>
      </c>
      <c r="AI386" s="1050">
        <f t="shared" si="209"/>
        <v>0</v>
      </c>
      <c r="AJ386" s="1077" t="e">
        <f t="shared" si="210"/>
        <v>#VALUE!</v>
      </c>
      <c r="AK386" s="1053" t="e">
        <f t="shared" si="211"/>
        <v>#VALUE!</v>
      </c>
      <c r="AL386" s="1052">
        <f t="shared" si="212"/>
        <v>30</v>
      </c>
      <c r="AM386" s="1052">
        <f t="shared" si="193"/>
        <v>30</v>
      </c>
      <c r="AN386" s="1078">
        <f t="shared" si="213"/>
        <v>0</v>
      </c>
      <c r="AS386" s="219"/>
      <c r="AU386" s="51"/>
      <c r="AV386" s="51"/>
    </row>
    <row r="387" spans="3:48" ht="13.15" customHeight="1" x14ac:dyDescent="0.2">
      <c r="C387" s="45"/>
      <c r="D387" s="196" t="str">
        <f>IF(op!D275=0,"",op!D275)</f>
        <v/>
      </c>
      <c r="E387" s="196" t="str">
        <f>IF(op!E275=0,"",op!E275)</f>
        <v/>
      </c>
      <c r="F387" s="196" t="str">
        <f>IF(op!F275=0,"",op!F275)</f>
        <v/>
      </c>
      <c r="G387" s="48" t="str">
        <f>IF(op!G275="","",op!G275+1)</f>
        <v/>
      </c>
      <c r="H387" s="1294" t="str">
        <f>IF(op!H275=0,"",op!H275)</f>
        <v/>
      </c>
      <c r="I387" s="48" t="str">
        <f>IF(op!I275=0,"",op!I275)</f>
        <v/>
      </c>
      <c r="J387" s="198" t="str">
        <f t="shared" si="202"/>
        <v/>
      </c>
      <c r="K387" s="1295" t="str">
        <f>IF(op!K275=0,0,op!K275)</f>
        <v/>
      </c>
      <c r="L387" s="963"/>
      <c r="M387" s="951" t="str">
        <f>IF(K387="","",IF(op!M275=0,0,op!M275))</f>
        <v/>
      </c>
      <c r="N387" s="951" t="str">
        <f>IF(K387="","",IF(op!N275=0,0,op!N275))</f>
        <v/>
      </c>
      <c r="O387" s="1083" t="str">
        <f t="shared" si="195"/>
        <v/>
      </c>
      <c r="P387" s="1084" t="str">
        <f t="shared" si="196"/>
        <v/>
      </c>
      <c r="Q387" s="1084" t="str">
        <f t="shared" si="197"/>
        <v/>
      </c>
      <c r="R387" s="963"/>
      <c r="S387" s="1027" t="str">
        <f t="shared" si="203"/>
        <v/>
      </c>
      <c r="T387" s="1027" t="str">
        <f t="shared" si="204"/>
        <v/>
      </c>
      <c r="U387" s="1148" t="str">
        <f t="shared" si="198"/>
        <v/>
      </c>
      <c r="V387" s="6"/>
      <c r="Z387" s="1072" t="str">
        <f t="shared" si="205"/>
        <v/>
      </c>
      <c r="AA387" s="1073">
        <f>+tab!$C$156</f>
        <v>0.62</v>
      </c>
      <c r="AB387" s="1074" t="e">
        <f t="shared" si="199"/>
        <v>#VALUE!</v>
      </c>
      <c r="AC387" s="1074" t="e">
        <f t="shared" si="200"/>
        <v>#VALUE!</v>
      </c>
      <c r="AD387" s="1074" t="e">
        <f t="shared" si="201"/>
        <v>#VALUE!</v>
      </c>
      <c r="AE387" s="1075" t="e">
        <f t="shared" si="206"/>
        <v>#VALUE!</v>
      </c>
      <c r="AF387" s="1075" t="e">
        <f t="shared" si="207"/>
        <v>#VALUE!</v>
      </c>
      <c r="AG387" s="1076">
        <f>IF(H387&gt;8,tab!C$157,tab!C$160)</f>
        <v>0.5</v>
      </c>
      <c r="AH387" s="1050">
        <f t="shared" si="208"/>
        <v>0</v>
      </c>
      <c r="AI387" s="1050">
        <f t="shared" si="209"/>
        <v>0</v>
      </c>
      <c r="AJ387" s="1077" t="e">
        <f t="shared" si="210"/>
        <v>#VALUE!</v>
      </c>
      <c r="AK387" s="1053" t="e">
        <f t="shared" si="211"/>
        <v>#VALUE!</v>
      </c>
      <c r="AL387" s="1052">
        <f t="shared" si="212"/>
        <v>30</v>
      </c>
      <c r="AM387" s="1052">
        <f t="shared" si="193"/>
        <v>30</v>
      </c>
      <c r="AN387" s="1078">
        <f t="shared" si="213"/>
        <v>0</v>
      </c>
      <c r="AS387" s="219"/>
      <c r="AU387" s="51"/>
      <c r="AV387" s="51"/>
    </row>
    <row r="388" spans="3:48" ht="13.15" customHeight="1" x14ac:dyDescent="0.2">
      <c r="C388" s="45"/>
      <c r="D388" s="196" t="str">
        <f>IF(op!D276=0,"",op!D276)</f>
        <v/>
      </c>
      <c r="E388" s="196" t="str">
        <f>IF(op!E276=0,"",op!E276)</f>
        <v/>
      </c>
      <c r="F388" s="196" t="str">
        <f>IF(op!F276=0,"",op!F276)</f>
        <v/>
      </c>
      <c r="G388" s="48" t="str">
        <f>IF(op!G276="","",op!G276+1)</f>
        <v/>
      </c>
      <c r="H388" s="1294" t="str">
        <f>IF(op!H276=0,"",op!H276)</f>
        <v/>
      </c>
      <c r="I388" s="48" t="str">
        <f>IF(op!I276=0,"",op!I276)</f>
        <v/>
      </c>
      <c r="J388" s="198" t="str">
        <f t="shared" si="202"/>
        <v/>
      </c>
      <c r="K388" s="1295" t="str">
        <f>IF(op!K276=0,0,op!K276)</f>
        <v/>
      </c>
      <c r="L388" s="963"/>
      <c r="M388" s="951" t="str">
        <f>IF(K388="","",IF(op!M276=0,0,op!M276))</f>
        <v/>
      </c>
      <c r="N388" s="951" t="str">
        <f>IF(K388="","",IF(op!N276=0,0,op!N276))</f>
        <v/>
      </c>
      <c r="O388" s="1083" t="str">
        <f t="shared" si="195"/>
        <v/>
      </c>
      <c r="P388" s="1084" t="str">
        <f t="shared" si="196"/>
        <v/>
      </c>
      <c r="Q388" s="1084" t="str">
        <f t="shared" si="197"/>
        <v/>
      </c>
      <c r="R388" s="963"/>
      <c r="S388" s="1027" t="str">
        <f t="shared" si="203"/>
        <v/>
      </c>
      <c r="T388" s="1027" t="str">
        <f t="shared" si="204"/>
        <v/>
      </c>
      <c r="U388" s="1148" t="str">
        <f t="shared" si="198"/>
        <v/>
      </c>
      <c r="V388" s="6"/>
      <c r="Z388" s="1072" t="str">
        <f t="shared" si="205"/>
        <v/>
      </c>
      <c r="AA388" s="1073">
        <f>+tab!$C$156</f>
        <v>0.62</v>
      </c>
      <c r="AB388" s="1074" t="e">
        <f t="shared" si="199"/>
        <v>#VALUE!</v>
      </c>
      <c r="AC388" s="1074" t="e">
        <f t="shared" si="200"/>
        <v>#VALUE!</v>
      </c>
      <c r="AD388" s="1074" t="e">
        <f t="shared" si="201"/>
        <v>#VALUE!</v>
      </c>
      <c r="AE388" s="1075" t="e">
        <f t="shared" si="206"/>
        <v>#VALUE!</v>
      </c>
      <c r="AF388" s="1075" t="e">
        <f t="shared" si="207"/>
        <v>#VALUE!</v>
      </c>
      <c r="AG388" s="1076">
        <f>IF(H388&gt;8,tab!C$157,tab!C$160)</f>
        <v>0.5</v>
      </c>
      <c r="AH388" s="1050">
        <f t="shared" si="208"/>
        <v>0</v>
      </c>
      <c r="AI388" s="1050">
        <f t="shared" si="209"/>
        <v>0</v>
      </c>
      <c r="AJ388" s="1077" t="e">
        <f t="shared" si="210"/>
        <v>#VALUE!</v>
      </c>
      <c r="AK388" s="1053" t="e">
        <f t="shared" si="211"/>
        <v>#VALUE!</v>
      </c>
      <c r="AL388" s="1052">
        <f t="shared" si="212"/>
        <v>30</v>
      </c>
      <c r="AM388" s="1052">
        <f t="shared" si="193"/>
        <v>30</v>
      </c>
      <c r="AN388" s="1078">
        <f t="shared" si="213"/>
        <v>0</v>
      </c>
      <c r="AS388" s="219"/>
      <c r="AU388" s="51"/>
      <c r="AV388" s="51"/>
    </row>
    <row r="389" spans="3:48" ht="13.15" customHeight="1" x14ac:dyDescent="0.2">
      <c r="C389" s="45"/>
      <c r="D389" s="196" t="str">
        <f>IF(op!D277=0,"",op!D277)</f>
        <v/>
      </c>
      <c r="E389" s="196" t="str">
        <f>IF(op!E277=0,"",op!E277)</f>
        <v/>
      </c>
      <c r="F389" s="196" t="str">
        <f>IF(op!F277=0,"",op!F277)</f>
        <v/>
      </c>
      <c r="G389" s="48" t="str">
        <f>IF(op!G277="","",op!G277+1)</f>
        <v/>
      </c>
      <c r="H389" s="1294" t="str">
        <f>IF(op!H277=0,"",op!H277)</f>
        <v/>
      </c>
      <c r="I389" s="48" t="str">
        <f>IF(op!I277=0,"",op!I277)</f>
        <v/>
      </c>
      <c r="J389" s="198" t="str">
        <f t="shared" si="202"/>
        <v/>
      </c>
      <c r="K389" s="1295" t="str">
        <f>IF(op!K277=0,0,op!K277)</f>
        <v/>
      </c>
      <c r="L389" s="963"/>
      <c r="M389" s="951" t="str">
        <f>IF(K389="","",IF(op!M277=0,0,op!M277))</f>
        <v/>
      </c>
      <c r="N389" s="951" t="str">
        <f>IF(K389="","",IF(op!N277=0,0,op!N277))</f>
        <v/>
      </c>
      <c r="O389" s="1083" t="str">
        <f t="shared" si="195"/>
        <v/>
      </c>
      <c r="P389" s="1084" t="str">
        <f t="shared" si="196"/>
        <v/>
      </c>
      <c r="Q389" s="1084" t="str">
        <f t="shared" si="197"/>
        <v/>
      </c>
      <c r="R389" s="963"/>
      <c r="S389" s="1027" t="str">
        <f t="shared" si="203"/>
        <v/>
      </c>
      <c r="T389" s="1027" t="str">
        <f t="shared" si="204"/>
        <v/>
      </c>
      <c r="U389" s="1148" t="str">
        <f t="shared" si="198"/>
        <v/>
      </c>
      <c r="V389" s="6"/>
      <c r="Z389" s="1072" t="str">
        <f t="shared" si="205"/>
        <v/>
      </c>
      <c r="AA389" s="1073">
        <f>+tab!$C$156</f>
        <v>0.62</v>
      </c>
      <c r="AB389" s="1074" t="e">
        <f t="shared" si="199"/>
        <v>#VALUE!</v>
      </c>
      <c r="AC389" s="1074" t="e">
        <f t="shared" si="200"/>
        <v>#VALUE!</v>
      </c>
      <c r="AD389" s="1074" t="e">
        <f t="shared" si="201"/>
        <v>#VALUE!</v>
      </c>
      <c r="AE389" s="1075" t="e">
        <f t="shared" si="206"/>
        <v>#VALUE!</v>
      </c>
      <c r="AF389" s="1075" t="e">
        <f t="shared" si="207"/>
        <v>#VALUE!</v>
      </c>
      <c r="AG389" s="1076">
        <f>IF(H389&gt;8,tab!C$157,tab!C$160)</f>
        <v>0.5</v>
      </c>
      <c r="AH389" s="1050">
        <f t="shared" si="208"/>
        <v>0</v>
      </c>
      <c r="AI389" s="1050">
        <f t="shared" si="209"/>
        <v>0</v>
      </c>
      <c r="AJ389" s="1077" t="e">
        <f t="shared" si="210"/>
        <v>#VALUE!</v>
      </c>
      <c r="AK389" s="1053" t="e">
        <f t="shared" si="211"/>
        <v>#VALUE!</v>
      </c>
      <c r="AL389" s="1052">
        <f t="shared" si="212"/>
        <v>30</v>
      </c>
      <c r="AM389" s="1052">
        <f t="shared" si="193"/>
        <v>30</v>
      </c>
      <c r="AN389" s="1078">
        <f t="shared" si="213"/>
        <v>0</v>
      </c>
      <c r="AS389" s="219"/>
      <c r="AU389" s="51"/>
      <c r="AV389" s="51"/>
    </row>
    <row r="390" spans="3:48" ht="13.15" customHeight="1" x14ac:dyDescent="0.2">
      <c r="C390" s="45"/>
      <c r="D390" s="196" t="str">
        <f>IF(op!D278=0,"",op!D278)</f>
        <v/>
      </c>
      <c r="E390" s="196" t="str">
        <f>IF(op!E278=0,"",op!E278)</f>
        <v/>
      </c>
      <c r="F390" s="196" t="str">
        <f>IF(op!F278=0,"",op!F278)</f>
        <v/>
      </c>
      <c r="G390" s="48" t="str">
        <f>IF(op!G278="","",op!G278+1)</f>
        <v/>
      </c>
      <c r="H390" s="1294" t="str">
        <f>IF(op!H278=0,"",op!H278)</f>
        <v/>
      </c>
      <c r="I390" s="48" t="str">
        <f>IF(op!I278=0,"",op!I278)</f>
        <v/>
      </c>
      <c r="J390" s="198" t="str">
        <f t="shared" si="202"/>
        <v/>
      </c>
      <c r="K390" s="1295" t="str">
        <f>IF(op!K278=0,0,op!K278)</f>
        <v/>
      </c>
      <c r="L390" s="963"/>
      <c r="M390" s="951" t="str">
        <f>IF(K390="","",IF(op!M278=0,0,op!M278))</f>
        <v/>
      </c>
      <c r="N390" s="951" t="str">
        <f>IF(K390="","",IF(op!N278=0,0,op!N278))</f>
        <v/>
      </c>
      <c r="O390" s="1083" t="str">
        <f t="shared" si="195"/>
        <v/>
      </c>
      <c r="P390" s="1084" t="str">
        <f t="shared" si="196"/>
        <v/>
      </c>
      <c r="Q390" s="1084" t="str">
        <f t="shared" si="197"/>
        <v/>
      </c>
      <c r="R390" s="963"/>
      <c r="S390" s="1027" t="str">
        <f t="shared" si="203"/>
        <v/>
      </c>
      <c r="T390" s="1027" t="str">
        <f t="shared" si="204"/>
        <v/>
      </c>
      <c r="U390" s="1148" t="str">
        <f t="shared" si="198"/>
        <v/>
      </c>
      <c r="V390" s="6"/>
      <c r="Z390" s="1072" t="str">
        <f t="shared" si="205"/>
        <v/>
      </c>
      <c r="AA390" s="1073">
        <f>+tab!$C$156</f>
        <v>0.62</v>
      </c>
      <c r="AB390" s="1074" t="e">
        <f t="shared" si="199"/>
        <v>#VALUE!</v>
      </c>
      <c r="AC390" s="1074" t="e">
        <f t="shared" si="200"/>
        <v>#VALUE!</v>
      </c>
      <c r="AD390" s="1074" t="e">
        <f t="shared" si="201"/>
        <v>#VALUE!</v>
      </c>
      <c r="AE390" s="1075" t="e">
        <f t="shared" si="206"/>
        <v>#VALUE!</v>
      </c>
      <c r="AF390" s="1075" t="e">
        <f t="shared" si="207"/>
        <v>#VALUE!</v>
      </c>
      <c r="AG390" s="1076">
        <f>IF(H390&gt;8,tab!C$157,tab!C$160)</f>
        <v>0.5</v>
      </c>
      <c r="AH390" s="1050">
        <f t="shared" si="208"/>
        <v>0</v>
      </c>
      <c r="AI390" s="1050">
        <f t="shared" si="209"/>
        <v>0</v>
      </c>
      <c r="AJ390" s="1077" t="e">
        <f t="shared" si="210"/>
        <v>#VALUE!</v>
      </c>
      <c r="AK390" s="1053" t="e">
        <f t="shared" si="211"/>
        <v>#VALUE!</v>
      </c>
      <c r="AL390" s="1052">
        <f t="shared" si="212"/>
        <v>30</v>
      </c>
      <c r="AM390" s="1052">
        <f t="shared" si="193"/>
        <v>30</v>
      </c>
      <c r="AN390" s="1078">
        <f t="shared" si="213"/>
        <v>0</v>
      </c>
      <c r="AS390" s="219"/>
      <c r="AU390" s="51"/>
      <c r="AV390" s="51"/>
    </row>
    <row r="391" spans="3:48" ht="13.15" customHeight="1" x14ac:dyDescent="0.2">
      <c r="C391" s="45"/>
      <c r="D391" s="196" t="str">
        <f>IF(op!D279=0,"",op!D279)</f>
        <v/>
      </c>
      <c r="E391" s="196" t="str">
        <f>IF(op!E279=0,"",op!E279)</f>
        <v/>
      </c>
      <c r="F391" s="196" t="str">
        <f>IF(op!F279=0,"",op!F279)</f>
        <v/>
      </c>
      <c r="G391" s="48" t="str">
        <f>IF(op!G279="","",op!G279+1)</f>
        <v/>
      </c>
      <c r="H391" s="1294" t="str">
        <f>IF(op!H279=0,"",op!H279)</f>
        <v/>
      </c>
      <c r="I391" s="48" t="str">
        <f>IF(op!I279=0,"",op!I279)</f>
        <v/>
      </c>
      <c r="J391" s="198" t="str">
        <f t="shared" si="202"/>
        <v/>
      </c>
      <c r="K391" s="1295" t="str">
        <f>IF(op!K279=0,0,op!K279)</f>
        <v/>
      </c>
      <c r="L391" s="963"/>
      <c r="M391" s="951" t="str">
        <f>IF(K391="","",IF(op!M279=0,0,op!M279))</f>
        <v/>
      </c>
      <c r="N391" s="951" t="str">
        <f>IF(K391="","",IF(op!N279=0,0,op!N279))</f>
        <v/>
      </c>
      <c r="O391" s="1083" t="str">
        <f t="shared" si="195"/>
        <v/>
      </c>
      <c r="P391" s="1084" t="str">
        <f t="shared" si="196"/>
        <v/>
      </c>
      <c r="Q391" s="1084" t="str">
        <f t="shared" si="197"/>
        <v/>
      </c>
      <c r="R391" s="963"/>
      <c r="S391" s="1027" t="str">
        <f t="shared" si="203"/>
        <v/>
      </c>
      <c r="T391" s="1027" t="str">
        <f t="shared" si="204"/>
        <v/>
      </c>
      <c r="U391" s="1148" t="str">
        <f t="shared" si="198"/>
        <v/>
      </c>
      <c r="V391" s="6"/>
      <c r="Z391" s="1072" t="str">
        <f t="shared" si="205"/>
        <v/>
      </c>
      <c r="AA391" s="1073">
        <f>+tab!$C$156</f>
        <v>0.62</v>
      </c>
      <c r="AB391" s="1074" t="e">
        <f t="shared" si="199"/>
        <v>#VALUE!</v>
      </c>
      <c r="AC391" s="1074" t="e">
        <f t="shared" si="200"/>
        <v>#VALUE!</v>
      </c>
      <c r="AD391" s="1074" t="e">
        <f t="shared" si="201"/>
        <v>#VALUE!</v>
      </c>
      <c r="AE391" s="1075" t="e">
        <f t="shared" si="206"/>
        <v>#VALUE!</v>
      </c>
      <c r="AF391" s="1075" t="e">
        <f t="shared" si="207"/>
        <v>#VALUE!</v>
      </c>
      <c r="AG391" s="1076">
        <f>IF(H391&gt;8,tab!C$157,tab!C$160)</f>
        <v>0.5</v>
      </c>
      <c r="AH391" s="1050">
        <f t="shared" si="208"/>
        <v>0</v>
      </c>
      <c r="AI391" s="1050">
        <f t="shared" si="209"/>
        <v>0</v>
      </c>
      <c r="AJ391" s="1077" t="e">
        <f t="shared" si="210"/>
        <v>#VALUE!</v>
      </c>
      <c r="AK391" s="1053" t="e">
        <f t="shared" si="211"/>
        <v>#VALUE!</v>
      </c>
      <c r="AL391" s="1052">
        <f t="shared" si="212"/>
        <v>30</v>
      </c>
      <c r="AM391" s="1052">
        <f t="shared" si="193"/>
        <v>30</v>
      </c>
      <c r="AN391" s="1078">
        <f t="shared" si="213"/>
        <v>0</v>
      </c>
      <c r="AS391" s="219"/>
      <c r="AU391" s="51"/>
      <c r="AV391" s="51"/>
    </row>
    <row r="392" spans="3:48" ht="13.15" customHeight="1" x14ac:dyDescent="0.2">
      <c r="C392" s="45"/>
      <c r="D392" s="196" t="str">
        <f>IF(op!D280=0,"",op!D280)</f>
        <v/>
      </c>
      <c r="E392" s="196" t="str">
        <f>IF(op!E280=0,"",op!E280)</f>
        <v/>
      </c>
      <c r="F392" s="196" t="str">
        <f>IF(op!F280=0,"",op!F280)</f>
        <v/>
      </c>
      <c r="G392" s="48" t="str">
        <f>IF(op!G280="","",op!G280+1)</f>
        <v/>
      </c>
      <c r="H392" s="1294" t="str">
        <f>IF(op!H280=0,"",op!H280)</f>
        <v/>
      </c>
      <c r="I392" s="48" t="str">
        <f>IF(op!I280=0,"",op!I280)</f>
        <v/>
      </c>
      <c r="J392" s="198" t="str">
        <f t="shared" si="202"/>
        <v/>
      </c>
      <c r="K392" s="1295" t="str">
        <f>IF(op!K280=0,0,op!K280)</f>
        <v/>
      </c>
      <c r="L392" s="963"/>
      <c r="M392" s="951" t="str">
        <f>IF(K392="","",IF(op!M280=0,0,op!M280))</f>
        <v/>
      </c>
      <c r="N392" s="951" t="str">
        <f>IF(K392="","",IF(op!N280=0,0,op!N280))</f>
        <v/>
      </c>
      <c r="O392" s="1083" t="str">
        <f t="shared" si="195"/>
        <v/>
      </c>
      <c r="P392" s="1084" t="str">
        <f t="shared" si="196"/>
        <v/>
      </c>
      <c r="Q392" s="1084" t="str">
        <f t="shared" si="197"/>
        <v/>
      </c>
      <c r="R392" s="963"/>
      <c r="S392" s="1027" t="str">
        <f t="shared" si="203"/>
        <v/>
      </c>
      <c r="T392" s="1027" t="str">
        <f t="shared" si="204"/>
        <v/>
      </c>
      <c r="U392" s="1148" t="str">
        <f t="shared" si="198"/>
        <v/>
      </c>
      <c r="V392" s="6"/>
      <c r="Z392" s="1072" t="str">
        <f t="shared" si="205"/>
        <v/>
      </c>
      <c r="AA392" s="1073">
        <f>+tab!$C$156</f>
        <v>0.62</v>
      </c>
      <c r="AB392" s="1074" t="e">
        <f t="shared" si="199"/>
        <v>#VALUE!</v>
      </c>
      <c r="AC392" s="1074" t="e">
        <f t="shared" si="200"/>
        <v>#VALUE!</v>
      </c>
      <c r="AD392" s="1074" t="e">
        <f t="shared" si="201"/>
        <v>#VALUE!</v>
      </c>
      <c r="AE392" s="1075" t="e">
        <f t="shared" si="206"/>
        <v>#VALUE!</v>
      </c>
      <c r="AF392" s="1075" t="e">
        <f t="shared" si="207"/>
        <v>#VALUE!</v>
      </c>
      <c r="AG392" s="1076">
        <f>IF(H392&gt;8,tab!C$157,tab!C$160)</f>
        <v>0.5</v>
      </c>
      <c r="AH392" s="1050">
        <f t="shared" si="208"/>
        <v>0</v>
      </c>
      <c r="AI392" s="1050">
        <f t="shared" si="209"/>
        <v>0</v>
      </c>
      <c r="AJ392" s="1077" t="e">
        <f t="shared" si="210"/>
        <v>#VALUE!</v>
      </c>
      <c r="AK392" s="1053" t="e">
        <f t="shared" si="211"/>
        <v>#VALUE!</v>
      </c>
      <c r="AL392" s="1052">
        <f t="shared" si="212"/>
        <v>30</v>
      </c>
      <c r="AM392" s="1052">
        <f t="shared" si="193"/>
        <v>30</v>
      </c>
      <c r="AN392" s="1078">
        <f t="shared" si="213"/>
        <v>0</v>
      </c>
      <c r="AS392" s="219"/>
      <c r="AU392" s="51"/>
      <c r="AV392" s="51"/>
    </row>
    <row r="393" spans="3:48" ht="13.15" customHeight="1" x14ac:dyDescent="0.2">
      <c r="C393" s="45"/>
      <c r="D393" s="196" t="str">
        <f>IF(op!D281=0,"",op!D281)</f>
        <v/>
      </c>
      <c r="E393" s="196" t="str">
        <f>IF(op!E281=0,"",op!E281)</f>
        <v/>
      </c>
      <c r="F393" s="196" t="str">
        <f>IF(op!F281=0,"",op!F281)</f>
        <v/>
      </c>
      <c r="G393" s="48" t="str">
        <f>IF(op!G281="","",op!G281+1)</f>
        <v/>
      </c>
      <c r="H393" s="1294" t="str">
        <f>IF(op!H281=0,"",op!H281)</f>
        <v/>
      </c>
      <c r="I393" s="48" t="str">
        <f>IF(op!I281=0,"",op!I281)</f>
        <v/>
      </c>
      <c r="J393" s="198" t="str">
        <f t="shared" si="202"/>
        <v/>
      </c>
      <c r="K393" s="1295" t="str">
        <f>IF(op!K281=0,0,op!K281)</f>
        <v/>
      </c>
      <c r="L393" s="963"/>
      <c r="M393" s="951" t="str">
        <f>IF(K393="","",IF(op!M281=0,0,op!M281))</f>
        <v/>
      </c>
      <c r="N393" s="951" t="str">
        <f>IF(K393="","",IF(op!N281=0,0,op!N281))</f>
        <v/>
      </c>
      <c r="O393" s="1083" t="str">
        <f t="shared" si="195"/>
        <v/>
      </c>
      <c r="P393" s="1084" t="str">
        <f t="shared" si="196"/>
        <v/>
      </c>
      <c r="Q393" s="1084" t="str">
        <f t="shared" si="197"/>
        <v/>
      </c>
      <c r="R393" s="963"/>
      <c r="S393" s="1027" t="str">
        <f t="shared" si="203"/>
        <v/>
      </c>
      <c r="T393" s="1027" t="str">
        <f t="shared" si="204"/>
        <v/>
      </c>
      <c r="U393" s="1148" t="str">
        <f t="shared" si="198"/>
        <v/>
      </c>
      <c r="V393" s="6"/>
      <c r="Z393" s="1072" t="str">
        <f t="shared" si="205"/>
        <v/>
      </c>
      <c r="AA393" s="1073">
        <f>+tab!$C$156</f>
        <v>0.62</v>
      </c>
      <c r="AB393" s="1074" t="e">
        <f t="shared" si="199"/>
        <v>#VALUE!</v>
      </c>
      <c r="AC393" s="1074" t="e">
        <f t="shared" si="200"/>
        <v>#VALUE!</v>
      </c>
      <c r="AD393" s="1074" t="e">
        <f t="shared" si="201"/>
        <v>#VALUE!</v>
      </c>
      <c r="AE393" s="1075" t="e">
        <f t="shared" si="206"/>
        <v>#VALUE!</v>
      </c>
      <c r="AF393" s="1075" t="e">
        <f t="shared" si="207"/>
        <v>#VALUE!</v>
      </c>
      <c r="AG393" s="1076">
        <f>IF(H393&gt;8,tab!C$157,tab!C$160)</f>
        <v>0.5</v>
      </c>
      <c r="AH393" s="1050">
        <f t="shared" si="208"/>
        <v>0</v>
      </c>
      <c r="AI393" s="1050">
        <f t="shared" si="209"/>
        <v>0</v>
      </c>
      <c r="AJ393" s="1077" t="e">
        <f t="shared" si="210"/>
        <v>#VALUE!</v>
      </c>
      <c r="AK393" s="1053" t="e">
        <f t="shared" si="211"/>
        <v>#VALUE!</v>
      </c>
      <c r="AL393" s="1052">
        <f t="shared" si="212"/>
        <v>30</v>
      </c>
      <c r="AM393" s="1052">
        <f t="shared" si="193"/>
        <v>30</v>
      </c>
      <c r="AN393" s="1078">
        <f t="shared" si="213"/>
        <v>0</v>
      </c>
      <c r="AS393" s="219"/>
      <c r="AU393" s="51"/>
      <c r="AV393" s="51"/>
    </row>
    <row r="394" spans="3:48" ht="13.15" customHeight="1" x14ac:dyDescent="0.2">
      <c r="C394" s="45"/>
      <c r="D394" s="196" t="str">
        <f>IF(op!D282=0,"",op!D282)</f>
        <v/>
      </c>
      <c r="E394" s="196" t="str">
        <f>IF(op!E282=0,"",op!E282)</f>
        <v/>
      </c>
      <c r="F394" s="196" t="str">
        <f>IF(op!F282=0,"",op!F282)</f>
        <v/>
      </c>
      <c r="G394" s="48" t="str">
        <f>IF(op!G282="","",op!G282+1)</f>
        <v/>
      </c>
      <c r="H394" s="1294" t="str">
        <f>IF(op!H282=0,"",op!H282)</f>
        <v/>
      </c>
      <c r="I394" s="48" t="str">
        <f>IF(op!I282=0,"",op!I282)</f>
        <v/>
      </c>
      <c r="J394" s="198" t="str">
        <f t="shared" si="202"/>
        <v/>
      </c>
      <c r="K394" s="1295" t="str">
        <f>IF(op!K282=0,0,op!K282)</f>
        <v/>
      </c>
      <c r="L394" s="963"/>
      <c r="M394" s="951" t="str">
        <f>IF(K394="","",IF(op!M282=0,0,op!M282))</f>
        <v/>
      </c>
      <c r="N394" s="951" t="str">
        <f>IF(K394="","",IF(op!N282=0,0,op!N282))</f>
        <v/>
      </c>
      <c r="O394" s="1083" t="str">
        <f t="shared" si="195"/>
        <v/>
      </c>
      <c r="P394" s="1084" t="str">
        <f t="shared" si="196"/>
        <v/>
      </c>
      <c r="Q394" s="1084" t="str">
        <f t="shared" si="197"/>
        <v/>
      </c>
      <c r="R394" s="963"/>
      <c r="S394" s="1027" t="str">
        <f t="shared" si="203"/>
        <v/>
      </c>
      <c r="T394" s="1027" t="str">
        <f t="shared" si="204"/>
        <v/>
      </c>
      <c r="U394" s="1148" t="str">
        <f t="shared" si="198"/>
        <v/>
      </c>
      <c r="V394" s="6"/>
      <c r="Z394" s="1072" t="str">
        <f t="shared" si="205"/>
        <v/>
      </c>
      <c r="AA394" s="1073">
        <f>+tab!$C$156</f>
        <v>0.62</v>
      </c>
      <c r="AB394" s="1074" t="e">
        <f t="shared" si="199"/>
        <v>#VALUE!</v>
      </c>
      <c r="AC394" s="1074" t="e">
        <f t="shared" si="200"/>
        <v>#VALUE!</v>
      </c>
      <c r="AD394" s="1074" t="e">
        <f t="shared" si="201"/>
        <v>#VALUE!</v>
      </c>
      <c r="AE394" s="1075" t="e">
        <f t="shared" si="206"/>
        <v>#VALUE!</v>
      </c>
      <c r="AF394" s="1075" t="e">
        <f t="shared" si="207"/>
        <v>#VALUE!</v>
      </c>
      <c r="AG394" s="1076">
        <f>IF(H394&gt;8,tab!C$157,tab!C$160)</f>
        <v>0.5</v>
      </c>
      <c r="AH394" s="1050">
        <f t="shared" si="208"/>
        <v>0</v>
      </c>
      <c r="AI394" s="1050">
        <f t="shared" si="209"/>
        <v>0</v>
      </c>
      <c r="AJ394" s="1077" t="e">
        <f t="shared" si="210"/>
        <v>#VALUE!</v>
      </c>
      <c r="AK394" s="1053" t="e">
        <f t="shared" si="211"/>
        <v>#VALUE!</v>
      </c>
      <c r="AL394" s="1052">
        <f t="shared" si="212"/>
        <v>30</v>
      </c>
      <c r="AM394" s="1052">
        <f t="shared" si="193"/>
        <v>30</v>
      </c>
      <c r="AN394" s="1078">
        <f t="shared" si="213"/>
        <v>0</v>
      </c>
      <c r="AS394" s="219"/>
      <c r="AU394" s="51"/>
      <c r="AV394" s="51"/>
    </row>
    <row r="395" spans="3:48" ht="13.15" customHeight="1" x14ac:dyDescent="0.2">
      <c r="C395" s="45"/>
      <c r="D395" s="196" t="str">
        <f>IF(op!D283=0,"",op!D283)</f>
        <v/>
      </c>
      <c r="E395" s="196" t="str">
        <f>IF(op!E283=0,"",op!E283)</f>
        <v/>
      </c>
      <c r="F395" s="196" t="str">
        <f>IF(op!F283=0,"",op!F283)</f>
        <v/>
      </c>
      <c r="G395" s="48" t="str">
        <f>IF(op!G283="","",op!G283+1)</f>
        <v/>
      </c>
      <c r="H395" s="1294" t="str">
        <f>IF(op!H283=0,"",op!H283)</f>
        <v/>
      </c>
      <c r="I395" s="48" t="str">
        <f>IF(op!I283=0,"",op!I283)</f>
        <v/>
      </c>
      <c r="J395" s="198" t="str">
        <f t="shared" si="202"/>
        <v/>
      </c>
      <c r="K395" s="1295" t="str">
        <f>IF(op!K283=0,0,op!K283)</f>
        <v/>
      </c>
      <c r="L395" s="963"/>
      <c r="M395" s="951" t="str">
        <f>IF(K395="","",IF(op!M283=0,0,op!M283))</f>
        <v/>
      </c>
      <c r="N395" s="951" t="str">
        <f>IF(K395="","",IF(op!N283=0,0,op!N283))</f>
        <v/>
      </c>
      <c r="O395" s="1083" t="str">
        <f t="shared" si="195"/>
        <v/>
      </c>
      <c r="P395" s="1084" t="str">
        <f t="shared" si="196"/>
        <v/>
      </c>
      <c r="Q395" s="1084" t="str">
        <f t="shared" si="197"/>
        <v/>
      </c>
      <c r="R395" s="963"/>
      <c r="S395" s="1027" t="str">
        <f t="shared" si="203"/>
        <v/>
      </c>
      <c r="T395" s="1027" t="str">
        <f t="shared" si="204"/>
        <v/>
      </c>
      <c r="U395" s="1148" t="str">
        <f t="shared" si="198"/>
        <v/>
      </c>
      <c r="V395" s="6"/>
      <c r="Z395" s="1072" t="str">
        <f t="shared" si="205"/>
        <v/>
      </c>
      <c r="AA395" s="1073">
        <f>+tab!$C$156</f>
        <v>0.62</v>
      </c>
      <c r="AB395" s="1074" t="e">
        <f t="shared" si="199"/>
        <v>#VALUE!</v>
      </c>
      <c r="AC395" s="1074" t="e">
        <f t="shared" si="200"/>
        <v>#VALUE!</v>
      </c>
      <c r="AD395" s="1074" t="e">
        <f t="shared" si="201"/>
        <v>#VALUE!</v>
      </c>
      <c r="AE395" s="1075" t="e">
        <f t="shared" si="206"/>
        <v>#VALUE!</v>
      </c>
      <c r="AF395" s="1075" t="e">
        <f t="shared" si="207"/>
        <v>#VALUE!</v>
      </c>
      <c r="AG395" s="1076">
        <f>IF(H395&gt;8,tab!C$157,tab!C$160)</f>
        <v>0.5</v>
      </c>
      <c r="AH395" s="1050">
        <f t="shared" si="208"/>
        <v>0</v>
      </c>
      <c r="AI395" s="1050">
        <f t="shared" si="209"/>
        <v>0</v>
      </c>
      <c r="AJ395" s="1077" t="e">
        <f t="shared" si="210"/>
        <v>#VALUE!</v>
      </c>
      <c r="AK395" s="1053" t="e">
        <f t="shared" si="211"/>
        <v>#VALUE!</v>
      </c>
      <c r="AL395" s="1052">
        <f t="shared" si="212"/>
        <v>30</v>
      </c>
      <c r="AM395" s="1052">
        <f t="shared" si="193"/>
        <v>30</v>
      </c>
      <c r="AN395" s="1078">
        <f t="shared" si="213"/>
        <v>0</v>
      </c>
      <c r="AS395" s="219"/>
      <c r="AU395" s="51"/>
      <c r="AV395" s="51"/>
    </row>
    <row r="396" spans="3:48" ht="13.15" customHeight="1" x14ac:dyDescent="0.2">
      <c r="C396" s="45"/>
      <c r="D396" s="196" t="str">
        <f>IF(op!D284=0,"",op!D284)</f>
        <v/>
      </c>
      <c r="E396" s="196" t="str">
        <f>IF(op!E284=0,"",op!E284)</f>
        <v/>
      </c>
      <c r="F396" s="196" t="str">
        <f>IF(op!F284=0,"",op!F284)</f>
        <v/>
      </c>
      <c r="G396" s="48" t="str">
        <f>IF(op!G284="","",op!G284+1)</f>
        <v/>
      </c>
      <c r="H396" s="1294" t="str">
        <f>IF(op!H284=0,"",op!H284)</f>
        <v/>
      </c>
      <c r="I396" s="48" t="str">
        <f>IF(op!I284=0,"",op!I284)</f>
        <v/>
      </c>
      <c r="J396" s="198" t="str">
        <f t="shared" si="202"/>
        <v/>
      </c>
      <c r="K396" s="1295" t="str">
        <f>IF(op!K284=0,0,op!K284)</f>
        <v/>
      </c>
      <c r="L396" s="963"/>
      <c r="M396" s="951" t="str">
        <f>IF(K396="","",IF(op!M284=0,0,op!M284))</f>
        <v/>
      </c>
      <c r="N396" s="951" t="str">
        <f>IF(K396="","",IF(op!N284=0,0,op!N284))</f>
        <v/>
      </c>
      <c r="O396" s="1083" t="str">
        <f t="shared" si="195"/>
        <v/>
      </c>
      <c r="P396" s="1084" t="str">
        <f t="shared" si="196"/>
        <v/>
      </c>
      <c r="Q396" s="1084" t="str">
        <f t="shared" si="197"/>
        <v/>
      </c>
      <c r="R396" s="963"/>
      <c r="S396" s="1027" t="str">
        <f t="shared" si="203"/>
        <v/>
      </c>
      <c r="T396" s="1027" t="str">
        <f t="shared" si="204"/>
        <v/>
      </c>
      <c r="U396" s="1148" t="str">
        <f t="shared" si="198"/>
        <v/>
      </c>
      <c r="V396" s="6"/>
      <c r="Z396" s="1072" t="str">
        <f t="shared" si="205"/>
        <v/>
      </c>
      <c r="AA396" s="1073">
        <f>+tab!$C$156</f>
        <v>0.62</v>
      </c>
      <c r="AB396" s="1074" t="e">
        <f t="shared" si="199"/>
        <v>#VALUE!</v>
      </c>
      <c r="AC396" s="1074" t="e">
        <f t="shared" si="200"/>
        <v>#VALUE!</v>
      </c>
      <c r="AD396" s="1074" t="e">
        <f t="shared" si="201"/>
        <v>#VALUE!</v>
      </c>
      <c r="AE396" s="1075" t="e">
        <f t="shared" si="206"/>
        <v>#VALUE!</v>
      </c>
      <c r="AF396" s="1075" t="e">
        <f t="shared" si="207"/>
        <v>#VALUE!</v>
      </c>
      <c r="AG396" s="1076">
        <f>IF(H396&gt;8,tab!C$157,tab!C$160)</f>
        <v>0.5</v>
      </c>
      <c r="AH396" s="1050">
        <f t="shared" si="208"/>
        <v>0</v>
      </c>
      <c r="AI396" s="1050">
        <f t="shared" si="209"/>
        <v>0</v>
      </c>
      <c r="AJ396" s="1077" t="e">
        <f t="shared" si="210"/>
        <v>#VALUE!</v>
      </c>
      <c r="AK396" s="1053" t="e">
        <f t="shared" si="211"/>
        <v>#VALUE!</v>
      </c>
      <c r="AL396" s="1052">
        <f t="shared" si="212"/>
        <v>30</v>
      </c>
      <c r="AM396" s="1052">
        <f t="shared" si="193"/>
        <v>30</v>
      </c>
      <c r="AN396" s="1078">
        <f t="shared" si="213"/>
        <v>0</v>
      </c>
      <c r="AS396" s="219"/>
      <c r="AU396" s="51"/>
      <c r="AV396" s="51"/>
    </row>
    <row r="397" spans="3:48" ht="13.15" customHeight="1" x14ac:dyDescent="0.2">
      <c r="C397" s="45"/>
      <c r="D397" s="196" t="str">
        <f>IF(op!D285=0,"",op!D285)</f>
        <v/>
      </c>
      <c r="E397" s="196" t="str">
        <f>IF(op!E285=0,"",op!E285)</f>
        <v/>
      </c>
      <c r="F397" s="196" t="str">
        <f>IF(op!F285=0,"",op!F285)</f>
        <v/>
      </c>
      <c r="G397" s="48" t="str">
        <f>IF(op!G285="","",op!G285+1)</f>
        <v/>
      </c>
      <c r="H397" s="1294" t="str">
        <f>IF(op!H285=0,"",op!H285)</f>
        <v/>
      </c>
      <c r="I397" s="48" t="str">
        <f>IF(op!I285=0,"",op!I285)</f>
        <v/>
      </c>
      <c r="J397" s="198" t="str">
        <f t="shared" si="202"/>
        <v/>
      </c>
      <c r="K397" s="1295" t="str">
        <f>IF(op!K285=0,0,op!K285)</f>
        <v/>
      </c>
      <c r="L397" s="963"/>
      <c r="M397" s="951" t="str">
        <f>IF(K397="","",IF(op!M285=0,0,op!M285))</f>
        <v/>
      </c>
      <c r="N397" s="951" t="str">
        <f>IF(K397="","",IF(op!N285=0,0,op!N285))</f>
        <v/>
      </c>
      <c r="O397" s="1083" t="str">
        <f t="shared" si="195"/>
        <v/>
      </c>
      <c r="P397" s="1084" t="str">
        <f t="shared" si="196"/>
        <v/>
      </c>
      <c r="Q397" s="1084" t="str">
        <f t="shared" si="197"/>
        <v/>
      </c>
      <c r="R397" s="963"/>
      <c r="S397" s="1027" t="str">
        <f t="shared" si="203"/>
        <v/>
      </c>
      <c r="T397" s="1027" t="str">
        <f t="shared" si="204"/>
        <v/>
      </c>
      <c r="U397" s="1148" t="str">
        <f t="shared" si="198"/>
        <v/>
      </c>
      <c r="V397" s="6"/>
      <c r="Z397" s="1072" t="str">
        <f t="shared" si="205"/>
        <v/>
      </c>
      <c r="AA397" s="1073">
        <f>+tab!$C$156</f>
        <v>0.62</v>
      </c>
      <c r="AB397" s="1074" t="e">
        <f t="shared" si="199"/>
        <v>#VALUE!</v>
      </c>
      <c r="AC397" s="1074" t="e">
        <f t="shared" si="200"/>
        <v>#VALUE!</v>
      </c>
      <c r="AD397" s="1074" t="e">
        <f t="shared" si="201"/>
        <v>#VALUE!</v>
      </c>
      <c r="AE397" s="1075" t="e">
        <f t="shared" si="206"/>
        <v>#VALUE!</v>
      </c>
      <c r="AF397" s="1075" t="e">
        <f t="shared" si="207"/>
        <v>#VALUE!</v>
      </c>
      <c r="AG397" s="1076">
        <f>IF(H397&gt;8,tab!C$157,tab!C$160)</f>
        <v>0.5</v>
      </c>
      <c r="AH397" s="1050">
        <f t="shared" si="208"/>
        <v>0</v>
      </c>
      <c r="AI397" s="1050">
        <f t="shared" si="209"/>
        <v>0</v>
      </c>
      <c r="AJ397" s="1077" t="e">
        <f t="shared" si="210"/>
        <v>#VALUE!</v>
      </c>
      <c r="AK397" s="1053" t="e">
        <f t="shared" si="211"/>
        <v>#VALUE!</v>
      </c>
      <c r="AL397" s="1052">
        <f t="shared" si="212"/>
        <v>30</v>
      </c>
      <c r="AM397" s="1052">
        <f t="shared" si="193"/>
        <v>30</v>
      </c>
      <c r="AN397" s="1078">
        <f t="shared" si="213"/>
        <v>0</v>
      </c>
      <c r="AS397" s="219"/>
      <c r="AU397" s="51"/>
      <c r="AV397" s="51"/>
    </row>
    <row r="398" spans="3:48" ht="13.15" customHeight="1" x14ac:dyDescent="0.2">
      <c r="C398" s="45"/>
      <c r="D398" s="196" t="str">
        <f>IF(op!D286=0,"",op!D286)</f>
        <v/>
      </c>
      <c r="E398" s="196" t="str">
        <f>IF(op!E286=0,"",op!E286)</f>
        <v/>
      </c>
      <c r="F398" s="196" t="str">
        <f>IF(op!F286=0,"",op!F286)</f>
        <v/>
      </c>
      <c r="G398" s="48" t="str">
        <f>IF(op!G286="","",op!G286+1)</f>
        <v/>
      </c>
      <c r="H398" s="1294" t="str">
        <f>IF(op!H286=0,"",op!H286)</f>
        <v/>
      </c>
      <c r="I398" s="48" t="str">
        <f>IF(op!I286=0,"",op!I286)</f>
        <v/>
      </c>
      <c r="J398" s="198" t="str">
        <f t="shared" si="202"/>
        <v/>
      </c>
      <c r="K398" s="1295" t="str">
        <f>IF(op!K286=0,0,op!K286)</f>
        <v/>
      </c>
      <c r="L398" s="963"/>
      <c r="M398" s="951" t="str">
        <f>IF(K398="","",IF(op!M286=0,0,op!M286))</f>
        <v/>
      </c>
      <c r="N398" s="951" t="str">
        <f>IF(K398="","",IF(op!N286=0,0,op!N286))</f>
        <v/>
      </c>
      <c r="O398" s="1083" t="str">
        <f t="shared" si="195"/>
        <v/>
      </c>
      <c r="P398" s="1084" t="str">
        <f t="shared" si="196"/>
        <v/>
      </c>
      <c r="Q398" s="1084" t="str">
        <f t="shared" si="197"/>
        <v/>
      </c>
      <c r="R398" s="963"/>
      <c r="S398" s="1027" t="str">
        <f t="shared" si="203"/>
        <v/>
      </c>
      <c r="T398" s="1027" t="str">
        <f t="shared" si="204"/>
        <v/>
      </c>
      <c r="U398" s="1148" t="str">
        <f t="shared" si="198"/>
        <v/>
      </c>
      <c r="V398" s="6"/>
      <c r="Z398" s="1072" t="str">
        <f t="shared" si="205"/>
        <v/>
      </c>
      <c r="AA398" s="1073">
        <f>+tab!$C$156</f>
        <v>0.62</v>
      </c>
      <c r="AB398" s="1074" t="e">
        <f t="shared" si="199"/>
        <v>#VALUE!</v>
      </c>
      <c r="AC398" s="1074" t="e">
        <f t="shared" si="200"/>
        <v>#VALUE!</v>
      </c>
      <c r="AD398" s="1074" t="e">
        <f t="shared" si="201"/>
        <v>#VALUE!</v>
      </c>
      <c r="AE398" s="1075" t="e">
        <f t="shared" si="206"/>
        <v>#VALUE!</v>
      </c>
      <c r="AF398" s="1075" t="e">
        <f t="shared" si="207"/>
        <v>#VALUE!</v>
      </c>
      <c r="AG398" s="1076">
        <f>IF(H398&gt;8,tab!C$157,tab!C$160)</f>
        <v>0.5</v>
      </c>
      <c r="AH398" s="1050">
        <f t="shared" si="208"/>
        <v>0</v>
      </c>
      <c r="AI398" s="1050">
        <f t="shared" si="209"/>
        <v>0</v>
      </c>
      <c r="AJ398" s="1077" t="e">
        <f t="shared" si="210"/>
        <v>#VALUE!</v>
      </c>
      <c r="AK398" s="1053" t="e">
        <f t="shared" si="211"/>
        <v>#VALUE!</v>
      </c>
      <c r="AL398" s="1052">
        <f t="shared" si="212"/>
        <v>30</v>
      </c>
      <c r="AM398" s="1052">
        <f t="shared" si="193"/>
        <v>30</v>
      </c>
      <c r="AN398" s="1078">
        <f t="shared" si="213"/>
        <v>0</v>
      </c>
      <c r="AS398" s="219"/>
      <c r="AU398" s="51"/>
      <c r="AV398" s="51"/>
    </row>
    <row r="399" spans="3:48" ht="13.15" customHeight="1" x14ac:dyDescent="0.2">
      <c r="C399" s="45"/>
      <c r="D399" s="196" t="str">
        <f>IF(op!D287=0,"",op!D287)</f>
        <v/>
      </c>
      <c r="E399" s="196" t="str">
        <f>IF(op!E287=0,"",op!E287)</f>
        <v/>
      </c>
      <c r="F399" s="196" t="str">
        <f>IF(op!F287=0,"",op!F287)</f>
        <v/>
      </c>
      <c r="G399" s="48" t="str">
        <f>IF(op!G287="","",op!G287+1)</f>
        <v/>
      </c>
      <c r="H399" s="1294" t="str">
        <f>IF(op!H287=0,"",op!H287)</f>
        <v/>
      </c>
      <c r="I399" s="48" t="str">
        <f>IF(op!I287=0,"",op!I287)</f>
        <v/>
      </c>
      <c r="J399" s="198" t="str">
        <f t="shared" si="202"/>
        <v/>
      </c>
      <c r="K399" s="1295" t="str">
        <f>IF(op!K287=0,0,op!K287)</f>
        <v/>
      </c>
      <c r="L399" s="963"/>
      <c r="M399" s="951" t="str">
        <f>IF(K399="","",IF(op!M287=0,0,op!M287))</f>
        <v/>
      </c>
      <c r="N399" s="951" t="str">
        <f>IF(K399="","",IF(op!N287=0,0,op!N287))</f>
        <v/>
      </c>
      <c r="O399" s="1083" t="str">
        <f t="shared" si="195"/>
        <v/>
      </c>
      <c r="P399" s="1084" t="str">
        <f t="shared" si="196"/>
        <v/>
      </c>
      <c r="Q399" s="1084" t="str">
        <f t="shared" si="197"/>
        <v/>
      </c>
      <c r="R399" s="963"/>
      <c r="S399" s="1027" t="str">
        <f t="shared" si="203"/>
        <v/>
      </c>
      <c r="T399" s="1027" t="str">
        <f t="shared" si="204"/>
        <v/>
      </c>
      <c r="U399" s="1148" t="str">
        <f t="shared" si="198"/>
        <v/>
      </c>
      <c r="V399" s="6"/>
      <c r="Z399" s="1072" t="str">
        <f t="shared" si="205"/>
        <v/>
      </c>
      <c r="AA399" s="1073">
        <f>+tab!$C$156</f>
        <v>0.62</v>
      </c>
      <c r="AB399" s="1074" t="e">
        <f t="shared" si="199"/>
        <v>#VALUE!</v>
      </c>
      <c r="AC399" s="1074" t="e">
        <f t="shared" si="200"/>
        <v>#VALUE!</v>
      </c>
      <c r="AD399" s="1074" t="e">
        <f t="shared" si="201"/>
        <v>#VALUE!</v>
      </c>
      <c r="AE399" s="1075" t="e">
        <f t="shared" si="206"/>
        <v>#VALUE!</v>
      </c>
      <c r="AF399" s="1075" t="e">
        <f t="shared" si="207"/>
        <v>#VALUE!</v>
      </c>
      <c r="AG399" s="1076">
        <f>IF(H399&gt;8,tab!C$157,tab!C$160)</f>
        <v>0.5</v>
      </c>
      <c r="AH399" s="1050">
        <f t="shared" si="208"/>
        <v>0</v>
      </c>
      <c r="AI399" s="1050">
        <f t="shared" si="209"/>
        <v>0</v>
      </c>
      <c r="AJ399" s="1077" t="e">
        <f t="shared" si="210"/>
        <v>#VALUE!</v>
      </c>
      <c r="AK399" s="1053" t="e">
        <f t="shared" si="211"/>
        <v>#VALUE!</v>
      </c>
      <c r="AL399" s="1052">
        <f t="shared" si="212"/>
        <v>30</v>
      </c>
      <c r="AM399" s="1052">
        <f t="shared" si="193"/>
        <v>30</v>
      </c>
      <c r="AN399" s="1078">
        <f t="shared" si="213"/>
        <v>0</v>
      </c>
      <c r="AS399" s="219"/>
      <c r="AU399" s="51"/>
      <c r="AV399" s="51"/>
    </row>
    <row r="400" spans="3:48" ht="13.15" customHeight="1" x14ac:dyDescent="0.2">
      <c r="C400" s="45"/>
      <c r="D400" s="196" t="str">
        <f>IF(op!D288=0,"",op!D288)</f>
        <v/>
      </c>
      <c r="E400" s="196" t="str">
        <f>IF(op!E288=0,"",op!E288)</f>
        <v/>
      </c>
      <c r="F400" s="196" t="str">
        <f>IF(op!F288=0,"",op!F288)</f>
        <v/>
      </c>
      <c r="G400" s="48" t="str">
        <f>IF(op!G288="","",op!G288+1)</f>
        <v/>
      </c>
      <c r="H400" s="1294" t="str">
        <f>IF(op!H288=0,"",op!H288)</f>
        <v/>
      </c>
      <c r="I400" s="48" t="str">
        <f>IF(op!I288=0,"",op!I288)</f>
        <v/>
      </c>
      <c r="J400" s="198" t="str">
        <f t="shared" si="202"/>
        <v/>
      </c>
      <c r="K400" s="1295" t="str">
        <f>IF(op!K288=0,0,op!K288)</f>
        <v/>
      </c>
      <c r="L400" s="963"/>
      <c r="M400" s="951" t="str">
        <f>IF(K400="","",IF(op!M288=0,0,op!M288))</f>
        <v/>
      </c>
      <c r="N400" s="951" t="str">
        <f>IF(K400="","",IF(op!N288=0,0,op!N288))</f>
        <v/>
      </c>
      <c r="O400" s="1083" t="str">
        <f t="shared" si="195"/>
        <v/>
      </c>
      <c r="P400" s="1084" t="str">
        <f t="shared" si="196"/>
        <v/>
      </c>
      <c r="Q400" s="1084" t="str">
        <f t="shared" si="197"/>
        <v/>
      </c>
      <c r="R400" s="963"/>
      <c r="S400" s="1027" t="str">
        <f t="shared" si="203"/>
        <v/>
      </c>
      <c r="T400" s="1027" t="str">
        <f t="shared" si="204"/>
        <v/>
      </c>
      <c r="U400" s="1148" t="str">
        <f t="shared" si="198"/>
        <v/>
      </c>
      <c r="V400" s="6"/>
      <c r="Z400" s="1072" t="str">
        <f t="shared" si="205"/>
        <v/>
      </c>
      <c r="AA400" s="1073">
        <f>+tab!$C$156</f>
        <v>0.62</v>
      </c>
      <c r="AB400" s="1074" t="e">
        <f t="shared" si="199"/>
        <v>#VALUE!</v>
      </c>
      <c r="AC400" s="1074" t="e">
        <f t="shared" si="200"/>
        <v>#VALUE!</v>
      </c>
      <c r="AD400" s="1074" t="e">
        <f t="shared" si="201"/>
        <v>#VALUE!</v>
      </c>
      <c r="AE400" s="1075" t="e">
        <f t="shared" si="206"/>
        <v>#VALUE!</v>
      </c>
      <c r="AF400" s="1075" t="e">
        <f t="shared" si="207"/>
        <v>#VALUE!</v>
      </c>
      <c r="AG400" s="1076">
        <f>IF(H400&gt;8,tab!C$157,tab!C$160)</f>
        <v>0.5</v>
      </c>
      <c r="AH400" s="1050">
        <f t="shared" si="208"/>
        <v>0</v>
      </c>
      <c r="AI400" s="1050">
        <f t="shared" si="209"/>
        <v>0</v>
      </c>
      <c r="AJ400" s="1077" t="e">
        <f t="shared" si="210"/>
        <v>#VALUE!</v>
      </c>
      <c r="AK400" s="1053" t="e">
        <f t="shared" si="211"/>
        <v>#VALUE!</v>
      </c>
      <c r="AL400" s="1052">
        <f t="shared" si="212"/>
        <v>30</v>
      </c>
      <c r="AM400" s="1052">
        <f t="shared" si="193"/>
        <v>30</v>
      </c>
      <c r="AN400" s="1078">
        <f t="shared" si="213"/>
        <v>0</v>
      </c>
      <c r="AS400" s="219"/>
      <c r="AU400" s="51"/>
      <c r="AV400" s="51"/>
    </row>
    <row r="401" spans="3:48" ht="13.15" customHeight="1" x14ac:dyDescent="0.2">
      <c r="C401" s="45"/>
      <c r="D401" s="196" t="str">
        <f>IF(op!D289=0,"",op!D289)</f>
        <v/>
      </c>
      <c r="E401" s="196" t="str">
        <f>IF(op!E289=0,"",op!E289)</f>
        <v/>
      </c>
      <c r="F401" s="196" t="str">
        <f>IF(op!F289=0,"",op!F289)</f>
        <v/>
      </c>
      <c r="G401" s="48" t="str">
        <f>IF(op!G289="","",op!G289+1)</f>
        <v/>
      </c>
      <c r="H401" s="1294" t="str">
        <f>IF(op!H289=0,"",op!H289)</f>
        <v/>
      </c>
      <c r="I401" s="48" t="str">
        <f>IF(op!I289=0,"",op!I289)</f>
        <v/>
      </c>
      <c r="J401" s="198" t="str">
        <f t="shared" si="202"/>
        <v/>
      </c>
      <c r="K401" s="1295" t="str">
        <f>IF(op!K289=0,0,op!K289)</f>
        <v/>
      </c>
      <c r="L401" s="963"/>
      <c r="M401" s="951" t="str">
        <f>IF(K401="","",IF(op!M289=0,0,op!M289))</f>
        <v/>
      </c>
      <c r="N401" s="951" t="str">
        <f>IF(K401="","",IF(op!N289=0,0,op!N289))</f>
        <v/>
      </c>
      <c r="O401" s="1083" t="str">
        <f t="shared" si="195"/>
        <v/>
      </c>
      <c r="P401" s="1084" t="str">
        <f t="shared" si="196"/>
        <v/>
      </c>
      <c r="Q401" s="1084" t="str">
        <f t="shared" si="197"/>
        <v/>
      </c>
      <c r="R401" s="963"/>
      <c r="S401" s="1027" t="str">
        <f t="shared" si="203"/>
        <v/>
      </c>
      <c r="T401" s="1027" t="str">
        <f t="shared" si="204"/>
        <v/>
      </c>
      <c r="U401" s="1148" t="str">
        <f t="shared" si="198"/>
        <v/>
      </c>
      <c r="V401" s="6"/>
      <c r="Z401" s="1072" t="str">
        <f t="shared" si="205"/>
        <v/>
      </c>
      <c r="AA401" s="1073">
        <f>+tab!$C$156</f>
        <v>0.62</v>
      </c>
      <c r="AB401" s="1074" t="e">
        <f t="shared" si="199"/>
        <v>#VALUE!</v>
      </c>
      <c r="AC401" s="1074" t="e">
        <f t="shared" si="200"/>
        <v>#VALUE!</v>
      </c>
      <c r="AD401" s="1074" t="e">
        <f t="shared" si="201"/>
        <v>#VALUE!</v>
      </c>
      <c r="AE401" s="1075" t="e">
        <f t="shared" si="206"/>
        <v>#VALUE!</v>
      </c>
      <c r="AF401" s="1075" t="e">
        <f t="shared" si="207"/>
        <v>#VALUE!</v>
      </c>
      <c r="AG401" s="1076">
        <f>IF(H401&gt;8,tab!C$157,tab!C$160)</f>
        <v>0.5</v>
      </c>
      <c r="AH401" s="1050">
        <f t="shared" si="208"/>
        <v>0</v>
      </c>
      <c r="AI401" s="1050">
        <f t="shared" si="209"/>
        <v>0</v>
      </c>
      <c r="AJ401" s="1077" t="e">
        <f t="shared" si="210"/>
        <v>#VALUE!</v>
      </c>
      <c r="AK401" s="1053" t="e">
        <f t="shared" si="211"/>
        <v>#VALUE!</v>
      </c>
      <c r="AL401" s="1052">
        <f t="shared" si="212"/>
        <v>30</v>
      </c>
      <c r="AM401" s="1052">
        <f t="shared" si="193"/>
        <v>30</v>
      </c>
      <c r="AN401" s="1078">
        <f t="shared" si="213"/>
        <v>0</v>
      </c>
      <c r="AS401" s="219"/>
      <c r="AU401" s="51"/>
      <c r="AV401" s="51"/>
    </row>
    <row r="402" spans="3:48" ht="13.15" customHeight="1" x14ac:dyDescent="0.2">
      <c r="C402" s="45"/>
      <c r="D402" s="196" t="str">
        <f>IF(op!D290=0,"",op!D290)</f>
        <v/>
      </c>
      <c r="E402" s="196" t="str">
        <f>IF(op!E290=0,"",op!E290)</f>
        <v/>
      </c>
      <c r="F402" s="196" t="str">
        <f>IF(op!F290=0,"",op!F290)</f>
        <v/>
      </c>
      <c r="G402" s="48" t="str">
        <f>IF(op!G290="","",op!G290+1)</f>
        <v/>
      </c>
      <c r="H402" s="1294" t="str">
        <f>IF(op!H290=0,"",op!H290)</f>
        <v/>
      </c>
      <c r="I402" s="48" t="str">
        <f>IF(op!I290=0,"",op!I290)</f>
        <v/>
      </c>
      <c r="J402" s="198" t="str">
        <f t="shared" si="202"/>
        <v/>
      </c>
      <c r="K402" s="1295" t="str">
        <f>IF(op!K290=0,0,op!K290)</f>
        <v/>
      </c>
      <c r="L402" s="963"/>
      <c r="M402" s="951" t="str">
        <f>IF(K402="","",IF(op!M290=0,0,op!M290))</f>
        <v/>
      </c>
      <c r="N402" s="951" t="str">
        <f>IF(K402="","",IF(op!N290=0,0,op!N290))</f>
        <v/>
      </c>
      <c r="O402" s="1083" t="str">
        <f t="shared" si="195"/>
        <v/>
      </c>
      <c r="P402" s="1084" t="str">
        <f t="shared" si="196"/>
        <v/>
      </c>
      <c r="Q402" s="1084" t="str">
        <f t="shared" si="197"/>
        <v/>
      </c>
      <c r="R402" s="963"/>
      <c r="S402" s="1027" t="str">
        <f t="shared" si="203"/>
        <v/>
      </c>
      <c r="T402" s="1027" t="str">
        <f t="shared" si="204"/>
        <v/>
      </c>
      <c r="U402" s="1148" t="str">
        <f t="shared" si="198"/>
        <v/>
      </c>
      <c r="V402" s="6"/>
      <c r="Z402" s="1072" t="str">
        <f t="shared" si="205"/>
        <v/>
      </c>
      <c r="AA402" s="1073">
        <f>+tab!$C$156</f>
        <v>0.62</v>
      </c>
      <c r="AB402" s="1074" t="e">
        <f t="shared" si="199"/>
        <v>#VALUE!</v>
      </c>
      <c r="AC402" s="1074" t="e">
        <f t="shared" si="200"/>
        <v>#VALUE!</v>
      </c>
      <c r="AD402" s="1074" t="e">
        <f t="shared" si="201"/>
        <v>#VALUE!</v>
      </c>
      <c r="AE402" s="1075" t="e">
        <f t="shared" si="206"/>
        <v>#VALUE!</v>
      </c>
      <c r="AF402" s="1075" t="e">
        <f t="shared" si="207"/>
        <v>#VALUE!</v>
      </c>
      <c r="AG402" s="1076">
        <f>IF(H402&gt;8,tab!C$157,tab!C$160)</f>
        <v>0.5</v>
      </c>
      <c r="AH402" s="1050">
        <f t="shared" si="208"/>
        <v>0</v>
      </c>
      <c r="AI402" s="1050">
        <f t="shared" si="209"/>
        <v>0</v>
      </c>
      <c r="AJ402" s="1077" t="e">
        <f t="shared" si="210"/>
        <v>#VALUE!</v>
      </c>
      <c r="AK402" s="1053" t="e">
        <f t="shared" si="211"/>
        <v>#VALUE!</v>
      </c>
      <c r="AL402" s="1052">
        <f t="shared" si="212"/>
        <v>30</v>
      </c>
      <c r="AM402" s="1052">
        <f t="shared" si="193"/>
        <v>30</v>
      </c>
      <c r="AN402" s="1078">
        <f t="shared" si="213"/>
        <v>0</v>
      </c>
      <c r="AS402" s="219"/>
      <c r="AU402" s="51"/>
      <c r="AV402" s="51"/>
    </row>
    <row r="403" spans="3:48" ht="13.15" customHeight="1" x14ac:dyDescent="0.2">
      <c r="C403" s="45"/>
      <c r="D403" s="196" t="str">
        <f>IF(op!D291=0,"",op!D291)</f>
        <v/>
      </c>
      <c r="E403" s="196" t="str">
        <f>IF(op!E291=0,"",op!E291)</f>
        <v/>
      </c>
      <c r="F403" s="196" t="str">
        <f>IF(op!F291=0,"",op!F291)</f>
        <v/>
      </c>
      <c r="G403" s="48" t="str">
        <f>IF(op!G291="","",op!G291+1)</f>
        <v/>
      </c>
      <c r="H403" s="1294" t="str">
        <f>IF(op!H291=0,"",op!H291)</f>
        <v/>
      </c>
      <c r="I403" s="48" t="str">
        <f>IF(op!I291=0,"",op!I291)</f>
        <v/>
      </c>
      <c r="J403" s="198" t="str">
        <f t="shared" si="202"/>
        <v/>
      </c>
      <c r="K403" s="1295" t="str">
        <f>IF(op!K291=0,0,op!K291)</f>
        <v/>
      </c>
      <c r="L403" s="963"/>
      <c r="M403" s="951" t="str">
        <f>IF(K403="","",IF(op!M291=0,0,op!M291))</f>
        <v/>
      </c>
      <c r="N403" s="951" t="str">
        <f>IF(K403="","",IF(op!N291=0,0,op!N291))</f>
        <v/>
      </c>
      <c r="O403" s="1083" t="str">
        <f t="shared" si="195"/>
        <v/>
      </c>
      <c r="P403" s="1084" t="str">
        <f t="shared" si="196"/>
        <v/>
      </c>
      <c r="Q403" s="1084" t="str">
        <f t="shared" si="197"/>
        <v/>
      </c>
      <c r="R403" s="963"/>
      <c r="S403" s="1027" t="str">
        <f t="shared" si="203"/>
        <v/>
      </c>
      <c r="T403" s="1027" t="str">
        <f t="shared" si="204"/>
        <v/>
      </c>
      <c r="U403" s="1148" t="str">
        <f t="shared" si="198"/>
        <v/>
      </c>
      <c r="V403" s="6"/>
      <c r="Z403" s="1072" t="str">
        <f t="shared" si="205"/>
        <v/>
      </c>
      <c r="AA403" s="1073">
        <f>+tab!$C$156</f>
        <v>0.62</v>
      </c>
      <c r="AB403" s="1074" t="e">
        <f t="shared" si="199"/>
        <v>#VALUE!</v>
      </c>
      <c r="AC403" s="1074" t="e">
        <f t="shared" si="200"/>
        <v>#VALUE!</v>
      </c>
      <c r="AD403" s="1074" t="e">
        <f t="shared" si="201"/>
        <v>#VALUE!</v>
      </c>
      <c r="AE403" s="1075" t="e">
        <f t="shared" si="206"/>
        <v>#VALUE!</v>
      </c>
      <c r="AF403" s="1075" t="e">
        <f t="shared" si="207"/>
        <v>#VALUE!</v>
      </c>
      <c r="AG403" s="1076">
        <f>IF(H403&gt;8,tab!C$157,tab!C$160)</f>
        <v>0.5</v>
      </c>
      <c r="AH403" s="1050">
        <f t="shared" si="208"/>
        <v>0</v>
      </c>
      <c r="AI403" s="1050">
        <f t="shared" si="209"/>
        <v>0</v>
      </c>
      <c r="AJ403" s="1077" t="e">
        <f t="shared" si="210"/>
        <v>#VALUE!</v>
      </c>
      <c r="AK403" s="1053" t="e">
        <f t="shared" si="211"/>
        <v>#VALUE!</v>
      </c>
      <c r="AL403" s="1052">
        <f t="shared" si="212"/>
        <v>30</v>
      </c>
      <c r="AM403" s="1052">
        <f t="shared" si="193"/>
        <v>30</v>
      </c>
      <c r="AN403" s="1078">
        <f t="shared" si="213"/>
        <v>0</v>
      </c>
      <c r="AS403" s="219"/>
      <c r="AU403" s="51"/>
      <c r="AV403" s="51"/>
    </row>
    <row r="404" spans="3:48" ht="13.15" customHeight="1" x14ac:dyDescent="0.2">
      <c r="C404" s="45"/>
      <c r="D404" s="196" t="str">
        <f>IF(op!D292=0,"",op!D292)</f>
        <v/>
      </c>
      <c r="E404" s="196" t="str">
        <f>IF(op!E292=0,"",op!E292)</f>
        <v/>
      </c>
      <c r="F404" s="196" t="str">
        <f>IF(op!F292=0,"",op!F292)</f>
        <v/>
      </c>
      <c r="G404" s="48" t="str">
        <f>IF(op!G292="","",op!G292+1)</f>
        <v/>
      </c>
      <c r="H404" s="1294" t="str">
        <f>IF(op!H292=0,"",op!H292)</f>
        <v/>
      </c>
      <c r="I404" s="48" t="str">
        <f>IF(op!I292=0,"",op!I292)</f>
        <v/>
      </c>
      <c r="J404" s="198" t="str">
        <f t="shared" si="202"/>
        <v/>
      </c>
      <c r="K404" s="1295" t="str">
        <f>IF(op!K292=0,0,op!K292)</f>
        <v/>
      </c>
      <c r="L404" s="963"/>
      <c r="M404" s="951" t="str">
        <f>IF(K404="","",IF(op!M292=0,0,op!M292))</f>
        <v/>
      </c>
      <c r="N404" s="951" t="str">
        <f>IF(K404="","",IF(op!N292=0,0,op!N292))</f>
        <v/>
      </c>
      <c r="O404" s="1083" t="str">
        <f t="shared" si="195"/>
        <v/>
      </c>
      <c r="P404" s="1084" t="str">
        <f t="shared" si="196"/>
        <v/>
      </c>
      <c r="Q404" s="1084" t="str">
        <f t="shared" si="197"/>
        <v/>
      </c>
      <c r="R404" s="963"/>
      <c r="S404" s="1027" t="str">
        <f t="shared" si="203"/>
        <v/>
      </c>
      <c r="T404" s="1027" t="str">
        <f t="shared" si="204"/>
        <v/>
      </c>
      <c r="U404" s="1148" t="str">
        <f t="shared" si="198"/>
        <v/>
      </c>
      <c r="V404" s="6"/>
      <c r="Z404" s="1072" t="str">
        <f t="shared" si="205"/>
        <v/>
      </c>
      <c r="AA404" s="1073">
        <f>+tab!$C$156</f>
        <v>0.62</v>
      </c>
      <c r="AB404" s="1074" t="e">
        <f t="shared" si="199"/>
        <v>#VALUE!</v>
      </c>
      <c r="AC404" s="1074" t="e">
        <f t="shared" si="200"/>
        <v>#VALUE!</v>
      </c>
      <c r="AD404" s="1074" t="e">
        <f t="shared" si="201"/>
        <v>#VALUE!</v>
      </c>
      <c r="AE404" s="1075" t="e">
        <f t="shared" si="206"/>
        <v>#VALUE!</v>
      </c>
      <c r="AF404" s="1075" t="e">
        <f t="shared" si="207"/>
        <v>#VALUE!</v>
      </c>
      <c r="AG404" s="1076">
        <f>IF(H404&gt;8,tab!C$157,tab!C$160)</f>
        <v>0.5</v>
      </c>
      <c r="AH404" s="1050">
        <f t="shared" si="208"/>
        <v>0</v>
      </c>
      <c r="AI404" s="1050">
        <f t="shared" si="209"/>
        <v>0</v>
      </c>
      <c r="AJ404" s="1077" t="e">
        <f t="shared" si="210"/>
        <v>#VALUE!</v>
      </c>
      <c r="AK404" s="1053" t="e">
        <f t="shared" si="211"/>
        <v>#VALUE!</v>
      </c>
      <c r="AL404" s="1052">
        <f t="shared" si="212"/>
        <v>30</v>
      </c>
      <c r="AM404" s="1052">
        <f t="shared" si="193"/>
        <v>30</v>
      </c>
      <c r="AN404" s="1078">
        <f t="shared" si="213"/>
        <v>0</v>
      </c>
      <c r="AS404" s="219"/>
      <c r="AU404" s="51"/>
      <c r="AV404" s="51"/>
    </row>
    <row r="405" spans="3:48" ht="13.15" customHeight="1" x14ac:dyDescent="0.2">
      <c r="C405" s="45"/>
      <c r="D405" s="196" t="str">
        <f>IF(op!D293=0,"",op!D293)</f>
        <v/>
      </c>
      <c r="E405" s="196" t="str">
        <f>IF(op!E293=0,"",op!E293)</f>
        <v/>
      </c>
      <c r="F405" s="196" t="str">
        <f>IF(op!F293=0,"",op!F293)</f>
        <v/>
      </c>
      <c r="G405" s="48" t="str">
        <f>IF(op!G293="","",op!G293+1)</f>
        <v/>
      </c>
      <c r="H405" s="1294" t="str">
        <f>IF(op!H293=0,"",op!H293)</f>
        <v/>
      </c>
      <c r="I405" s="48" t="str">
        <f>IF(op!I293=0,"",op!I293)</f>
        <v/>
      </c>
      <c r="J405" s="198" t="str">
        <f t="shared" si="202"/>
        <v/>
      </c>
      <c r="K405" s="1295" t="str">
        <f>IF(op!K293=0,0,op!K293)</f>
        <v/>
      </c>
      <c r="L405" s="963"/>
      <c r="M405" s="951" t="str">
        <f>IF(K405="","",IF(op!M293=0,0,op!M293))</f>
        <v/>
      </c>
      <c r="N405" s="951" t="str">
        <f>IF(K405="","",IF(op!N293=0,0,op!N293))</f>
        <v/>
      </c>
      <c r="O405" s="1083" t="str">
        <f t="shared" si="195"/>
        <v/>
      </c>
      <c r="P405" s="1084" t="str">
        <f t="shared" si="196"/>
        <v/>
      </c>
      <c r="Q405" s="1084" t="str">
        <f t="shared" si="197"/>
        <v/>
      </c>
      <c r="R405" s="963"/>
      <c r="S405" s="1027" t="str">
        <f t="shared" si="203"/>
        <v/>
      </c>
      <c r="T405" s="1027" t="str">
        <f t="shared" si="204"/>
        <v/>
      </c>
      <c r="U405" s="1148" t="str">
        <f t="shared" si="198"/>
        <v/>
      </c>
      <c r="V405" s="6"/>
      <c r="Z405" s="1072" t="str">
        <f t="shared" si="205"/>
        <v/>
      </c>
      <c r="AA405" s="1073">
        <f>+tab!$C$156</f>
        <v>0.62</v>
      </c>
      <c r="AB405" s="1074" t="e">
        <f t="shared" si="199"/>
        <v>#VALUE!</v>
      </c>
      <c r="AC405" s="1074" t="e">
        <f t="shared" si="200"/>
        <v>#VALUE!</v>
      </c>
      <c r="AD405" s="1074" t="e">
        <f t="shared" si="201"/>
        <v>#VALUE!</v>
      </c>
      <c r="AE405" s="1075" t="e">
        <f t="shared" si="206"/>
        <v>#VALUE!</v>
      </c>
      <c r="AF405" s="1075" t="e">
        <f t="shared" si="207"/>
        <v>#VALUE!</v>
      </c>
      <c r="AG405" s="1076">
        <f>IF(H405&gt;8,tab!C$157,tab!C$160)</f>
        <v>0.5</v>
      </c>
      <c r="AH405" s="1050">
        <f t="shared" si="208"/>
        <v>0</v>
      </c>
      <c r="AI405" s="1050">
        <f t="shared" si="209"/>
        <v>0</v>
      </c>
      <c r="AJ405" s="1077" t="e">
        <f t="shared" si="210"/>
        <v>#VALUE!</v>
      </c>
      <c r="AK405" s="1053" t="e">
        <f t="shared" si="211"/>
        <v>#VALUE!</v>
      </c>
      <c r="AL405" s="1052">
        <f t="shared" si="212"/>
        <v>30</v>
      </c>
      <c r="AM405" s="1052">
        <f t="shared" si="193"/>
        <v>30</v>
      </c>
      <c r="AN405" s="1078">
        <f t="shared" si="213"/>
        <v>0</v>
      </c>
      <c r="AS405" s="219"/>
      <c r="AU405" s="51"/>
      <c r="AV405" s="51"/>
    </row>
    <row r="406" spans="3:48" ht="13.15" customHeight="1" x14ac:dyDescent="0.2">
      <c r="C406" s="45"/>
      <c r="D406" s="196" t="str">
        <f>IF(op!D294=0,"",op!D294)</f>
        <v/>
      </c>
      <c r="E406" s="196" t="str">
        <f>IF(op!E294=0,"",op!E294)</f>
        <v/>
      </c>
      <c r="F406" s="196" t="str">
        <f>IF(op!F294=0,"",op!F294)</f>
        <v/>
      </c>
      <c r="G406" s="48" t="str">
        <f>IF(op!G294="","",op!G294+1)</f>
        <v/>
      </c>
      <c r="H406" s="1294" t="str">
        <f>IF(op!H294=0,"",op!H294)</f>
        <v/>
      </c>
      <c r="I406" s="48" t="str">
        <f>IF(op!I294=0,"",op!I294)</f>
        <v/>
      </c>
      <c r="J406" s="198" t="str">
        <f t="shared" si="202"/>
        <v/>
      </c>
      <c r="K406" s="1295" t="str">
        <f>IF(op!K294=0,0,op!K294)</f>
        <v/>
      </c>
      <c r="L406" s="963"/>
      <c r="M406" s="951" t="str">
        <f>IF(K406="","",IF(op!M294=0,0,op!M294))</f>
        <v/>
      </c>
      <c r="N406" s="951" t="str">
        <f>IF(K406="","",IF(op!N294=0,0,op!N294))</f>
        <v/>
      </c>
      <c r="O406" s="1083" t="str">
        <f t="shared" si="195"/>
        <v/>
      </c>
      <c r="P406" s="1084" t="str">
        <f t="shared" si="196"/>
        <v/>
      </c>
      <c r="Q406" s="1084" t="str">
        <f t="shared" si="197"/>
        <v/>
      </c>
      <c r="R406" s="963"/>
      <c r="S406" s="1027" t="str">
        <f t="shared" si="203"/>
        <v/>
      </c>
      <c r="T406" s="1027" t="str">
        <f t="shared" si="204"/>
        <v/>
      </c>
      <c r="U406" s="1148" t="str">
        <f t="shared" si="198"/>
        <v/>
      </c>
      <c r="V406" s="6"/>
      <c r="Z406" s="1072" t="str">
        <f t="shared" si="205"/>
        <v/>
      </c>
      <c r="AA406" s="1073">
        <f>+tab!$C$156</f>
        <v>0.62</v>
      </c>
      <c r="AB406" s="1074" t="e">
        <f t="shared" si="199"/>
        <v>#VALUE!</v>
      </c>
      <c r="AC406" s="1074" t="e">
        <f t="shared" si="200"/>
        <v>#VALUE!</v>
      </c>
      <c r="AD406" s="1074" t="e">
        <f t="shared" si="201"/>
        <v>#VALUE!</v>
      </c>
      <c r="AE406" s="1075" t="e">
        <f t="shared" si="206"/>
        <v>#VALUE!</v>
      </c>
      <c r="AF406" s="1075" t="e">
        <f t="shared" si="207"/>
        <v>#VALUE!</v>
      </c>
      <c r="AG406" s="1076">
        <f>IF(H406&gt;8,tab!C$157,tab!C$160)</f>
        <v>0.5</v>
      </c>
      <c r="AH406" s="1050">
        <f t="shared" si="208"/>
        <v>0</v>
      </c>
      <c r="AI406" s="1050">
        <f t="shared" si="209"/>
        <v>0</v>
      </c>
      <c r="AJ406" s="1077" t="e">
        <f t="shared" si="210"/>
        <v>#VALUE!</v>
      </c>
      <c r="AK406" s="1053" t="e">
        <f t="shared" si="211"/>
        <v>#VALUE!</v>
      </c>
      <c r="AL406" s="1052">
        <f t="shared" si="212"/>
        <v>30</v>
      </c>
      <c r="AM406" s="1052">
        <f t="shared" si="193"/>
        <v>30</v>
      </c>
      <c r="AN406" s="1078">
        <f t="shared" si="213"/>
        <v>0</v>
      </c>
      <c r="AS406" s="219"/>
      <c r="AU406" s="51"/>
      <c r="AV406" s="51"/>
    </row>
    <row r="407" spans="3:48" ht="13.15" customHeight="1" x14ac:dyDescent="0.2">
      <c r="C407" s="45"/>
      <c r="D407" s="196" t="str">
        <f>IF(op!D295=0,"",op!D295)</f>
        <v/>
      </c>
      <c r="E407" s="196" t="str">
        <f>IF(op!E295=0,"",op!E295)</f>
        <v/>
      </c>
      <c r="F407" s="196" t="str">
        <f>IF(op!F295=0,"",op!F295)</f>
        <v/>
      </c>
      <c r="G407" s="48" t="str">
        <f>IF(op!G295="","",op!G295+1)</f>
        <v/>
      </c>
      <c r="H407" s="1294" t="str">
        <f>IF(op!H295=0,"",op!H295)</f>
        <v/>
      </c>
      <c r="I407" s="48" t="str">
        <f>IF(op!I295=0,"",op!I295)</f>
        <v/>
      </c>
      <c r="J407" s="198" t="str">
        <f t="shared" si="202"/>
        <v/>
      </c>
      <c r="K407" s="1295" t="str">
        <f>IF(op!K295=0,0,op!K295)</f>
        <v/>
      </c>
      <c r="L407" s="963"/>
      <c r="M407" s="951" t="str">
        <f>IF(K407="","",IF(op!M295=0,0,op!M295))</f>
        <v/>
      </c>
      <c r="N407" s="951" t="str">
        <f>IF(K407="","",IF(op!N295=0,0,op!N295))</f>
        <v/>
      </c>
      <c r="O407" s="1083" t="str">
        <f t="shared" si="195"/>
        <v/>
      </c>
      <c r="P407" s="1084" t="str">
        <f t="shared" si="196"/>
        <v/>
      </c>
      <c r="Q407" s="1084" t="str">
        <f t="shared" si="197"/>
        <v/>
      </c>
      <c r="R407" s="963"/>
      <c r="S407" s="1027" t="str">
        <f t="shared" si="203"/>
        <v/>
      </c>
      <c r="T407" s="1027" t="str">
        <f t="shared" si="204"/>
        <v/>
      </c>
      <c r="U407" s="1148" t="str">
        <f t="shared" si="198"/>
        <v/>
      </c>
      <c r="V407" s="6"/>
      <c r="Z407" s="1072" t="str">
        <f t="shared" si="205"/>
        <v/>
      </c>
      <c r="AA407" s="1073">
        <f>+tab!$C$156</f>
        <v>0.62</v>
      </c>
      <c r="AB407" s="1074" t="e">
        <f t="shared" si="199"/>
        <v>#VALUE!</v>
      </c>
      <c r="AC407" s="1074" t="e">
        <f t="shared" si="200"/>
        <v>#VALUE!</v>
      </c>
      <c r="AD407" s="1074" t="e">
        <f t="shared" si="201"/>
        <v>#VALUE!</v>
      </c>
      <c r="AE407" s="1075" t="e">
        <f t="shared" si="206"/>
        <v>#VALUE!</v>
      </c>
      <c r="AF407" s="1075" t="e">
        <f t="shared" si="207"/>
        <v>#VALUE!</v>
      </c>
      <c r="AG407" s="1076">
        <f>IF(H407&gt;8,tab!C$157,tab!C$160)</f>
        <v>0.5</v>
      </c>
      <c r="AH407" s="1050">
        <f t="shared" si="208"/>
        <v>0</v>
      </c>
      <c r="AI407" s="1050">
        <f t="shared" si="209"/>
        <v>0</v>
      </c>
      <c r="AJ407" s="1077" t="e">
        <f t="shared" si="210"/>
        <v>#VALUE!</v>
      </c>
      <c r="AK407" s="1053" t="e">
        <f t="shared" si="211"/>
        <v>#VALUE!</v>
      </c>
      <c r="AL407" s="1052">
        <f t="shared" si="212"/>
        <v>30</v>
      </c>
      <c r="AM407" s="1052">
        <f t="shared" si="193"/>
        <v>30</v>
      </c>
      <c r="AN407" s="1078">
        <f t="shared" si="213"/>
        <v>0</v>
      </c>
      <c r="AS407" s="219"/>
      <c r="AU407" s="51"/>
      <c r="AV407" s="51"/>
    </row>
    <row r="408" spans="3:48" ht="13.15" customHeight="1" x14ac:dyDescent="0.2">
      <c r="C408" s="45"/>
      <c r="D408" s="196" t="str">
        <f>IF(op!D296=0,"",op!D296)</f>
        <v/>
      </c>
      <c r="E408" s="196" t="str">
        <f>IF(op!E296=0,"",op!E296)</f>
        <v/>
      </c>
      <c r="F408" s="196" t="str">
        <f>IF(op!F296=0,"",op!F296)</f>
        <v/>
      </c>
      <c r="G408" s="48" t="str">
        <f>IF(op!G296="","",op!G296+1)</f>
        <v/>
      </c>
      <c r="H408" s="1294" t="str">
        <f>IF(op!H296=0,"",op!H296)</f>
        <v/>
      </c>
      <c r="I408" s="48" t="str">
        <f>IF(op!I296=0,"",op!I296)</f>
        <v/>
      </c>
      <c r="J408" s="198" t="str">
        <f t="shared" si="202"/>
        <v/>
      </c>
      <c r="K408" s="1295" t="str">
        <f>IF(op!K296=0,0,op!K296)</f>
        <v/>
      </c>
      <c r="L408" s="963"/>
      <c r="M408" s="951" t="str">
        <f>IF(K408="","",IF(op!M296=0,0,op!M296))</f>
        <v/>
      </c>
      <c r="N408" s="951" t="str">
        <f>IF(K408="","",IF(op!N296=0,0,op!N296))</f>
        <v/>
      </c>
      <c r="O408" s="1083" t="str">
        <f t="shared" si="195"/>
        <v/>
      </c>
      <c r="P408" s="1084" t="str">
        <f t="shared" si="196"/>
        <v/>
      </c>
      <c r="Q408" s="1084" t="str">
        <f t="shared" si="197"/>
        <v/>
      </c>
      <c r="R408" s="963"/>
      <c r="S408" s="1027" t="str">
        <f t="shared" si="203"/>
        <v/>
      </c>
      <c r="T408" s="1027" t="str">
        <f t="shared" si="204"/>
        <v/>
      </c>
      <c r="U408" s="1148" t="str">
        <f t="shared" si="198"/>
        <v/>
      </c>
      <c r="V408" s="6"/>
      <c r="Z408" s="1072" t="str">
        <f t="shared" si="205"/>
        <v/>
      </c>
      <c r="AA408" s="1073">
        <f>+tab!$C$156</f>
        <v>0.62</v>
      </c>
      <c r="AB408" s="1074" t="e">
        <f t="shared" si="199"/>
        <v>#VALUE!</v>
      </c>
      <c r="AC408" s="1074" t="e">
        <f t="shared" si="200"/>
        <v>#VALUE!</v>
      </c>
      <c r="AD408" s="1074" t="e">
        <f t="shared" si="201"/>
        <v>#VALUE!</v>
      </c>
      <c r="AE408" s="1075" t="e">
        <f t="shared" si="206"/>
        <v>#VALUE!</v>
      </c>
      <c r="AF408" s="1075" t="e">
        <f t="shared" si="207"/>
        <v>#VALUE!</v>
      </c>
      <c r="AG408" s="1076">
        <f>IF(H408&gt;8,tab!C$157,tab!C$160)</f>
        <v>0.5</v>
      </c>
      <c r="AH408" s="1050">
        <f t="shared" si="208"/>
        <v>0</v>
      </c>
      <c r="AI408" s="1050">
        <f t="shared" si="209"/>
        <v>0</v>
      </c>
      <c r="AJ408" s="1077" t="e">
        <f t="shared" si="210"/>
        <v>#VALUE!</v>
      </c>
      <c r="AK408" s="1053" t="e">
        <f t="shared" si="211"/>
        <v>#VALUE!</v>
      </c>
      <c r="AL408" s="1052">
        <f t="shared" si="212"/>
        <v>30</v>
      </c>
      <c r="AM408" s="1052">
        <f t="shared" si="193"/>
        <v>30</v>
      </c>
      <c r="AN408" s="1078">
        <f t="shared" si="213"/>
        <v>0</v>
      </c>
      <c r="AS408" s="219"/>
      <c r="AU408" s="51"/>
      <c r="AV408" s="51"/>
    </row>
    <row r="409" spans="3:48" ht="13.15" customHeight="1" x14ac:dyDescent="0.2">
      <c r="C409" s="45"/>
      <c r="D409" s="196" t="str">
        <f>IF(op!D297=0,"",op!D297)</f>
        <v/>
      </c>
      <c r="E409" s="196" t="str">
        <f>IF(op!E297=0,"",op!E297)</f>
        <v/>
      </c>
      <c r="F409" s="196" t="str">
        <f>IF(op!F297=0,"",op!F297)</f>
        <v/>
      </c>
      <c r="G409" s="48" t="str">
        <f>IF(op!G297="","",op!G297+1)</f>
        <v/>
      </c>
      <c r="H409" s="1294" t="str">
        <f>IF(op!H297=0,"",op!H297)</f>
        <v/>
      </c>
      <c r="I409" s="48" t="str">
        <f>IF(op!I297=0,"",op!I297)</f>
        <v/>
      </c>
      <c r="J409" s="198" t="str">
        <f t="shared" si="202"/>
        <v/>
      </c>
      <c r="K409" s="1295" t="str">
        <f>IF(op!K297=0,0,op!K297)</f>
        <v/>
      </c>
      <c r="L409" s="963"/>
      <c r="M409" s="951" t="str">
        <f>IF(K409="","",IF(op!M297=0,0,op!M297))</f>
        <v/>
      </c>
      <c r="N409" s="951" t="str">
        <f>IF(K409="","",IF(op!N297=0,0,op!N297))</f>
        <v/>
      </c>
      <c r="O409" s="1083" t="str">
        <f t="shared" si="195"/>
        <v/>
      </c>
      <c r="P409" s="1084" t="str">
        <f t="shared" si="196"/>
        <v/>
      </c>
      <c r="Q409" s="1084" t="str">
        <f t="shared" si="197"/>
        <v/>
      </c>
      <c r="R409" s="963"/>
      <c r="S409" s="1027" t="str">
        <f t="shared" si="203"/>
        <v/>
      </c>
      <c r="T409" s="1027" t="str">
        <f t="shared" si="204"/>
        <v/>
      </c>
      <c r="U409" s="1148" t="str">
        <f t="shared" si="198"/>
        <v/>
      </c>
      <c r="V409" s="6"/>
      <c r="Z409" s="1072" t="str">
        <f t="shared" si="205"/>
        <v/>
      </c>
      <c r="AA409" s="1073">
        <f>+tab!$C$156</f>
        <v>0.62</v>
      </c>
      <c r="AB409" s="1074" t="e">
        <f t="shared" si="199"/>
        <v>#VALUE!</v>
      </c>
      <c r="AC409" s="1074" t="e">
        <f t="shared" si="200"/>
        <v>#VALUE!</v>
      </c>
      <c r="AD409" s="1074" t="e">
        <f t="shared" si="201"/>
        <v>#VALUE!</v>
      </c>
      <c r="AE409" s="1075" t="e">
        <f t="shared" si="206"/>
        <v>#VALUE!</v>
      </c>
      <c r="AF409" s="1075" t="e">
        <f t="shared" si="207"/>
        <v>#VALUE!</v>
      </c>
      <c r="AG409" s="1076">
        <f>IF(H409&gt;8,tab!C$157,tab!C$160)</f>
        <v>0.5</v>
      </c>
      <c r="AH409" s="1050">
        <f t="shared" si="208"/>
        <v>0</v>
      </c>
      <c r="AI409" s="1050">
        <f t="shared" si="209"/>
        <v>0</v>
      </c>
      <c r="AJ409" s="1077" t="e">
        <f t="shared" si="210"/>
        <v>#VALUE!</v>
      </c>
      <c r="AK409" s="1053" t="e">
        <f t="shared" si="211"/>
        <v>#VALUE!</v>
      </c>
      <c r="AL409" s="1052">
        <f t="shared" si="212"/>
        <v>30</v>
      </c>
      <c r="AM409" s="1052">
        <f t="shared" si="193"/>
        <v>30</v>
      </c>
      <c r="AN409" s="1078">
        <f t="shared" si="213"/>
        <v>0</v>
      </c>
      <c r="AS409" s="219"/>
      <c r="AU409" s="51"/>
      <c r="AV409" s="51"/>
    </row>
    <row r="410" spans="3:48" ht="13.15" customHeight="1" x14ac:dyDescent="0.2">
      <c r="C410" s="45"/>
      <c r="D410" s="196" t="str">
        <f>IF(op!D298=0,"",op!D298)</f>
        <v/>
      </c>
      <c r="E410" s="196" t="str">
        <f>IF(op!E298=0,"",op!E298)</f>
        <v/>
      </c>
      <c r="F410" s="196" t="str">
        <f>IF(op!F298=0,"",op!F298)</f>
        <v/>
      </c>
      <c r="G410" s="48" t="str">
        <f>IF(op!G298="","",op!G298+1)</f>
        <v/>
      </c>
      <c r="H410" s="1294" t="str">
        <f>IF(op!H298=0,"",op!H298)</f>
        <v/>
      </c>
      <c r="I410" s="48" t="str">
        <f>IF(op!I298=0,"",op!I298)</f>
        <v/>
      </c>
      <c r="J410" s="198" t="str">
        <f t="shared" si="202"/>
        <v/>
      </c>
      <c r="K410" s="1295" t="str">
        <f>IF(op!K298=0,0,op!K298)</f>
        <v/>
      </c>
      <c r="L410" s="963"/>
      <c r="M410" s="951" t="str">
        <f>IF(K410="","",IF(op!M298=0,0,op!M298))</f>
        <v/>
      </c>
      <c r="N410" s="951" t="str">
        <f>IF(K410="","",IF(op!N298=0,0,op!N298))</f>
        <v/>
      </c>
      <c r="O410" s="1083" t="str">
        <f t="shared" si="195"/>
        <v/>
      </c>
      <c r="P410" s="1084" t="str">
        <f t="shared" si="196"/>
        <v/>
      </c>
      <c r="Q410" s="1084" t="str">
        <f t="shared" si="197"/>
        <v/>
      </c>
      <c r="R410" s="963"/>
      <c r="S410" s="1027" t="str">
        <f t="shared" si="203"/>
        <v/>
      </c>
      <c r="T410" s="1027" t="str">
        <f t="shared" si="204"/>
        <v/>
      </c>
      <c r="U410" s="1148" t="str">
        <f t="shared" si="198"/>
        <v/>
      </c>
      <c r="V410" s="6"/>
      <c r="Z410" s="1072" t="str">
        <f t="shared" si="205"/>
        <v/>
      </c>
      <c r="AA410" s="1073">
        <f>+tab!$C$156</f>
        <v>0.62</v>
      </c>
      <c r="AB410" s="1074" t="e">
        <f t="shared" si="199"/>
        <v>#VALUE!</v>
      </c>
      <c r="AC410" s="1074" t="e">
        <f t="shared" si="200"/>
        <v>#VALUE!</v>
      </c>
      <c r="AD410" s="1074" t="e">
        <f t="shared" si="201"/>
        <v>#VALUE!</v>
      </c>
      <c r="AE410" s="1075" t="e">
        <f t="shared" si="206"/>
        <v>#VALUE!</v>
      </c>
      <c r="AF410" s="1075" t="e">
        <f t="shared" si="207"/>
        <v>#VALUE!</v>
      </c>
      <c r="AG410" s="1076">
        <f>IF(H410&gt;8,tab!C$157,tab!C$160)</f>
        <v>0.5</v>
      </c>
      <c r="AH410" s="1050">
        <f t="shared" si="208"/>
        <v>0</v>
      </c>
      <c r="AI410" s="1050">
        <f t="shared" si="209"/>
        <v>0</v>
      </c>
      <c r="AJ410" s="1077" t="e">
        <f t="shared" si="210"/>
        <v>#VALUE!</v>
      </c>
      <c r="AK410" s="1053" t="e">
        <f t="shared" si="211"/>
        <v>#VALUE!</v>
      </c>
      <c r="AL410" s="1052">
        <f t="shared" si="212"/>
        <v>30</v>
      </c>
      <c r="AM410" s="1052">
        <f t="shared" si="193"/>
        <v>30</v>
      </c>
      <c r="AN410" s="1078">
        <f t="shared" si="213"/>
        <v>0</v>
      </c>
      <c r="AS410" s="219"/>
      <c r="AU410" s="51"/>
      <c r="AV410" s="51"/>
    </row>
    <row r="411" spans="3:48" ht="13.15" customHeight="1" x14ac:dyDescent="0.2">
      <c r="C411" s="45"/>
      <c r="D411" s="196" t="str">
        <f>IF(op!D299=0,"",op!D299)</f>
        <v/>
      </c>
      <c r="E411" s="196" t="str">
        <f>IF(op!E299=0,"",op!E299)</f>
        <v/>
      </c>
      <c r="F411" s="196" t="str">
        <f>IF(op!F299=0,"",op!F299)</f>
        <v/>
      </c>
      <c r="G411" s="48" t="str">
        <f>IF(op!G299="","",op!G299+1)</f>
        <v/>
      </c>
      <c r="H411" s="1294" t="str">
        <f>IF(op!H299=0,"",op!H299)</f>
        <v/>
      </c>
      <c r="I411" s="48" t="str">
        <f>IF(op!I299=0,"",op!I299)</f>
        <v/>
      </c>
      <c r="J411" s="198" t="str">
        <f t="shared" si="202"/>
        <v/>
      </c>
      <c r="K411" s="1295" t="str">
        <f>IF(op!K299=0,0,op!K299)</f>
        <v/>
      </c>
      <c r="L411" s="963"/>
      <c r="M411" s="951" t="str">
        <f>IF(K411="","",IF(op!M299=0,0,op!M299))</f>
        <v/>
      </c>
      <c r="N411" s="951" t="str">
        <f>IF(K411="","",IF(op!N299=0,0,op!N299))</f>
        <v/>
      </c>
      <c r="O411" s="1083" t="str">
        <f t="shared" si="195"/>
        <v/>
      </c>
      <c r="P411" s="1084" t="str">
        <f t="shared" si="196"/>
        <v/>
      </c>
      <c r="Q411" s="1084" t="str">
        <f t="shared" si="197"/>
        <v/>
      </c>
      <c r="R411" s="963"/>
      <c r="S411" s="1027" t="str">
        <f t="shared" si="203"/>
        <v/>
      </c>
      <c r="T411" s="1027" t="str">
        <f t="shared" si="204"/>
        <v/>
      </c>
      <c r="U411" s="1148" t="str">
        <f t="shared" si="198"/>
        <v/>
      </c>
      <c r="V411" s="6"/>
      <c r="Z411" s="1072" t="str">
        <f t="shared" si="205"/>
        <v/>
      </c>
      <c r="AA411" s="1073">
        <f>+tab!$C$156</f>
        <v>0.62</v>
      </c>
      <c r="AB411" s="1074" t="e">
        <f t="shared" si="199"/>
        <v>#VALUE!</v>
      </c>
      <c r="AC411" s="1074" t="e">
        <f t="shared" si="200"/>
        <v>#VALUE!</v>
      </c>
      <c r="AD411" s="1074" t="e">
        <f t="shared" si="201"/>
        <v>#VALUE!</v>
      </c>
      <c r="AE411" s="1075" t="e">
        <f t="shared" si="206"/>
        <v>#VALUE!</v>
      </c>
      <c r="AF411" s="1075" t="e">
        <f t="shared" si="207"/>
        <v>#VALUE!</v>
      </c>
      <c r="AG411" s="1076">
        <f>IF(H411&gt;8,tab!C$157,tab!C$160)</f>
        <v>0.5</v>
      </c>
      <c r="AH411" s="1050">
        <f t="shared" si="208"/>
        <v>0</v>
      </c>
      <c r="AI411" s="1050">
        <f t="shared" si="209"/>
        <v>0</v>
      </c>
      <c r="AJ411" s="1077" t="e">
        <f t="shared" si="210"/>
        <v>#VALUE!</v>
      </c>
      <c r="AK411" s="1053" t="e">
        <f t="shared" si="211"/>
        <v>#VALUE!</v>
      </c>
      <c r="AL411" s="1052">
        <f t="shared" si="212"/>
        <v>30</v>
      </c>
      <c r="AM411" s="1052">
        <f t="shared" si="193"/>
        <v>30</v>
      </c>
      <c r="AN411" s="1078">
        <f t="shared" si="213"/>
        <v>0</v>
      </c>
      <c r="AS411" s="219"/>
      <c r="AU411" s="51"/>
      <c r="AV411" s="51"/>
    </row>
    <row r="412" spans="3:48" ht="13.15" customHeight="1" x14ac:dyDescent="0.2">
      <c r="C412" s="45"/>
      <c r="D412" s="196" t="str">
        <f>IF(op!D300=0,"",op!D300)</f>
        <v/>
      </c>
      <c r="E412" s="196" t="str">
        <f>IF(op!E300=0,"",op!E300)</f>
        <v/>
      </c>
      <c r="F412" s="196" t="str">
        <f>IF(op!F300=0,"",op!F300)</f>
        <v/>
      </c>
      <c r="G412" s="48" t="str">
        <f>IF(op!G300="","",op!G300+1)</f>
        <v/>
      </c>
      <c r="H412" s="1294" t="str">
        <f>IF(op!H300=0,"",op!H300)</f>
        <v/>
      </c>
      <c r="I412" s="48" t="str">
        <f>IF(op!I300=0,"",op!I300)</f>
        <v/>
      </c>
      <c r="J412" s="198" t="str">
        <f t="shared" si="202"/>
        <v/>
      </c>
      <c r="K412" s="1295" t="str">
        <f>IF(op!K300=0,0,op!K300)</f>
        <v/>
      </c>
      <c r="L412" s="963"/>
      <c r="M412" s="951" t="str">
        <f>IF(K412="","",IF(op!M300=0,0,op!M300))</f>
        <v/>
      </c>
      <c r="N412" s="951" t="str">
        <f>IF(K412="","",IF(op!N300=0,0,op!N300))</f>
        <v/>
      </c>
      <c r="O412" s="1083" t="str">
        <f t="shared" si="195"/>
        <v/>
      </c>
      <c r="P412" s="1084" t="str">
        <f t="shared" si="196"/>
        <v/>
      </c>
      <c r="Q412" s="1084" t="str">
        <f t="shared" si="197"/>
        <v/>
      </c>
      <c r="R412" s="963"/>
      <c r="S412" s="1027" t="str">
        <f t="shared" si="203"/>
        <v/>
      </c>
      <c r="T412" s="1027" t="str">
        <f t="shared" si="204"/>
        <v/>
      </c>
      <c r="U412" s="1148" t="str">
        <f t="shared" si="198"/>
        <v/>
      </c>
      <c r="V412" s="6"/>
      <c r="Z412" s="1072" t="str">
        <f t="shared" si="205"/>
        <v/>
      </c>
      <c r="AA412" s="1073">
        <f>+tab!$C$156</f>
        <v>0.62</v>
      </c>
      <c r="AB412" s="1074" t="e">
        <f t="shared" si="199"/>
        <v>#VALUE!</v>
      </c>
      <c r="AC412" s="1074" t="e">
        <f t="shared" si="200"/>
        <v>#VALUE!</v>
      </c>
      <c r="AD412" s="1074" t="e">
        <f t="shared" si="201"/>
        <v>#VALUE!</v>
      </c>
      <c r="AE412" s="1075" t="e">
        <f t="shared" si="206"/>
        <v>#VALUE!</v>
      </c>
      <c r="AF412" s="1075" t="e">
        <f t="shared" si="207"/>
        <v>#VALUE!</v>
      </c>
      <c r="AG412" s="1076">
        <f>IF(H412&gt;8,tab!C$157,tab!C$160)</f>
        <v>0.5</v>
      </c>
      <c r="AH412" s="1050">
        <f t="shared" si="208"/>
        <v>0</v>
      </c>
      <c r="AI412" s="1050">
        <f t="shared" si="209"/>
        <v>0</v>
      </c>
      <c r="AJ412" s="1077" t="e">
        <f t="shared" si="210"/>
        <v>#VALUE!</v>
      </c>
      <c r="AK412" s="1053" t="e">
        <f t="shared" si="211"/>
        <v>#VALUE!</v>
      </c>
      <c r="AL412" s="1052">
        <f t="shared" si="212"/>
        <v>30</v>
      </c>
      <c r="AM412" s="1052">
        <f t="shared" si="193"/>
        <v>30</v>
      </c>
      <c r="AN412" s="1078">
        <f t="shared" si="213"/>
        <v>0</v>
      </c>
      <c r="AS412" s="219"/>
      <c r="AU412" s="51"/>
      <c r="AV412" s="51"/>
    </row>
    <row r="413" spans="3:48" ht="13.15" customHeight="1" x14ac:dyDescent="0.2">
      <c r="C413" s="45"/>
      <c r="D413" s="196" t="str">
        <f>IF(op!D301=0,"",op!D301)</f>
        <v/>
      </c>
      <c r="E413" s="196" t="str">
        <f>IF(op!E301=0,"",op!E301)</f>
        <v/>
      </c>
      <c r="F413" s="196" t="str">
        <f>IF(op!F301=0,"",op!F301)</f>
        <v/>
      </c>
      <c r="G413" s="48" t="str">
        <f>IF(op!G301="","",op!G301+1)</f>
        <v/>
      </c>
      <c r="H413" s="1294" t="str">
        <f>IF(op!H301=0,"",op!H301)</f>
        <v/>
      </c>
      <c r="I413" s="48" t="str">
        <f>IF(op!I301=0,"",op!I301)</f>
        <v/>
      </c>
      <c r="J413" s="198" t="str">
        <f t="shared" si="202"/>
        <v/>
      </c>
      <c r="K413" s="1295" t="str">
        <f>IF(op!K301=0,0,op!K301)</f>
        <v/>
      </c>
      <c r="L413" s="963"/>
      <c r="M413" s="951" t="str">
        <f>IF(K413="","",IF(op!M301=0,0,op!M301))</f>
        <v/>
      </c>
      <c r="N413" s="951" t="str">
        <f>IF(K413="","",IF(op!N301=0,0,op!N301))</f>
        <v/>
      </c>
      <c r="O413" s="1083" t="str">
        <f t="shared" si="195"/>
        <v/>
      </c>
      <c r="P413" s="1084" t="str">
        <f t="shared" si="196"/>
        <v/>
      </c>
      <c r="Q413" s="1084" t="str">
        <f t="shared" si="197"/>
        <v/>
      </c>
      <c r="R413" s="963"/>
      <c r="S413" s="1027" t="str">
        <f t="shared" si="203"/>
        <v/>
      </c>
      <c r="T413" s="1027" t="str">
        <f t="shared" si="204"/>
        <v/>
      </c>
      <c r="U413" s="1148" t="str">
        <f t="shared" si="198"/>
        <v/>
      </c>
      <c r="V413" s="6"/>
      <c r="Z413" s="1072" t="str">
        <f t="shared" si="205"/>
        <v/>
      </c>
      <c r="AA413" s="1073">
        <f>+tab!$C$156</f>
        <v>0.62</v>
      </c>
      <c r="AB413" s="1074" t="e">
        <f t="shared" si="199"/>
        <v>#VALUE!</v>
      </c>
      <c r="AC413" s="1074" t="e">
        <f t="shared" si="200"/>
        <v>#VALUE!</v>
      </c>
      <c r="AD413" s="1074" t="e">
        <f t="shared" si="201"/>
        <v>#VALUE!</v>
      </c>
      <c r="AE413" s="1075" t="e">
        <f t="shared" si="206"/>
        <v>#VALUE!</v>
      </c>
      <c r="AF413" s="1075" t="e">
        <f t="shared" si="207"/>
        <v>#VALUE!</v>
      </c>
      <c r="AG413" s="1076">
        <f>IF(H413&gt;8,tab!C$157,tab!C$160)</f>
        <v>0.5</v>
      </c>
      <c r="AH413" s="1050">
        <f t="shared" si="208"/>
        <v>0</v>
      </c>
      <c r="AI413" s="1050">
        <f t="shared" si="209"/>
        <v>0</v>
      </c>
      <c r="AJ413" s="1077" t="e">
        <f t="shared" si="210"/>
        <v>#VALUE!</v>
      </c>
      <c r="AK413" s="1053" t="e">
        <f t="shared" si="211"/>
        <v>#VALUE!</v>
      </c>
      <c r="AL413" s="1052">
        <f t="shared" si="212"/>
        <v>30</v>
      </c>
      <c r="AM413" s="1052">
        <f t="shared" si="193"/>
        <v>30</v>
      </c>
      <c r="AN413" s="1078">
        <f t="shared" si="213"/>
        <v>0</v>
      </c>
      <c r="AS413" s="219"/>
      <c r="AU413" s="51"/>
      <c r="AV413" s="51"/>
    </row>
    <row r="414" spans="3:48" ht="13.15" customHeight="1" x14ac:dyDescent="0.2">
      <c r="C414" s="45"/>
      <c r="D414" s="196" t="str">
        <f>IF(op!D302=0,"",op!D302)</f>
        <v/>
      </c>
      <c r="E414" s="196" t="str">
        <f>IF(op!E302=0,"",op!E302)</f>
        <v/>
      </c>
      <c r="F414" s="196" t="str">
        <f>IF(op!F302=0,"",op!F302)</f>
        <v/>
      </c>
      <c r="G414" s="48" t="str">
        <f>IF(op!G302="","",op!G302+1)</f>
        <v/>
      </c>
      <c r="H414" s="1294" t="str">
        <f>IF(op!H302=0,"",op!H302)</f>
        <v/>
      </c>
      <c r="I414" s="48" t="str">
        <f>IF(op!I302=0,"",op!I302)</f>
        <v/>
      </c>
      <c r="J414" s="198" t="str">
        <f t="shared" si="202"/>
        <v/>
      </c>
      <c r="K414" s="1295" t="str">
        <f>IF(op!K302=0,0,op!K302)</f>
        <v/>
      </c>
      <c r="L414" s="963"/>
      <c r="M414" s="951" t="str">
        <f>IF(K414="","",IF(op!M302=0,0,op!M302))</f>
        <v/>
      </c>
      <c r="N414" s="951" t="str">
        <f>IF(K414="","",IF(op!N302=0,0,op!N302))</f>
        <v/>
      </c>
      <c r="O414" s="1083" t="str">
        <f t="shared" si="195"/>
        <v/>
      </c>
      <c r="P414" s="1084" t="str">
        <f t="shared" si="196"/>
        <v/>
      </c>
      <c r="Q414" s="1084" t="str">
        <f t="shared" si="197"/>
        <v/>
      </c>
      <c r="R414" s="963"/>
      <c r="S414" s="1027" t="str">
        <f t="shared" si="203"/>
        <v/>
      </c>
      <c r="T414" s="1027" t="str">
        <f t="shared" si="204"/>
        <v/>
      </c>
      <c r="U414" s="1148" t="str">
        <f t="shared" si="198"/>
        <v/>
      </c>
      <c r="V414" s="6"/>
      <c r="Z414" s="1072" t="str">
        <f t="shared" si="205"/>
        <v/>
      </c>
      <c r="AA414" s="1073">
        <f>+tab!$C$156</f>
        <v>0.62</v>
      </c>
      <c r="AB414" s="1074" t="e">
        <f t="shared" si="199"/>
        <v>#VALUE!</v>
      </c>
      <c r="AC414" s="1074" t="e">
        <f t="shared" si="200"/>
        <v>#VALUE!</v>
      </c>
      <c r="AD414" s="1074" t="e">
        <f t="shared" si="201"/>
        <v>#VALUE!</v>
      </c>
      <c r="AE414" s="1075" t="e">
        <f t="shared" si="206"/>
        <v>#VALUE!</v>
      </c>
      <c r="AF414" s="1075" t="e">
        <f t="shared" si="207"/>
        <v>#VALUE!</v>
      </c>
      <c r="AG414" s="1076">
        <f>IF(H414&gt;8,tab!C$157,tab!C$160)</f>
        <v>0.5</v>
      </c>
      <c r="AH414" s="1050">
        <f t="shared" si="208"/>
        <v>0</v>
      </c>
      <c r="AI414" s="1050">
        <f t="shared" si="209"/>
        <v>0</v>
      </c>
      <c r="AJ414" s="1077" t="e">
        <f t="shared" si="210"/>
        <v>#VALUE!</v>
      </c>
      <c r="AK414" s="1053" t="e">
        <f t="shared" si="211"/>
        <v>#VALUE!</v>
      </c>
      <c r="AL414" s="1052">
        <f t="shared" si="212"/>
        <v>30</v>
      </c>
      <c r="AM414" s="1052">
        <f t="shared" si="193"/>
        <v>30</v>
      </c>
      <c r="AN414" s="1078">
        <f t="shared" si="213"/>
        <v>0</v>
      </c>
      <c r="AS414" s="219"/>
      <c r="AU414" s="51"/>
      <c r="AV414" s="51"/>
    </row>
    <row r="415" spans="3:48" ht="13.15" customHeight="1" x14ac:dyDescent="0.2">
      <c r="C415" s="45"/>
      <c r="D415" s="196" t="str">
        <f>IF(op!D303=0,"",op!D303)</f>
        <v/>
      </c>
      <c r="E415" s="196" t="str">
        <f>IF(op!E303=0,"",op!E303)</f>
        <v/>
      </c>
      <c r="F415" s="196" t="str">
        <f>IF(op!F303=0,"",op!F303)</f>
        <v/>
      </c>
      <c r="G415" s="48" t="str">
        <f>IF(op!G303="","",op!G303+1)</f>
        <v/>
      </c>
      <c r="H415" s="1294" t="str">
        <f>IF(op!H303=0,"",op!H303)</f>
        <v/>
      </c>
      <c r="I415" s="48" t="str">
        <f>IF(op!I303=0,"",op!I303)</f>
        <v/>
      </c>
      <c r="J415" s="198" t="str">
        <f t="shared" si="202"/>
        <v/>
      </c>
      <c r="K415" s="1295" t="str">
        <f>IF(op!K303=0,0,op!K303)</f>
        <v/>
      </c>
      <c r="L415" s="963"/>
      <c r="M415" s="951" t="str">
        <f>IF(K415="","",IF(op!M303=0,0,op!M303))</f>
        <v/>
      </c>
      <c r="N415" s="951" t="str">
        <f>IF(K415="","",IF(op!N303=0,0,op!N303))</f>
        <v/>
      </c>
      <c r="O415" s="1083" t="str">
        <f t="shared" si="195"/>
        <v/>
      </c>
      <c r="P415" s="1084" t="str">
        <f t="shared" si="196"/>
        <v/>
      </c>
      <c r="Q415" s="1084" t="str">
        <f t="shared" si="197"/>
        <v/>
      </c>
      <c r="R415" s="963"/>
      <c r="S415" s="1027" t="str">
        <f t="shared" si="203"/>
        <v/>
      </c>
      <c r="T415" s="1027" t="str">
        <f t="shared" si="204"/>
        <v/>
      </c>
      <c r="U415" s="1148" t="str">
        <f t="shared" si="198"/>
        <v/>
      </c>
      <c r="V415" s="6"/>
      <c r="Z415" s="1072" t="str">
        <f t="shared" si="205"/>
        <v/>
      </c>
      <c r="AA415" s="1073">
        <f>+tab!$C$156</f>
        <v>0.62</v>
      </c>
      <c r="AB415" s="1074" t="e">
        <f t="shared" si="199"/>
        <v>#VALUE!</v>
      </c>
      <c r="AC415" s="1074" t="e">
        <f t="shared" si="200"/>
        <v>#VALUE!</v>
      </c>
      <c r="AD415" s="1074" t="e">
        <f t="shared" si="201"/>
        <v>#VALUE!</v>
      </c>
      <c r="AE415" s="1075" t="e">
        <f t="shared" si="206"/>
        <v>#VALUE!</v>
      </c>
      <c r="AF415" s="1075" t="e">
        <f t="shared" si="207"/>
        <v>#VALUE!</v>
      </c>
      <c r="AG415" s="1076">
        <f>IF(H415&gt;8,tab!C$157,tab!C$160)</f>
        <v>0.5</v>
      </c>
      <c r="AH415" s="1050">
        <f t="shared" si="208"/>
        <v>0</v>
      </c>
      <c r="AI415" s="1050">
        <f t="shared" si="209"/>
        <v>0</v>
      </c>
      <c r="AJ415" s="1077" t="e">
        <f t="shared" si="210"/>
        <v>#VALUE!</v>
      </c>
      <c r="AK415" s="1053" t="e">
        <f t="shared" si="211"/>
        <v>#VALUE!</v>
      </c>
      <c r="AL415" s="1052">
        <f t="shared" si="212"/>
        <v>30</v>
      </c>
      <c r="AM415" s="1052">
        <f t="shared" si="193"/>
        <v>30</v>
      </c>
      <c r="AN415" s="1078">
        <f t="shared" si="213"/>
        <v>0</v>
      </c>
      <c r="AS415" s="219"/>
      <c r="AU415" s="51"/>
      <c r="AV415" s="51"/>
    </row>
    <row r="416" spans="3:48" ht="13.15" customHeight="1" x14ac:dyDescent="0.2">
      <c r="C416" s="45"/>
      <c r="D416" s="196" t="str">
        <f>IF(op!D304=0,"",op!D304)</f>
        <v/>
      </c>
      <c r="E416" s="196" t="str">
        <f>IF(op!E304=0,"",op!E304)</f>
        <v/>
      </c>
      <c r="F416" s="196" t="str">
        <f>IF(op!F304=0,"",op!F304)</f>
        <v/>
      </c>
      <c r="G416" s="48" t="str">
        <f>IF(op!G304="","",op!G304+1)</f>
        <v/>
      </c>
      <c r="H416" s="1294" t="str">
        <f>IF(op!H304=0,"",op!H304)</f>
        <v/>
      </c>
      <c r="I416" s="48" t="str">
        <f>IF(op!I304=0,"",op!I304)</f>
        <v/>
      </c>
      <c r="J416" s="198" t="str">
        <f t="shared" ref="J416:J447" si="214">IF(E416="","",IF(J304=VLOOKUP(I416,Schaal2014,22,FALSE),J304,J304+1))</f>
        <v/>
      </c>
      <c r="K416" s="1295" t="str">
        <f>IF(op!K304=0,0,op!K304)</f>
        <v/>
      </c>
      <c r="L416" s="963"/>
      <c r="M416" s="951" t="str">
        <f>IF(K416="","",IF(op!M304=0,0,op!M304))</f>
        <v/>
      </c>
      <c r="N416" s="951" t="str">
        <f>IF(K416="","",IF(op!N304=0,0,op!N304))</f>
        <v/>
      </c>
      <c r="O416" s="1083" t="str">
        <f t="shared" si="195"/>
        <v/>
      </c>
      <c r="P416" s="1084" t="str">
        <f t="shared" si="196"/>
        <v/>
      </c>
      <c r="Q416" s="1084" t="str">
        <f t="shared" si="197"/>
        <v/>
      </c>
      <c r="R416" s="963"/>
      <c r="S416" s="1027" t="str">
        <f t="shared" ref="S416:S451" si="215">IF(K416="","",(1659*K416-Q416)*AC416)</f>
        <v/>
      </c>
      <c r="T416" s="1027" t="str">
        <f t="shared" ref="T416:T451" si="216">IF(K416="","",(Q416*AD416)+AB416*(AE416+AF416*(1-AG416)))</f>
        <v/>
      </c>
      <c r="U416" s="1148" t="str">
        <f t="shared" si="198"/>
        <v/>
      </c>
      <c r="V416" s="6"/>
      <c r="Z416" s="1072" t="str">
        <f t="shared" ref="Z416:Z451" si="217">IF(I416="","",VLOOKUP(I416,Schaal2014,J416+1,FALSE))</f>
        <v/>
      </c>
      <c r="AA416" s="1073">
        <f>+tab!$C$156</f>
        <v>0.62</v>
      </c>
      <c r="AB416" s="1074" t="e">
        <f t="shared" si="199"/>
        <v>#VALUE!</v>
      </c>
      <c r="AC416" s="1074" t="e">
        <f t="shared" si="200"/>
        <v>#VALUE!</v>
      </c>
      <c r="AD416" s="1074" t="e">
        <f t="shared" si="201"/>
        <v>#VALUE!</v>
      </c>
      <c r="AE416" s="1075" t="e">
        <f t="shared" ref="AE416:AE451" si="218">O416+P416</f>
        <v>#VALUE!</v>
      </c>
      <c r="AF416" s="1075" t="e">
        <f t="shared" ref="AF416:AF451" si="219">M416+N416</f>
        <v>#VALUE!</v>
      </c>
      <c r="AG416" s="1076">
        <f>IF(H416&gt;8,tab!C$157,tab!C$160)</f>
        <v>0.5</v>
      </c>
      <c r="AH416" s="1050">
        <f t="shared" ref="AH416:AH451" si="220">IF(G416&lt;25,0,IF(G416=25,25,IF(G416&lt;40,0,IF(G416=40,40,IF(G416&gt;=40,0)))))</f>
        <v>0</v>
      </c>
      <c r="AI416" s="1050">
        <f t="shared" ref="AI416:AI447" si="221">IF(AH416=25,Z416*1.08*K416/2,IF(AH416=40,Z416*1.08*K416,IF(AH416=0,0)))</f>
        <v>0</v>
      </c>
      <c r="AJ416" s="1077" t="e">
        <f t="shared" ref="AJ416:AJ451" si="222">DATE(YEAR($E$345),MONTH(H416),DAY(H416))&gt;$E$345</f>
        <v>#VALUE!</v>
      </c>
      <c r="AK416" s="1053" t="e">
        <f t="shared" ref="AK416:AK447" si="223">YEAR($E$345)-YEAR(H416)-AJ416</f>
        <v>#VALUE!</v>
      </c>
      <c r="AL416" s="1052">
        <f t="shared" ref="AL416:AL447" si="224">IF((H416=""),30,AK416)</f>
        <v>30</v>
      </c>
      <c r="AM416" s="1052">
        <f t="shared" ref="AM416:AM451" si="225">IF((AL416)&gt;50,50,(AL416))</f>
        <v>30</v>
      </c>
      <c r="AN416" s="1078">
        <f t="shared" ref="AN416:AN447" si="226">(AM416*(SUM(K416:K416)))</f>
        <v>0</v>
      </c>
      <c r="AS416" s="219"/>
      <c r="AU416" s="51"/>
      <c r="AV416" s="51"/>
    </row>
    <row r="417" spans="3:48" ht="13.15" customHeight="1" x14ac:dyDescent="0.2">
      <c r="C417" s="45"/>
      <c r="D417" s="196" t="str">
        <f>IF(op!D305=0,"",op!D305)</f>
        <v/>
      </c>
      <c r="E417" s="196" t="str">
        <f>IF(op!E305=0,"",op!E305)</f>
        <v/>
      </c>
      <c r="F417" s="196" t="str">
        <f>IF(op!F305=0,"",op!F305)</f>
        <v/>
      </c>
      <c r="G417" s="48" t="str">
        <f>IF(op!G305="","",op!G305+1)</f>
        <v/>
      </c>
      <c r="H417" s="1294" t="str">
        <f>IF(op!H305=0,"",op!H305)</f>
        <v/>
      </c>
      <c r="I417" s="48" t="str">
        <f>IF(op!I305=0,"",op!I305)</f>
        <v/>
      </c>
      <c r="J417" s="198" t="str">
        <f t="shared" si="214"/>
        <v/>
      </c>
      <c r="K417" s="1295" t="str">
        <f>IF(op!K305=0,0,op!K305)</f>
        <v/>
      </c>
      <c r="L417" s="963"/>
      <c r="M417" s="951" t="str">
        <f>IF(K417="","",IF(op!M305=0,0,op!M305))</f>
        <v/>
      </c>
      <c r="N417" s="951" t="str">
        <f>IF(K417="","",IF(op!N305=0,0,op!N305))</f>
        <v/>
      </c>
      <c r="O417" s="1083" t="str">
        <f t="shared" ref="O417:O451" si="227">IF(K417="","",IF(K417*40&gt;40,40,K417*40))</f>
        <v/>
      </c>
      <c r="P417" s="1084" t="str">
        <f t="shared" ref="P417:P451" si="228">IF(I417="","",IF(J417&lt;4,IF(40*K417&gt;40,40,40*K417),0))</f>
        <v/>
      </c>
      <c r="Q417" s="1084" t="str">
        <f t="shared" ref="Q417:Q451" si="229">IF(K417="","",SUM(M417:P417))</f>
        <v/>
      </c>
      <c r="R417" s="963"/>
      <c r="S417" s="1027" t="str">
        <f t="shared" si="215"/>
        <v/>
      </c>
      <c r="T417" s="1027" t="str">
        <f t="shared" si="216"/>
        <v/>
      </c>
      <c r="U417" s="1148" t="str">
        <f t="shared" ref="U417:U451" si="230">IF(K417="","",SUM(S417:T417))</f>
        <v/>
      </c>
      <c r="V417" s="6"/>
      <c r="Z417" s="1072" t="str">
        <f t="shared" si="217"/>
        <v/>
      </c>
      <c r="AA417" s="1073">
        <f>+tab!$C$156</f>
        <v>0.62</v>
      </c>
      <c r="AB417" s="1074" t="e">
        <f t="shared" ref="AB417:AB451" si="231">Z417*12/1659</f>
        <v>#VALUE!</v>
      </c>
      <c r="AC417" s="1074" t="e">
        <f t="shared" ref="AC417:AC451" si="232">Z417*12*(1+AA417)/1659</f>
        <v>#VALUE!</v>
      </c>
      <c r="AD417" s="1074" t="e">
        <f t="shared" ref="AD417:AD451" si="233">AC417-AB417</f>
        <v>#VALUE!</v>
      </c>
      <c r="AE417" s="1075" t="e">
        <f t="shared" si="218"/>
        <v>#VALUE!</v>
      </c>
      <c r="AF417" s="1075" t="e">
        <f t="shared" si="219"/>
        <v>#VALUE!</v>
      </c>
      <c r="AG417" s="1076">
        <f>IF(H417&gt;8,tab!C$157,tab!C$160)</f>
        <v>0.5</v>
      </c>
      <c r="AH417" s="1050">
        <f t="shared" si="220"/>
        <v>0</v>
      </c>
      <c r="AI417" s="1050">
        <f t="shared" si="221"/>
        <v>0</v>
      </c>
      <c r="AJ417" s="1077" t="e">
        <f t="shared" si="222"/>
        <v>#VALUE!</v>
      </c>
      <c r="AK417" s="1053" t="e">
        <f t="shared" si="223"/>
        <v>#VALUE!</v>
      </c>
      <c r="AL417" s="1052">
        <f t="shared" si="224"/>
        <v>30</v>
      </c>
      <c r="AM417" s="1052">
        <f t="shared" si="225"/>
        <v>30</v>
      </c>
      <c r="AN417" s="1078">
        <f t="shared" si="226"/>
        <v>0</v>
      </c>
      <c r="AS417" s="219"/>
      <c r="AU417" s="51"/>
      <c r="AV417" s="51"/>
    </row>
    <row r="418" spans="3:48" ht="13.15" customHeight="1" x14ac:dyDescent="0.2">
      <c r="C418" s="45"/>
      <c r="D418" s="196" t="str">
        <f>IF(op!D306=0,"",op!D306)</f>
        <v/>
      </c>
      <c r="E418" s="196" t="str">
        <f>IF(op!E306=0,"",op!E306)</f>
        <v/>
      </c>
      <c r="F418" s="196" t="str">
        <f>IF(op!F306=0,"",op!F306)</f>
        <v/>
      </c>
      <c r="G418" s="48" t="str">
        <f>IF(op!G306="","",op!G306+1)</f>
        <v/>
      </c>
      <c r="H418" s="1294" t="str">
        <f>IF(op!H306=0,"",op!H306)</f>
        <v/>
      </c>
      <c r="I418" s="48" t="str">
        <f>IF(op!I306=0,"",op!I306)</f>
        <v/>
      </c>
      <c r="J418" s="198" t="str">
        <f t="shared" si="214"/>
        <v/>
      </c>
      <c r="K418" s="1295" t="str">
        <f>IF(op!K306=0,0,op!K306)</f>
        <v/>
      </c>
      <c r="L418" s="963"/>
      <c r="M418" s="951" t="str">
        <f>IF(K418="","",IF(op!M306=0,0,op!M306))</f>
        <v/>
      </c>
      <c r="N418" s="951" t="str">
        <f>IF(K418="","",IF(op!N306=0,0,op!N306))</f>
        <v/>
      </c>
      <c r="O418" s="1083" t="str">
        <f t="shared" si="227"/>
        <v/>
      </c>
      <c r="P418" s="1084" t="str">
        <f t="shared" si="228"/>
        <v/>
      </c>
      <c r="Q418" s="1084" t="str">
        <f t="shared" si="229"/>
        <v/>
      </c>
      <c r="R418" s="963"/>
      <c r="S418" s="1027" t="str">
        <f t="shared" si="215"/>
        <v/>
      </c>
      <c r="T418" s="1027" t="str">
        <f t="shared" si="216"/>
        <v/>
      </c>
      <c r="U418" s="1148" t="str">
        <f t="shared" si="230"/>
        <v/>
      </c>
      <c r="V418" s="6"/>
      <c r="Z418" s="1072" t="str">
        <f t="shared" si="217"/>
        <v/>
      </c>
      <c r="AA418" s="1073">
        <f>+tab!$C$156</f>
        <v>0.62</v>
      </c>
      <c r="AB418" s="1074" t="e">
        <f t="shared" si="231"/>
        <v>#VALUE!</v>
      </c>
      <c r="AC418" s="1074" t="e">
        <f t="shared" si="232"/>
        <v>#VALUE!</v>
      </c>
      <c r="AD418" s="1074" t="e">
        <f t="shared" si="233"/>
        <v>#VALUE!</v>
      </c>
      <c r="AE418" s="1075" t="e">
        <f t="shared" si="218"/>
        <v>#VALUE!</v>
      </c>
      <c r="AF418" s="1075" t="e">
        <f t="shared" si="219"/>
        <v>#VALUE!</v>
      </c>
      <c r="AG418" s="1076">
        <f>IF(H418&gt;8,tab!C$157,tab!C$160)</f>
        <v>0.5</v>
      </c>
      <c r="AH418" s="1050">
        <f t="shared" si="220"/>
        <v>0</v>
      </c>
      <c r="AI418" s="1050">
        <f t="shared" si="221"/>
        <v>0</v>
      </c>
      <c r="AJ418" s="1077" t="e">
        <f t="shared" si="222"/>
        <v>#VALUE!</v>
      </c>
      <c r="AK418" s="1053" t="e">
        <f t="shared" si="223"/>
        <v>#VALUE!</v>
      </c>
      <c r="AL418" s="1052">
        <f t="shared" si="224"/>
        <v>30</v>
      </c>
      <c r="AM418" s="1052">
        <f t="shared" si="225"/>
        <v>30</v>
      </c>
      <c r="AN418" s="1078">
        <f t="shared" si="226"/>
        <v>0</v>
      </c>
      <c r="AS418" s="219"/>
      <c r="AU418" s="51"/>
      <c r="AV418" s="51"/>
    </row>
    <row r="419" spans="3:48" ht="13.15" customHeight="1" x14ac:dyDescent="0.2">
      <c r="C419" s="45"/>
      <c r="D419" s="196" t="str">
        <f>IF(op!D307=0,"",op!D307)</f>
        <v/>
      </c>
      <c r="E419" s="196" t="str">
        <f>IF(op!E307=0,"",op!E307)</f>
        <v/>
      </c>
      <c r="F419" s="196" t="str">
        <f>IF(op!F307=0,"",op!F307)</f>
        <v/>
      </c>
      <c r="G419" s="48" t="str">
        <f>IF(op!G307="","",op!G307+1)</f>
        <v/>
      </c>
      <c r="H419" s="1294" t="str">
        <f>IF(op!H307=0,"",op!H307)</f>
        <v/>
      </c>
      <c r="I419" s="48" t="str">
        <f>IF(op!I307=0,"",op!I307)</f>
        <v/>
      </c>
      <c r="J419" s="198" t="str">
        <f t="shared" si="214"/>
        <v/>
      </c>
      <c r="K419" s="1295" t="str">
        <f>IF(op!K307=0,0,op!K307)</f>
        <v/>
      </c>
      <c r="L419" s="963"/>
      <c r="M419" s="951" t="str">
        <f>IF(K419="","",IF(op!M307=0,0,op!M307))</f>
        <v/>
      </c>
      <c r="N419" s="951" t="str">
        <f>IF(K419="","",IF(op!N307=0,0,op!N307))</f>
        <v/>
      </c>
      <c r="O419" s="1083" t="str">
        <f t="shared" si="227"/>
        <v/>
      </c>
      <c r="P419" s="1084" t="str">
        <f t="shared" si="228"/>
        <v/>
      </c>
      <c r="Q419" s="1084" t="str">
        <f t="shared" si="229"/>
        <v/>
      </c>
      <c r="R419" s="963"/>
      <c r="S419" s="1027" t="str">
        <f t="shared" si="215"/>
        <v/>
      </c>
      <c r="T419" s="1027" t="str">
        <f t="shared" si="216"/>
        <v/>
      </c>
      <c r="U419" s="1148" t="str">
        <f t="shared" si="230"/>
        <v/>
      </c>
      <c r="V419" s="6"/>
      <c r="Z419" s="1072" t="str">
        <f t="shared" si="217"/>
        <v/>
      </c>
      <c r="AA419" s="1073">
        <f>+tab!$C$156</f>
        <v>0.62</v>
      </c>
      <c r="AB419" s="1074" t="e">
        <f t="shared" si="231"/>
        <v>#VALUE!</v>
      </c>
      <c r="AC419" s="1074" t="e">
        <f t="shared" si="232"/>
        <v>#VALUE!</v>
      </c>
      <c r="AD419" s="1074" t="e">
        <f t="shared" si="233"/>
        <v>#VALUE!</v>
      </c>
      <c r="AE419" s="1075" t="e">
        <f t="shared" si="218"/>
        <v>#VALUE!</v>
      </c>
      <c r="AF419" s="1075" t="e">
        <f t="shared" si="219"/>
        <v>#VALUE!</v>
      </c>
      <c r="AG419" s="1076">
        <f>IF(H419&gt;8,tab!C$157,tab!C$160)</f>
        <v>0.5</v>
      </c>
      <c r="AH419" s="1050">
        <f t="shared" si="220"/>
        <v>0</v>
      </c>
      <c r="AI419" s="1050">
        <f t="shared" si="221"/>
        <v>0</v>
      </c>
      <c r="AJ419" s="1077" t="e">
        <f t="shared" si="222"/>
        <v>#VALUE!</v>
      </c>
      <c r="AK419" s="1053" t="e">
        <f t="shared" si="223"/>
        <v>#VALUE!</v>
      </c>
      <c r="AL419" s="1052">
        <f t="shared" si="224"/>
        <v>30</v>
      </c>
      <c r="AM419" s="1052">
        <f t="shared" si="225"/>
        <v>30</v>
      </c>
      <c r="AN419" s="1078">
        <f t="shared" si="226"/>
        <v>0</v>
      </c>
      <c r="AS419" s="219"/>
      <c r="AU419" s="51"/>
      <c r="AV419" s="51"/>
    </row>
    <row r="420" spans="3:48" ht="13.15" customHeight="1" x14ac:dyDescent="0.2">
      <c r="C420" s="45"/>
      <c r="D420" s="196" t="str">
        <f>IF(op!D308=0,"",op!D308)</f>
        <v/>
      </c>
      <c r="E420" s="196" t="str">
        <f>IF(op!E308=0,"",op!E308)</f>
        <v/>
      </c>
      <c r="F420" s="196" t="str">
        <f>IF(op!F308=0,"",op!F308)</f>
        <v/>
      </c>
      <c r="G420" s="48" t="str">
        <f>IF(op!G308="","",op!G308+1)</f>
        <v/>
      </c>
      <c r="H420" s="1294" t="str">
        <f>IF(op!H308=0,"",op!H308)</f>
        <v/>
      </c>
      <c r="I420" s="48" t="str">
        <f>IF(op!I308=0,"",op!I308)</f>
        <v/>
      </c>
      <c r="J420" s="198" t="str">
        <f t="shared" si="214"/>
        <v/>
      </c>
      <c r="K420" s="1295" t="str">
        <f>IF(op!K308=0,0,op!K308)</f>
        <v/>
      </c>
      <c r="L420" s="963"/>
      <c r="M420" s="951" t="str">
        <f>IF(K420="","",IF(op!M308=0,0,op!M308))</f>
        <v/>
      </c>
      <c r="N420" s="951" t="str">
        <f>IF(K420="","",IF(op!N308=0,0,op!N308))</f>
        <v/>
      </c>
      <c r="O420" s="1083" t="str">
        <f t="shared" si="227"/>
        <v/>
      </c>
      <c r="P420" s="1084" t="str">
        <f t="shared" si="228"/>
        <v/>
      </c>
      <c r="Q420" s="1084" t="str">
        <f t="shared" si="229"/>
        <v/>
      </c>
      <c r="R420" s="963"/>
      <c r="S420" s="1027" t="str">
        <f t="shared" si="215"/>
        <v/>
      </c>
      <c r="T420" s="1027" t="str">
        <f t="shared" si="216"/>
        <v/>
      </c>
      <c r="U420" s="1148" t="str">
        <f t="shared" si="230"/>
        <v/>
      </c>
      <c r="V420" s="6"/>
      <c r="Z420" s="1072" t="str">
        <f t="shared" si="217"/>
        <v/>
      </c>
      <c r="AA420" s="1073">
        <f>+tab!$C$156</f>
        <v>0.62</v>
      </c>
      <c r="AB420" s="1074" t="e">
        <f t="shared" si="231"/>
        <v>#VALUE!</v>
      </c>
      <c r="AC420" s="1074" t="e">
        <f t="shared" si="232"/>
        <v>#VALUE!</v>
      </c>
      <c r="AD420" s="1074" t="e">
        <f t="shared" si="233"/>
        <v>#VALUE!</v>
      </c>
      <c r="AE420" s="1075" t="e">
        <f t="shared" si="218"/>
        <v>#VALUE!</v>
      </c>
      <c r="AF420" s="1075" t="e">
        <f t="shared" si="219"/>
        <v>#VALUE!</v>
      </c>
      <c r="AG420" s="1076">
        <f>IF(H420&gt;8,tab!C$157,tab!C$160)</f>
        <v>0.5</v>
      </c>
      <c r="AH420" s="1050">
        <f t="shared" si="220"/>
        <v>0</v>
      </c>
      <c r="AI420" s="1050">
        <f t="shared" si="221"/>
        <v>0</v>
      </c>
      <c r="AJ420" s="1077" t="e">
        <f t="shared" si="222"/>
        <v>#VALUE!</v>
      </c>
      <c r="AK420" s="1053" t="e">
        <f t="shared" si="223"/>
        <v>#VALUE!</v>
      </c>
      <c r="AL420" s="1052">
        <f t="shared" si="224"/>
        <v>30</v>
      </c>
      <c r="AM420" s="1052">
        <f t="shared" si="225"/>
        <v>30</v>
      </c>
      <c r="AN420" s="1078">
        <f t="shared" si="226"/>
        <v>0</v>
      </c>
      <c r="AS420" s="219"/>
      <c r="AU420" s="51"/>
      <c r="AV420" s="51"/>
    </row>
    <row r="421" spans="3:48" ht="13.15" customHeight="1" x14ac:dyDescent="0.2">
      <c r="C421" s="45"/>
      <c r="D421" s="196" t="str">
        <f>IF(op!D309=0,"",op!D309)</f>
        <v/>
      </c>
      <c r="E421" s="196" t="str">
        <f>IF(op!E309=0,"",op!E309)</f>
        <v/>
      </c>
      <c r="F421" s="196" t="str">
        <f>IF(op!F309=0,"",op!F309)</f>
        <v/>
      </c>
      <c r="G421" s="48" t="str">
        <f>IF(op!G309="","",op!G309+1)</f>
        <v/>
      </c>
      <c r="H421" s="1294" t="str">
        <f>IF(op!H309=0,"",op!H309)</f>
        <v/>
      </c>
      <c r="I421" s="48" t="str">
        <f>IF(op!I309=0,"",op!I309)</f>
        <v/>
      </c>
      <c r="J421" s="198" t="str">
        <f t="shared" si="214"/>
        <v/>
      </c>
      <c r="K421" s="1295" t="str">
        <f>IF(op!K309=0,0,op!K309)</f>
        <v/>
      </c>
      <c r="L421" s="963"/>
      <c r="M421" s="951" t="str">
        <f>IF(K421="","",IF(op!M309=0,0,op!M309))</f>
        <v/>
      </c>
      <c r="N421" s="951" t="str">
        <f>IF(K421="","",IF(op!N309=0,0,op!N309))</f>
        <v/>
      </c>
      <c r="O421" s="1083" t="str">
        <f t="shared" si="227"/>
        <v/>
      </c>
      <c r="P421" s="1084" t="str">
        <f t="shared" si="228"/>
        <v/>
      </c>
      <c r="Q421" s="1084" t="str">
        <f t="shared" si="229"/>
        <v/>
      </c>
      <c r="R421" s="963"/>
      <c r="S421" s="1027" t="str">
        <f t="shared" si="215"/>
        <v/>
      </c>
      <c r="T421" s="1027" t="str">
        <f t="shared" si="216"/>
        <v/>
      </c>
      <c r="U421" s="1148" t="str">
        <f t="shared" si="230"/>
        <v/>
      </c>
      <c r="V421" s="6"/>
      <c r="Z421" s="1072" t="str">
        <f t="shared" si="217"/>
        <v/>
      </c>
      <c r="AA421" s="1073">
        <f>+tab!$C$156</f>
        <v>0.62</v>
      </c>
      <c r="AB421" s="1074" t="e">
        <f t="shared" si="231"/>
        <v>#VALUE!</v>
      </c>
      <c r="AC421" s="1074" t="e">
        <f t="shared" si="232"/>
        <v>#VALUE!</v>
      </c>
      <c r="AD421" s="1074" t="e">
        <f t="shared" si="233"/>
        <v>#VALUE!</v>
      </c>
      <c r="AE421" s="1075" t="e">
        <f t="shared" si="218"/>
        <v>#VALUE!</v>
      </c>
      <c r="AF421" s="1075" t="e">
        <f t="shared" si="219"/>
        <v>#VALUE!</v>
      </c>
      <c r="AG421" s="1076">
        <f>IF(H421&gt;8,tab!C$157,tab!C$160)</f>
        <v>0.5</v>
      </c>
      <c r="AH421" s="1050">
        <f t="shared" si="220"/>
        <v>0</v>
      </c>
      <c r="AI421" s="1050">
        <f t="shared" si="221"/>
        <v>0</v>
      </c>
      <c r="AJ421" s="1077" t="e">
        <f t="shared" si="222"/>
        <v>#VALUE!</v>
      </c>
      <c r="AK421" s="1053" t="e">
        <f t="shared" si="223"/>
        <v>#VALUE!</v>
      </c>
      <c r="AL421" s="1052">
        <f t="shared" si="224"/>
        <v>30</v>
      </c>
      <c r="AM421" s="1052">
        <f t="shared" si="225"/>
        <v>30</v>
      </c>
      <c r="AN421" s="1078">
        <f t="shared" si="226"/>
        <v>0</v>
      </c>
      <c r="AS421" s="219"/>
      <c r="AU421" s="51"/>
      <c r="AV421" s="51"/>
    </row>
    <row r="422" spans="3:48" ht="13.15" customHeight="1" x14ac:dyDescent="0.2">
      <c r="C422" s="45"/>
      <c r="D422" s="196" t="str">
        <f>IF(op!D310=0,"",op!D310)</f>
        <v/>
      </c>
      <c r="E422" s="196" t="str">
        <f>IF(op!E310=0,"",op!E310)</f>
        <v/>
      </c>
      <c r="F422" s="196" t="str">
        <f>IF(op!F310=0,"",op!F310)</f>
        <v/>
      </c>
      <c r="G422" s="48" t="str">
        <f>IF(op!G310="","",op!G310+1)</f>
        <v/>
      </c>
      <c r="H422" s="1294" t="str">
        <f>IF(op!H310=0,"",op!H310)</f>
        <v/>
      </c>
      <c r="I422" s="48" t="str">
        <f>IF(op!I310=0,"",op!I310)</f>
        <v/>
      </c>
      <c r="J422" s="198" t="str">
        <f t="shared" si="214"/>
        <v/>
      </c>
      <c r="K422" s="1295" t="str">
        <f>IF(op!K310=0,0,op!K310)</f>
        <v/>
      </c>
      <c r="L422" s="963"/>
      <c r="M422" s="951" t="str">
        <f>IF(K422="","",IF(op!M310=0,0,op!M310))</f>
        <v/>
      </c>
      <c r="N422" s="951" t="str">
        <f>IF(K422="","",IF(op!N310=0,0,op!N310))</f>
        <v/>
      </c>
      <c r="O422" s="1083" t="str">
        <f t="shared" si="227"/>
        <v/>
      </c>
      <c r="P422" s="1084" t="str">
        <f t="shared" si="228"/>
        <v/>
      </c>
      <c r="Q422" s="1084" t="str">
        <f t="shared" si="229"/>
        <v/>
      </c>
      <c r="R422" s="963"/>
      <c r="S422" s="1027" t="str">
        <f t="shared" si="215"/>
        <v/>
      </c>
      <c r="T422" s="1027" t="str">
        <f t="shared" si="216"/>
        <v/>
      </c>
      <c r="U422" s="1148" t="str">
        <f t="shared" si="230"/>
        <v/>
      </c>
      <c r="V422" s="6"/>
      <c r="Z422" s="1072" t="str">
        <f t="shared" si="217"/>
        <v/>
      </c>
      <c r="AA422" s="1073">
        <f>+tab!$C$156</f>
        <v>0.62</v>
      </c>
      <c r="AB422" s="1074" t="e">
        <f t="shared" si="231"/>
        <v>#VALUE!</v>
      </c>
      <c r="AC422" s="1074" t="e">
        <f t="shared" si="232"/>
        <v>#VALUE!</v>
      </c>
      <c r="AD422" s="1074" t="e">
        <f t="shared" si="233"/>
        <v>#VALUE!</v>
      </c>
      <c r="AE422" s="1075" t="e">
        <f t="shared" si="218"/>
        <v>#VALUE!</v>
      </c>
      <c r="AF422" s="1075" t="e">
        <f t="shared" si="219"/>
        <v>#VALUE!</v>
      </c>
      <c r="AG422" s="1076">
        <f>IF(H422&gt;8,tab!C$157,tab!C$160)</f>
        <v>0.5</v>
      </c>
      <c r="AH422" s="1050">
        <f t="shared" si="220"/>
        <v>0</v>
      </c>
      <c r="AI422" s="1050">
        <f t="shared" si="221"/>
        <v>0</v>
      </c>
      <c r="AJ422" s="1077" t="e">
        <f t="shared" si="222"/>
        <v>#VALUE!</v>
      </c>
      <c r="AK422" s="1053" t="e">
        <f t="shared" si="223"/>
        <v>#VALUE!</v>
      </c>
      <c r="AL422" s="1052">
        <f t="shared" si="224"/>
        <v>30</v>
      </c>
      <c r="AM422" s="1052">
        <f t="shared" si="225"/>
        <v>30</v>
      </c>
      <c r="AN422" s="1078">
        <f t="shared" si="226"/>
        <v>0</v>
      </c>
      <c r="AS422" s="219"/>
      <c r="AU422" s="51"/>
      <c r="AV422" s="51"/>
    </row>
    <row r="423" spans="3:48" ht="13.15" customHeight="1" x14ac:dyDescent="0.2">
      <c r="C423" s="45"/>
      <c r="D423" s="196" t="str">
        <f>IF(op!D311=0,"",op!D311)</f>
        <v/>
      </c>
      <c r="E423" s="196" t="str">
        <f>IF(op!E311=0,"",op!E311)</f>
        <v/>
      </c>
      <c r="F423" s="196" t="str">
        <f>IF(op!F311=0,"",op!F311)</f>
        <v/>
      </c>
      <c r="G423" s="48" t="str">
        <f>IF(op!G311="","",op!G311+1)</f>
        <v/>
      </c>
      <c r="H423" s="1294" t="str">
        <f>IF(op!H311=0,"",op!H311)</f>
        <v/>
      </c>
      <c r="I423" s="48" t="str">
        <f>IF(op!I311=0,"",op!I311)</f>
        <v/>
      </c>
      <c r="J423" s="198" t="str">
        <f t="shared" si="214"/>
        <v/>
      </c>
      <c r="K423" s="1295" t="str">
        <f>IF(op!K311=0,0,op!K311)</f>
        <v/>
      </c>
      <c r="L423" s="963"/>
      <c r="M423" s="951" t="str">
        <f>IF(K423="","",IF(op!M311=0,0,op!M311))</f>
        <v/>
      </c>
      <c r="N423" s="951" t="str">
        <f>IF(K423="","",IF(op!N311=0,0,op!N311))</f>
        <v/>
      </c>
      <c r="O423" s="1083" t="str">
        <f t="shared" si="227"/>
        <v/>
      </c>
      <c r="P423" s="1084" t="str">
        <f t="shared" si="228"/>
        <v/>
      </c>
      <c r="Q423" s="1084" t="str">
        <f t="shared" si="229"/>
        <v/>
      </c>
      <c r="R423" s="963"/>
      <c r="S423" s="1027" t="str">
        <f t="shared" si="215"/>
        <v/>
      </c>
      <c r="T423" s="1027" t="str">
        <f t="shared" si="216"/>
        <v/>
      </c>
      <c r="U423" s="1148" t="str">
        <f t="shared" si="230"/>
        <v/>
      </c>
      <c r="V423" s="6"/>
      <c r="Z423" s="1072" t="str">
        <f t="shared" si="217"/>
        <v/>
      </c>
      <c r="AA423" s="1073">
        <f>+tab!$C$156</f>
        <v>0.62</v>
      </c>
      <c r="AB423" s="1074" t="e">
        <f t="shared" si="231"/>
        <v>#VALUE!</v>
      </c>
      <c r="AC423" s="1074" t="e">
        <f t="shared" si="232"/>
        <v>#VALUE!</v>
      </c>
      <c r="AD423" s="1074" t="e">
        <f t="shared" si="233"/>
        <v>#VALUE!</v>
      </c>
      <c r="AE423" s="1075" t="e">
        <f t="shared" si="218"/>
        <v>#VALUE!</v>
      </c>
      <c r="AF423" s="1075" t="e">
        <f t="shared" si="219"/>
        <v>#VALUE!</v>
      </c>
      <c r="AG423" s="1076">
        <f>IF(H423&gt;8,tab!C$157,tab!C$160)</f>
        <v>0.5</v>
      </c>
      <c r="AH423" s="1050">
        <f t="shared" si="220"/>
        <v>0</v>
      </c>
      <c r="AI423" s="1050">
        <f t="shared" si="221"/>
        <v>0</v>
      </c>
      <c r="AJ423" s="1077" t="e">
        <f t="shared" si="222"/>
        <v>#VALUE!</v>
      </c>
      <c r="AK423" s="1053" t="e">
        <f t="shared" si="223"/>
        <v>#VALUE!</v>
      </c>
      <c r="AL423" s="1052">
        <f t="shared" si="224"/>
        <v>30</v>
      </c>
      <c r="AM423" s="1052">
        <f t="shared" si="225"/>
        <v>30</v>
      </c>
      <c r="AN423" s="1078">
        <f t="shared" si="226"/>
        <v>0</v>
      </c>
      <c r="AS423" s="219"/>
      <c r="AU423" s="51"/>
      <c r="AV423" s="51"/>
    </row>
    <row r="424" spans="3:48" ht="13.15" customHeight="1" x14ac:dyDescent="0.2">
      <c r="C424" s="45"/>
      <c r="D424" s="196" t="str">
        <f>IF(op!D312=0,"",op!D312)</f>
        <v/>
      </c>
      <c r="E424" s="196" t="str">
        <f>IF(op!E312=0,"",op!E312)</f>
        <v/>
      </c>
      <c r="F424" s="196" t="str">
        <f>IF(op!F312=0,"",op!F312)</f>
        <v/>
      </c>
      <c r="G424" s="48" t="str">
        <f>IF(op!G312="","",op!G312+1)</f>
        <v/>
      </c>
      <c r="H424" s="1294" t="str">
        <f>IF(op!H312=0,"",op!H312)</f>
        <v/>
      </c>
      <c r="I424" s="48" t="str">
        <f>IF(op!I312=0,"",op!I312)</f>
        <v/>
      </c>
      <c r="J424" s="198" t="str">
        <f t="shared" si="214"/>
        <v/>
      </c>
      <c r="K424" s="1295" t="str">
        <f>IF(op!K312=0,0,op!K312)</f>
        <v/>
      </c>
      <c r="L424" s="963"/>
      <c r="M424" s="951" t="str">
        <f>IF(K424="","",IF(op!M312=0,0,op!M312))</f>
        <v/>
      </c>
      <c r="N424" s="951" t="str">
        <f>IF(K424="","",IF(op!N312=0,0,op!N312))</f>
        <v/>
      </c>
      <c r="O424" s="1083" t="str">
        <f t="shared" si="227"/>
        <v/>
      </c>
      <c r="P424" s="1084" t="str">
        <f t="shared" si="228"/>
        <v/>
      </c>
      <c r="Q424" s="1084" t="str">
        <f t="shared" si="229"/>
        <v/>
      </c>
      <c r="R424" s="963"/>
      <c r="S424" s="1027" t="str">
        <f t="shared" si="215"/>
        <v/>
      </c>
      <c r="T424" s="1027" t="str">
        <f t="shared" si="216"/>
        <v/>
      </c>
      <c r="U424" s="1148" t="str">
        <f t="shared" si="230"/>
        <v/>
      </c>
      <c r="V424" s="6"/>
      <c r="Z424" s="1072" t="str">
        <f t="shared" si="217"/>
        <v/>
      </c>
      <c r="AA424" s="1073">
        <f>+tab!$C$156</f>
        <v>0.62</v>
      </c>
      <c r="AB424" s="1074" t="e">
        <f t="shared" si="231"/>
        <v>#VALUE!</v>
      </c>
      <c r="AC424" s="1074" t="e">
        <f t="shared" si="232"/>
        <v>#VALUE!</v>
      </c>
      <c r="AD424" s="1074" t="e">
        <f t="shared" si="233"/>
        <v>#VALUE!</v>
      </c>
      <c r="AE424" s="1075" t="e">
        <f t="shared" si="218"/>
        <v>#VALUE!</v>
      </c>
      <c r="AF424" s="1075" t="e">
        <f t="shared" si="219"/>
        <v>#VALUE!</v>
      </c>
      <c r="AG424" s="1076">
        <f>IF(H424&gt;8,tab!C$157,tab!C$160)</f>
        <v>0.5</v>
      </c>
      <c r="AH424" s="1050">
        <f t="shared" si="220"/>
        <v>0</v>
      </c>
      <c r="AI424" s="1050">
        <f t="shared" si="221"/>
        <v>0</v>
      </c>
      <c r="AJ424" s="1077" t="e">
        <f t="shared" si="222"/>
        <v>#VALUE!</v>
      </c>
      <c r="AK424" s="1053" t="e">
        <f t="shared" si="223"/>
        <v>#VALUE!</v>
      </c>
      <c r="AL424" s="1052">
        <f t="shared" si="224"/>
        <v>30</v>
      </c>
      <c r="AM424" s="1052">
        <f t="shared" si="225"/>
        <v>30</v>
      </c>
      <c r="AN424" s="1078">
        <f t="shared" si="226"/>
        <v>0</v>
      </c>
      <c r="AS424" s="219"/>
      <c r="AU424" s="51"/>
      <c r="AV424" s="51"/>
    </row>
    <row r="425" spans="3:48" ht="13.15" customHeight="1" x14ac:dyDescent="0.2">
      <c r="C425" s="45"/>
      <c r="D425" s="196" t="str">
        <f>IF(op!D313=0,"",op!D313)</f>
        <v/>
      </c>
      <c r="E425" s="196" t="str">
        <f>IF(op!E313=0,"",op!E313)</f>
        <v/>
      </c>
      <c r="F425" s="196" t="str">
        <f>IF(op!F313=0,"",op!F313)</f>
        <v/>
      </c>
      <c r="G425" s="48" t="str">
        <f>IF(op!G313="","",op!G313+1)</f>
        <v/>
      </c>
      <c r="H425" s="1294" t="str">
        <f>IF(op!H313=0,"",op!H313)</f>
        <v/>
      </c>
      <c r="I425" s="48" t="str">
        <f>IF(op!I313=0,"",op!I313)</f>
        <v/>
      </c>
      <c r="J425" s="198" t="str">
        <f t="shared" si="214"/>
        <v/>
      </c>
      <c r="K425" s="1295" t="str">
        <f>IF(op!K313=0,0,op!K313)</f>
        <v/>
      </c>
      <c r="L425" s="963"/>
      <c r="M425" s="951" t="str">
        <f>IF(K425="","",IF(op!M313=0,0,op!M313))</f>
        <v/>
      </c>
      <c r="N425" s="951" t="str">
        <f>IF(K425="","",IF(op!N313=0,0,op!N313))</f>
        <v/>
      </c>
      <c r="O425" s="1083" t="str">
        <f t="shared" si="227"/>
        <v/>
      </c>
      <c r="P425" s="1084" t="str">
        <f t="shared" si="228"/>
        <v/>
      </c>
      <c r="Q425" s="1084" t="str">
        <f t="shared" si="229"/>
        <v/>
      </c>
      <c r="R425" s="963"/>
      <c r="S425" s="1027" t="str">
        <f t="shared" si="215"/>
        <v/>
      </c>
      <c r="T425" s="1027" t="str">
        <f t="shared" si="216"/>
        <v/>
      </c>
      <c r="U425" s="1148" t="str">
        <f t="shared" si="230"/>
        <v/>
      </c>
      <c r="V425" s="6"/>
      <c r="Z425" s="1072" t="str">
        <f t="shared" si="217"/>
        <v/>
      </c>
      <c r="AA425" s="1073">
        <f>+tab!$C$156</f>
        <v>0.62</v>
      </c>
      <c r="AB425" s="1074" t="e">
        <f t="shared" si="231"/>
        <v>#VALUE!</v>
      </c>
      <c r="AC425" s="1074" t="e">
        <f t="shared" si="232"/>
        <v>#VALUE!</v>
      </c>
      <c r="AD425" s="1074" t="e">
        <f t="shared" si="233"/>
        <v>#VALUE!</v>
      </c>
      <c r="AE425" s="1075" t="e">
        <f t="shared" si="218"/>
        <v>#VALUE!</v>
      </c>
      <c r="AF425" s="1075" t="e">
        <f t="shared" si="219"/>
        <v>#VALUE!</v>
      </c>
      <c r="AG425" s="1076">
        <f>IF(H425&gt;8,tab!C$157,tab!C$160)</f>
        <v>0.5</v>
      </c>
      <c r="AH425" s="1050">
        <f t="shared" si="220"/>
        <v>0</v>
      </c>
      <c r="AI425" s="1050">
        <f t="shared" si="221"/>
        <v>0</v>
      </c>
      <c r="AJ425" s="1077" t="e">
        <f t="shared" si="222"/>
        <v>#VALUE!</v>
      </c>
      <c r="AK425" s="1053" t="e">
        <f t="shared" si="223"/>
        <v>#VALUE!</v>
      </c>
      <c r="AL425" s="1052">
        <f t="shared" si="224"/>
        <v>30</v>
      </c>
      <c r="AM425" s="1052">
        <f t="shared" si="225"/>
        <v>30</v>
      </c>
      <c r="AN425" s="1078">
        <f t="shared" si="226"/>
        <v>0</v>
      </c>
      <c r="AS425" s="219"/>
      <c r="AU425" s="51"/>
      <c r="AV425" s="51"/>
    </row>
    <row r="426" spans="3:48" ht="13.15" customHeight="1" x14ac:dyDescent="0.2">
      <c r="C426" s="45"/>
      <c r="D426" s="196" t="str">
        <f>IF(op!D314=0,"",op!D314)</f>
        <v/>
      </c>
      <c r="E426" s="196" t="str">
        <f>IF(op!E314=0,"",op!E314)</f>
        <v/>
      </c>
      <c r="F426" s="196" t="str">
        <f>IF(op!F314=0,"",op!F314)</f>
        <v/>
      </c>
      <c r="G426" s="48" t="str">
        <f>IF(op!G314="","",op!G314+1)</f>
        <v/>
      </c>
      <c r="H426" s="1294" t="str">
        <f>IF(op!H314=0,"",op!H314)</f>
        <v/>
      </c>
      <c r="I426" s="48" t="str">
        <f>IF(op!I314=0,"",op!I314)</f>
        <v/>
      </c>
      <c r="J426" s="198" t="str">
        <f t="shared" si="214"/>
        <v/>
      </c>
      <c r="K426" s="1295" t="str">
        <f>IF(op!K314=0,0,op!K314)</f>
        <v/>
      </c>
      <c r="L426" s="963"/>
      <c r="M426" s="951" t="str">
        <f>IF(K426="","",IF(op!M314=0,0,op!M314))</f>
        <v/>
      </c>
      <c r="N426" s="951" t="str">
        <f>IF(K426="","",IF(op!N314=0,0,op!N314))</f>
        <v/>
      </c>
      <c r="O426" s="1083" t="str">
        <f t="shared" si="227"/>
        <v/>
      </c>
      <c r="P426" s="1084" t="str">
        <f t="shared" si="228"/>
        <v/>
      </c>
      <c r="Q426" s="1084" t="str">
        <f t="shared" si="229"/>
        <v/>
      </c>
      <c r="R426" s="963"/>
      <c r="S426" s="1027" t="str">
        <f t="shared" si="215"/>
        <v/>
      </c>
      <c r="T426" s="1027" t="str">
        <f t="shared" si="216"/>
        <v/>
      </c>
      <c r="U426" s="1148" t="str">
        <f t="shared" si="230"/>
        <v/>
      </c>
      <c r="V426" s="6"/>
      <c r="Z426" s="1072" t="str">
        <f t="shared" si="217"/>
        <v/>
      </c>
      <c r="AA426" s="1073">
        <f>+tab!$C$156</f>
        <v>0.62</v>
      </c>
      <c r="AB426" s="1074" t="e">
        <f t="shared" si="231"/>
        <v>#VALUE!</v>
      </c>
      <c r="AC426" s="1074" t="e">
        <f t="shared" si="232"/>
        <v>#VALUE!</v>
      </c>
      <c r="AD426" s="1074" t="e">
        <f t="shared" si="233"/>
        <v>#VALUE!</v>
      </c>
      <c r="AE426" s="1075" t="e">
        <f t="shared" si="218"/>
        <v>#VALUE!</v>
      </c>
      <c r="AF426" s="1075" t="e">
        <f t="shared" si="219"/>
        <v>#VALUE!</v>
      </c>
      <c r="AG426" s="1076">
        <f>IF(H426&gt;8,tab!C$157,tab!C$160)</f>
        <v>0.5</v>
      </c>
      <c r="AH426" s="1050">
        <f t="shared" si="220"/>
        <v>0</v>
      </c>
      <c r="AI426" s="1050">
        <f t="shared" si="221"/>
        <v>0</v>
      </c>
      <c r="AJ426" s="1077" t="e">
        <f t="shared" si="222"/>
        <v>#VALUE!</v>
      </c>
      <c r="AK426" s="1053" t="e">
        <f t="shared" si="223"/>
        <v>#VALUE!</v>
      </c>
      <c r="AL426" s="1052">
        <f t="shared" si="224"/>
        <v>30</v>
      </c>
      <c r="AM426" s="1052">
        <f t="shared" si="225"/>
        <v>30</v>
      </c>
      <c r="AN426" s="1078">
        <f t="shared" si="226"/>
        <v>0</v>
      </c>
      <c r="AS426" s="219"/>
      <c r="AU426" s="51"/>
      <c r="AV426" s="51"/>
    </row>
    <row r="427" spans="3:48" ht="13.15" customHeight="1" x14ac:dyDescent="0.2">
      <c r="C427" s="45"/>
      <c r="D427" s="196" t="str">
        <f>IF(op!D315=0,"",op!D315)</f>
        <v/>
      </c>
      <c r="E427" s="196" t="str">
        <f>IF(op!E315=0,"",op!E315)</f>
        <v/>
      </c>
      <c r="F427" s="196" t="str">
        <f>IF(op!F315=0,"",op!F315)</f>
        <v/>
      </c>
      <c r="G427" s="48" t="str">
        <f>IF(op!G315="","",op!G315+1)</f>
        <v/>
      </c>
      <c r="H427" s="1294" t="str">
        <f>IF(op!H315=0,"",op!H315)</f>
        <v/>
      </c>
      <c r="I427" s="48" t="str">
        <f>IF(op!I315=0,"",op!I315)</f>
        <v/>
      </c>
      <c r="J427" s="198" t="str">
        <f t="shared" si="214"/>
        <v/>
      </c>
      <c r="K427" s="1295" t="str">
        <f>IF(op!K315=0,0,op!K315)</f>
        <v/>
      </c>
      <c r="L427" s="963"/>
      <c r="M427" s="951" t="str">
        <f>IF(K427="","",IF(op!M315=0,0,op!M315))</f>
        <v/>
      </c>
      <c r="N427" s="951" t="str">
        <f>IF(K427="","",IF(op!N315=0,0,op!N315))</f>
        <v/>
      </c>
      <c r="O427" s="1083" t="str">
        <f t="shared" si="227"/>
        <v/>
      </c>
      <c r="P427" s="1084" t="str">
        <f t="shared" si="228"/>
        <v/>
      </c>
      <c r="Q427" s="1084" t="str">
        <f t="shared" si="229"/>
        <v/>
      </c>
      <c r="R427" s="963"/>
      <c r="S427" s="1027" t="str">
        <f t="shared" si="215"/>
        <v/>
      </c>
      <c r="T427" s="1027" t="str">
        <f t="shared" si="216"/>
        <v/>
      </c>
      <c r="U427" s="1148" t="str">
        <f t="shared" si="230"/>
        <v/>
      </c>
      <c r="V427" s="6"/>
      <c r="Z427" s="1072" t="str">
        <f t="shared" si="217"/>
        <v/>
      </c>
      <c r="AA427" s="1073">
        <f>+tab!$C$156</f>
        <v>0.62</v>
      </c>
      <c r="AB427" s="1074" t="e">
        <f t="shared" si="231"/>
        <v>#VALUE!</v>
      </c>
      <c r="AC427" s="1074" t="e">
        <f t="shared" si="232"/>
        <v>#VALUE!</v>
      </c>
      <c r="AD427" s="1074" t="e">
        <f t="shared" si="233"/>
        <v>#VALUE!</v>
      </c>
      <c r="AE427" s="1075" t="e">
        <f t="shared" si="218"/>
        <v>#VALUE!</v>
      </c>
      <c r="AF427" s="1075" t="e">
        <f t="shared" si="219"/>
        <v>#VALUE!</v>
      </c>
      <c r="AG427" s="1076">
        <f>IF(H427&gt;8,tab!C$157,tab!C$160)</f>
        <v>0.5</v>
      </c>
      <c r="AH427" s="1050">
        <f t="shared" si="220"/>
        <v>0</v>
      </c>
      <c r="AI427" s="1050">
        <f t="shared" si="221"/>
        <v>0</v>
      </c>
      <c r="AJ427" s="1077" t="e">
        <f t="shared" si="222"/>
        <v>#VALUE!</v>
      </c>
      <c r="AK427" s="1053" t="e">
        <f t="shared" si="223"/>
        <v>#VALUE!</v>
      </c>
      <c r="AL427" s="1052">
        <f t="shared" si="224"/>
        <v>30</v>
      </c>
      <c r="AM427" s="1052">
        <f t="shared" si="225"/>
        <v>30</v>
      </c>
      <c r="AN427" s="1078">
        <f t="shared" si="226"/>
        <v>0</v>
      </c>
      <c r="AS427" s="219"/>
      <c r="AU427" s="51"/>
      <c r="AV427" s="51"/>
    </row>
    <row r="428" spans="3:48" ht="13.15" customHeight="1" x14ac:dyDescent="0.2">
      <c r="C428" s="45"/>
      <c r="D428" s="196" t="str">
        <f>IF(op!D316=0,"",op!D316)</f>
        <v/>
      </c>
      <c r="E428" s="196" t="str">
        <f>IF(op!E316=0,"",op!E316)</f>
        <v/>
      </c>
      <c r="F428" s="196" t="str">
        <f>IF(op!F316=0,"",op!F316)</f>
        <v/>
      </c>
      <c r="G428" s="48" t="str">
        <f>IF(op!G316="","",op!G316+1)</f>
        <v/>
      </c>
      <c r="H428" s="1294" t="str">
        <f>IF(op!H316=0,"",op!H316)</f>
        <v/>
      </c>
      <c r="I428" s="48" t="str">
        <f>IF(op!I316=0,"",op!I316)</f>
        <v/>
      </c>
      <c r="J428" s="198" t="str">
        <f t="shared" si="214"/>
        <v/>
      </c>
      <c r="K428" s="1295" t="str">
        <f>IF(op!K316=0,0,op!K316)</f>
        <v/>
      </c>
      <c r="L428" s="963"/>
      <c r="M428" s="951" t="str">
        <f>IF(K428="","",IF(op!M316=0,0,op!M316))</f>
        <v/>
      </c>
      <c r="N428" s="951" t="str">
        <f>IF(K428="","",IF(op!N316=0,0,op!N316))</f>
        <v/>
      </c>
      <c r="O428" s="1083" t="str">
        <f t="shared" si="227"/>
        <v/>
      </c>
      <c r="P428" s="1084" t="str">
        <f t="shared" si="228"/>
        <v/>
      </c>
      <c r="Q428" s="1084" t="str">
        <f t="shared" si="229"/>
        <v/>
      </c>
      <c r="R428" s="963"/>
      <c r="S428" s="1027" t="str">
        <f t="shared" si="215"/>
        <v/>
      </c>
      <c r="T428" s="1027" t="str">
        <f t="shared" si="216"/>
        <v/>
      </c>
      <c r="U428" s="1148" t="str">
        <f t="shared" si="230"/>
        <v/>
      </c>
      <c r="V428" s="6"/>
      <c r="Z428" s="1072" t="str">
        <f t="shared" si="217"/>
        <v/>
      </c>
      <c r="AA428" s="1073">
        <f>+tab!$C$156</f>
        <v>0.62</v>
      </c>
      <c r="AB428" s="1074" t="e">
        <f t="shared" si="231"/>
        <v>#VALUE!</v>
      </c>
      <c r="AC428" s="1074" t="e">
        <f t="shared" si="232"/>
        <v>#VALUE!</v>
      </c>
      <c r="AD428" s="1074" t="e">
        <f t="shared" si="233"/>
        <v>#VALUE!</v>
      </c>
      <c r="AE428" s="1075" t="e">
        <f t="shared" si="218"/>
        <v>#VALUE!</v>
      </c>
      <c r="AF428" s="1075" t="e">
        <f t="shared" si="219"/>
        <v>#VALUE!</v>
      </c>
      <c r="AG428" s="1076">
        <f>IF(H428&gt;8,tab!C$157,tab!C$160)</f>
        <v>0.5</v>
      </c>
      <c r="AH428" s="1050">
        <f t="shared" si="220"/>
        <v>0</v>
      </c>
      <c r="AI428" s="1050">
        <f t="shared" si="221"/>
        <v>0</v>
      </c>
      <c r="AJ428" s="1077" t="e">
        <f t="shared" si="222"/>
        <v>#VALUE!</v>
      </c>
      <c r="AK428" s="1053" t="e">
        <f t="shared" si="223"/>
        <v>#VALUE!</v>
      </c>
      <c r="AL428" s="1052">
        <f t="shared" si="224"/>
        <v>30</v>
      </c>
      <c r="AM428" s="1052">
        <f t="shared" si="225"/>
        <v>30</v>
      </c>
      <c r="AN428" s="1078">
        <f t="shared" si="226"/>
        <v>0</v>
      </c>
      <c r="AS428" s="219"/>
      <c r="AU428" s="51"/>
      <c r="AV428" s="51"/>
    </row>
    <row r="429" spans="3:48" ht="13.15" customHeight="1" x14ac:dyDescent="0.2">
      <c r="C429" s="45"/>
      <c r="D429" s="196" t="str">
        <f>IF(op!D317=0,"",op!D317)</f>
        <v/>
      </c>
      <c r="E429" s="196" t="str">
        <f>IF(op!E317=0,"",op!E317)</f>
        <v/>
      </c>
      <c r="F429" s="196" t="str">
        <f>IF(op!F317=0,"",op!F317)</f>
        <v/>
      </c>
      <c r="G429" s="48" t="str">
        <f>IF(op!G317="","",op!G317+1)</f>
        <v/>
      </c>
      <c r="H429" s="1294" t="str">
        <f>IF(op!H317=0,"",op!H317)</f>
        <v/>
      </c>
      <c r="I429" s="48" t="str">
        <f>IF(op!I317=0,"",op!I317)</f>
        <v/>
      </c>
      <c r="J429" s="198" t="str">
        <f t="shared" si="214"/>
        <v/>
      </c>
      <c r="K429" s="1295" t="str">
        <f>IF(op!K317=0,0,op!K317)</f>
        <v/>
      </c>
      <c r="L429" s="963"/>
      <c r="M429" s="951" t="str">
        <f>IF(K429="","",IF(op!M317=0,0,op!M317))</f>
        <v/>
      </c>
      <c r="N429" s="951" t="str">
        <f>IF(K429="","",IF(op!N317=0,0,op!N317))</f>
        <v/>
      </c>
      <c r="O429" s="1083" t="str">
        <f t="shared" si="227"/>
        <v/>
      </c>
      <c r="P429" s="1084" t="str">
        <f t="shared" si="228"/>
        <v/>
      </c>
      <c r="Q429" s="1084" t="str">
        <f t="shared" si="229"/>
        <v/>
      </c>
      <c r="R429" s="963"/>
      <c r="S429" s="1027" t="str">
        <f t="shared" si="215"/>
        <v/>
      </c>
      <c r="T429" s="1027" t="str">
        <f t="shared" si="216"/>
        <v/>
      </c>
      <c r="U429" s="1148" t="str">
        <f t="shared" si="230"/>
        <v/>
      </c>
      <c r="V429" s="6"/>
      <c r="Z429" s="1072" t="str">
        <f t="shared" si="217"/>
        <v/>
      </c>
      <c r="AA429" s="1073">
        <f>+tab!$C$156</f>
        <v>0.62</v>
      </c>
      <c r="AB429" s="1074" t="e">
        <f t="shared" si="231"/>
        <v>#VALUE!</v>
      </c>
      <c r="AC429" s="1074" t="e">
        <f t="shared" si="232"/>
        <v>#VALUE!</v>
      </c>
      <c r="AD429" s="1074" t="e">
        <f t="shared" si="233"/>
        <v>#VALUE!</v>
      </c>
      <c r="AE429" s="1075" t="e">
        <f t="shared" si="218"/>
        <v>#VALUE!</v>
      </c>
      <c r="AF429" s="1075" t="e">
        <f t="shared" si="219"/>
        <v>#VALUE!</v>
      </c>
      <c r="AG429" s="1076">
        <f>IF(H429&gt;8,tab!C$157,tab!C$160)</f>
        <v>0.5</v>
      </c>
      <c r="AH429" s="1050">
        <f t="shared" si="220"/>
        <v>0</v>
      </c>
      <c r="AI429" s="1050">
        <f t="shared" si="221"/>
        <v>0</v>
      </c>
      <c r="AJ429" s="1077" t="e">
        <f t="shared" si="222"/>
        <v>#VALUE!</v>
      </c>
      <c r="AK429" s="1053" t="e">
        <f t="shared" si="223"/>
        <v>#VALUE!</v>
      </c>
      <c r="AL429" s="1052">
        <f t="shared" si="224"/>
        <v>30</v>
      </c>
      <c r="AM429" s="1052">
        <f t="shared" si="225"/>
        <v>30</v>
      </c>
      <c r="AN429" s="1078">
        <f t="shared" si="226"/>
        <v>0</v>
      </c>
      <c r="AS429" s="219"/>
      <c r="AU429" s="51"/>
      <c r="AV429" s="51"/>
    </row>
    <row r="430" spans="3:48" ht="13.15" customHeight="1" x14ac:dyDescent="0.2">
      <c r="C430" s="45"/>
      <c r="D430" s="196" t="str">
        <f>IF(op!D318=0,"",op!D318)</f>
        <v/>
      </c>
      <c r="E430" s="196" t="str">
        <f>IF(op!E318=0,"",op!E318)</f>
        <v/>
      </c>
      <c r="F430" s="196" t="str">
        <f>IF(op!F318=0,"",op!F318)</f>
        <v/>
      </c>
      <c r="G430" s="48" t="str">
        <f>IF(op!G318="","",op!G318+1)</f>
        <v/>
      </c>
      <c r="H430" s="1294" t="str">
        <f>IF(op!H318=0,"",op!H318)</f>
        <v/>
      </c>
      <c r="I430" s="48" t="str">
        <f>IF(op!I318=0,"",op!I318)</f>
        <v/>
      </c>
      <c r="J430" s="198" t="str">
        <f t="shared" si="214"/>
        <v/>
      </c>
      <c r="K430" s="1295" t="str">
        <f>IF(op!K318=0,0,op!K318)</f>
        <v/>
      </c>
      <c r="L430" s="963"/>
      <c r="M430" s="951" t="str">
        <f>IF(K430="","",IF(op!M318=0,0,op!M318))</f>
        <v/>
      </c>
      <c r="N430" s="951" t="str">
        <f>IF(K430="","",IF(op!N318=0,0,op!N318))</f>
        <v/>
      </c>
      <c r="O430" s="1083" t="str">
        <f t="shared" si="227"/>
        <v/>
      </c>
      <c r="P430" s="1084" t="str">
        <f t="shared" si="228"/>
        <v/>
      </c>
      <c r="Q430" s="1084" t="str">
        <f t="shared" si="229"/>
        <v/>
      </c>
      <c r="R430" s="963"/>
      <c r="S430" s="1027" t="str">
        <f t="shared" si="215"/>
        <v/>
      </c>
      <c r="T430" s="1027" t="str">
        <f t="shared" si="216"/>
        <v/>
      </c>
      <c r="U430" s="1148" t="str">
        <f t="shared" si="230"/>
        <v/>
      </c>
      <c r="V430" s="6"/>
      <c r="Z430" s="1072" t="str">
        <f t="shared" si="217"/>
        <v/>
      </c>
      <c r="AA430" s="1073">
        <f>+tab!$C$156</f>
        <v>0.62</v>
      </c>
      <c r="AB430" s="1074" t="e">
        <f t="shared" si="231"/>
        <v>#VALUE!</v>
      </c>
      <c r="AC430" s="1074" t="e">
        <f t="shared" si="232"/>
        <v>#VALUE!</v>
      </c>
      <c r="AD430" s="1074" t="e">
        <f t="shared" si="233"/>
        <v>#VALUE!</v>
      </c>
      <c r="AE430" s="1075" t="e">
        <f t="shared" si="218"/>
        <v>#VALUE!</v>
      </c>
      <c r="AF430" s="1075" t="e">
        <f t="shared" si="219"/>
        <v>#VALUE!</v>
      </c>
      <c r="AG430" s="1076">
        <f>IF(H430&gt;8,tab!C$157,tab!C$160)</f>
        <v>0.5</v>
      </c>
      <c r="AH430" s="1050">
        <f t="shared" si="220"/>
        <v>0</v>
      </c>
      <c r="AI430" s="1050">
        <f t="shared" si="221"/>
        <v>0</v>
      </c>
      <c r="AJ430" s="1077" t="e">
        <f t="shared" si="222"/>
        <v>#VALUE!</v>
      </c>
      <c r="AK430" s="1053" t="e">
        <f t="shared" si="223"/>
        <v>#VALUE!</v>
      </c>
      <c r="AL430" s="1052">
        <f t="shared" si="224"/>
        <v>30</v>
      </c>
      <c r="AM430" s="1052">
        <f t="shared" si="225"/>
        <v>30</v>
      </c>
      <c r="AN430" s="1078">
        <f t="shared" si="226"/>
        <v>0</v>
      </c>
      <c r="AS430" s="219"/>
      <c r="AU430" s="51"/>
      <c r="AV430" s="51"/>
    </row>
    <row r="431" spans="3:48" ht="13.15" customHeight="1" x14ac:dyDescent="0.2">
      <c r="C431" s="45"/>
      <c r="D431" s="196" t="str">
        <f>IF(op!D319=0,"",op!D319)</f>
        <v/>
      </c>
      <c r="E431" s="196" t="str">
        <f>IF(op!E319=0,"",op!E319)</f>
        <v/>
      </c>
      <c r="F431" s="196" t="str">
        <f>IF(op!F319=0,"",op!F319)</f>
        <v/>
      </c>
      <c r="G431" s="48" t="str">
        <f>IF(op!G319="","",op!G319+1)</f>
        <v/>
      </c>
      <c r="H431" s="1294" t="str">
        <f>IF(op!H319=0,"",op!H319)</f>
        <v/>
      </c>
      <c r="I431" s="48" t="str">
        <f>IF(op!I319=0,"",op!I319)</f>
        <v/>
      </c>
      <c r="J431" s="198" t="str">
        <f t="shared" si="214"/>
        <v/>
      </c>
      <c r="K431" s="1295" t="str">
        <f>IF(op!K319=0,0,op!K319)</f>
        <v/>
      </c>
      <c r="L431" s="963"/>
      <c r="M431" s="951" t="str">
        <f>IF(K431="","",IF(op!M319=0,0,op!M319))</f>
        <v/>
      </c>
      <c r="N431" s="951" t="str">
        <f>IF(K431="","",IF(op!N319=0,0,op!N319))</f>
        <v/>
      </c>
      <c r="O431" s="1083" t="str">
        <f t="shared" si="227"/>
        <v/>
      </c>
      <c r="P431" s="1084" t="str">
        <f t="shared" si="228"/>
        <v/>
      </c>
      <c r="Q431" s="1084" t="str">
        <f t="shared" si="229"/>
        <v/>
      </c>
      <c r="R431" s="963"/>
      <c r="S431" s="1027" t="str">
        <f t="shared" si="215"/>
        <v/>
      </c>
      <c r="T431" s="1027" t="str">
        <f t="shared" si="216"/>
        <v/>
      </c>
      <c r="U431" s="1148" t="str">
        <f t="shared" si="230"/>
        <v/>
      </c>
      <c r="V431" s="6"/>
      <c r="Z431" s="1072" t="str">
        <f t="shared" si="217"/>
        <v/>
      </c>
      <c r="AA431" s="1073">
        <f>+tab!$C$156</f>
        <v>0.62</v>
      </c>
      <c r="AB431" s="1074" t="e">
        <f t="shared" si="231"/>
        <v>#VALUE!</v>
      </c>
      <c r="AC431" s="1074" t="e">
        <f t="shared" si="232"/>
        <v>#VALUE!</v>
      </c>
      <c r="AD431" s="1074" t="e">
        <f t="shared" si="233"/>
        <v>#VALUE!</v>
      </c>
      <c r="AE431" s="1075" t="e">
        <f t="shared" si="218"/>
        <v>#VALUE!</v>
      </c>
      <c r="AF431" s="1075" t="e">
        <f t="shared" si="219"/>
        <v>#VALUE!</v>
      </c>
      <c r="AG431" s="1076">
        <f>IF(H431&gt;8,tab!C$157,tab!C$160)</f>
        <v>0.5</v>
      </c>
      <c r="AH431" s="1050">
        <f t="shared" si="220"/>
        <v>0</v>
      </c>
      <c r="AI431" s="1050">
        <f t="shared" si="221"/>
        <v>0</v>
      </c>
      <c r="AJ431" s="1077" t="e">
        <f t="shared" si="222"/>
        <v>#VALUE!</v>
      </c>
      <c r="AK431" s="1053" t="e">
        <f t="shared" si="223"/>
        <v>#VALUE!</v>
      </c>
      <c r="AL431" s="1052">
        <f t="shared" si="224"/>
        <v>30</v>
      </c>
      <c r="AM431" s="1052">
        <f t="shared" si="225"/>
        <v>30</v>
      </c>
      <c r="AN431" s="1078">
        <f t="shared" si="226"/>
        <v>0</v>
      </c>
      <c r="AS431" s="219"/>
      <c r="AU431" s="51"/>
      <c r="AV431" s="51"/>
    </row>
    <row r="432" spans="3:48" ht="13.15" customHeight="1" x14ac:dyDescent="0.2">
      <c r="C432" s="45"/>
      <c r="D432" s="196" t="str">
        <f>IF(op!D320=0,"",op!D320)</f>
        <v/>
      </c>
      <c r="E432" s="196" t="str">
        <f>IF(op!E320=0,"",op!E320)</f>
        <v/>
      </c>
      <c r="F432" s="196" t="str">
        <f>IF(op!F320=0,"",op!F320)</f>
        <v/>
      </c>
      <c r="G432" s="48" t="str">
        <f>IF(op!G320="","",op!G320+1)</f>
        <v/>
      </c>
      <c r="H432" s="1294" t="str">
        <f>IF(op!H320=0,"",op!H320)</f>
        <v/>
      </c>
      <c r="I432" s="48" t="str">
        <f>IF(op!I320=0,"",op!I320)</f>
        <v/>
      </c>
      <c r="J432" s="198" t="str">
        <f t="shared" si="214"/>
        <v/>
      </c>
      <c r="K432" s="1295" t="str">
        <f>IF(op!K320=0,0,op!K320)</f>
        <v/>
      </c>
      <c r="L432" s="963"/>
      <c r="M432" s="951" t="str">
        <f>IF(K432="","",IF(op!M320=0,0,op!M320))</f>
        <v/>
      </c>
      <c r="N432" s="951" t="str">
        <f>IF(K432="","",IF(op!N320=0,0,op!N320))</f>
        <v/>
      </c>
      <c r="O432" s="1083" t="str">
        <f t="shared" si="227"/>
        <v/>
      </c>
      <c r="P432" s="1084" t="str">
        <f t="shared" si="228"/>
        <v/>
      </c>
      <c r="Q432" s="1084" t="str">
        <f t="shared" si="229"/>
        <v/>
      </c>
      <c r="R432" s="963"/>
      <c r="S432" s="1027" t="str">
        <f t="shared" si="215"/>
        <v/>
      </c>
      <c r="T432" s="1027" t="str">
        <f t="shared" si="216"/>
        <v/>
      </c>
      <c r="U432" s="1148" t="str">
        <f t="shared" si="230"/>
        <v/>
      </c>
      <c r="V432" s="6"/>
      <c r="Z432" s="1072" t="str">
        <f t="shared" si="217"/>
        <v/>
      </c>
      <c r="AA432" s="1073">
        <f>+tab!$C$156</f>
        <v>0.62</v>
      </c>
      <c r="AB432" s="1074" t="e">
        <f t="shared" si="231"/>
        <v>#VALUE!</v>
      </c>
      <c r="AC432" s="1074" t="e">
        <f t="shared" si="232"/>
        <v>#VALUE!</v>
      </c>
      <c r="AD432" s="1074" t="e">
        <f t="shared" si="233"/>
        <v>#VALUE!</v>
      </c>
      <c r="AE432" s="1075" t="e">
        <f t="shared" si="218"/>
        <v>#VALUE!</v>
      </c>
      <c r="AF432" s="1075" t="e">
        <f t="shared" si="219"/>
        <v>#VALUE!</v>
      </c>
      <c r="AG432" s="1076">
        <f>IF(H432&gt;8,tab!C$157,tab!C$160)</f>
        <v>0.5</v>
      </c>
      <c r="AH432" s="1050">
        <f t="shared" si="220"/>
        <v>0</v>
      </c>
      <c r="AI432" s="1050">
        <f t="shared" si="221"/>
        <v>0</v>
      </c>
      <c r="AJ432" s="1077" t="e">
        <f t="shared" si="222"/>
        <v>#VALUE!</v>
      </c>
      <c r="AK432" s="1053" t="e">
        <f t="shared" si="223"/>
        <v>#VALUE!</v>
      </c>
      <c r="AL432" s="1052">
        <f t="shared" si="224"/>
        <v>30</v>
      </c>
      <c r="AM432" s="1052">
        <f t="shared" si="225"/>
        <v>30</v>
      </c>
      <c r="AN432" s="1078">
        <f t="shared" si="226"/>
        <v>0</v>
      </c>
      <c r="AS432" s="219"/>
      <c r="AU432" s="51"/>
      <c r="AV432" s="51"/>
    </row>
    <row r="433" spans="3:48" ht="13.15" customHeight="1" x14ac:dyDescent="0.2">
      <c r="C433" s="45"/>
      <c r="D433" s="196" t="str">
        <f>IF(op!D321=0,"",op!D321)</f>
        <v/>
      </c>
      <c r="E433" s="196" t="str">
        <f>IF(op!E321=0,"",op!E321)</f>
        <v/>
      </c>
      <c r="F433" s="196" t="str">
        <f>IF(op!F321=0,"",op!F321)</f>
        <v/>
      </c>
      <c r="G433" s="48" t="str">
        <f>IF(op!G321="","",op!G321+1)</f>
        <v/>
      </c>
      <c r="H433" s="1294" t="str">
        <f>IF(op!H321=0,"",op!H321)</f>
        <v/>
      </c>
      <c r="I433" s="48" t="str">
        <f>IF(op!I321=0,"",op!I321)</f>
        <v/>
      </c>
      <c r="J433" s="198" t="str">
        <f t="shared" si="214"/>
        <v/>
      </c>
      <c r="K433" s="1295" t="str">
        <f>IF(op!K321=0,0,op!K321)</f>
        <v/>
      </c>
      <c r="L433" s="963"/>
      <c r="M433" s="951" t="str">
        <f>IF(K433="","",IF(op!M321=0,0,op!M321))</f>
        <v/>
      </c>
      <c r="N433" s="951" t="str">
        <f>IF(K433="","",IF(op!N321=0,0,op!N321))</f>
        <v/>
      </c>
      <c r="O433" s="1083" t="str">
        <f t="shared" si="227"/>
        <v/>
      </c>
      <c r="P433" s="1084" t="str">
        <f t="shared" si="228"/>
        <v/>
      </c>
      <c r="Q433" s="1084" t="str">
        <f t="shared" si="229"/>
        <v/>
      </c>
      <c r="R433" s="963"/>
      <c r="S433" s="1027" t="str">
        <f t="shared" si="215"/>
        <v/>
      </c>
      <c r="T433" s="1027" t="str">
        <f t="shared" si="216"/>
        <v/>
      </c>
      <c r="U433" s="1148" t="str">
        <f t="shared" si="230"/>
        <v/>
      </c>
      <c r="V433" s="6"/>
      <c r="Z433" s="1072" t="str">
        <f t="shared" si="217"/>
        <v/>
      </c>
      <c r="AA433" s="1073">
        <f>+tab!$C$156</f>
        <v>0.62</v>
      </c>
      <c r="AB433" s="1074" t="e">
        <f t="shared" si="231"/>
        <v>#VALUE!</v>
      </c>
      <c r="AC433" s="1074" t="e">
        <f t="shared" si="232"/>
        <v>#VALUE!</v>
      </c>
      <c r="AD433" s="1074" t="e">
        <f t="shared" si="233"/>
        <v>#VALUE!</v>
      </c>
      <c r="AE433" s="1075" t="e">
        <f t="shared" si="218"/>
        <v>#VALUE!</v>
      </c>
      <c r="AF433" s="1075" t="e">
        <f t="shared" si="219"/>
        <v>#VALUE!</v>
      </c>
      <c r="AG433" s="1076">
        <f>IF(H433&gt;8,tab!C$157,tab!C$160)</f>
        <v>0.5</v>
      </c>
      <c r="AH433" s="1050">
        <f t="shared" si="220"/>
        <v>0</v>
      </c>
      <c r="AI433" s="1050">
        <f t="shared" si="221"/>
        <v>0</v>
      </c>
      <c r="AJ433" s="1077" t="e">
        <f t="shared" si="222"/>
        <v>#VALUE!</v>
      </c>
      <c r="AK433" s="1053" t="e">
        <f t="shared" si="223"/>
        <v>#VALUE!</v>
      </c>
      <c r="AL433" s="1052">
        <f t="shared" si="224"/>
        <v>30</v>
      </c>
      <c r="AM433" s="1052">
        <f t="shared" si="225"/>
        <v>30</v>
      </c>
      <c r="AN433" s="1078">
        <f t="shared" si="226"/>
        <v>0</v>
      </c>
      <c r="AS433" s="219"/>
      <c r="AU433" s="51"/>
      <c r="AV433" s="51"/>
    </row>
    <row r="434" spans="3:48" ht="13.15" customHeight="1" x14ac:dyDescent="0.2">
      <c r="C434" s="45"/>
      <c r="D434" s="196" t="str">
        <f>IF(op!D322=0,"",op!D322)</f>
        <v/>
      </c>
      <c r="E434" s="196" t="str">
        <f>IF(op!E322=0,"",op!E322)</f>
        <v/>
      </c>
      <c r="F434" s="196" t="str">
        <f>IF(op!F322=0,"",op!F322)</f>
        <v/>
      </c>
      <c r="G434" s="48" t="str">
        <f>IF(op!G322="","",op!G322+1)</f>
        <v/>
      </c>
      <c r="H434" s="1294" t="str">
        <f>IF(op!H322=0,"",op!H322)</f>
        <v/>
      </c>
      <c r="I434" s="48" t="str">
        <f>IF(op!I322=0,"",op!I322)</f>
        <v/>
      </c>
      <c r="J434" s="198" t="str">
        <f t="shared" si="214"/>
        <v/>
      </c>
      <c r="K434" s="1295" t="str">
        <f>IF(op!K322=0,0,op!K322)</f>
        <v/>
      </c>
      <c r="L434" s="963"/>
      <c r="M434" s="951" t="str">
        <f>IF(K434="","",IF(op!M322=0,0,op!M322))</f>
        <v/>
      </c>
      <c r="N434" s="951" t="str">
        <f>IF(K434="","",IF(op!N322=0,0,op!N322))</f>
        <v/>
      </c>
      <c r="O434" s="1083" t="str">
        <f t="shared" si="227"/>
        <v/>
      </c>
      <c r="P434" s="1084" t="str">
        <f t="shared" si="228"/>
        <v/>
      </c>
      <c r="Q434" s="1084" t="str">
        <f t="shared" si="229"/>
        <v/>
      </c>
      <c r="R434" s="963"/>
      <c r="S434" s="1027" t="str">
        <f t="shared" si="215"/>
        <v/>
      </c>
      <c r="T434" s="1027" t="str">
        <f t="shared" si="216"/>
        <v/>
      </c>
      <c r="U434" s="1148" t="str">
        <f t="shared" si="230"/>
        <v/>
      </c>
      <c r="V434" s="6"/>
      <c r="Z434" s="1072" t="str">
        <f t="shared" si="217"/>
        <v/>
      </c>
      <c r="AA434" s="1073">
        <f>+tab!$C$156</f>
        <v>0.62</v>
      </c>
      <c r="AB434" s="1074" t="e">
        <f t="shared" si="231"/>
        <v>#VALUE!</v>
      </c>
      <c r="AC434" s="1074" t="e">
        <f t="shared" si="232"/>
        <v>#VALUE!</v>
      </c>
      <c r="AD434" s="1074" t="e">
        <f t="shared" si="233"/>
        <v>#VALUE!</v>
      </c>
      <c r="AE434" s="1075" t="e">
        <f t="shared" si="218"/>
        <v>#VALUE!</v>
      </c>
      <c r="AF434" s="1075" t="e">
        <f t="shared" si="219"/>
        <v>#VALUE!</v>
      </c>
      <c r="AG434" s="1076">
        <f>IF(H434&gt;8,tab!C$157,tab!C$160)</f>
        <v>0.5</v>
      </c>
      <c r="AH434" s="1050">
        <f t="shared" si="220"/>
        <v>0</v>
      </c>
      <c r="AI434" s="1050">
        <f t="shared" si="221"/>
        <v>0</v>
      </c>
      <c r="AJ434" s="1077" t="e">
        <f t="shared" si="222"/>
        <v>#VALUE!</v>
      </c>
      <c r="AK434" s="1053" t="e">
        <f t="shared" si="223"/>
        <v>#VALUE!</v>
      </c>
      <c r="AL434" s="1052">
        <f t="shared" si="224"/>
        <v>30</v>
      </c>
      <c r="AM434" s="1052">
        <f t="shared" si="225"/>
        <v>30</v>
      </c>
      <c r="AN434" s="1078">
        <f t="shared" si="226"/>
        <v>0</v>
      </c>
      <c r="AS434" s="219"/>
      <c r="AU434" s="51"/>
      <c r="AV434" s="51"/>
    </row>
    <row r="435" spans="3:48" ht="13.15" customHeight="1" x14ac:dyDescent="0.2">
      <c r="C435" s="45"/>
      <c r="D435" s="196" t="str">
        <f>IF(op!D323=0,"",op!D323)</f>
        <v/>
      </c>
      <c r="E435" s="196" t="str">
        <f>IF(op!E323=0,"",op!E323)</f>
        <v/>
      </c>
      <c r="F435" s="196" t="str">
        <f>IF(op!F323=0,"",op!F323)</f>
        <v/>
      </c>
      <c r="G435" s="48" t="str">
        <f>IF(op!G323="","",op!G323+1)</f>
        <v/>
      </c>
      <c r="H435" s="1294" t="str">
        <f>IF(op!H323=0,"",op!H323)</f>
        <v/>
      </c>
      <c r="I435" s="48" t="str">
        <f>IF(op!I323=0,"",op!I323)</f>
        <v/>
      </c>
      <c r="J435" s="198" t="str">
        <f t="shared" si="214"/>
        <v/>
      </c>
      <c r="K435" s="1295" t="str">
        <f>IF(op!K323=0,0,op!K323)</f>
        <v/>
      </c>
      <c r="L435" s="963"/>
      <c r="M435" s="951" t="str">
        <f>IF(K435="","",IF(op!M323=0,0,op!M323))</f>
        <v/>
      </c>
      <c r="N435" s="951" t="str">
        <f>IF(K435="","",IF(op!N323=0,0,op!N323))</f>
        <v/>
      </c>
      <c r="O435" s="1083" t="str">
        <f t="shared" si="227"/>
        <v/>
      </c>
      <c r="P435" s="1084" t="str">
        <f t="shared" si="228"/>
        <v/>
      </c>
      <c r="Q435" s="1084" t="str">
        <f t="shared" si="229"/>
        <v/>
      </c>
      <c r="R435" s="963"/>
      <c r="S435" s="1027" t="str">
        <f t="shared" si="215"/>
        <v/>
      </c>
      <c r="T435" s="1027" t="str">
        <f t="shared" si="216"/>
        <v/>
      </c>
      <c r="U435" s="1148" t="str">
        <f t="shared" si="230"/>
        <v/>
      </c>
      <c r="V435" s="6"/>
      <c r="Z435" s="1072" t="str">
        <f t="shared" si="217"/>
        <v/>
      </c>
      <c r="AA435" s="1073">
        <f>+tab!$C$156</f>
        <v>0.62</v>
      </c>
      <c r="AB435" s="1074" t="e">
        <f t="shared" si="231"/>
        <v>#VALUE!</v>
      </c>
      <c r="AC435" s="1074" t="e">
        <f t="shared" si="232"/>
        <v>#VALUE!</v>
      </c>
      <c r="AD435" s="1074" t="e">
        <f t="shared" si="233"/>
        <v>#VALUE!</v>
      </c>
      <c r="AE435" s="1075" t="e">
        <f t="shared" si="218"/>
        <v>#VALUE!</v>
      </c>
      <c r="AF435" s="1075" t="e">
        <f t="shared" si="219"/>
        <v>#VALUE!</v>
      </c>
      <c r="AG435" s="1076">
        <f>IF(H435&gt;8,tab!C$157,tab!C$160)</f>
        <v>0.5</v>
      </c>
      <c r="AH435" s="1050">
        <f t="shared" si="220"/>
        <v>0</v>
      </c>
      <c r="AI435" s="1050">
        <f t="shared" si="221"/>
        <v>0</v>
      </c>
      <c r="AJ435" s="1077" t="e">
        <f t="shared" si="222"/>
        <v>#VALUE!</v>
      </c>
      <c r="AK435" s="1053" t="e">
        <f t="shared" si="223"/>
        <v>#VALUE!</v>
      </c>
      <c r="AL435" s="1052">
        <f t="shared" si="224"/>
        <v>30</v>
      </c>
      <c r="AM435" s="1052">
        <f t="shared" si="225"/>
        <v>30</v>
      </c>
      <c r="AN435" s="1078">
        <f t="shared" si="226"/>
        <v>0</v>
      </c>
      <c r="AS435" s="219"/>
      <c r="AU435" s="51"/>
      <c r="AV435" s="51"/>
    </row>
    <row r="436" spans="3:48" ht="13.15" customHeight="1" x14ac:dyDescent="0.2">
      <c r="C436" s="45"/>
      <c r="D436" s="196" t="str">
        <f>IF(op!D324=0,"",op!D324)</f>
        <v/>
      </c>
      <c r="E436" s="196" t="str">
        <f>IF(op!E324=0,"",op!E324)</f>
        <v/>
      </c>
      <c r="F436" s="196" t="str">
        <f>IF(op!F324=0,"",op!F324)</f>
        <v/>
      </c>
      <c r="G436" s="48" t="str">
        <f>IF(op!G324="","",op!G324+1)</f>
        <v/>
      </c>
      <c r="H436" s="1294" t="str">
        <f>IF(op!H324=0,"",op!H324)</f>
        <v/>
      </c>
      <c r="I436" s="48" t="str">
        <f>IF(op!I324=0,"",op!I324)</f>
        <v/>
      </c>
      <c r="J436" s="198" t="str">
        <f t="shared" si="214"/>
        <v/>
      </c>
      <c r="K436" s="1295" t="str">
        <f>IF(op!K324=0,0,op!K324)</f>
        <v/>
      </c>
      <c r="L436" s="963"/>
      <c r="M436" s="951" t="str">
        <f>IF(K436="","",IF(op!M324=0,0,op!M324))</f>
        <v/>
      </c>
      <c r="N436" s="951" t="str">
        <f>IF(K436="","",IF(op!N324=0,0,op!N324))</f>
        <v/>
      </c>
      <c r="O436" s="1083" t="str">
        <f t="shared" si="227"/>
        <v/>
      </c>
      <c r="P436" s="1084" t="str">
        <f t="shared" si="228"/>
        <v/>
      </c>
      <c r="Q436" s="1084" t="str">
        <f t="shared" si="229"/>
        <v/>
      </c>
      <c r="R436" s="963"/>
      <c r="S436" s="1027" t="str">
        <f t="shared" si="215"/>
        <v/>
      </c>
      <c r="T436" s="1027" t="str">
        <f t="shared" si="216"/>
        <v/>
      </c>
      <c r="U436" s="1148" t="str">
        <f t="shared" si="230"/>
        <v/>
      </c>
      <c r="V436" s="6"/>
      <c r="Z436" s="1072" t="str">
        <f t="shared" si="217"/>
        <v/>
      </c>
      <c r="AA436" s="1073">
        <f>+tab!$C$156</f>
        <v>0.62</v>
      </c>
      <c r="AB436" s="1074" t="e">
        <f t="shared" si="231"/>
        <v>#VALUE!</v>
      </c>
      <c r="AC436" s="1074" t="e">
        <f t="shared" si="232"/>
        <v>#VALUE!</v>
      </c>
      <c r="AD436" s="1074" t="e">
        <f t="shared" si="233"/>
        <v>#VALUE!</v>
      </c>
      <c r="AE436" s="1075" t="e">
        <f t="shared" si="218"/>
        <v>#VALUE!</v>
      </c>
      <c r="AF436" s="1075" t="e">
        <f t="shared" si="219"/>
        <v>#VALUE!</v>
      </c>
      <c r="AG436" s="1076">
        <f>IF(H436&gt;8,tab!C$157,tab!C$160)</f>
        <v>0.5</v>
      </c>
      <c r="AH436" s="1050">
        <f t="shared" si="220"/>
        <v>0</v>
      </c>
      <c r="AI436" s="1050">
        <f t="shared" si="221"/>
        <v>0</v>
      </c>
      <c r="AJ436" s="1077" t="e">
        <f t="shared" si="222"/>
        <v>#VALUE!</v>
      </c>
      <c r="AK436" s="1053" t="e">
        <f t="shared" si="223"/>
        <v>#VALUE!</v>
      </c>
      <c r="AL436" s="1052">
        <f t="shared" si="224"/>
        <v>30</v>
      </c>
      <c r="AM436" s="1052">
        <f t="shared" si="225"/>
        <v>30</v>
      </c>
      <c r="AN436" s="1078">
        <f t="shared" si="226"/>
        <v>0</v>
      </c>
      <c r="AS436" s="219"/>
      <c r="AU436" s="51"/>
      <c r="AV436" s="51"/>
    </row>
    <row r="437" spans="3:48" ht="13.15" customHeight="1" x14ac:dyDescent="0.2">
      <c r="C437" s="45"/>
      <c r="D437" s="196" t="str">
        <f>IF(op!D325=0,"",op!D325)</f>
        <v/>
      </c>
      <c r="E437" s="196" t="str">
        <f>IF(op!E325=0,"",op!E325)</f>
        <v/>
      </c>
      <c r="F437" s="196" t="str">
        <f>IF(op!F325=0,"",op!F325)</f>
        <v/>
      </c>
      <c r="G437" s="48" t="str">
        <f>IF(op!G325="","",op!G325+1)</f>
        <v/>
      </c>
      <c r="H437" s="1294" t="str">
        <f>IF(op!H325=0,"",op!H325)</f>
        <v/>
      </c>
      <c r="I437" s="48" t="str">
        <f>IF(op!I325=0,"",op!I325)</f>
        <v/>
      </c>
      <c r="J437" s="198" t="str">
        <f t="shared" si="214"/>
        <v/>
      </c>
      <c r="K437" s="1295" t="str">
        <f>IF(op!K325=0,0,op!K325)</f>
        <v/>
      </c>
      <c r="L437" s="963"/>
      <c r="M437" s="951" t="str">
        <f>IF(K437="","",IF(op!M325=0,0,op!M325))</f>
        <v/>
      </c>
      <c r="N437" s="951" t="str">
        <f>IF(K437="","",IF(op!N325=0,0,op!N325))</f>
        <v/>
      </c>
      <c r="O437" s="1083" t="str">
        <f t="shared" si="227"/>
        <v/>
      </c>
      <c r="P437" s="1084" t="str">
        <f t="shared" si="228"/>
        <v/>
      </c>
      <c r="Q437" s="1084" t="str">
        <f t="shared" si="229"/>
        <v/>
      </c>
      <c r="R437" s="963"/>
      <c r="S437" s="1027" t="str">
        <f t="shared" si="215"/>
        <v/>
      </c>
      <c r="T437" s="1027" t="str">
        <f t="shared" si="216"/>
        <v/>
      </c>
      <c r="U437" s="1148" t="str">
        <f t="shared" si="230"/>
        <v/>
      </c>
      <c r="V437" s="6"/>
      <c r="Z437" s="1072" t="str">
        <f t="shared" si="217"/>
        <v/>
      </c>
      <c r="AA437" s="1073">
        <f>+tab!$C$156</f>
        <v>0.62</v>
      </c>
      <c r="AB437" s="1074" t="e">
        <f t="shared" si="231"/>
        <v>#VALUE!</v>
      </c>
      <c r="AC437" s="1074" t="e">
        <f t="shared" si="232"/>
        <v>#VALUE!</v>
      </c>
      <c r="AD437" s="1074" t="e">
        <f t="shared" si="233"/>
        <v>#VALUE!</v>
      </c>
      <c r="AE437" s="1075" t="e">
        <f t="shared" si="218"/>
        <v>#VALUE!</v>
      </c>
      <c r="AF437" s="1075" t="e">
        <f t="shared" si="219"/>
        <v>#VALUE!</v>
      </c>
      <c r="AG437" s="1076">
        <f>IF(H437&gt;8,tab!C$157,tab!C$160)</f>
        <v>0.5</v>
      </c>
      <c r="AH437" s="1050">
        <f t="shared" si="220"/>
        <v>0</v>
      </c>
      <c r="AI437" s="1050">
        <f t="shared" si="221"/>
        <v>0</v>
      </c>
      <c r="AJ437" s="1077" t="e">
        <f t="shared" si="222"/>
        <v>#VALUE!</v>
      </c>
      <c r="AK437" s="1053" t="e">
        <f t="shared" si="223"/>
        <v>#VALUE!</v>
      </c>
      <c r="AL437" s="1052">
        <f t="shared" si="224"/>
        <v>30</v>
      </c>
      <c r="AM437" s="1052">
        <f t="shared" si="225"/>
        <v>30</v>
      </c>
      <c r="AN437" s="1078">
        <f t="shared" si="226"/>
        <v>0</v>
      </c>
      <c r="AS437" s="219"/>
      <c r="AU437" s="51"/>
      <c r="AV437" s="51"/>
    </row>
    <row r="438" spans="3:48" ht="13.15" customHeight="1" x14ac:dyDescent="0.2">
      <c r="C438" s="45"/>
      <c r="D438" s="196" t="str">
        <f>IF(op!D326=0,"",op!D326)</f>
        <v/>
      </c>
      <c r="E438" s="196" t="str">
        <f>IF(op!E326=0,"",op!E326)</f>
        <v/>
      </c>
      <c r="F438" s="196" t="str">
        <f>IF(op!F326=0,"",op!F326)</f>
        <v/>
      </c>
      <c r="G438" s="48" t="str">
        <f>IF(op!G326="","",op!G326+1)</f>
        <v/>
      </c>
      <c r="H438" s="1294" t="str">
        <f>IF(op!H326=0,"",op!H326)</f>
        <v/>
      </c>
      <c r="I438" s="48" t="str">
        <f>IF(op!I326=0,"",op!I326)</f>
        <v/>
      </c>
      <c r="J438" s="198" t="str">
        <f t="shared" si="214"/>
        <v/>
      </c>
      <c r="K438" s="1295" t="str">
        <f>IF(op!K326=0,0,op!K326)</f>
        <v/>
      </c>
      <c r="L438" s="963"/>
      <c r="M438" s="951" t="str">
        <f>IF(K438="","",IF(op!M326=0,0,op!M326))</f>
        <v/>
      </c>
      <c r="N438" s="951" t="str">
        <f>IF(K438="","",IF(op!N326=0,0,op!N326))</f>
        <v/>
      </c>
      <c r="O438" s="1083" t="str">
        <f t="shared" si="227"/>
        <v/>
      </c>
      <c r="P438" s="1084" t="str">
        <f t="shared" si="228"/>
        <v/>
      </c>
      <c r="Q438" s="1084" t="str">
        <f t="shared" si="229"/>
        <v/>
      </c>
      <c r="R438" s="963"/>
      <c r="S438" s="1027" t="str">
        <f t="shared" si="215"/>
        <v/>
      </c>
      <c r="T438" s="1027" t="str">
        <f t="shared" si="216"/>
        <v/>
      </c>
      <c r="U438" s="1148" t="str">
        <f t="shared" si="230"/>
        <v/>
      </c>
      <c r="V438" s="6"/>
      <c r="Z438" s="1072" t="str">
        <f t="shared" si="217"/>
        <v/>
      </c>
      <c r="AA438" s="1073">
        <f>+tab!$C$156</f>
        <v>0.62</v>
      </c>
      <c r="AB438" s="1074" t="e">
        <f t="shared" si="231"/>
        <v>#VALUE!</v>
      </c>
      <c r="AC438" s="1074" t="e">
        <f t="shared" si="232"/>
        <v>#VALUE!</v>
      </c>
      <c r="AD438" s="1074" t="e">
        <f t="shared" si="233"/>
        <v>#VALUE!</v>
      </c>
      <c r="AE438" s="1075" t="e">
        <f t="shared" si="218"/>
        <v>#VALUE!</v>
      </c>
      <c r="AF438" s="1075" t="e">
        <f t="shared" si="219"/>
        <v>#VALUE!</v>
      </c>
      <c r="AG438" s="1076">
        <f>IF(H438&gt;8,tab!C$157,tab!C$160)</f>
        <v>0.5</v>
      </c>
      <c r="AH438" s="1050">
        <f t="shared" si="220"/>
        <v>0</v>
      </c>
      <c r="AI438" s="1050">
        <f t="shared" si="221"/>
        <v>0</v>
      </c>
      <c r="AJ438" s="1077" t="e">
        <f t="shared" si="222"/>
        <v>#VALUE!</v>
      </c>
      <c r="AK438" s="1053" t="e">
        <f t="shared" si="223"/>
        <v>#VALUE!</v>
      </c>
      <c r="AL438" s="1052">
        <f t="shared" si="224"/>
        <v>30</v>
      </c>
      <c r="AM438" s="1052">
        <f t="shared" si="225"/>
        <v>30</v>
      </c>
      <c r="AN438" s="1078">
        <f t="shared" si="226"/>
        <v>0</v>
      </c>
      <c r="AS438" s="219"/>
      <c r="AU438" s="51"/>
      <c r="AV438" s="51"/>
    </row>
    <row r="439" spans="3:48" ht="13.15" customHeight="1" x14ac:dyDescent="0.2">
      <c r="C439" s="45"/>
      <c r="D439" s="196" t="str">
        <f>IF(op!D327=0,"",op!D327)</f>
        <v/>
      </c>
      <c r="E439" s="196" t="str">
        <f>IF(op!E327=0,"",op!E327)</f>
        <v/>
      </c>
      <c r="F439" s="196" t="str">
        <f>IF(op!F327=0,"",op!F327)</f>
        <v/>
      </c>
      <c r="G439" s="48" t="str">
        <f>IF(op!G327="","",op!G327+1)</f>
        <v/>
      </c>
      <c r="H439" s="1294" t="str">
        <f>IF(op!H327=0,"",op!H327)</f>
        <v/>
      </c>
      <c r="I439" s="48" t="str">
        <f>IF(op!I327=0,"",op!I327)</f>
        <v/>
      </c>
      <c r="J439" s="198" t="str">
        <f t="shared" si="214"/>
        <v/>
      </c>
      <c r="K439" s="1295" t="str">
        <f>IF(op!K327=0,0,op!K327)</f>
        <v/>
      </c>
      <c r="L439" s="963"/>
      <c r="M439" s="951" t="str">
        <f>IF(K439="","",IF(op!M327=0,0,op!M327))</f>
        <v/>
      </c>
      <c r="N439" s="951" t="str">
        <f>IF(K439="","",IF(op!N327=0,0,op!N327))</f>
        <v/>
      </c>
      <c r="O439" s="1083" t="str">
        <f t="shared" si="227"/>
        <v/>
      </c>
      <c r="P439" s="1084" t="str">
        <f t="shared" si="228"/>
        <v/>
      </c>
      <c r="Q439" s="1084" t="str">
        <f t="shared" si="229"/>
        <v/>
      </c>
      <c r="R439" s="963"/>
      <c r="S439" s="1027" t="str">
        <f t="shared" si="215"/>
        <v/>
      </c>
      <c r="T439" s="1027" t="str">
        <f t="shared" si="216"/>
        <v/>
      </c>
      <c r="U439" s="1148" t="str">
        <f t="shared" si="230"/>
        <v/>
      </c>
      <c r="V439" s="6"/>
      <c r="Z439" s="1072" t="str">
        <f t="shared" si="217"/>
        <v/>
      </c>
      <c r="AA439" s="1073">
        <f>+tab!$C$156</f>
        <v>0.62</v>
      </c>
      <c r="AB439" s="1074" t="e">
        <f t="shared" si="231"/>
        <v>#VALUE!</v>
      </c>
      <c r="AC439" s="1074" t="e">
        <f t="shared" si="232"/>
        <v>#VALUE!</v>
      </c>
      <c r="AD439" s="1074" t="e">
        <f t="shared" si="233"/>
        <v>#VALUE!</v>
      </c>
      <c r="AE439" s="1075" t="e">
        <f t="shared" si="218"/>
        <v>#VALUE!</v>
      </c>
      <c r="AF439" s="1075" t="e">
        <f t="shared" si="219"/>
        <v>#VALUE!</v>
      </c>
      <c r="AG439" s="1076">
        <f>IF(H439&gt;8,tab!C$157,tab!C$160)</f>
        <v>0.5</v>
      </c>
      <c r="AH439" s="1050">
        <f t="shared" si="220"/>
        <v>0</v>
      </c>
      <c r="AI439" s="1050">
        <f t="shared" si="221"/>
        <v>0</v>
      </c>
      <c r="AJ439" s="1077" t="e">
        <f t="shared" si="222"/>
        <v>#VALUE!</v>
      </c>
      <c r="AK439" s="1053" t="e">
        <f t="shared" si="223"/>
        <v>#VALUE!</v>
      </c>
      <c r="AL439" s="1052">
        <f t="shared" si="224"/>
        <v>30</v>
      </c>
      <c r="AM439" s="1052">
        <f t="shared" si="225"/>
        <v>30</v>
      </c>
      <c r="AN439" s="1078">
        <f t="shared" si="226"/>
        <v>0</v>
      </c>
      <c r="AS439" s="219"/>
      <c r="AU439" s="51"/>
      <c r="AV439" s="51"/>
    </row>
    <row r="440" spans="3:48" ht="13.15" customHeight="1" x14ac:dyDescent="0.2">
      <c r="C440" s="45"/>
      <c r="D440" s="196" t="str">
        <f>IF(op!D328=0,"",op!D328)</f>
        <v/>
      </c>
      <c r="E440" s="196" t="str">
        <f>IF(op!E328=0,"",op!E328)</f>
        <v/>
      </c>
      <c r="F440" s="196" t="str">
        <f>IF(op!F328=0,"",op!F328)</f>
        <v/>
      </c>
      <c r="G440" s="48" t="str">
        <f>IF(op!G328="","",op!G328+1)</f>
        <v/>
      </c>
      <c r="H440" s="1294" t="str">
        <f>IF(op!H328=0,"",op!H328)</f>
        <v/>
      </c>
      <c r="I440" s="48" t="str">
        <f>IF(op!I328=0,"",op!I328)</f>
        <v/>
      </c>
      <c r="J440" s="198" t="str">
        <f t="shared" si="214"/>
        <v/>
      </c>
      <c r="K440" s="1295" t="str">
        <f>IF(op!K328=0,0,op!K328)</f>
        <v/>
      </c>
      <c r="L440" s="963"/>
      <c r="M440" s="951" t="str">
        <f>IF(K440="","",IF(op!M328=0,0,op!M328))</f>
        <v/>
      </c>
      <c r="N440" s="951" t="str">
        <f>IF(K440="","",IF(op!N328=0,0,op!N328))</f>
        <v/>
      </c>
      <c r="O440" s="1083" t="str">
        <f t="shared" si="227"/>
        <v/>
      </c>
      <c r="P440" s="1084" t="str">
        <f t="shared" si="228"/>
        <v/>
      </c>
      <c r="Q440" s="1084" t="str">
        <f t="shared" si="229"/>
        <v/>
      </c>
      <c r="R440" s="963"/>
      <c r="S440" s="1027" t="str">
        <f t="shared" si="215"/>
        <v/>
      </c>
      <c r="T440" s="1027" t="str">
        <f t="shared" si="216"/>
        <v/>
      </c>
      <c r="U440" s="1148" t="str">
        <f t="shared" si="230"/>
        <v/>
      </c>
      <c r="V440" s="6"/>
      <c r="Z440" s="1072" t="str">
        <f t="shared" si="217"/>
        <v/>
      </c>
      <c r="AA440" s="1073">
        <f>+tab!$C$156</f>
        <v>0.62</v>
      </c>
      <c r="AB440" s="1074" t="e">
        <f t="shared" si="231"/>
        <v>#VALUE!</v>
      </c>
      <c r="AC440" s="1074" t="e">
        <f t="shared" si="232"/>
        <v>#VALUE!</v>
      </c>
      <c r="AD440" s="1074" t="e">
        <f t="shared" si="233"/>
        <v>#VALUE!</v>
      </c>
      <c r="AE440" s="1075" t="e">
        <f t="shared" si="218"/>
        <v>#VALUE!</v>
      </c>
      <c r="AF440" s="1075" t="e">
        <f t="shared" si="219"/>
        <v>#VALUE!</v>
      </c>
      <c r="AG440" s="1076">
        <f>IF(H440&gt;8,tab!C$157,tab!C$160)</f>
        <v>0.5</v>
      </c>
      <c r="AH440" s="1050">
        <f t="shared" si="220"/>
        <v>0</v>
      </c>
      <c r="AI440" s="1050">
        <f t="shared" si="221"/>
        <v>0</v>
      </c>
      <c r="AJ440" s="1077" t="e">
        <f t="shared" si="222"/>
        <v>#VALUE!</v>
      </c>
      <c r="AK440" s="1053" t="e">
        <f t="shared" si="223"/>
        <v>#VALUE!</v>
      </c>
      <c r="AL440" s="1052">
        <f t="shared" si="224"/>
        <v>30</v>
      </c>
      <c r="AM440" s="1052">
        <f t="shared" si="225"/>
        <v>30</v>
      </c>
      <c r="AN440" s="1078">
        <f t="shared" si="226"/>
        <v>0</v>
      </c>
      <c r="AS440" s="219"/>
      <c r="AU440" s="51"/>
      <c r="AV440" s="51"/>
    </row>
    <row r="441" spans="3:48" ht="13.15" customHeight="1" x14ac:dyDescent="0.2">
      <c r="C441" s="45"/>
      <c r="D441" s="196" t="str">
        <f>IF(op!D329=0,"",op!D329)</f>
        <v/>
      </c>
      <c r="E441" s="196" t="str">
        <f>IF(op!E329=0,"",op!E329)</f>
        <v/>
      </c>
      <c r="F441" s="196" t="str">
        <f>IF(op!F329=0,"",op!F329)</f>
        <v/>
      </c>
      <c r="G441" s="48" t="str">
        <f>IF(op!G329="","",op!G329+1)</f>
        <v/>
      </c>
      <c r="H441" s="1294" t="str">
        <f>IF(op!H329=0,"",op!H329)</f>
        <v/>
      </c>
      <c r="I441" s="48" t="str">
        <f>IF(op!I329=0,"",op!I329)</f>
        <v/>
      </c>
      <c r="J441" s="198" t="str">
        <f t="shared" si="214"/>
        <v/>
      </c>
      <c r="K441" s="1295" t="str">
        <f>IF(op!K329=0,0,op!K329)</f>
        <v/>
      </c>
      <c r="L441" s="963"/>
      <c r="M441" s="951" t="str">
        <f>IF(K441="","",IF(op!M329=0,0,op!M329))</f>
        <v/>
      </c>
      <c r="N441" s="951" t="str">
        <f>IF(K441="","",IF(op!N329=0,0,op!N329))</f>
        <v/>
      </c>
      <c r="O441" s="1083" t="str">
        <f t="shared" si="227"/>
        <v/>
      </c>
      <c r="P441" s="1084" t="str">
        <f t="shared" si="228"/>
        <v/>
      </c>
      <c r="Q441" s="1084" t="str">
        <f t="shared" si="229"/>
        <v/>
      </c>
      <c r="R441" s="963"/>
      <c r="S441" s="1027" t="str">
        <f t="shared" si="215"/>
        <v/>
      </c>
      <c r="T441" s="1027" t="str">
        <f t="shared" si="216"/>
        <v/>
      </c>
      <c r="U441" s="1148" t="str">
        <f t="shared" si="230"/>
        <v/>
      </c>
      <c r="V441" s="6"/>
      <c r="Z441" s="1072" t="str">
        <f t="shared" si="217"/>
        <v/>
      </c>
      <c r="AA441" s="1073">
        <f>+tab!$C$156</f>
        <v>0.62</v>
      </c>
      <c r="AB441" s="1074" t="e">
        <f t="shared" si="231"/>
        <v>#VALUE!</v>
      </c>
      <c r="AC441" s="1074" t="e">
        <f t="shared" si="232"/>
        <v>#VALUE!</v>
      </c>
      <c r="AD441" s="1074" t="e">
        <f t="shared" si="233"/>
        <v>#VALUE!</v>
      </c>
      <c r="AE441" s="1075" t="e">
        <f t="shared" si="218"/>
        <v>#VALUE!</v>
      </c>
      <c r="AF441" s="1075" t="e">
        <f t="shared" si="219"/>
        <v>#VALUE!</v>
      </c>
      <c r="AG441" s="1076">
        <f>IF(H441&gt;8,tab!C$157,tab!C$160)</f>
        <v>0.5</v>
      </c>
      <c r="AH441" s="1050">
        <f t="shared" si="220"/>
        <v>0</v>
      </c>
      <c r="AI441" s="1050">
        <f t="shared" si="221"/>
        <v>0</v>
      </c>
      <c r="AJ441" s="1077" t="e">
        <f t="shared" si="222"/>
        <v>#VALUE!</v>
      </c>
      <c r="AK441" s="1053" t="e">
        <f t="shared" si="223"/>
        <v>#VALUE!</v>
      </c>
      <c r="AL441" s="1052">
        <f t="shared" si="224"/>
        <v>30</v>
      </c>
      <c r="AM441" s="1052">
        <f t="shared" si="225"/>
        <v>30</v>
      </c>
      <c r="AN441" s="1078">
        <f t="shared" si="226"/>
        <v>0</v>
      </c>
      <c r="AS441" s="219"/>
      <c r="AU441" s="51"/>
      <c r="AV441" s="51"/>
    </row>
    <row r="442" spans="3:48" ht="13.15" customHeight="1" x14ac:dyDescent="0.2">
      <c r="C442" s="45"/>
      <c r="D442" s="196" t="str">
        <f>IF(op!D330=0,"",op!D330)</f>
        <v/>
      </c>
      <c r="E442" s="196" t="str">
        <f>IF(op!E330=0,"",op!E330)</f>
        <v/>
      </c>
      <c r="F442" s="196" t="str">
        <f>IF(op!F330=0,"",op!F330)</f>
        <v/>
      </c>
      <c r="G442" s="48" t="str">
        <f>IF(op!G330="","",op!G330+1)</f>
        <v/>
      </c>
      <c r="H442" s="1294" t="str">
        <f>IF(op!H330=0,"",op!H330)</f>
        <v/>
      </c>
      <c r="I442" s="48" t="str">
        <f>IF(op!I330=0,"",op!I330)</f>
        <v/>
      </c>
      <c r="J442" s="198" t="str">
        <f t="shared" si="214"/>
        <v/>
      </c>
      <c r="K442" s="1295" t="str">
        <f>IF(op!K330=0,0,op!K330)</f>
        <v/>
      </c>
      <c r="L442" s="963"/>
      <c r="M442" s="951" t="str">
        <f>IF(K442="","",IF(op!M330=0,0,op!M330))</f>
        <v/>
      </c>
      <c r="N442" s="951" t="str">
        <f>IF(K442="","",IF(op!N330=0,0,op!N330))</f>
        <v/>
      </c>
      <c r="O442" s="1083" t="str">
        <f t="shared" si="227"/>
        <v/>
      </c>
      <c r="P442" s="1084" t="str">
        <f t="shared" si="228"/>
        <v/>
      </c>
      <c r="Q442" s="1084" t="str">
        <f t="shared" si="229"/>
        <v/>
      </c>
      <c r="R442" s="963"/>
      <c r="S442" s="1027" t="str">
        <f t="shared" si="215"/>
        <v/>
      </c>
      <c r="T442" s="1027" t="str">
        <f t="shared" si="216"/>
        <v/>
      </c>
      <c r="U442" s="1148" t="str">
        <f t="shared" si="230"/>
        <v/>
      </c>
      <c r="V442" s="6"/>
      <c r="Z442" s="1072" t="str">
        <f t="shared" si="217"/>
        <v/>
      </c>
      <c r="AA442" s="1073">
        <f>+tab!$C$156</f>
        <v>0.62</v>
      </c>
      <c r="AB442" s="1074" t="e">
        <f t="shared" si="231"/>
        <v>#VALUE!</v>
      </c>
      <c r="AC442" s="1074" t="e">
        <f t="shared" si="232"/>
        <v>#VALUE!</v>
      </c>
      <c r="AD442" s="1074" t="e">
        <f t="shared" si="233"/>
        <v>#VALUE!</v>
      </c>
      <c r="AE442" s="1075" t="e">
        <f t="shared" si="218"/>
        <v>#VALUE!</v>
      </c>
      <c r="AF442" s="1075" t="e">
        <f t="shared" si="219"/>
        <v>#VALUE!</v>
      </c>
      <c r="AG442" s="1076">
        <f>IF(H442&gt;8,tab!C$157,tab!C$160)</f>
        <v>0.5</v>
      </c>
      <c r="AH442" s="1050">
        <f t="shared" si="220"/>
        <v>0</v>
      </c>
      <c r="AI442" s="1050">
        <f t="shared" si="221"/>
        <v>0</v>
      </c>
      <c r="AJ442" s="1077" t="e">
        <f t="shared" si="222"/>
        <v>#VALUE!</v>
      </c>
      <c r="AK442" s="1053" t="e">
        <f t="shared" si="223"/>
        <v>#VALUE!</v>
      </c>
      <c r="AL442" s="1052">
        <f t="shared" si="224"/>
        <v>30</v>
      </c>
      <c r="AM442" s="1052">
        <f t="shared" si="225"/>
        <v>30</v>
      </c>
      <c r="AN442" s="1078">
        <f t="shared" si="226"/>
        <v>0</v>
      </c>
      <c r="AS442" s="219"/>
      <c r="AU442" s="51"/>
      <c r="AV442" s="51"/>
    </row>
    <row r="443" spans="3:48" ht="13.15" customHeight="1" x14ac:dyDescent="0.2">
      <c r="C443" s="45"/>
      <c r="D443" s="196" t="str">
        <f>IF(op!D331=0,"",op!D331)</f>
        <v/>
      </c>
      <c r="E443" s="196" t="str">
        <f>IF(op!E331=0,"",op!E331)</f>
        <v/>
      </c>
      <c r="F443" s="196" t="str">
        <f>IF(op!F331=0,"",op!F331)</f>
        <v/>
      </c>
      <c r="G443" s="48" t="str">
        <f>IF(op!G331="","",op!G331+1)</f>
        <v/>
      </c>
      <c r="H443" s="1294" t="str">
        <f>IF(op!H331=0,"",op!H331)</f>
        <v/>
      </c>
      <c r="I443" s="48" t="str">
        <f>IF(op!I331=0,"",op!I331)</f>
        <v/>
      </c>
      <c r="J443" s="198" t="str">
        <f t="shared" si="214"/>
        <v/>
      </c>
      <c r="K443" s="1295" t="str">
        <f>IF(op!K331=0,0,op!K331)</f>
        <v/>
      </c>
      <c r="L443" s="963"/>
      <c r="M443" s="951" t="str">
        <f>IF(K443="","",IF(op!M331=0,0,op!M331))</f>
        <v/>
      </c>
      <c r="N443" s="951" t="str">
        <f>IF(K443="","",IF(op!N331=0,0,op!N331))</f>
        <v/>
      </c>
      <c r="O443" s="1083" t="str">
        <f t="shared" si="227"/>
        <v/>
      </c>
      <c r="P443" s="1084" t="str">
        <f t="shared" si="228"/>
        <v/>
      </c>
      <c r="Q443" s="1084" t="str">
        <f t="shared" si="229"/>
        <v/>
      </c>
      <c r="R443" s="963"/>
      <c r="S443" s="1027" t="str">
        <f t="shared" si="215"/>
        <v/>
      </c>
      <c r="T443" s="1027" t="str">
        <f t="shared" si="216"/>
        <v/>
      </c>
      <c r="U443" s="1148" t="str">
        <f t="shared" si="230"/>
        <v/>
      </c>
      <c r="V443" s="6"/>
      <c r="Z443" s="1072" t="str">
        <f t="shared" si="217"/>
        <v/>
      </c>
      <c r="AA443" s="1073">
        <f>+tab!$C$156</f>
        <v>0.62</v>
      </c>
      <c r="AB443" s="1074" t="e">
        <f t="shared" si="231"/>
        <v>#VALUE!</v>
      </c>
      <c r="AC443" s="1074" t="e">
        <f t="shared" si="232"/>
        <v>#VALUE!</v>
      </c>
      <c r="AD443" s="1074" t="e">
        <f t="shared" si="233"/>
        <v>#VALUE!</v>
      </c>
      <c r="AE443" s="1075" t="e">
        <f t="shared" si="218"/>
        <v>#VALUE!</v>
      </c>
      <c r="AF443" s="1075" t="e">
        <f t="shared" si="219"/>
        <v>#VALUE!</v>
      </c>
      <c r="AG443" s="1076">
        <f>IF(H443&gt;8,tab!C$157,tab!C$160)</f>
        <v>0.5</v>
      </c>
      <c r="AH443" s="1050">
        <f t="shared" si="220"/>
        <v>0</v>
      </c>
      <c r="AI443" s="1050">
        <f t="shared" si="221"/>
        <v>0</v>
      </c>
      <c r="AJ443" s="1077" t="e">
        <f t="shared" si="222"/>
        <v>#VALUE!</v>
      </c>
      <c r="AK443" s="1053" t="e">
        <f t="shared" si="223"/>
        <v>#VALUE!</v>
      </c>
      <c r="AL443" s="1052">
        <f t="shared" si="224"/>
        <v>30</v>
      </c>
      <c r="AM443" s="1052">
        <f t="shared" si="225"/>
        <v>30</v>
      </c>
      <c r="AN443" s="1078">
        <f t="shared" si="226"/>
        <v>0</v>
      </c>
      <c r="AS443" s="219"/>
      <c r="AU443" s="51"/>
      <c r="AV443" s="51"/>
    </row>
    <row r="444" spans="3:48" ht="13.15" customHeight="1" x14ac:dyDescent="0.2">
      <c r="C444" s="45"/>
      <c r="D444" s="196" t="str">
        <f>IF(op!D332=0,"",op!D332)</f>
        <v/>
      </c>
      <c r="E444" s="196" t="str">
        <f>IF(op!E332=0,"",op!E332)</f>
        <v/>
      </c>
      <c r="F444" s="196" t="str">
        <f>IF(op!F332=0,"",op!F332)</f>
        <v/>
      </c>
      <c r="G444" s="48" t="str">
        <f>IF(op!G332="","",op!G332+1)</f>
        <v/>
      </c>
      <c r="H444" s="1294" t="str">
        <f>IF(op!H332=0,"",op!H332)</f>
        <v/>
      </c>
      <c r="I444" s="48" t="str">
        <f>IF(op!I332=0,"",op!I332)</f>
        <v/>
      </c>
      <c r="J444" s="198" t="str">
        <f t="shared" si="214"/>
        <v/>
      </c>
      <c r="K444" s="1295" t="str">
        <f>IF(op!K332=0,0,op!K332)</f>
        <v/>
      </c>
      <c r="L444" s="963"/>
      <c r="M444" s="951" t="str">
        <f>IF(K444="","",IF(op!M332=0,0,op!M332))</f>
        <v/>
      </c>
      <c r="N444" s="951" t="str">
        <f>IF(K444="","",IF(op!N332=0,0,op!N332))</f>
        <v/>
      </c>
      <c r="O444" s="1083" t="str">
        <f t="shared" si="227"/>
        <v/>
      </c>
      <c r="P444" s="1084" t="str">
        <f t="shared" si="228"/>
        <v/>
      </c>
      <c r="Q444" s="1084" t="str">
        <f t="shared" si="229"/>
        <v/>
      </c>
      <c r="R444" s="963"/>
      <c r="S444" s="1027" t="str">
        <f t="shared" si="215"/>
        <v/>
      </c>
      <c r="T444" s="1027" t="str">
        <f t="shared" si="216"/>
        <v/>
      </c>
      <c r="U444" s="1148" t="str">
        <f t="shared" si="230"/>
        <v/>
      </c>
      <c r="V444" s="6"/>
      <c r="Z444" s="1072" t="str">
        <f t="shared" si="217"/>
        <v/>
      </c>
      <c r="AA444" s="1073">
        <f>+tab!$C$156</f>
        <v>0.62</v>
      </c>
      <c r="AB444" s="1074" t="e">
        <f t="shared" si="231"/>
        <v>#VALUE!</v>
      </c>
      <c r="AC444" s="1074" t="e">
        <f t="shared" si="232"/>
        <v>#VALUE!</v>
      </c>
      <c r="AD444" s="1074" t="e">
        <f t="shared" si="233"/>
        <v>#VALUE!</v>
      </c>
      <c r="AE444" s="1075" t="e">
        <f t="shared" si="218"/>
        <v>#VALUE!</v>
      </c>
      <c r="AF444" s="1075" t="e">
        <f t="shared" si="219"/>
        <v>#VALUE!</v>
      </c>
      <c r="AG444" s="1076">
        <f>IF(H444&gt;8,tab!C$157,tab!C$160)</f>
        <v>0.5</v>
      </c>
      <c r="AH444" s="1050">
        <f t="shared" si="220"/>
        <v>0</v>
      </c>
      <c r="AI444" s="1050">
        <f t="shared" si="221"/>
        <v>0</v>
      </c>
      <c r="AJ444" s="1077" t="e">
        <f t="shared" si="222"/>
        <v>#VALUE!</v>
      </c>
      <c r="AK444" s="1053" t="e">
        <f t="shared" si="223"/>
        <v>#VALUE!</v>
      </c>
      <c r="AL444" s="1052">
        <f t="shared" si="224"/>
        <v>30</v>
      </c>
      <c r="AM444" s="1052">
        <f t="shared" si="225"/>
        <v>30</v>
      </c>
      <c r="AN444" s="1078">
        <f t="shared" si="226"/>
        <v>0</v>
      </c>
      <c r="AS444" s="219"/>
      <c r="AU444" s="51"/>
      <c r="AV444" s="51"/>
    </row>
    <row r="445" spans="3:48" ht="13.15" customHeight="1" x14ac:dyDescent="0.2">
      <c r="C445" s="45"/>
      <c r="D445" s="196" t="str">
        <f>IF(op!D333=0,"",op!D333)</f>
        <v/>
      </c>
      <c r="E445" s="196" t="str">
        <f>IF(op!E333=0,"",op!E333)</f>
        <v/>
      </c>
      <c r="F445" s="196" t="str">
        <f>IF(op!F333=0,"",op!F333)</f>
        <v/>
      </c>
      <c r="G445" s="48" t="str">
        <f>IF(op!G333="","",op!G333+1)</f>
        <v/>
      </c>
      <c r="H445" s="1294" t="str">
        <f>IF(op!H333=0,"",op!H333)</f>
        <v/>
      </c>
      <c r="I445" s="48" t="str">
        <f>IF(op!I333=0,"",op!I333)</f>
        <v/>
      </c>
      <c r="J445" s="198" t="str">
        <f t="shared" si="214"/>
        <v/>
      </c>
      <c r="K445" s="1295" t="str">
        <f>IF(op!K333=0,0,op!K333)</f>
        <v/>
      </c>
      <c r="L445" s="963"/>
      <c r="M445" s="951" t="str">
        <f>IF(K445="","",IF(op!M333=0,0,op!M333))</f>
        <v/>
      </c>
      <c r="N445" s="951" t="str">
        <f>IF(K445="","",IF(op!N333=0,0,op!N333))</f>
        <v/>
      </c>
      <c r="O445" s="1083" t="str">
        <f t="shared" si="227"/>
        <v/>
      </c>
      <c r="P445" s="1084" t="str">
        <f t="shared" si="228"/>
        <v/>
      </c>
      <c r="Q445" s="1084" t="str">
        <f t="shared" si="229"/>
        <v/>
      </c>
      <c r="R445" s="963"/>
      <c r="S445" s="1027" t="str">
        <f t="shared" si="215"/>
        <v/>
      </c>
      <c r="T445" s="1027" t="str">
        <f t="shared" si="216"/>
        <v/>
      </c>
      <c r="U445" s="1148" t="str">
        <f t="shared" si="230"/>
        <v/>
      </c>
      <c r="V445" s="6"/>
      <c r="Z445" s="1072" t="str">
        <f t="shared" si="217"/>
        <v/>
      </c>
      <c r="AA445" s="1073">
        <f>+tab!$C$156</f>
        <v>0.62</v>
      </c>
      <c r="AB445" s="1074" t="e">
        <f t="shared" si="231"/>
        <v>#VALUE!</v>
      </c>
      <c r="AC445" s="1074" t="e">
        <f t="shared" si="232"/>
        <v>#VALUE!</v>
      </c>
      <c r="AD445" s="1074" t="e">
        <f t="shared" si="233"/>
        <v>#VALUE!</v>
      </c>
      <c r="AE445" s="1075" t="e">
        <f t="shared" si="218"/>
        <v>#VALUE!</v>
      </c>
      <c r="AF445" s="1075" t="e">
        <f t="shared" si="219"/>
        <v>#VALUE!</v>
      </c>
      <c r="AG445" s="1076">
        <f>IF(H445&gt;8,tab!C$157,tab!C$160)</f>
        <v>0.5</v>
      </c>
      <c r="AH445" s="1050">
        <f t="shared" si="220"/>
        <v>0</v>
      </c>
      <c r="AI445" s="1050">
        <f t="shared" si="221"/>
        <v>0</v>
      </c>
      <c r="AJ445" s="1077" t="e">
        <f t="shared" si="222"/>
        <v>#VALUE!</v>
      </c>
      <c r="AK445" s="1053" t="e">
        <f t="shared" si="223"/>
        <v>#VALUE!</v>
      </c>
      <c r="AL445" s="1052">
        <f t="shared" si="224"/>
        <v>30</v>
      </c>
      <c r="AM445" s="1052">
        <f t="shared" si="225"/>
        <v>30</v>
      </c>
      <c r="AN445" s="1078">
        <f t="shared" si="226"/>
        <v>0</v>
      </c>
      <c r="AS445" s="219"/>
      <c r="AU445" s="51"/>
      <c r="AV445" s="51"/>
    </row>
    <row r="446" spans="3:48" ht="13.15" customHeight="1" x14ac:dyDescent="0.2">
      <c r="C446" s="45"/>
      <c r="D446" s="196" t="str">
        <f>IF(op!D334=0,"",op!D334)</f>
        <v/>
      </c>
      <c r="E446" s="196" t="str">
        <f>IF(op!E334=0,"",op!E334)</f>
        <v/>
      </c>
      <c r="F446" s="196" t="str">
        <f>IF(op!F334=0,"",op!F334)</f>
        <v/>
      </c>
      <c r="G446" s="48" t="str">
        <f>IF(op!G334="","",op!G334+1)</f>
        <v/>
      </c>
      <c r="H446" s="1294" t="str">
        <f>IF(op!H334=0,"",op!H334)</f>
        <v/>
      </c>
      <c r="I446" s="48" t="str">
        <f>IF(op!I334=0,"",op!I334)</f>
        <v/>
      </c>
      <c r="J446" s="198" t="str">
        <f t="shared" si="214"/>
        <v/>
      </c>
      <c r="K446" s="1295" t="str">
        <f>IF(op!K334=0,0,op!K334)</f>
        <v/>
      </c>
      <c r="L446" s="963"/>
      <c r="M446" s="951" t="str">
        <f>IF(K446="","",IF(op!M334=0,0,op!M334))</f>
        <v/>
      </c>
      <c r="N446" s="951" t="str">
        <f>IF(K446="","",IF(op!N334=0,0,op!N334))</f>
        <v/>
      </c>
      <c r="O446" s="1083" t="str">
        <f t="shared" si="227"/>
        <v/>
      </c>
      <c r="P446" s="1084" t="str">
        <f t="shared" si="228"/>
        <v/>
      </c>
      <c r="Q446" s="1084" t="str">
        <f t="shared" si="229"/>
        <v/>
      </c>
      <c r="R446" s="963"/>
      <c r="S446" s="1027" t="str">
        <f t="shared" si="215"/>
        <v/>
      </c>
      <c r="T446" s="1027" t="str">
        <f t="shared" si="216"/>
        <v/>
      </c>
      <c r="U446" s="1148" t="str">
        <f t="shared" si="230"/>
        <v/>
      </c>
      <c r="V446" s="6"/>
      <c r="Z446" s="1072" t="str">
        <f t="shared" si="217"/>
        <v/>
      </c>
      <c r="AA446" s="1073">
        <f>+tab!$C$156</f>
        <v>0.62</v>
      </c>
      <c r="AB446" s="1074" t="e">
        <f t="shared" si="231"/>
        <v>#VALUE!</v>
      </c>
      <c r="AC446" s="1074" t="e">
        <f t="shared" si="232"/>
        <v>#VALUE!</v>
      </c>
      <c r="AD446" s="1074" t="e">
        <f t="shared" si="233"/>
        <v>#VALUE!</v>
      </c>
      <c r="AE446" s="1075" t="e">
        <f t="shared" si="218"/>
        <v>#VALUE!</v>
      </c>
      <c r="AF446" s="1075" t="e">
        <f t="shared" si="219"/>
        <v>#VALUE!</v>
      </c>
      <c r="AG446" s="1076">
        <f>IF(H446&gt;8,tab!C$157,tab!C$160)</f>
        <v>0.5</v>
      </c>
      <c r="AH446" s="1050">
        <f t="shared" si="220"/>
        <v>0</v>
      </c>
      <c r="AI446" s="1050">
        <f t="shared" si="221"/>
        <v>0</v>
      </c>
      <c r="AJ446" s="1077" t="e">
        <f t="shared" si="222"/>
        <v>#VALUE!</v>
      </c>
      <c r="AK446" s="1053" t="e">
        <f t="shared" si="223"/>
        <v>#VALUE!</v>
      </c>
      <c r="AL446" s="1052">
        <f t="shared" si="224"/>
        <v>30</v>
      </c>
      <c r="AM446" s="1052">
        <f t="shared" si="225"/>
        <v>30</v>
      </c>
      <c r="AN446" s="1078">
        <f t="shared" si="226"/>
        <v>0</v>
      </c>
      <c r="AS446" s="219"/>
      <c r="AU446" s="51"/>
      <c r="AV446" s="51"/>
    </row>
    <row r="447" spans="3:48" ht="13.15" customHeight="1" x14ac:dyDescent="0.2">
      <c r="C447" s="45"/>
      <c r="D447" s="196" t="str">
        <f>IF(op!D335=0,"",op!D335)</f>
        <v/>
      </c>
      <c r="E447" s="196" t="str">
        <f>IF(op!E335=0,"",op!E335)</f>
        <v/>
      </c>
      <c r="F447" s="196" t="str">
        <f>IF(op!F335=0,"",op!F335)</f>
        <v/>
      </c>
      <c r="G447" s="48" t="str">
        <f>IF(op!G335="","",op!G335+1)</f>
        <v/>
      </c>
      <c r="H447" s="1294" t="str">
        <f>IF(op!H335=0,"",op!H335)</f>
        <v/>
      </c>
      <c r="I447" s="48" t="str">
        <f>IF(op!I335=0,"",op!I335)</f>
        <v/>
      </c>
      <c r="J447" s="198" t="str">
        <f t="shared" si="214"/>
        <v/>
      </c>
      <c r="K447" s="1295" t="str">
        <f>IF(op!K335=0,0,op!K335)</f>
        <v/>
      </c>
      <c r="L447" s="963"/>
      <c r="M447" s="951" t="str">
        <f>IF(K447="","",IF(op!M335=0,0,op!M335))</f>
        <v/>
      </c>
      <c r="N447" s="951" t="str">
        <f>IF(K447="","",IF(op!N335=0,0,op!N335))</f>
        <v/>
      </c>
      <c r="O447" s="1083" t="str">
        <f t="shared" si="227"/>
        <v/>
      </c>
      <c r="P447" s="1084" t="str">
        <f t="shared" si="228"/>
        <v/>
      </c>
      <c r="Q447" s="1084" t="str">
        <f t="shared" si="229"/>
        <v/>
      </c>
      <c r="R447" s="963"/>
      <c r="S447" s="1027" t="str">
        <f t="shared" si="215"/>
        <v/>
      </c>
      <c r="T447" s="1027" t="str">
        <f t="shared" si="216"/>
        <v/>
      </c>
      <c r="U447" s="1148" t="str">
        <f t="shared" si="230"/>
        <v/>
      </c>
      <c r="V447" s="6"/>
      <c r="Z447" s="1072" t="str">
        <f t="shared" si="217"/>
        <v/>
      </c>
      <c r="AA447" s="1073">
        <f>+tab!$C$156</f>
        <v>0.62</v>
      </c>
      <c r="AB447" s="1074" t="e">
        <f t="shared" si="231"/>
        <v>#VALUE!</v>
      </c>
      <c r="AC447" s="1074" t="e">
        <f t="shared" si="232"/>
        <v>#VALUE!</v>
      </c>
      <c r="AD447" s="1074" t="e">
        <f t="shared" si="233"/>
        <v>#VALUE!</v>
      </c>
      <c r="AE447" s="1075" t="e">
        <f t="shared" si="218"/>
        <v>#VALUE!</v>
      </c>
      <c r="AF447" s="1075" t="e">
        <f t="shared" si="219"/>
        <v>#VALUE!</v>
      </c>
      <c r="AG447" s="1076">
        <f>IF(H447&gt;8,tab!C$157,tab!C$160)</f>
        <v>0.5</v>
      </c>
      <c r="AH447" s="1050">
        <f t="shared" si="220"/>
        <v>0</v>
      </c>
      <c r="AI447" s="1050">
        <f t="shared" si="221"/>
        <v>0</v>
      </c>
      <c r="AJ447" s="1077" t="e">
        <f t="shared" si="222"/>
        <v>#VALUE!</v>
      </c>
      <c r="AK447" s="1053" t="e">
        <f t="shared" si="223"/>
        <v>#VALUE!</v>
      </c>
      <c r="AL447" s="1052">
        <f t="shared" si="224"/>
        <v>30</v>
      </c>
      <c r="AM447" s="1052">
        <f t="shared" si="225"/>
        <v>30</v>
      </c>
      <c r="AN447" s="1078">
        <f t="shared" si="226"/>
        <v>0</v>
      </c>
      <c r="AS447" s="219"/>
      <c r="AU447" s="51"/>
      <c r="AV447" s="51"/>
    </row>
    <row r="448" spans="3:48" ht="13.15" customHeight="1" x14ac:dyDescent="0.2">
      <c r="C448" s="45"/>
      <c r="D448" s="196" t="str">
        <f>IF(op!D336=0,"",op!D336)</f>
        <v/>
      </c>
      <c r="E448" s="196" t="str">
        <f>IF(op!E336=0,"",op!E336)</f>
        <v/>
      </c>
      <c r="F448" s="196" t="str">
        <f>IF(op!F336=0,"",op!F336)</f>
        <v/>
      </c>
      <c r="G448" s="48" t="str">
        <f>IF(op!G336="","",op!G336+1)</f>
        <v/>
      </c>
      <c r="H448" s="1294" t="str">
        <f>IF(op!H336=0,"",op!H336)</f>
        <v/>
      </c>
      <c r="I448" s="48" t="str">
        <f>IF(op!I336=0,"",op!I336)</f>
        <v/>
      </c>
      <c r="J448" s="198" t="str">
        <f>IF(E448="","",IF(J336=VLOOKUP(I448,Schaal2014,22,FALSE),J336,J336+1))</f>
        <v/>
      </c>
      <c r="K448" s="1295" t="str">
        <f>IF(op!K336=0,0,op!K336)</f>
        <v/>
      </c>
      <c r="L448" s="963"/>
      <c r="M448" s="951" t="str">
        <f>IF(K448="","",IF(op!M336=0,0,op!M336))</f>
        <v/>
      </c>
      <c r="N448" s="951" t="str">
        <f>IF(K448="","",IF(op!N336=0,0,op!N336))</f>
        <v/>
      </c>
      <c r="O448" s="1083" t="str">
        <f t="shared" si="227"/>
        <v/>
      </c>
      <c r="P448" s="1084" t="str">
        <f t="shared" si="228"/>
        <v/>
      </c>
      <c r="Q448" s="1084" t="str">
        <f t="shared" si="229"/>
        <v/>
      </c>
      <c r="R448" s="963"/>
      <c r="S448" s="1027" t="str">
        <f t="shared" si="215"/>
        <v/>
      </c>
      <c r="T448" s="1027" t="str">
        <f t="shared" si="216"/>
        <v/>
      </c>
      <c r="U448" s="1148" t="str">
        <f t="shared" si="230"/>
        <v/>
      </c>
      <c r="V448" s="6"/>
      <c r="Z448" s="1072" t="str">
        <f t="shared" si="217"/>
        <v/>
      </c>
      <c r="AA448" s="1073">
        <f>+tab!$C$156</f>
        <v>0.62</v>
      </c>
      <c r="AB448" s="1074" t="e">
        <f t="shared" si="231"/>
        <v>#VALUE!</v>
      </c>
      <c r="AC448" s="1074" t="e">
        <f t="shared" si="232"/>
        <v>#VALUE!</v>
      </c>
      <c r="AD448" s="1074" t="e">
        <f t="shared" si="233"/>
        <v>#VALUE!</v>
      </c>
      <c r="AE448" s="1075" t="e">
        <f t="shared" si="218"/>
        <v>#VALUE!</v>
      </c>
      <c r="AF448" s="1075" t="e">
        <f t="shared" si="219"/>
        <v>#VALUE!</v>
      </c>
      <c r="AG448" s="1076">
        <f>IF(H448&gt;8,tab!C$157,tab!C$160)</f>
        <v>0.5</v>
      </c>
      <c r="AH448" s="1050">
        <f t="shared" si="220"/>
        <v>0</v>
      </c>
      <c r="AI448" s="1050">
        <f t="shared" ref="AI448:AI451" si="234">IF(AH448=25,Z448*1.08*K448/2,IF(AH448=40,Z448*1.08*K448,IF(AH448=0,0)))</f>
        <v>0</v>
      </c>
      <c r="AJ448" s="1077" t="e">
        <f t="shared" si="222"/>
        <v>#VALUE!</v>
      </c>
      <c r="AK448" s="1053" t="e">
        <f t="shared" ref="AK448:AK451" si="235">YEAR($E$345)-YEAR(H448)-AJ448</f>
        <v>#VALUE!</v>
      </c>
      <c r="AL448" s="1052">
        <f t="shared" ref="AL448:AL451" si="236">IF((H448=""),30,AK448)</f>
        <v>30</v>
      </c>
      <c r="AM448" s="1052">
        <f t="shared" si="225"/>
        <v>30</v>
      </c>
      <c r="AN448" s="1078">
        <f t="shared" ref="AN448:AN451" si="237">(AM448*(SUM(K448:K448)))</f>
        <v>0</v>
      </c>
      <c r="AS448" s="219"/>
      <c r="AU448" s="51"/>
      <c r="AV448" s="51"/>
    </row>
    <row r="449" spans="3:48" ht="13.15" customHeight="1" x14ac:dyDescent="0.2">
      <c r="C449" s="45"/>
      <c r="D449" s="196" t="str">
        <f>IF(op!D337=0,"",op!D337)</f>
        <v/>
      </c>
      <c r="E449" s="196" t="str">
        <f>IF(op!E337=0,"",op!E337)</f>
        <v/>
      </c>
      <c r="F449" s="196" t="str">
        <f>IF(op!F337=0,"",op!F337)</f>
        <v/>
      </c>
      <c r="G449" s="48" t="str">
        <f>IF(op!G337="","",op!G337+1)</f>
        <v/>
      </c>
      <c r="H449" s="1294" t="str">
        <f>IF(op!H337=0,"",op!H337)</f>
        <v/>
      </c>
      <c r="I449" s="48" t="str">
        <f>IF(op!I337=0,"",op!I337)</f>
        <v/>
      </c>
      <c r="J449" s="198" t="str">
        <f>IF(E449="","",IF(J337=VLOOKUP(I449,Schaal2014,22,FALSE),J337,J337+1))</f>
        <v/>
      </c>
      <c r="K449" s="1295" t="str">
        <f>IF(op!K337=0,0,op!K337)</f>
        <v/>
      </c>
      <c r="L449" s="963"/>
      <c r="M449" s="951" t="str">
        <f>IF(K449="","",IF(op!M337=0,0,op!M337))</f>
        <v/>
      </c>
      <c r="N449" s="951" t="str">
        <f>IF(K449="","",IF(op!N337=0,0,op!N337))</f>
        <v/>
      </c>
      <c r="O449" s="1083" t="str">
        <f t="shared" si="227"/>
        <v/>
      </c>
      <c r="P449" s="1084" t="str">
        <f t="shared" si="228"/>
        <v/>
      </c>
      <c r="Q449" s="1084" t="str">
        <f t="shared" si="229"/>
        <v/>
      </c>
      <c r="R449" s="963"/>
      <c r="S449" s="1027" t="str">
        <f t="shared" si="215"/>
        <v/>
      </c>
      <c r="T449" s="1027" t="str">
        <f t="shared" si="216"/>
        <v/>
      </c>
      <c r="U449" s="1148" t="str">
        <f t="shared" si="230"/>
        <v/>
      </c>
      <c r="V449" s="6"/>
      <c r="Z449" s="1072" t="str">
        <f t="shared" si="217"/>
        <v/>
      </c>
      <c r="AA449" s="1073">
        <f>+tab!$C$156</f>
        <v>0.62</v>
      </c>
      <c r="AB449" s="1074" t="e">
        <f t="shared" si="231"/>
        <v>#VALUE!</v>
      </c>
      <c r="AC449" s="1074" t="e">
        <f t="shared" si="232"/>
        <v>#VALUE!</v>
      </c>
      <c r="AD449" s="1074" t="e">
        <f t="shared" si="233"/>
        <v>#VALUE!</v>
      </c>
      <c r="AE449" s="1075" t="e">
        <f t="shared" si="218"/>
        <v>#VALUE!</v>
      </c>
      <c r="AF449" s="1075" t="e">
        <f t="shared" si="219"/>
        <v>#VALUE!</v>
      </c>
      <c r="AG449" s="1076">
        <f>IF(H449&gt;8,tab!C$157,tab!C$160)</f>
        <v>0.5</v>
      </c>
      <c r="AH449" s="1050">
        <f t="shared" si="220"/>
        <v>0</v>
      </c>
      <c r="AI449" s="1050">
        <f t="shared" si="234"/>
        <v>0</v>
      </c>
      <c r="AJ449" s="1077" t="e">
        <f t="shared" si="222"/>
        <v>#VALUE!</v>
      </c>
      <c r="AK449" s="1053" t="e">
        <f t="shared" si="235"/>
        <v>#VALUE!</v>
      </c>
      <c r="AL449" s="1052">
        <f t="shared" si="236"/>
        <v>30</v>
      </c>
      <c r="AM449" s="1052">
        <f t="shared" si="225"/>
        <v>30</v>
      </c>
      <c r="AN449" s="1078">
        <f t="shared" si="237"/>
        <v>0</v>
      </c>
      <c r="AS449" s="219"/>
    </row>
    <row r="450" spans="3:48" ht="13.15" customHeight="1" x14ac:dyDescent="0.2">
      <c r="C450" s="45"/>
      <c r="D450" s="196" t="str">
        <f>IF(op!D338=0,"",op!D338)</f>
        <v/>
      </c>
      <c r="E450" s="196" t="str">
        <f>IF(op!E338=0,"",op!E338)</f>
        <v/>
      </c>
      <c r="F450" s="196" t="str">
        <f>IF(op!F338=0,"",op!F338)</f>
        <v/>
      </c>
      <c r="G450" s="48" t="str">
        <f>IF(op!G338="","",op!G338+1)</f>
        <v/>
      </c>
      <c r="H450" s="1294" t="str">
        <f>IF(op!H338=0,"",op!H338)</f>
        <v/>
      </c>
      <c r="I450" s="48" t="str">
        <f>IF(op!I338=0,"",op!I338)</f>
        <v/>
      </c>
      <c r="J450" s="198" t="str">
        <f>IF(E450="","",IF(J338=VLOOKUP(I450,Schaal2014,22,FALSE),J338,J338+1))</f>
        <v/>
      </c>
      <c r="K450" s="1295" t="str">
        <f>IF(op!K338=0,0,op!K338)</f>
        <v/>
      </c>
      <c r="L450" s="963"/>
      <c r="M450" s="951" t="str">
        <f>IF(K450="","",IF(op!M338=0,0,op!M338))</f>
        <v/>
      </c>
      <c r="N450" s="951" t="str">
        <f>IF(K450="","",IF(op!N338=0,0,op!N338))</f>
        <v/>
      </c>
      <c r="O450" s="1083" t="str">
        <f t="shared" si="227"/>
        <v/>
      </c>
      <c r="P450" s="1084" t="str">
        <f t="shared" si="228"/>
        <v/>
      </c>
      <c r="Q450" s="1084" t="str">
        <f t="shared" si="229"/>
        <v/>
      </c>
      <c r="R450" s="963"/>
      <c r="S450" s="1027" t="str">
        <f t="shared" si="215"/>
        <v/>
      </c>
      <c r="T450" s="1027" t="str">
        <f t="shared" si="216"/>
        <v/>
      </c>
      <c r="U450" s="1148" t="str">
        <f t="shared" si="230"/>
        <v/>
      </c>
      <c r="V450" s="6"/>
      <c r="Z450" s="1072" t="str">
        <f t="shared" si="217"/>
        <v/>
      </c>
      <c r="AA450" s="1073">
        <f>+tab!$C$156</f>
        <v>0.62</v>
      </c>
      <c r="AB450" s="1074" t="e">
        <f t="shared" si="231"/>
        <v>#VALUE!</v>
      </c>
      <c r="AC450" s="1074" t="e">
        <f t="shared" si="232"/>
        <v>#VALUE!</v>
      </c>
      <c r="AD450" s="1074" t="e">
        <f t="shared" si="233"/>
        <v>#VALUE!</v>
      </c>
      <c r="AE450" s="1075" t="e">
        <f t="shared" si="218"/>
        <v>#VALUE!</v>
      </c>
      <c r="AF450" s="1075" t="e">
        <f t="shared" si="219"/>
        <v>#VALUE!</v>
      </c>
      <c r="AG450" s="1076">
        <f>IF(H450&gt;8,tab!C$157,tab!C$160)</f>
        <v>0.5</v>
      </c>
      <c r="AH450" s="1050">
        <f t="shared" si="220"/>
        <v>0</v>
      </c>
      <c r="AI450" s="1050">
        <f t="shared" si="234"/>
        <v>0</v>
      </c>
      <c r="AJ450" s="1077" t="e">
        <f t="shared" si="222"/>
        <v>#VALUE!</v>
      </c>
      <c r="AK450" s="1053" t="e">
        <f t="shared" si="235"/>
        <v>#VALUE!</v>
      </c>
      <c r="AL450" s="1052">
        <f t="shared" si="236"/>
        <v>30</v>
      </c>
      <c r="AM450" s="1052">
        <f t="shared" si="225"/>
        <v>30</v>
      </c>
      <c r="AN450" s="1078">
        <f t="shared" si="237"/>
        <v>0</v>
      </c>
      <c r="AS450" s="219"/>
    </row>
    <row r="451" spans="3:48" ht="13.15" customHeight="1" x14ac:dyDescent="0.2">
      <c r="C451" s="45"/>
      <c r="D451" s="196" t="str">
        <f>IF(op!D339=0,"",op!D339)</f>
        <v/>
      </c>
      <c r="E451" s="196" t="str">
        <f>IF(op!E339=0,"",op!E339)</f>
        <v/>
      </c>
      <c r="F451" s="196" t="str">
        <f>IF(op!F339=0,"",op!F339)</f>
        <v/>
      </c>
      <c r="G451" s="48" t="str">
        <f>IF(op!G339="","",op!G339+1)</f>
        <v/>
      </c>
      <c r="H451" s="1294" t="str">
        <f>IF(op!H339=0,"",op!H339)</f>
        <v/>
      </c>
      <c r="I451" s="48" t="str">
        <f>IF(op!I339=0,"",op!I339)</f>
        <v/>
      </c>
      <c r="J451" s="198" t="str">
        <f>IF(E451="","",IF(J339=VLOOKUP(I451,Schaal2014,22,FALSE),J339,J339+1))</f>
        <v/>
      </c>
      <c r="K451" s="1295" t="str">
        <f>IF(op!K339=0,0,op!K339)</f>
        <v/>
      </c>
      <c r="L451" s="963"/>
      <c r="M451" s="951" t="str">
        <f>IF(K451="","",IF(op!M339=0,0,op!M339))</f>
        <v/>
      </c>
      <c r="N451" s="951" t="str">
        <f>IF(K451="","",IF(op!N339=0,0,op!N339))</f>
        <v/>
      </c>
      <c r="O451" s="1083" t="str">
        <f t="shared" si="227"/>
        <v/>
      </c>
      <c r="P451" s="1084" t="str">
        <f t="shared" si="228"/>
        <v/>
      </c>
      <c r="Q451" s="1084" t="str">
        <f t="shared" si="229"/>
        <v/>
      </c>
      <c r="R451" s="963"/>
      <c r="S451" s="1027" t="str">
        <f t="shared" si="215"/>
        <v/>
      </c>
      <c r="T451" s="1027" t="str">
        <f t="shared" si="216"/>
        <v/>
      </c>
      <c r="U451" s="1148" t="str">
        <f t="shared" si="230"/>
        <v/>
      </c>
      <c r="V451" s="6"/>
      <c r="Z451" s="1072" t="str">
        <f t="shared" si="217"/>
        <v/>
      </c>
      <c r="AA451" s="1073">
        <f>+tab!$C$156</f>
        <v>0.62</v>
      </c>
      <c r="AB451" s="1074" t="e">
        <f t="shared" si="231"/>
        <v>#VALUE!</v>
      </c>
      <c r="AC451" s="1074" t="e">
        <f t="shared" si="232"/>
        <v>#VALUE!</v>
      </c>
      <c r="AD451" s="1074" t="e">
        <f t="shared" si="233"/>
        <v>#VALUE!</v>
      </c>
      <c r="AE451" s="1075" t="e">
        <f t="shared" si="218"/>
        <v>#VALUE!</v>
      </c>
      <c r="AF451" s="1075" t="e">
        <f t="shared" si="219"/>
        <v>#VALUE!</v>
      </c>
      <c r="AG451" s="1076">
        <f>IF(H451&gt;8,tab!C$157,tab!C$160)</f>
        <v>0.5</v>
      </c>
      <c r="AH451" s="1050">
        <f t="shared" si="220"/>
        <v>0</v>
      </c>
      <c r="AI451" s="1050">
        <f t="shared" si="234"/>
        <v>0</v>
      </c>
      <c r="AJ451" s="1077" t="e">
        <f t="shared" si="222"/>
        <v>#VALUE!</v>
      </c>
      <c r="AK451" s="1053" t="e">
        <f t="shared" si="235"/>
        <v>#VALUE!</v>
      </c>
      <c r="AL451" s="1052">
        <f t="shared" si="236"/>
        <v>30</v>
      </c>
      <c r="AM451" s="1052">
        <f t="shared" si="225"/>
        <v>30</v>
      </c>
      <c r="AN451" s="1078">
        <f t="shared" si="237"/>
        <v>0</v>
      </c>
      <c r="AS451" s="219"/>
    </row>
    <row r="452" spans="3:48" ht="13.15" customHeight="1" x14ac:dyDescent="0.2">
      <c r="C452" s="45"/>
      <c r="D452" s="38"/>
      <c r="E452" s="44"/>
      <c r="F452" s="38"/>
      <c r="G452" s="44"/>
      <c r="H452" s="1289"/>
      <c r="I452" s="44"/>
      <c r="J452" s="262"/>
      <c r="K452" s="1044">
        <f>SUM(K352:K451)</f>
        <v>1</v>
      </c>
      <c r="L452" s="949"/>
      <c r="M452" s="1085">
        <f t="shared" ref="M452:Q452" si="238">SUM(M352:M451)</f>
        <v>0</v>
      </c>
      <c r="N452" s="1085">
        <f t="shared" si="238"/>
        <v>0</v>
      </c>
      <c r="O452" s="1085">
        <f t="shared" si="238"/>
        <v>40</v>
      </c>
      <c r="P452" s="1085">
        <f t="shared" si="238"/>
        <v>0</v>
      </c>
      <c r="Q452" s="1085">
        <f t="shared" si="238"/>
        <v>40</v>
      </c>
      <c r="R452" s="949"/>
      <c r="S452" s="1046">
        <f t="shared" ref="S452:U452" si="239">SUM(S352:S451)</f>
        <v>59493.946329113925</v>
      </c>
      <c r="T452" s="1046">
        <f t="shared" si="239"/>
        <v>1469.8936708860761</v>
      </c>
      <c r="U452" s="1046">
        <f t="shared" si="239"/>
        <v>60963.840000000004</v>
      </c>
      <c r="V452" s="6"/>
      <c r="AI452" s="1050">
        <f>SUM(AI352:AI451)</f>
        <v>0</v>
      </c>
      <c r="AJ452" s="1079"/>
      <c r="AK452" s="1079"/>
      <c r="AN452" s="1080">
        <f>ROUND(SUM(AN352:AN451)/K452,2)</f>
        <v>44</v>
      </c>
      <c r="AS452" s="219"/>
    </row>
    <row r="453" spans="3:48" ht="13.15" customHeight="1" x14ac:dyDescent="0.2">
      <c r="C453" s="53"/>
      <c r="D453" s="208"/>
      <c r="E453" s="208"/>
      <c r="F453" s="208"/>
      <c r="G453" s="209"/>
      <c r="H453" s="1290"/>
      <c r="I453" s="209"/>
      <c r="J453" s="210"/>
      <c r="K453" s="211"/>
      <c r="L453" s="211"/>
      <c r="M453" s="211"/>
      <c r="N453" s="211"/>
      <c r="O453" s="211"/>
      <c r="P453" s="210"/>
      <c r="Q453" s="208"/>
      <c r="R453" s="211"/>
      <c r="S453" s="210"/>
      <c r="T453" s="210"/>
      <c r="U453" s="1143"/>
      <c r="V453" s="55"/>
      <c r="AS453" s="219"/>
    </row>
    <row r="454" spans="3:48" ht="13.15" customHeight="1" x14ac:dyDescent="0.2"/>
    <row r="455" spans="3:48" ht="13.15" customHeight="1" x14ac:dyDescent="0.2"/>
    <row r="456" spans="3:48" ht="13.15" customHeight="1" x14ac:dyDescent="0.2">
      <c r="C456" s="51" t="s">
        <v>49</v>
      </c>
      <c r="E456" s="232" t="str">
        <f>tab!G2</f>
        <v>2018/19</v>
      </c>
    </row>
    <row r="457" spans="3:48" ht="13.15" customHeight="1" x14ac:dyDescent="0.2">
      <c r="C457" s="51" t="s">
        <v>179</v>
      </c>
      <c r="E457" s="232">
        <f>tab!H3</f>
        <v>43374</v>
      </c>
    </row>
    <row r="458" spans="3:48" ht="13.15" customHeight="1" x14ac:dyDescent="0.2"/>
    <row r="459" spans="3:48" ht="13.15" customHeight="1" x14ac:dyDescent="0.2">
      <c r="C459" s="27"/>
      <c r="D459" s="166"/>
      <c r="E459" s="167"/>
      <c r="F459" s="89"/>
      <c r="G459" s="29"/>
      <c r="H459" s="168"/>
      <c r="I459" s="169"/>
      <c r="J459" s="169"/>
      <c r="K459" s="170"/>
      <c r="L459" s="170"/>
      <c r="M459" s="170"/>
      <c r="N459" s="170"/>
      <c r="O459" s="170"/>
      <c r="P459" s="169"/>
      <c r="Q459" s="28"/>
      <c r="R459" s="170"/>
      <c r="S459" s="171"/>
      <c r="T459" s="171"/>
      <c r="U459" s="1140"/>
      <c r="V459" s="30"/>
    </row>
    <row r="460" spans="3:48" ht="13.15" customHeight="1" x14ac:dyDescent="0.2">
      <c r="C460" s="245"/>
      <c r="D460" s="1007" t="s">
        <v>180</v>
      </c>
      <c r="E460" s="1016"/>
      <c r="F460" s="1016"/>
      <c r="G460" s="1010"/>
      <c r="H460" s="1010"/>
      <c r="I460" s="1292"/>
      <c r="J460" s="1292"/>
      <c r="K460" s="1292"/>
      <c r="L460" s="1017"/>
      <c r="M460" s="1007" t="s">
        <v>664</v>
      </c>
      <c r="N460" s="1018"/>
      <c r="O460" s="1018"/>
      <c r="P460" s="1018"/>
      <c r="Q460" s="1018"/>
      <c r="R460" s="1017"/>
      <c r="S460" s="1331" t="s">
        <v>674</v>
      </c>
      <c r="T460" s="1332"/>
      <c r="U460" s="1333"/>
      <c r="V460" s="246"/>
      <c r="AJ460" s="1052"/>
      <c r="AK460" s="1052"/>
      <c r="AN460" s="1052"/>
    </row>
    <row r="461" spans="3:48" ht="13.15" customHeight="1" x14ac:dyDescent="0.2">
      <c r="C461" s="251"/>
      <c r="D461" s="991" t="s">
        <v>181</v>
      </c>
      <c r="E461" s="991" t="s">
        <v>124</v>
      </c>
      <c r="F461" s="991" t="s">
        <v>182</v>
      </c>
      <c r="G461" s="1278" t="s">
        <v>183</v>
      </c>
      <c r="H461" s="1279" t="s">
        <v>184</v>
      </c>
      <c r="I461" s="1278" t="s">
        <v>185</v>
      </c>
      <c r="J461" s="1278" t="s">
        <v>186</v>
      </c>
      <c r="K461" s="1023" t="s">
        <v>187</v>
      </c>
      <c r="L461" s="1020"/>
      <c r="M461" s="1009" t="s">
        <v>665</v>
      </c>
      <c r="N461" s="1009" t="s">
        <v>667</v>
      </c>
      <c r="O461" s="1009" t="s">
        <v>669</v>
      </c>
      <c r="P461" s="1009" t="s">
        <v>671</v>
      </c>
      <c r="Q461" s="1011" t="s">
        <v>673</v>
      </c>
      <c r="R461" s="1020"/>
      <c r="S461" s="1021" t="s">
        <v>675</v>
      </c>
      <c r="T461" s="1021" t="s">
        <v>678</v>
      </c>
      <c r="U461" s="1131" t="s">
        <v>188</v>
      </c>
      <c r="V461" s="252"/>
      <c r="Z461" s="1065" t="s">
        <v>194</v>
      </c>
      <c r="AA461" s="1066" t="s">
        <v>680</v>
      </c>
      <c r="AB461" s="1067" t="s">
        <v>681</v>
      </c>
      <c r="AC461" s="1067" t="s">
        <v>681</v>
      </c>
      <c r="AD461" s="1067" t="s">
        <v>684</v>
      </c>
      <c r="AE461" s="1067" t="s">
        <v>689</v>
      </c>
      <c r="AF461" s="1067" t="s">
        <v>687</v>
      </c>
      <c r="AG461" s="1067" t="s">
        <v>690</v>
      </c>
      <c r="AH461" s="1067" t="s">
        <v>189</v>
      </c>
      <c r="AI461" s="1068" t="s">
        <v>190</v>
      </c>
      <c r="AJ461" s="1069" t="s">
        <v>199</v>
      </c>
      <c r="AK461" s="1069" t="s">
        <v>200</v>
      </c>
      <c r="AL461" s="1069" t="s">
        <v>201</v>
      </c>
      <c r="AM461" s="1067" t="s">
        <v>202</v>
      </c>
      <c r="AN461" s="1065" t="s">
        <v>1</v>
      </c>
    </row>
    <row r="462" spans="3:48" s="217" customFormat="1" ht="13.15" customHeight="1" x14ac:dyDescent="0.2">
      <c r="C462" s="257"/>
      <c r="D462" s="1016"/>
      <c r="E462" s="991"/>
      <c r="F462" s="1022"/>
      <c r="G462" s="1278" t="s">
        <v>191</v>
      </c>
      <c r="H462" s="1279" t="s">
        <v>192</v>
      </c>
      <c r="I462" s="1278"/>
      <c r="J462" s="1278"/>
      <c r="K462" s="1023" t="s">
        <v>193</v>
      </c>
      <c r="L462" s="1020"/>
      <c r="M462" s="1009" t="s">
        <v>666</v>
      </c>
      <c r="N462" s="1009" t="s">
        <v>668</v>
      </c>
      <c r="O462" s="1009" t="s">
        <v>670</v>
      </c>
      <c r="P462" s="1009" t="s">
        <v>672</v>
      </c>
      <c r="Q462" s="1011" t="s">
        <v>196</v>
      </c>
      <c r="R462" s="1020"/>
      <c r="S462" s="1021" t="s">
        <v>676</v>
      </c>
      <c r="T462" s="1021" t="s">
        <v>677</v>
      </c>
      <c r="U462" s="1131" t="s">
        <v>196</v>
      </c>
      <c r="V462" s="258"/>
      <c r="Z462" s="1067" t="s">
        <v>679</v>
      </c>
      <c r="AA462" s="1070">
        <f>+tab!$C$156</f>
        <v>0.62</v>
      </c>
      <c r="AB462" s="1067" t="s">
        <v>682</v>
      </c>
      <c r="AC462" s="1067" t="s">
        <v>683</v>
      </c>
      <c r="AD462" s="1067" t="s">
        <v>685</v>
      </c>
      <c r="AE462" s="1067" t="s">
        <v>688</v>
      </c>
      <c r="AF462" s="1067" t="s">
        <v>688</v>
      </c>
      <c r="AG462" s="1067" t="s">
        <v>686</v>
      </c>
      <c r="AH462" s="1067"/>
      <c r="AI462" s="1067" t="s">
        <v>195</v>
      </c>
      <c r="AJ462" s="1071" t="s">
        <v>203</v>
      </c>
      <c r="AK462" s="1071" t="s">
        <v>203</v>
      </c>
      <c r="AL462" s="1069"/>
      <c r="AM462" s="1067" t="s">
        <v>1</v>
      </c>
      <c r="AN462" s="1065"/>
      <c r="AU462" s="173"/>
      <c r="AV462" s="283"/>
    </row>
    <row r="463" spans="3:48" ht="13.15" customHeight="1" x14ac:dyDescent="0.2">
      <c r="C463" s="45"/>
      <c r="D463" s="1016"/>
      <c r="E463" s="1016"/>
      <c r="F463" s="1016"/>
      <c r="G463" s="1010"/>
      <c r="H463" s="1288"/>
      <c r="I463" s="1278"/>
      <c r="J463" s="1278"/>
      <c r="K463" s="1023"/>
      <c r="L463" s="1023"/>
      <c r="M463" s="1023"/>
      <c r="N463" s="1023"/>
      <c r="O463" s="1023"/>
      <c r="P463" s="1024"/>
      <c r="Q463" s="1016"/>
      <c r="R463" s="1023"/>
      <c r="S463" s="1025"/>
      <c r="T463" s="1025"/>
      <c r="U463" s="1147"/>
      <c r="V463" s="6"/>
      <c r="AN463" s="1065"/>
    </row>
    <row r="464" spans="3:48" ht="13.15" customHeight="1" x14ac:dyDescent="0.2">
      <c r="C464" s="45"/>
      <c r="D464" s="196" t="str">
        <f>IF(op!D352=0,"",op!D352)</f>
        <v/>
      </c>
      <c r="E464" s="196" t="str">
        <f>IF(op!E352=0,"",op!E352)</f>
        <v>piet</v>
      </c>
      <c r="F464" s="196" t="str">
        <f>IF(op!F352=0,"",op!F352)</f>
        <v>leraar</v>
      </c>
      <c r="G464" s="48">
        <f>IF(op!G352="","",op!G352+1)</f>
        <v>27</v>
      </c>
      <c r="H464" s="1294">
        <f>IF(op!H352=0,"",op!H352)</f>
        <v>26665</v>
      </c>
      <c r="I464" s="48" t="str">
        <f>IF(op!I352=0,"",op!I352)</f>
        <v>LA</v>
      </c>
      <c r="J464" s="198">
        <f t="shared" ref="J464:J495" si="240">IF(E464="","",IF(J352=VLOOKUP(I464,Schaal2014,22,FALSE),J352,J352+1))</f>
        <v>14</v>
      </c>
      <c r="K464" s="1295">
        <f>IF(op!K352=0,0,op!K352)</f>
        <v>1</v>
      </c>
      <c r="L464" s="963"/>
      <c r="M464" s="951">
        <f>IF(K464="","",IF(op!M352=0,0,op!M352))</f>
        <v>0</v>
      </c>
      <c r="N464" s="951">
        <f>IF(K464="","",IF(op!N352=0,0,op!N352))</f>
        <v>0</v>
      </c>
      <c r="O464" s="1083">
        <f t="shared" ref="O464" si="241">IF(K464="","",IF(K464*40&gt;40,40,K464*40))</f>
        <v>40</v>
      </c>
      <c r="P464" s="1084">
        <f t="shared" ref="P464" si="242">IF(I464="","",IF(J464&lt;4,IF(40*K464&gt;40,40,40*K464),0))</f>
        <v>0</v>
      </c>
      <c r="Q464" s="1084">
        <f t="shared" ref="Q464" si="243">IF(K464="","",SUM(M464:P464))</f>
        <v>40</v>
      </c>
      <c r="R464" s="963"/>
      <c r="S464" s="1027">
        <f t="shared" ref="S464:S495" si="244">IF(K464="","",(1659*K464-Q464)*AC464)</f>
        <v>61391.074719710668</v>
      </c>
      <c r="T464" s="1027">
        <f t="shared" ref="T464:T495" si="245">IF(K464="","",(Q464*AD464)+AB464*(AE464+AF464*(1-AG464)))</f>
        <v>1516.7652802893308</v>
      </c>
      <c r="U464" s="1148">
        <f t="shared" ref="U464" si="246">IF(K464="","",SUM(S464:T464))</f>
        <v>62907.839999999997</v>
      </c>
      <c r="V464" s="261"/>
      <c r="Z464" s="1072">
        <f t="shared" ref="Z464:Z495" si="247">IF(I464="","",VLOOKUP(I464,Schaal2014,J464+1,FALSE))</f>
        <v>3236</v>
      </c>
      <c r="AA464" s="1073">
        <f>+tab!$C$156</f>
        <v>0.62</v>
      </c>
      <c r="AB464" s="1074">
        <f>Z464*12/1659</f>
        <v>23.406871609403254</v>
      </c>
      <c r="AC464" s="1074">
        <f>Z464*12*(1+AA464)/1659</f>
        <v>37.919132007233273</v>
      </c>
      <c r="AD464" s="1074">
        <f>AC464-AB464</f>
        <v>14.512260397830019</v>
      </c>
      <c r="AE464" s="1075">
        <f t="shared" ref="AE464:AE495" si="248">O464+P464</f>
        <v>40</v>
      </c>
      <c r="AF464" s="1075">
        <f t="shared" ref="AF464:AF495" si="249">M464+N464</f>
        <v>0</v>
      </c>
      <c r="AG464" s="1076">
        <f>IF(H464&gt;8,tab!C$157,tab!C$160)</f>
        <v>0.5</v>
      </c>
      <c r="AH464" s="1050">
        <f t="shared" ref="AH464:AH495" si="250">IF(G464&lt;25,0,IF(G464=25,25,IF(G464&lt;40,0,IF(G464=40,40,IF(G464&gt;=40,0)))))</f>
        <v>0</v>
      </c>
      <c r="AI464" s="1050">
        <f t="shared" ref="AI464:AI495" si="251">IF(AH464=25,Z464*1.08*K464/2,IF(AH464=40,Z464*1.08*K464,IF(AH464=0,0)))</f>
        <v>0</v>
      </c>
      <c r="AJ464" s="1077" t="b">
        <f t="shared" ref="AJ464:AJ495" si="252">DATE(YEAR($E$345),MONTH(H464),DAY(H464))&gt;$E$345</f>
        <v>0</v>
      </c>
      <c r="AK464" s="1053">
        <f t="shared" ref="AK464:AK495" si="253">YEAR($E$457)-YEAR(H464)-AJ464</f>
        <v>45</v>
      </c>
      <c r="AL464" s="1052">
        <f t="shared" ref="AL464:AL495" si="254">IF((H464=""),30,AK464)</f>
        <v>45</v>
      </c>
      <c r="AM464" s="1052">
        <f t="shared" ref="AM464:AM563" si="255">IF((AL464)&gt;50,50,(AL464))</f>
        <v>45</v>
      </c>
      <c r="AN464" s="1078">
        <f t="shared" ref="AN464:AN495" si="256">(AM464*(SUM(K464:K464)))</f>
        <v>45</v>
      </c>
    </row>
    <row r="465" spans="3:48" ht="13.15" customHeight="1" x14ac:dyDescent="0.2">
      <c r="C465" s="45"/>
      <c r="D465" s="196" t="str">
        <f>IF(op!D353=0,"",op!D353)</f>
        <v/>
      </c>
      <c r="E465" s="196" t="str">
        <f>IF(op!E353=0,"",op!E353)</f>
        <v/>
      </c>
      <c r="F465" s="196" t="str">
        <f>IF(op!F353=0,"",op!F353)</f>
        <v/>
      </c>
      <c r="G465" s="48" t="str">
        <f>IF(op!G353="","",op!G353+1)</f>
        <v/>
      </c>
      <c r="H465" s="1294" t="str">
        <f>IF(op!H353=0,"",op!H353)</f>
        <v/>
      </c>
      <c r="I465" s="48" t="str">
        <f>IF(op!I353=0,"",op!I353)</f>
        <v/>
      </c>
      <c r="J465" s="198" t="str">
        <f t="shared" si="240"/>
        <v/>
      </c>
      <c r="K465" s="1295" t="str">
        <f>IF(op!K353=0,0,op!K353)</f>
        <v/>
      </c>
      <c r="L465" s="963"/>
      <c r="M465" s="951" t="str">
        <f>IF(K465="","",IF(op!M353=0,0,op!M353))</f>
        <v/>
      </c>
      <c r="N465" s="951" t="str">
        <f>IF(K465="","",IF(op!N353=0,0,op!N353))</f>
        <v/>
      </c>
      <c r="O465" s="1083" t="str">
        <f t="shared" ref="O465:O528" si="257">IF(K465="","",IF(K465*40&gt;40,40,K465*40))</f>
        <v/>
      </c>
      <c r="P465" s="1084" t="str">
        <f t="shared" ref="P465:P528" si="258">IF(I465="","",IF(J465&lt;4,IF(40*K465&gt;40,40,40*K465),0))</f>
        <v/>
      </c>
      <c r="Q465" s="1084" t="str">
        <f t="shared" ref="Q465:Q528" si="259">IF(K465="","",SUM(M465:P465))</f>
        <v/>
      </c>
      <c r="R465" s="963"/>
      <c r="S465" s="1027" t="str">
        <f t="shared" si="244"/>
        <v/>
      </c>
      <c r="T465" s="1027" t="str">
        <f t="shared" si="245"/>
        <v/>
      </c>
      <c r="U465" s="1148" t="str">
        <f t="shared" ref="U465:U528" si="260">IF(K465="","",SUM(S465:T465))</f>
        <v/>
      </c>
      <c r="V465" s="261"/>
      <c r="Z465" s="1072" t="str">
        <f t="shared" si="247"/>
        <v/>
      </c>
      <c r="AA465" s="1073">
        <f>+tab!$C$156</f>
        <v>0.62</v>
      </c>
      <c r="AB465" s="1074" t="e">
        <f t="shared" ref="AB465:AB528" si="261">Z465*12/1659</f>
        <v>#VALUE!</v>
      </c>
      <c r="AC465" s="1074" t="e">
        <f t="shared" ref="AC465:AC528" si="262">Z465*12*(1+AA465)/1659</f>
        <v>#VALUE!</v>
      </c>
      <c r="AD465" s="1074" t="e">
        <f t="shared" ref="AD465:AD528" si="263">AC465-AB465</f>
        <v>#VALUE!</v>
      </c>
      <c r="AE465" s="1075" t="e">
        <f t="shared" si="248"/>
        <v>#VALUE!</v>
      </c>
      <c r="AF465" s="1075" t="e">
        <f t="shared" si="249"/>
        <v>#VALUE!</v>
      </c>
      <c r="AG465" s="1076">
        <f>IF(H465&gt;8,tab!C$157,tab!C$160)</f>
        <v>0.5</v>
      </c>
      <c r="AH465" s="1050">
        <f t="shared" si="250"/>
        <v>0</v>
      </c>
      <c r="AI465" s="1050">
        <f t="shared" si="251"/>
        <v>0</v>
      </c>
      <c r="AJ465" s="1077" t="e">
        <f t="shared" si="252"/>
        <v>#VALUE!</v>
      </c>
      <c r="AK465" s="1053" t="e">
        <f t="shared" si="253"/>
        <v>#VALUE!</v>
      </c>
      <c r="AL465" s="1052">
        <f t="shared" si="254"/>
        <v>30</v>
      </c>
      <c r="AM465" s="1052">
        <f t="shared" si="255"/>
        <v>30</v>
      </c>
      <c r="AN465" s="1078">
        <f t="shared" si="256"/>
        <v>0</v>
      </c>
      <c r="AU465" s="51"/>
      <c r="AV465" s="51"/>
    </row>
    <row r="466" spans="3:48" ht="13.15" customHeight="1" x14ac:dyDescent="0.2">
      <c r="C466" s="45"/>
      <c r="D466" s="196" t="str">
        <f>IF(op!D354=0,"",op!D354)</f>
        <v/>
      </c>
      <c r="E466" s="196" t="str">
        <f>IF(op!E354=0,"",op!E354)</f>
        <v/>
      </c>
      <c r="F466" s="196" t="str">
        <f>IF(op!F354=0,"",op!F354)</f>
        <v/>
      </c>
      <c r="G466" s="48" t="str">
        <f>IF(op!G354="","",op!G354+1)</f>
        <v/>
      </c>
      <c r="H466" s="1294" t="str">
        <f>IF(op!H354=0,"",op!H354)</f>
        <v/>
      </c>
      <c r="I466" s="48" t="str">
        <f>IF(op!I354=0,"",op!I354)</f>
        <v/>
      </c>
      <c r="J466" s="198" t="str">
        <f t="shared" si="240"/>
        <v/>
      </c>
      <c r="K466" s="1295" t="str">
        <f>IF(op!K354=0,0,op!K354)</f>
        <v/>
      </c>
      <c r="L466" s="963"/>
      <c r="M466" s="951" t="str">
        <f>IF(K466="","",IF(op!M354=0,0,op!M354))</f>
        <v/>
      </c>
      <c r="N466" s="951" t="str">
        <f>IF(K466="","",IF(op!N354=0,0,op!N354))</f>
        <v/>
      </c>
      <c r="O466" s="1083" t="str">
        <f t="shared" si="257"/>
        <v/>
      </c>
      <c r="P466" s="1084" t="str">
        <f t="shared" si="258"/>
        <v/>
      </c>
      <c r="Q466" s="1084" t="str">
        <f t="shared" si="259"/>
        <v/>
      </c>
      <c r="R466" s="963"/>
      <c r="S466" s="1027" t="str">
        <f t="shared" si="244"/>
        <v/>
      </c>
      <c r="T466" s="1027" t="str">
        <f t="shared" si="245"/>
        <v/>
      </c>
      <c r="U466" s="1148" t="str">
        <f t="shared" si="260"/>
        <v/>
      </c>
      <c r="V466" s="206"/>
      <c r="Z466" s="1072" t="str">
        <f t="shared" si="247"/>
        <v/>
      </c>
      <c r="AA466" s="1073">
        <f>+tab!$C$156</f>
        <v>0.62</v>
      </c>
      <c r="AB466" s="1074" t="e">
        <f t="shared" si="261"/>
        <v>#VALUE!</v>
      </c>
      <c r="AC466" s="1074" t="e">
        <f t="shared" si="262"/>
        <v>#VALUE!</v>
      </c>
      <c r="AD466" s="1074" t="e">
        <f t="shared" si="263"/>
        <v>#VALUE!</v>
      </c>
      <c r="AE466" s="1075" t="e">
        <f t="shared" si="248"/>
        <v>#VALUE!</v>
      </c>
      <c r="AF466" s="1075" t="e">
        <f t="shared" si="249"/>
        <v>#VALUE!</v>
      </c>
      <c r="AG466" s="1076">
        <f>IF(H466&gt;8,tab!C$157,tab!C$160)</f>
        <v>0.5</v>
      </c>
      <c r="AH466" s="1050">
        <f t="shared" si="250"/>
        <v>0</v>
      </c>
      <c r="AI466" s="1050">
        <f t="shared" si="251"/>
        <v>0</v>
      </c>
      <c r="AJ466" s="1077" t="e">
        <f t="shared" si="252"/>
        <v>#VALUE!</v>
      </c>
      <c r="AK466" s="1053" t="e">
        <f t="shared" si="253"/>
        <v>#VALUE!</v>
      </c>
      <c r="AL466" s="1052">
        <f t="shared" si="254"/>
        <v>30</v>
      </c>
      <c r="AM466" s="1052">
        <f t="shared" si="255"/>
        <v>30</v>
      </c>
      <c r="AN466" s="1078">
        <f t="shared" si="256"/>
        <v>0</v>
      </c>
      <c r="AU466" s="51"/>
      <c r="AV466" s="51"/>
    </row>
    <row r="467" spans="3:48" ht="13.15" customHeight="1" x14ac:dyDescent="0.2">
      <c r="C467" s="45"/>
      <c r="D467" s="196" t="str">
        <f>IF(op!D355=0,"",op!D355)</f>
        <v/>
      </c>
      <c r="E467" s="196" t="str">
        <f>IF(op!E355=0,"",op!E355)</f>
        <v/>
      </c>
      <c r="F467" s="196" t="str">
        <f>IF(op!F355=0,"",op!F355)</f>
        <v/>
      </c>
      <c r="G467" s="48" t="str">
        <f>IF(op!G355="","",op!G355+1)</f>
        <v/>
      </c>
      <c r="H467" s="1294" t="str">
        <f>IF(op!H355=0,"",op!H355)</f>
        <v/>
      </c>
      <c r="I467" s="48" t="str">
        <f>IF(op!I355=0,"",op!I355)</f>
        <v/>
      </c>
      <c r="J467" s="198" t="str">
        <f t="shared" si="240"/>
        <v/>
      </c>
      <c r="K467" s="1295" t="str">
        <f>IF(op!K355=0,0,op!K355)</f>
        <v/>
      </c>
      <c r="L467" s="963"/>
      <c r="M467" s="951" t="str">
        <f>IF(K467="","",IF(op!M355=0,0,op!M355))</f>
        <v/>
      </c>
      <c r="N467" s="951" t="str">
        <f>IF(K467="","",IF(op!N355=0,0,op!N355))</f>
        <v/>
      </c>
      <c r="O467" s="1083" t="str">
        <f t="shared" si="257"/>
        <v/>
      </c>
      <c r="P467" s="1084" t="str">
        <f t="shared" si="258"/>
        <v/>
      </c>
      <c r="Q467" s="1084" t="str">
        <f t="shared" si="259"/>
        <v/>
      </c>
      <c r="R467" s="963"/>
      <c r="S467" s="1027" t="str">
        <f t="shared" si="244"/>
        <v/>
      </c>
      <c r="T467" s="1027" t="str">
        <f t="shared" si="245"/>
        <v/>
      </c>
      <c r="U467" s="1148" t="str">
        <f t="shared" si="260"/>
        <v/>
      </c>
      <c r="V467" s="206"/>
      <c r="Z467" s="1072" t="str">
        <f t="shared" si="247"/>
        <v/>
      </c>
      <c r="AA467" s="1073">
        <f>+tab!$C$156</f>
        <v>0.62</v>
      </c>
      <c r="AB467" s="1074" t="e">
        <f t="shared" si="261"/>
        <v>#VALUE!</v>
      </c>
      <c r="AC467" s="1074" t="e">
        <f t="shared" si="262"/>
        <v>#VALUE!</v>
      </c>
      <c r="AD467" s="1074" t="e">
        <f t="shared" si="263"/>
        <v>#VALUE!</v>
      </c>
      <c r="AE467" s="1075" t="e">
        <f t="shared" si="248"/>
        <v>#VALUE!</v>
      </c>
      <c r="AF467" s="1075" t="e">
        <f t="shared" si="249"/>
        <v>#VALUE!</v>
      </c>
      <c r="AG467" s="1076">
        <f>IF(H467&gt;8,tab!C$157,tab!C$160)</f>
        <v>0.5</v>
      </c>
      <c r="AH467" s="1050">
        <f t="shared" si="250"/>
        <v>0</v>
      </c>
      <c r="AI467" s="1050">
        <f t="shared" si="251"/>
        <v>0</v>
      </c>
      <c r="AJ467" s="1077" t="e">
        <f t="shared" si="252"/>
        <v>#VALUE!</v>
      </c>
      <c r="AK467" s="1053" t="e">
        <f t="shared" si="253"/>
        <v>#VALUE!</v>
      </c>
      <c r="AL467" s="1052">
        <f t="shared" si="254"/>
        <v>30</v>
      </c>
      <c r="AM467" s="1052">
        <f t="shared" si="255"/>
        <v>30</v>
      </c>
      <c r="AN467" s="1078">
        <f t="shared" si="256"/>
        <v>0</v>
      </c>
      <c r="AU467" s="51"/>
      <c r="AV467" s="51"/>
    </row>
    <row r="468" spans="3:48" ht="13.15" customHeight="1" x14ac:dyDescent="0.2">
      <c r="C468" s="45"/>
      <c r="D468" s="196" t="str">
        <f>IF(op!D356=0,"",op!D356)</f>
        <v/>
      </c>
      <c r="E468" s="196" t="str">
        <f>IF(op!E356=0,"",op!E356)</f>
        <v/>
      </c>
      <c r="F468" s="196" t="str">
        <f>IF(op!F356=0,"",op!F356)</f>
        <v/>
      </c>
      <c r="G468" s="48" t="str">
        <f>IF(op!G356="","",op!G356+1)</f>
        <v/>
      </c>
      <c r="H468" s="1294" t="str">
        <f>IF(op!H356=0,"",op!H356)</f>
        <v/>
      </c>
      <c r="I468" s="48" t="str">
        <f>IF(op!I356=0,"",op!I356)</f>
        <v/>
      </c>
      <c r="J468" s="198" t="str">
        <f t="shared" si="240"/>
        <v/>
      </c>
      <c r="K468" s="1295" t="str">
        <f>IF(op!K356=0,0,op!K356)</f>
        <v/>
      </c>
      <c r="L468" s="963"/>
      <c r="M468" s="951" t="str">
        <f>IF(K468="","",IF(op!M356=0,0,op!M356))</f>
        <v/>
      </c>
      <c r="N468" s="951" t="str">
        <f>IF(K468="","",IF(op!N356=0,0,op!N356))</f>
        <v/>
      </c>
      <c r="O468" s="1083" t="str">
        <f t="shared" si="257"/>
        <v/>
      </c>
      <c r="P468" s="1084" t="str">
        <f t="shared" si="258"/>
        <v/>
      </c>
      <c r="Q468" s="1084" t="str">
        <f t="shared" si="259"/>
        <v/>
      </c>
      <c r="R468" s="963"/>
      <c r="S468" s="1027" t="str">
        <f t="shared" si="244"/>
        <v/>
      </c>
      <c r="T468" s="1027" t="str">
        <f t="shared" si="245"/>
        <v/>
      </c>
      <c r="U468" s="1148" t="str">
        <f t="shared" si="260"/>
        <v/>
      </c>
      <c r="V468" s="261"/>
      <c r="Z468" s="1072" t="str">
        <f t="shared" si="247"/>
        <v/>
      </c>
      <c r="AA468" s="1073">
        <f>+tab!$C$156</f>
        <v>0.62</v>
      </c>
      <c r="AB468" s="1074" t="e">
        <f t="shared" si="261"/>
        <v>#VALUE!</v>
      </c>
      <c r="AC468" s="1074" t="e">
        <f t="shared" si="262"/>
        <v>#VALUE!</v>
      </c>
      <c r="AD468" s="1074" t="e">
        <f t="shared" si="263"/>
        <v>#VALUE!</v>
      </c>
      <c r="AE468" s="1075" t="e">
        <f t="shared" si="248"/>
        <v>#VALUE!</v>
      </c>
      <c r="AF468" s="1075" t="e">
        <f t="shared" si="249"/>
        <v>#VALUE!</v>
      </c>
      <c r="AG468" s="1076">
        <f>IF(H468&gt;8,tab!C$157,tab!C$160)</f>
        <v>0.5</v>
      </c>
      <c r="AH468" s="1050">
        <f t="shared" si="250"/>
        <v>0</v>
      </c>
      <c r="AI468" s="1050">
        <f t="shared" si="251"/>
        <v>0</v>
      </c>
      <c r="AJ468" s="1077" t="e">
        <f t="shared" si="252"/>
        <v>#VALUE!</v>
      </c>
      <c r="AK468" s="1053" t="e">
        <f t="shared" si="253"/>
        <v>#VALUE!</v>
      </c>
      <c r="AL468" s="1052">
        <f t="shared" si="254"/>
        <v>30</v>
      </c>
      <c r="AM468" s="1052">
        <f t="shared" si="255"/>
        <v>30</v>
      </c>
      <c r="AN468" s="1078">
        <f t="shared" si="256"/>
        <v>0</v>
      </c>
      <c r="AU468" s="51"/>
      <c r="AV468" s="51"/>
    </row>
    <row r="469" spans="3:48" ht="13.15" customHeight="1" x14ac:dyDescent="0.2">
      <c r="C469" s="45"/>
      <c r="D469" s="196" t="str">
        <f>IF(op!D357=0,"",op!D357)</f>
        <v/>
      </c>
      <c r="E469" s="196" t="str">
        <f>IF(op!E357=0,"",op!E357)</f>
        <v/>
      </c>
      <c r="F469" s="196" t="str">
        <f>IF(op!F357=0,"",op!F357)</f>
        <v/>
      </c>
      <c r="G469" s="48" t="str">
        <f>IF(op!G357="","",op!G357+1)</f>
        <v/>
      </c>
      <c r="H469" s="1294" t="str">
        <f>IF(op!H357=0,"",op!H357)</f>
        <v/>
      </c>
      <c r="I469" s="48" t="str">
        <f>IF(op!I357=0,"",op!I357)</f>
        <v/>
      </c>
      <c r="J469" s="198" t="str">
        <f t="shared" si="240"/>
        <v/>
      </c>
      <c r="K469" s="1295" t="str">
        <f>IF(op!K357=0,0,op!K357)</f>
        <v/>
      </c>
      <c r="L469" s="963"/>
      <c r="M469" s="951" t="str">
        <f>IF(K469="","",IF(op!M357=0,0,op!M357))</f>
        <v/>
      </c>
      <c r="N469" s="951" t="str">
        <f>IF(K469="","",IF(op!N357=0,0,op!N357))</f>
        <v/>
      </c>
      <c r="O469" s="1083" t="str">
        <f t="shared" si="257"/>
        <v/>
      </c>
      <c r="P469" s="1084" t="str">
        <f t="shared" si="258"/>
        <v/>
      </c>
      <c r="Q469" s="1084" t="str">
        <f t="shared" si="259"/>
        <v/>
      </c>
      <c r="R469" s="963"/>
      <c r="S469" s="1027" t="str">
        <f t="shared" si="244"/>
        <v/>
      </c>
      <c r="T469" s="1027" t="str">
        <f t="shared" si="245"/>
        <v/>
      </c>
      <c r="U469" s="1148" t="str">
        <f t="shared" si="260"/>
        <v/>
      </c>
      <c r="V469" s="261"/>
      <c r="Z469" s="1072" t="str">
        <f t="shared" si="247"/>
        <v/>
      </c>
      <c r="AA469" s="1073">
        <f>+tab!$C$156</f>
        <v>0.62</v>
      </c>
      <c r="AB469" s="1074" t="e">
        <f t="shared" si="261"/>
        <v>#VALUE!</v>
      </c>
      <c r="AC469" s="1074" t="e">
        <f t="shared" si="262"/>
        <v>#VALUE!</v>
      </c>
      <c r="AD469" s="1074" t="e">
        <f t="shared" si="263"/>
        <v>#VALUE!</v>
      </c>
      <c r="AE469" s="1075" t="e">
        <f t="shared" si="248"/>
        <v>#VALUE!</v>
      </c>
      <c r="AF469" s="1075" t="e">
        <f t="shared" si="249"/>
        <v>#VALUE!</v>
      </c>
      <c r="AG469" s="1076">
        <f>IF(H469&gt;8,tab!C$157,tab!C$160)</f>
        <v>0.5</v>
      </c>
      <c r="AH469" s="1050">
        <f t="shared" si="250"/>
        <v>0</v>
      </c>
      <c r="AI469" s="1050">
        <f t="shared" si="251"/>
        <v>0</v>
      </c>
      <c r="AJ469" s="1077" t="e">
        <f t="shared" si="252"/>
        <v>#VALUE!</v>
      </c>
      <c r="AK469" s="1053" t="e">
        <f t="shared" si="253"/>
        <v>#VALUE!</v>
      </c>
      <c r="AL469" s="1052">
        <f t="shared" si="254"/>
        <v>30</v>
      </c>
      <c r="AM469" s="1052">
        <f t="shared" si="255"/>
        <v>30</v>
      </c>
      <c r="AN469" s="1078">
        <f t="shared" si="256"/>
        <v>0</v>
      </c>
      <c r="AU469" s="51"/>
      <c r="AV469" s="51"/>
    </row>
    <row r="470" spans="3:48" ht="13.15" customHeight="1" x14ac:dyDescent="0.2">
      <c r="C470" s="45"/>
      <c r="D470" s="196" t="str">
        <f>IF(op!D358=0,"",op!D358)</f>
        <v/>
      </c>
      <c r="E470" s="196" t="str">
        <f>IF(op!E358=0,"",op!E358)</f>
        <v/>
      </c>
      <c r="F470" s="196" t="str">
        <f>IF(op!F358=0,"",op!F358)</f>
        <v/>
      </c>
      <c r="G470" s="48" t="str">
        <f>IF(op!G358="","",op!G358+1)</f>
        <v/>
      </c>
      <c r="H470" s="1294" t="str">
        <f>IF(op!H358=0,"",op!H358)</f>
        <v/>
      </c>
      <c r="I470" s="48" t="str">
        <f>IF(op!I358=0,"",op!I358)</f>
        <v/>
      </c>
      <c r="J470" s="198" t="str">
        <f t="shared" si="240"/>
        <v/>
      </c>
      <c r="K470" s="1295" t="str">
        <f>IF(op!K358=0,0,op!K358)</f>
        <v/>
      </c>
      <c r="L470" s="963"/>
      <c r="M470" s="951" t="str">
        <f>IF(K470="","",IF(op!M358=0,0,op!M358))</f>
        <v/>
      </c>
      <c r="N470" s="951" t="str">
        <f>IF(K470="","",IF(op!N358=0,0,op!N358))</f>
        <v/>
      </c>
      <c r="O470" s="1083" t="str">
        <f t="shared" si="257"/>
        <v/>
      </c>
      <c r="P470" s="1084" t="str">
        <f t="shared" si="258"/>
        <v/>
      </c>
      <c r="Q470" s="1084" t="str">
        <f t="shared" si="259"/>
        <v/>
      </c>
      <c r="R470" s="963"/>
      <c r="S470" s="1027" t="str">
        <f t="shared" si="244"/>
        <v/>
      </c>
      <c r="T470" s="1027" t="str">
        <f t="shared" si="245"/>
        <v/>
      </c>
      <c r="U470" s="1148" t="str">
        <f t="shared" si="260"/>
        <v/>
      </c>
      <c r="V470" s="6"/>
      <c r="Z470" s="1072" t="str">
        <f t="shared" si="247"/>
        <v/>
      </c>
      <c r="AA470" s="1073">
        <f>+tab!$C$156</f>
        <v>0.62</v>
      </c>
      <c r="AB470" s="1074" t="e">
        <f t="shared" si="261"/>
        <v>#VALUE!</v>
      </c>
      <c r="AC470" s="1074" t="e">
        <f t="shared" si="262"/>
        <v>#VALUE!</v>
      </c>
      <c r="AD470" s="1074" t="e">
        <f t="shared" si="263"/>
        <v>#VALUE!</v>
      </c>
      <c r="AE470" s="1075" t="e">
        <f t="shared" si="248"/>
        <v>#VALUE!</v>
      </c>
      <c r="AF470" s="1075" t="e">
        <f t="shared" si="249"/>
        <v>#VALUE!</v>
      </c>
      <c r="AG470" s="1076">
        <f>IF(H470&gt;8,tab!C$157,tab!C$160)</f>
        <v>0.5</v>
      </c>
      <c r="AH470" s="1050">
        <f t="shared" si="250"/>
        <v>0</v>
      </c>
      <c r="AI470" s="1050">
        <f t="shared" si="251"/>
        <v>0</v>
      </c>
      <c r="AJ470" s="1077" t="e">
        <f t="shared" si="252"/>
        <v>#VALUE!</v>
      </c>
      <c r="AK470" s="1053" t="e">
        <f t="shared" si="253"/>
        <v>#VALUE!</v>
      </c>
      <c r="AL470" s="1052">
        <f t="shared" si="254"/>
        <v>30</v>
      </c>
      <c r="AM470" s="1052">
        <f t="shared" si="255"/>
        <v>30</v>
      </c>
      <c r="AN470" s="1078">
        <f t="shared" si="256"/>
        <v>0</v>
      </c>
      <c r="AU470" s="51"/>
      <c r="AV470" s="51"/>
    </row>
    <row r="471" spans="3:48" ht="13.15" customHeight="1" x14ac:dyDescent="0.2">
      <c r="C471" s="45"/>
      <c r="D471" s="196" t="str">
        <f>IF(op!D359=0,"",op!D359)</f>
        <v/>
      </c>
      <c r="E471" s="196" t="str">
        <f>IF(op!E359=0,"",op!E359)</f>
        <v/>
      </c>
      <c r="F471" s="196" t="str">
        <f>IF(op!F359=0,"",op!F359)</f>
        <v/>
      </c>
      <c r="G471" s="48" t="str">
        <f>IF(op!G359="","",op!G359+1)</f>
        <v/>
      </c>
      <c r="H471" s="1294" t="str">
        <f>IF(op!H359=0,"",op!H359)</f>
        <v/>
      </c>
      <c r="I471" s="48" t="str">
        <f>IF(op!I359=0,"",op!I359)</f>
        <v/>
      </c>
      <c r="J471" s="198" t="str">
        <f t="shared" si="240"/>
        <v/>
      </c>
      <c r="K471" s="1295" t="str">
        <f>IF(op!K359=0,0,op!K359)</f>
        <v/>
      </c>
      <c r="L471" s="963"/>
      <c r="M471" s="951" t="str">
        <f>IF(K471="","",IF(op!M359=0,0,op!M359))</f>
        <v/>
      </c>
      <c r="N471" s="951" t="str">
        <f>IF(K471="","",IF(op!N359=0,0,op!N359))</f>
        <v/>
      </c>
      <c r="O471" s="1083" t="str">
        <f t="shared" si="257"/>
        <v/>
      </c>
      <c r="P471" s="1084" t="str">
        <f t="shared" si="258"/>
        <v/>
      </c>
      <c r="Q471" s="1084" t="str">
        <f t="shared" si="259"/>
        <v/>
      </c>
      <c r="R471" s="963"/>
      <c r="S471" s="1027" t="str">
        <f t="shared" si="244"/>
        <v/>
      </c>
      <c r="T471" s="1027" t="str">
        <f t="shared" si="245"/>
        <v/>
      </c>
      <c r="U471" s="1148" t="str">
        <f t="shared" si="260"/>
        <v/>
      </c>
      <c r="V471" s="6"/>
      <c r="Z471" s="1072" t="str">
        <f t="shared" si="247"/>
        <v/>
      </c>
      <c r="AA471" s="1073">
        <f>+tab!$C$156</f>
        <v>0.62</v>
      </c>
      <c r="AB471" s="1074" t="e">
        <f t="shared" si="261"/>
        <v>#VALUE!</v>
      </c>
      <c r="AC471" s="1074" t="e">
        <f t="shared" si="262"/>
        <v>#VALUE!</v>
      </c>
      <c r="AD471" s="1074" t="e">
        <f t="shared" si="263"/>
        <v>#VALUE!</v>
      </c>
      <c r="AE471" s="1075" t="e">
        <f t="shared" si="248"/>
        <v>#VALUE!</v>
      </c>
      <c r="AF471" s="1075" t="e">
        <f t="shared" si="249"/>
        <v>#VALUE!</v>
      </c>
      <c r="AG471" s="1076">
        <f>IF(H471&gt;8,tab!C$157,tab!C$160)</f>
        <v>0.5</v>
      </c>
      <c r="AH471" s="1050">
        <f t="shared" si="250"/>
        <v>0</v>
      </c>
      <c r="AI471" s="1050">
        <f t="shared" si="251"/>
        <v>0</v>
      </c>
      <c r="AJ471" s="1077" t="e">
        <f t="shared" si="252"/>
        <v>#VALUE!</v>
      </c>
      <c r="AK471" s="1053" t="e">
        <f t="shared" si="253"/>
        <v>#VALUE!</v>
      </c>
      <c r="AL471" s="1052">
        <f t="shared" si="254"/>
        <v>30</v>
      </c>
      <c r="AM471" s="1052">
        <f t="shared" si="255"/>
        <v>30</v>
      </c>
      <c r="AN471" s="1078">
        <f t="shared" si="256"/>
        <v>0</v>
      </c>
      <c r="AU471" s="51"/>
      <c r="AV471" s="51"/>
    </row>
    <row r="472" spans="3:48" ht="13.15" customHeight="1" x14ac:dyDescent="0.2">
      <c r="C472" s="45"/>
      <c r="D472" s="196" t="str">
        <f>IF(op!D360=0,"",op!D360)</f>
        <v/>
      </c>
      <c r="E472" s="196" t="str">
        <f>IF(op!E360=0,"",op!E360)</f>
        <v/>
      </c>
      <c r="F472" s="196" t="str">
        <f>IF(op!F360=0,"",op!F360)</f>
        <v/>
      </c>
      <c r="G472" s="48" t="str">
        <f>IF(op!G360="","",op!G360+1)</f>
        <v/>
      </c>
      <c r="H472" s="1294" t="str">
        <f>IF(op!H360=0,"",op!H360)</f>
        <v/>
      </c>
      <c r="I472" s="48" t="str">
        <f>IF(op!I360=0,"",op!I360)</f>
        <v/>
      </c>
      <c r="J472" s="198" t="str">
        <f t="shared" si="240"/>
        <v/>
      </c>
      <c r="K472" s="1295" t="str">
        <f>IF(op!K360=0,0,op!K360)</f>
        <v/>
      </c>
      <c r="L472" s="963"/>
      <c r="M472" s="951" t="str">
        <f>IF(K472="","",IF(op!M360=0,0,op!M360))</f>
        <v/>
      </c>
      <c r="N472" s="951" t="str">
        <f>IF(K472="","",IF(op!N360=0,0,op!N360))</f>
        <v/>
      </c>
      <c r="O472" s="1083" t="str">
        <f t="shared" si="257"/>
        <v/>
      </c>
      <c r="P472" s="1084" t="str">
        <f t="shared" si="258"/>
        <v/>
      </c>
      <c r="Q472" s="1084" t="str">
        <f t="shared" si="259"/>
        <v/>
      </c>
      <c r="R472" s="963"/>
      <c r="S472" s="1027" t="str">
        <f t="shared" si="244"/>
        <v/>
      </c>
      <c r="T472" s="1027" t="str">
        <f t="shared" si="245"/>
        <v/>
      </c>
      <c r="U472" s="1148" t="str">
        <f t="shared" si="260"/>
        <v/>
      </c>
      <c r="V472" s="6"/>
      <c r="Z472" s="1072" t="str">
        <f t="shared" si="247"/>
        <v/>
      </c>
      <c r="AA472" s="1073">
        <f>+tab!$C$156</f>
        <v>0.62</v>
      </c>
      <c r="AB472" s="1074" t="e">
        <f t="shared" si="261"/>
        <v>#VALUE!</v>
      </c>
      <c r="AC472" s="1074" t="e">
        <f t="shared" si="262"/>
        <v>#VALUE!</v>
      </c>
      <c r="AD472" s="1074" t="e">
        <f t="shared" si="263"/>
        <v>#VALUE!</v>
      </c>
      <c r="AE472" s="1075" t="e">
        <f t="shared" si="248"/>
        <v>#VALUE!</v>
      </c>
      <c r="AF472" s="1075" t="e">
        <f t="shared" si="249"/>
        <v>#VALUE!</v>
      </c>
      <c r="AG472" s="1076">
        <f>IF(H472&gt;8,tab!C$157,tab!C$160)</f>
        <v>0.5</v>
      </c>
      <c r="AH472" s="1050">
        <f t="shared" si="250"/>
        <v>0</v>
      </c>
      <c r="AI472" s="1050">
        <f t="shared" si="251"/>
        <v>0</v>
      </c>
      <c r="AJ472" s="1077" t="e">
        <f t="shared" si="252"/>
        <v>#VALUE!</v>
      </c>
      <c r="AK472" s="1053" t="e">
        <f t="shared" si="253"/>
        <v>#VALUE!</v>
      </c>
      <c r="AL472" s="1052">
        <f t="shared" si="254"/>
        <v>30</v>
      </c>
      <c r="AM472" s="1052">
        <f t="shared" si="255"/>
        <v>30</v>
      </c>
      <c r="AN472" s="1078">
        <f t="shared" si="256"/>
        <v>0</v>
      </c>
      <c r="AU472" s="51"/>
      <c r="AV472" s="51"/>
    </row>
    <row r="473" spans="3:48" ht="13.15" customHeight="1" x14ac:dyDescent="0.2">
      <c r="C473" s="45"/>
      <c r="D473" s="196" t="str">
        <f>IF(op!D361=0,"",op!D361)</f>
        <v/>
      </c>
      <c r="E473" s="196" t="str">
        <f>IF(op!E361=0,"",op!E361)</f>
        <v/>
      </c>
      <c r="F473" s="196" t="str">
        <f>IF(op!F361=0,"",op!F361)</f>
        <v/>
      </c>
      <c r="G473" s="48" t="str">
        <f>IF(op!G361="","",op!G361+1)</f>
        <v/>
      </c>
      <c r="H473" s="1294" t="str">
        <f>IF(op!H361=0,"",op!H361)</f>
        <v/>
      </c>
      <c r="I473" s="48" t="str">
        <f>IF(op!I361=0,"",op!I361)</f>
        <v/>
      </c>
      <c r="J473" s="198" t="str">
        <f t="shared" si="240"/>
        <v/>
      </c>
      <c r="K473" s="1295" t="str">
        <f>IF(op!K361=0,0,op!K361)</f>
        <v/>
      </c>
      <c r="L473" s="963"/>
      <c r="M473" s="951" t="str">
        <f>IF(K473="","",IF(op!M361=0,0,op!M361))</f>
        <v/>
      </c>
      <c r="N473" s="951" t="str">
        <f>IF(K473="","",IF(op!N361=0,0,op!N361))</f>
        <v/>
      </c>
      <c r="O473" s="1083" t="str">
        <f t="shared" si="257"/>
        <v/>
      </c>
      <c r="P473" s="1084" t="str">
        <f t="shared" si="258"/>
        <v/>
      </c>
      <c r="Q473" s="1084" t="str">
        <f t="shared" si="259"/>
        <v/>
      </c>
      <c r="R473" s="963"/>
      <c r="S473" s="1027" t="str">
        <f t="shared" si="244"/>
        <v/>
      </c>
      <c r="T473" s="1027" t="str">
        <f t="shared" si="245"/>
        <v/>
      </c>
      <c r="U473" s="1148" t="str">
        <f t="shared" si="260"/>
        <v/>
      </c>
      <c r="V473" s="6"/>
      <c r="Z473" s="1072" t="str">
        <f t="shared" si="247"/>
        <v/>
      </c>
      <c r="AA473" s="1073">
        <f>+tab!$C$156</f>
        <v>0.62</v>
      </c>
      <c r="AB473" s="1074" t="e">
        <f t="shared" si="261"/>
        <v>#VALUE!</v>
      </c>
      <c r="AC473" s="1074" t="e">
        <f t="shared" si="262"/>
        <v>#VALUE!</v>
      </c>
      <c r="AD473" s="1074" t="e">
        <f t="shared" si="263"/>
        <v>#VALUE!</v>
      </c>
      <c r="AE473" s="1075" t="e">
        <f t="shared" si="248"/>
        <v>#VALUE!</v>
      </c>
      <c r="AF473" s="1075" t="e">
        <f t="shared" si="249"/>
        <v>#VALUE!</v>
      </c>
      <c r="AG473" s="1076">
        <f>IF(H473&gt;8,tab!C$157,tab!C$160)</f>
        <v>0.5</v>
      </c>
      <c r="AH473" s="1050">
        <f t="shared" si="250"/>
        <v>0</v>
      </c>
      <c r="AI473" s="1050">
        <f t="shared" si="251"/>
        <v>0</v>
      </c>
      <c r="AJ473" s="1077" t="e">
        <f t="shared" si="252"/>
        <v>#VALUE!</v>
      </c>
      <c r="AK473" s="1053" t="e">
        <f t="shared" si="253"/>
        <v>#VALUE!</v>
      </c>
      <c r="AL473" s="1052">
        <f t="shared" si="254"/>
        <v>30</v>
      </c>
      <c r="AM473" s="1052">
        <f t="shared" si="255"/>
        <v>30</v>
      </c>
      <c r="AN473" s="1078">
        <f t="shared" si="256"/>
        <v>0</v>
      </c>
      <c r="AU473" s="51"/>
      <c r="AV473" s="51"/>
    </row>
    <row r="474" spans="3:48" ht="13.15" customHeight="1" x14ac:dyDescent="0.2">
      <c r="C474" s="45"/>
      <c r="D474" s="196" t="str">
        <f>IF(op!D362=0,"",op!D362)</f>
        <v/>
      </c>
      <c r="E474" s="196" t="str">
        <f>IF(op!E362=0,"",op!E362)</f>
        <v/>
      </c>
      <c r="F474" s="196" t="str">
        <f>IF(op!F362=0,"",op!F362)</f>
        <v/>
      </c>
      <c r="G474" s="48" t="str">
        <f>IF(op!G362="","",op!G362+1)</f>
        <v/>
      </c>
      <c r="H474" s="1294" t="str">
        <f>IF(op!H362=0,"",op!H362)</f>
        <v/>
      </c>
      <c r="I474" s="48" t="str">
        <f>IF(op!I362=0,"",op!I362)</f>
        <v/>
      </c>
      <c r="J474" s="198" t="str">
        <f t="shared" si="240"/>
        <v/>
      </c>
      <c r="K474" s="1295" t="str">
        <f>IF(op!K362=0,0,op!K362)</f>
        <v/>
      </c>
      <c r="L474" s="963"/>
      <c r="M474" s="951" t="str">
        <f>IF(K474="","",IF(op!M362=0,0,op!M362))</f>
        <v/>
      </c>
      <c r="N474" s="951" t="str">
        <f>IF(K474="","",IF(op!N362=0,0,op!N362))</f>
        <v/>
      </c>
      <c r="O474" s="1083" t="str">
        <f t="shared" si="257"/>
        <v/>
      </c>
      <c r="P474" s="1084" t="str">
        <f t="shared" si="258"/>
        <v/>
      </c>
      <c r="Q474" s="1084" t="str">
        <f t="shared" si="259"/>
        <v/>
      </c>
      <c r="R474" s="963"/>
      <c r="S474" s="1027" t="str">
        <f t="shared" si="244"/>
        <v/>
      </c>
      <c r="T474" s="1027" t="str">
        <f t="shared" si="245"/>
        <v/>
      </c>
      <c r="U474" s="1148" t="str">
        <f t="shared" si="260"/>
        <v/>
      </c>
      <c r="V474" s="6"/>
      <c r="Z474" s="1072" t="str">
        <f t="shared" si="247"/>
        <v/>
      </c>
      <c r="AA474" s="1073">
        <f>+tab!$C$156</f>
        <v>0.62</v>
      </c>
      <c r="AB474" s="1074" t="e">
        <f t="shared" si="261"/>
        <v>#VALUE!</v>
      </c>
      <c r="AC474" s="1074" t="e">
        <f t="shared" si="262"/>
        <v>#VALUE!</v>
      </c>
      <c r="AD474" s="1074" t="e">
        <f t="shared" si="263"/>
        <v>#VALUE!</v>
      </c>
      <c r="AE474" s="1075" t="e">
        <f t="shared" si="248"/>
        <v>#VALUE!</v>
      </c>
      <c r="AF474" s="1075" t="e">
        <f t="shared" si="249"/>
        <v>#VALUE!</v>
      </c>
      <c r="AG474" s="1076">
        <f>IF(H474&gt;8,tab!C$157,tab!C$160)</f>
        <v>0.5</v>
      </c>
      <c r="AH474" s="1050">
        <f t="shared" si="250"/>
        <v>0</v>
      </c>
      <c r="AI474" s="1050">
        <f t="shared" si="251"/>
        <v>0</v>
      </c>
      <c r="AJ474" s="1077" t="e">
        <f t="shared" si="252"/>
        <v>#VALUE!</v>
      </c>
      <c r="AK474" s="1053" t="e">
        <f t="shared" si="253"/>
        <v>#VALUE!</v>
      </c>
      <c r="AL474" s="1052">
        <f t="shared" si="254"/>
        <v>30</v>
      </c>
      <c r="AM474" s="1052">
        <f t="shared" si="255"/>
        <v>30</v>
      </c>
      <c r="AN474" s="1078">
        <f t="shared" si="256"/>
        <v>0</v>
      </c>
      <c r="AU474" s="51"/>
      <c r="AV474" s="51"/>
    </row>
    <row r="475" spans="3:48" ht="13.15" customHeight="1" x14ac:dyDescent="0.2">
      <c r="C475" s="45"/>
      <c r="D475" s="196" t="str">
        <f>IF(op!D363=0,"",op!D363)</f>
        <v/>
      </c>
      <c r="E475" s="196" t="str">
        <f>IF(op!E363=0,"",op!E363)</f>
        <v/>
      </c>
      <c r="F475" s="196" t="str">
        <f>IF(op!F363=0,"",op!F363)</f>
        <v/>
      </c>
      <c r="G475" s="48" t="str">
        <f>IF(op!G363="","",op!G363+1)</f>
        <v/>
      </c>
      <c r="H475" s="1294" t="str">
        <f>IF(op!H363=0,"",op!H363)</f>
        <v/>
      </c>
      <c r="I475" s="48" t="str">
        <f>IF(op!I363=0,"",op!I363)</f>
        <v/>
      </c>
      <c r="J475" s="198" t="str">
        <f t="shared" si="240"/>
        <v/>
      </c>
      <c r="K475" s="1295" t="str">
        <f>IF(op!K363=0,0,op!K363)</f>
        <v/>
      </c>
      <c r="L475" s="963"/>
      <c r="M475" s="951" t="str">
        <f>IF(K475="","",IF(op!M363=0,0,op!M363))</f>
        <v/>
      </c>
      <c r="N475" s="951" t="str">
        <f>IF(K475="","",IF(op!N363=0,0,op!N363))</f>
        <v/>
      </c>
      <c r="O475" s="1083" t="str">
        <f t="shared" si="257"/>
        <v/>
      </c>
      <c r="P475" s="1084" t="str">
        <f t="shared" si="258"/>
        <v/>
      </c>
      <c r="Q475" s="1084" t="str">
        <f t="shared" si="259"/>
        <v/>
      </c>
      <c r="R475" s="963"/>
      <c r="S475" s="1027" t="str">
        <f t="shared" si="244"/>
        <v/>
      </c>
      <c r="T475" s="1027" t="str">
        <f t="shared" si="245"/>
        <v/>
      </c>
      <c r="U475" s="1148" t="str">
        <f t="shared" si="260"/>
        <v/>
      </c>
      <c r="V475" s="6"/>
      <c r="Z475" s="1072" t="str">
        <f t="shared" si="247"/>
        <v/>
      </c>
      <c r="AA475" s="1073">
        <f>+tab!$C$156</f>
        <v>0.62</v>
      </c>
      <c r="AB475" s="1074" t="e">
        <f t="shared" si="261"/>
        <v>#VALUE!</v>
      </c>
      <c r="AC475" s="1074" t="e">
        <f t="shared" si="262"/>
        <v>#VALUE!</v>
      </c>
      <c r="AD475" s="1074" t="e">
        <f t="shared" si="263"/>
        <v>#VALUE!</v>
      </c>
      <c r="AE475" s="1075" t="e">
        <f t="shared" si="248"/>
        <v>#VALUE!</v>
      </c>
      <c r="AF475" s="1075" t="e">
        <f t="shared" si="249"/>
        <v>#VALUE!</v>
      </c>
      <c r="AG475" s="1076">
        <f>IF(H475&gt;8,tab!C$157,tab!C$160)</f>
        <v>0.5</v>
      </c>
      <c r="AH475" s="1050">
        <f t="shared" si="250"/>
        <v>0</v>
      </c>
      <c r="AI475" s="1050">
        <f t="shared" si="251"/>
        <v>0</v>
      </c>
      <c r="AJ475" s="1077" t="e">
        <f t="shared" si="252"/>
        <v>#VALUE!</v>
      </c>
      <c r="AK475" s="1053" t="e">
        <f t="shared" si="253"/>
        <v>#VALUE!</v>
      </c>
      <c r="AL475" s="1052">
        <f t="shared" si="254"/>
        <v>30</v>
      </c>
      <c r="AM475" s="1052">
        <f t="shared" si="255"/>
        <v>30</v>
      </c>
      <c r="AN475" s="1078">
        <f t="shared" si="256"/>
        <v>0</v>
      </c>
      <c r="AU475" s="51"/>
      <c r="AV475" s="51"/>
    </row>
    <row r="476" spans="3:48" ht="13.15" customHeight="1" x14ac:dyDescent="0.2">
      <c r="C476" s="45"/>
      <c r="D476" s="196" t="str">
        <f>IF(op!D364=0,"",op!D364)</f>
        <v/>
      </c>
      <c r="E476" s="196" t="str">
        <f>IF(op!E364=0,"",op!E364)</f>
        <v/>
      </c>
      <c r="F476" s="196" t="str">
        <f>IF(op!F364=0,"",op!F364)</f>
        <v/>
      </c>
      <c r="G476" s="48" t="str">
        <f>IF(op!G364="","",op!G364+1)</f>
        <v/>
      </c>
      <c r="H476" s="1294" t="str">
        <f>IF(op!H364=0,"",op!H364)</f>
        <v/>
      </c>
      <c r="I476" s="48" t="str">
        <f>IF(op!I364=0,"",op!I364)</f>
        <v/>
      </c>
      <c r="J476" s="198" t="str">
        <f t="shared" si="240"/>
        <v/>
      </c>
      <c r="K476" s="1295" t="str">
        <f>IF(op!K364=0,0,op!K364)</f>
        <v/>
      </c>
      <c r="L476" s="963"/>
      <c r="M476" s="951" t="str">
        <f>IF(K476="","",IF(op!M364=0,0,op!M364))</f>
        <v/>
      </c>
      <c r="N476" s="951" t="str">
        <f>IF(K476="","",IF(op!N364=0,0,op!N364))</f>
        <v/>
      </c>
      <c r="O476" s="1083" t="str">
        <f t="shared" si="257"/>
        <v/>
      </c>
      <c r="P476" s="1084" t="str">
        <f t="shared" si="258"/>
        <v/>
      </c>
      <c r="Q476" s="1084" t="str">
        <f t="shared" si="259"/>
        <v/>
      </c>
      <c r="R476" s="963"/>
      <c r="S476" s="1027" t="str">
        <f t="shared" si="244"/>
        <v/>
      </c>
      <c r="T476" s="1027" t="str">
        <f t="shared" si="245"/>
        <v/>
      </c>
      <c r="U476" s="1148" t="str">
        <f t="shared" si="260"/>
        <v/>
      </c>
      <c r="V476" s="6"/>
      <c r="Z476" s="1072" t="str">
        <f t="shared" si="247"/>
        <v/>
      </c>
      <c r="AA476" s="1073">
        <f>+tab!$C$156</f>
        <v>0.62</v>
      </c>
      <c r="AB476" s="1074" t="e">
        <f t="shared" si="261"/>
        <v>#VALUE!</v>
      </c>
      <c r="AC476" s="1074" t="e">
        <f t="shared" si="262"/>
        <v>#VALUE!</v>
      </c>
      <c r="AD476" s="1074" t="e">
        <f t="shared" si="263"/>
        <v>#VALUE!</v>
      </c>
      <c r="AE476" s="1075" t="e">
        <f t="shared" si="248"/>
        <v>#VALUE!</v>
      </c>
      <c r="AF476" s="1075" t="e">
        <f t="shared" si="249"/>
        <v>#VALUE!</v>
      </c>
      <c r="AG476" s="1076">
        <f>IF(H476&gt;8,tab!C$157,tab!C$160)</f>
        <v>0.5</v>
      </c>
      <c r="AH476" s="1050">
        <f t="shared" si="250"/>
        <v>0</v>
      </c>
      <c r="AI476" s="1050">
        <f t="shared" si="251"/>
        <v>0</v>
      </c>
      <c r="AJ476" s="1077" t="e">
        <f t="shared" si="252"/>
        <v>#VALUE!</v>
      </c>
      <c r="AK476" s="1053" t="e">
        <f t="shared" si="253"/>
        <v>#VALUE!</v>
      </c>
      <c r="AL476" s="1052">
        <f t="shared" si="254"/>
        <v>30</v>
      </c>
      <c r="AM476" s="1052">
        <f t="shared" si="255"/>
        <v>30</v>
      </c>
      <c r="AN476" s="1078">
        <f t="shared" si="256"/>
        <v>0</v>
      </c>
      <c r="AU476" s="51"/>
      <c r="AV476" s="51"/>
    </row>
    <row r="477" spans="3:48" ht="13.15" customHeight="1" x14ac:dyDescent="0.2">
      <c r="C477" s="45"/>
      <c r="D477" s="196" t="str">
        <f>IF(op!D365=0,"",op!D365)</f>
        <v/>
      </c>
      <c r="E477" s="196" t="str">
        <f>IF(op!E365=0,"",op!E365)</f>
        <v/>
      </c>
      <c r="F477" s="196" t="str">
        <f>IF(op!F365=0,"",op!F365)</f>
        <v/>
      </c>
      <c r="G477" s="48" t="str">
        <f>IF(op!G365="","",op!G365+1)</f>
        <v/>
      </c>
      <c r="H477" s="1294" t="str">
        <f>IF(op!H365=0,"",op!H365)</f>
        <v/>
      </c>
      <c r="I477" s="48" t="str">
        <f>IF(op!I365=0,"",op!I365)</f>
        <v/>
      </c>
      <c r="J477" s="198" t="str">
        <f t="shared" si="240"/>
        <v/>
      </c>
      <c r="K477" s="1295" t="str">
        <f>IF(op!K365=0,0,op!K365)</f>
        <v/>
      </c>
      <c r="L477" s="963"/>
      <c r="M477" s="951" t="str">
        <f>IF(K477="","",IF(op!M365=0,0,op!M365))</f>
        <v/>
      </c>
      <c r="N477" s="951" t="str">
        <f>IF(K477="","",IF(op!N365=0,0,op!N365))</f>
        <v/>
      </c>
      <c r="O477" s="1083" t="str">
        <f t="shared" si="257"/>
        <v/>
      </c>
      <c r="P477" s="1084" t="str">
        <f t="shared" si="258"/>
        <v/>
      </c>
      <c r="Q477" s="1084" t="str">
        <f t="shared" si="259"/>
        <v/>
      </c>
      <c r="R477" s="963"/>
      <c r="S477" s="1027" t="str">
        <f t="shared" si="244"/>
        <v/>
      </c>
      <c r="T477" s="1027" t="str">
        <f t="shared" si="245"/>
        <v/>
      </c>
      <c r="U477" s="1148" t="str">
        <f t="shared" si="260"/>
        <v/>
      </c>
      <c r="V477" s="6"/>
      <c r="Z477" s="1072" t="str">
        <f t="shared" si="247"/>
        <v/>
      </c>
      <c r="AA477" s="1073">
        <f>+tab!$C$156</f>
        <v>0.62</v>
      </c>
      <c r="AB477" s="1074" t="e">
        <f t="shared" si="261"/>
        <v>#VALUE!</v>
      </c>
      <c r="AC477" s="1074" t="e">
        <f t="shared" si="262"/>
        <v>#VALUE!</v>
      </c>
      <c r="AD477" s="1074" t="e">
        <f t="shared" si="263"/>
        <v>#VALUE!</v>
      </c>
      <c r="AE477" s="1075" t="e">
        <f t="shared" si="248"/>
        <v>#VALUE!</v>
      </c>
      <c r="AF477" s="1075" t="e">
        <f t="shared" si="249"/>
        <v>#VALUE!</v>
      </c>
      <c r="AG477" s="1076">
        <f>IF(H477&gt;8,tab!C$157,tab!C$160)</f>
        <v>0.5</v>
      </c>
      <c r="AH477" s="1050">
        <f t="shared" si="250"/>
        <v>0</v>
      </c>
      <c r="AI477" s="1050">
        <f t="shared" si="251"/>
        <v>0</v>
      </c>
      <c r="AJ477" s="1077" t="e">
        <f t="shared" si="252"/>
        <v>#VALUE!</v>
      </c>
      <c r="AK477" s="1053" t="e">
        <f t="shared" si="253"/>
        <v>#VALUE!</v>
      </c>
      <c r="AL477" s="1052">
        <f t="shared" si="254"/>
        <v>30</v>
      </c>
      <c r="AM477" s="1052">
        <f t="shared" si="255"/>
        <v>30</v>
      </c>
      <c r="AN477" s="1078">
        <f t="shared" si="256"/>
        <v>0</v>
      </c>
      <c r="AU477" s="51"/>
      <c r="AV477" s="51"/>
    </row>
    <row r="478" spans="3:48" ht="13.15" customHeight="1" x14ac:dyDescent="0.2">
      <c r="C478" s="45"/>
      <c r="D478" s="196" t="str">
        <f>IF(op!D366=0,"",op!D366)</f>
        <v/>
      </c>
      <c r="E478" s="196" t="str">
        <f>IF(op!E366=0,"",op!E366)</f>
        <v/>
      </c>
      <c r="F478" s="196" t="str">
        <f>IF(op!F366=0,"",op!F366)</f>
        <v/>
      </c>
      <c r="G478" s="48" t="str">
        <f>IF(op!G366="","",op!G366+1)</f>
        <v/>
      </c>
      <c r="H478" s="1294" t="str">
        <f>IF(op!H366=0,"",op!H366)</f>
        <v/>
      </c>
      <c r="I478" s="48" t="str">
        <f>IF(op!I366=0,"",op!I366)</f>
        <v/>
      </c>
      <c r="J478" s="198" t="str">
        <f t="shared" si="240"/>
        <v/>
      </c>
      <c r="K478" s="1295" t="str">
        <f>IF(op!K366=0,0,op!K366)</f>
        <v/>
      </c>
      <c r="L478" s="963"/>
      <c r="M478" s="951" t="str">
        <f>IF(K478="","",IF(op!M366=0,0,op!M366))</f>
        <v/>
      </c>
      <c r="N478" s="951" t="str">
        <f>IF(K478="","",IF(op!N366=0,0,op!N366))</f>
        <v/>
      </c>
      <c r="O478" s="1083" t="str">
        <f t="shared" si="257"/>
        <v/>
      </c>
      <c r="P478" s="1084" t="str">
        <f t="shared" si="258"/>
        <v/>
      </c>
      <c r="Q478" s="1084" t="str">
        <f t="shared" si="259"/>
        <v/>
      </c>
      <c r="R478" s="963"/>
      <c r="S478" s="1027" t="str">
        <f t="shared" si="244"/>
        <v/>
      </c>
      <c r="T478" s="1027" t="str">
        <f t="shared" si="245"/>
        <v/>
      </c>
      <c r="U478" s="1148" t="str">
        <f t="shared" si="260"/>
        <v/>
      </c>
      <c r="V478" s="6"/>
      <c r="Z478" s="1072" t="str">
        <f t="shared" si="247"/>
        <v/>
      </c>
      <c r="AA478" s="1073">
        <f>+tab!$C$156</f>
        <v>0.62</v>
      </c>
      <c r="AB478" s="1074" t="e">
        <f t="shared" si="261"/>
        <v>#VALUE!</v>
      </c>
      <c r="AC478" s="1074" t="e">
        <f t="shared" si="262"/>
        <v>#VALUE!</v>
      </c>
      <c r="AD478" s="1074" t="e">
        <f t="shared" si="263"/>
        <v>#VALUE!</v>
      </c>
      <c r="AE478" s="1075" t="e">
        <f t="shared" si="248"/>
        <v>#VALUE!</v>
      </c>
      <c r="AF478" s="1075" t="e">
        <f t="shared" si="249"/>
        <v>#VALUE!</v>
      </c>
      <c r="AG478" s="1076">
        <f>IF(H478&gt;8,tab!C$157,tab!C$160)</f>
        <v>0.5</v>
      </c>
      <c r="AH478" s="1050">
        <f t="shared" si="250"/>
        <v>0</v>
      </c>
      <c r="AI478" s="1050">
        <f t="shared" si="251"/>
        <v>0</v>
      </c>
      <c r="AJ478" s="1077" t="e">
        <f t="shared" si="252"/>
        <v>#VALUE!</v>
      </c>
      <c r="AK478" s="1053" t="e">
        <f t="shared" si="253"/>
        <v>#VALUE!</v>
      </c>
      <c r="AL478" s="1052">
        <f t="shared" si="254"/>
        <v>30</v>
      </c>
      <c r="AM478" s="1052">
        <f t="shared" si="255"/>
        <v>30</v>
      </c>
      <c r="AN478" s="1078">
        <f t="shared" si="256"/>
        <v>0</v>
      </c>
      <c r="AU478" s="51"/>
      <c r="AV478" s="51"/>
    </row>
    <row r="479" spans="3:48" ht="13.15" customHeight="1" x14ac:dyDescent="0.2">
      <c r="C479" s="45"/>
      <c r="D479" s="196" t="str">
        <f>IF(op!D367=0,"",op!D367)</f>
        <v/>
      </c>
      <c r="E479" s="196" t="str">
        <f>IF(op!E367=0,"",op!E367)</f>
        <v/>
      </c>
      <c r="F479" s="196" t="str">
        <f>IF(op!F367=0,"",op!F367)</f>
        <v/>
      </c>
      <c r="G479" s="48" t="str">
        <f>IF(op!G367="","",op!G367+1)</f>
        <v/>
      </c>
      <c r="H479" s="1294" t="str">
        <f>IF(op!H367=0,"",op!H367)</f>
        <v/>
      </c>
      <c r="I479" s="48" t="str">
        <f>IF(op!I367=0,"",op!I367)</f>
        <v/>
      </c>
      <c r="J479" s="198" t="str">
        <f t="shared" si="240"/>
        <v/>
      </c>
      <c r="K479" s="1295" t="str">
        <f>IF(op!K367=0,0,op!K367)</f>
        <v/>
      </c>
      <c r="L479" s="963"/>
      <c r="M479" s="951" t="str">
        <f>IF(K479="","",IF(op!M367=0,0,op!M367))</f>
        <v/>
      </c>
      <c r="N479" s="951" t="str">
        <f>IF(K479="","",IF(op!N367=0,0,op!N367))</f>
        <v/>
      </c>
      <c r="O479" s="1083" t="str">
        <f t="shared" si="257"/>
        <v/>
      </c>
      <c r="P479" s="1084" t="str">
        <f t="shared" si="258"/>
        <v/>
      </c>
      <c r="Q479" s="1084" t="str">
        <f t="shared" si="259"/>
        <v/>
      </c>
      <c r="R479" s="963"/>
      <c r="S479" s="1027" t="str">
        <f t="shared" si="244"/>
        <v/>
      </c>
      <c r="T479" s="1027" t="str">
        <f t="shared" si="245"/>
        <v/>
      </c>
      <c r="U479" s="1148" t="str">
        <f t="shared" si="260"/>
        <v/>
      </c>
      <c r="V479" s="6"/>
      <c r="Z479" s="1072" t="str">
        <f t="shared" si="247"/>
        <v/>
      </c>
      <c r="AA479" s="1073">
        <f>+tab!$C$156</f>
        <v>0.62</v>
      </c>
      <c r="AB479" s="1074" t="e">
        <f t="shared" si="261"/>
        <v>#VALUE!</v>
      </c>
      <c r="AC479" s="1074" t="e">
        <f t="shared" si="262"/>
        <v>#VALUE!</v>
      </c>
      <c r="AD479" s="1074" t="e">
        <f t="shared" si="263"/>
        <v>#VALUE!</v>
      </c>
      <c r="AE479" s="1075" t="e">
        <f t="shared" si="248"/>
        <v>#VALUE!</v>
      </c>
      <c r="AF479" s="1075" t="e">
        <f t="shared" si="249"/>
        <v>#VALUE!</v>
      </c>
      <c r="AG479" s="1076">
        <f>IF(H479&gt;8,tab!C$157,tab!C$160)</f>
        <v>0.5</v>
      </c>
      <c r="AH479" s="1050">
        <f t="shared" si="250"/>
        <v>0</v>
      </c>
      <c r="AI479" s="1050">
        <f t="shared" si="251"/>
        <v>0</v>
      </c>
      <c r="AJ479" s="1077" t="e">
        <f t="shared" si="252"/>
        <v>#VALUE!</v>
      </c>
      <c r="AK479" s="1053" t="e">
        <f t="shared" si="253"/>
        <v>#VALUE!</v>
      </c>
      <c r="AL479" s="1052">
        <f t="shared" si="254"/>
        <v>30</v>
      </c>
      <c r="AM479" s="1052">
        <f t="shared" si="255"/>
        <v>30</v>
      </c>
      <c r="AN479" s="1078">
        <f t="shared" si="256"/>
        <v>0</v>
      </c>
      <c r="AU479" s="51"/>
      <c r="AV479" s="51"/>
    </row>
    <row r="480" spans="3:48" ht="13.15" customHeight="1" x14ac:dyDescent="0.2">
      <c r="C480" s="45"/>
      <c r="D480" s="196" t="str">
        <f>IF(op!D368=0,"",op!D368)</f>
        <v/>
      </c>
      <c r="E480" s="196" t="str">
        <f>IF(op!E368=0,"",op!E368)</f>
        <v/>
      </c>
      <c r="F480" s="196" t="str">
        <f>IF(op!F368=0,"",op!F368)</f>
        <v/>
      </c>
      <c r="G480" s="48" t="str">
        <f>IF(op!G368="","",op!G368+1)</f>
        <v/>
      </c>
      <c r="H480" s="1294" t="str">
        <f>IF(op!H368=0,"",op!H368)</f>
        <v/>
      </c>
      <c r="I480" s="48" t="str">
        <f>IF(op!I368=0,"",op!I368)</f>
        <v/>
      </c>
      <c r="J480" s="198" t="str">
        <f t="shared" si="240"/>
        <v/>
      </c>
      <c r="K480" s="1295" t="str">
        <f>IF(op!K368=0,0,op!K368)</f>
        <v/>
      </c>
      <c r="L480" s="963"/>
      <c r="M480" s="951" t="str">
        <f>IF(K480="","",IF(op!M368=0,0,op!M368))</f>
        <v/>
      </c>
      <c r="N480" s="951" t="str">
        <f>IF(K480="","",IF(op!N368=0,0,op!N368))</f>
        <v/>
      </c>
      <c r="O480" s="1083" t="str">
        <f t="shared" si="257"/>
        <v/>
      </c>
      <c r="P480" s="1084" t="str">
        <f t="shared" si="258"/>
        <v/>
      </c>
      <c r="Q480" s="1084" t="str">
        <f t="shared" si="259"/>
        <v/>
      </c>
      <c r="R480" s="963"/>
      <c r="S480" s="1027" t="str">
        <f t="shared" si="244"/>
        <v/>
      </c>
      <c r="T480" s="1027" t="str">
        <f t="shared" si="245"/>
        <v/>
      </c>
      <c r="U480" s="1148" t="str">
        <f t="shared" si="260"/>
        <v/>
      </c>
      <c r="V480" s="6"/>
      <c r="Z480" s="1072" t="str">
        <f t="shared" si="247"/>
        <v/>
      </c>
      <c r="AA480" s="1073">
        <f>+tab!$C$156</f>
        <v>0.62</v>
      </c>
      <c r="AB480" s="1074" t="e">
        <f t="shared" si="261"/>
        <v>#VALUE!</v>
      </c>
      <c r="AC480" s="1074" t="e">
        <f t="shared" si="262"/>
        <v>#VALUE!</v>
      </c>
      <c r="AD480" s="1074" t="e">
        <f t="shared" si="263"/>
        <v>#VALUE!</v>
      </c>
      <c r="AE480" s="1075" t="e">
        <f t="shared" si="248"/>
        <v>#VALUE!</v>
      </c>
      <c r="AF480" s="1075" t="e">
        <f t="shared" si="249"/>
        <v>#VALUE!</v>
      </c>
      <c r="AG480" s="1076">
        <f>IF(H480&gt;8,tab!C$157,tab!C$160)</f>
        <v>0.5</v>
      </c>
      <c r="AH480" s="1050">
        <f t="shared" si="250"/>
        <v>0</v>
      </c>
      <c r="AI480" s="1050">
        <f t="shared" si="251"/>
        <v>0</v>
      </c>
      <c r="AJ480" s="1077" t="e">
        <f t="shared" si="252"/>
        <v>#VALUE!</v>
      </c>
      <c r="AK480" s="1053" t="e">
        <f t="shared" si="253"/>
        <v>#VALUE!</v>
      </c>
      <c r="AL480" s="1052">
        <f t="shared" si="254"/>
        <v>30</v>
      </c>
      <c r="AM480" s="1052">
        <f t="shared" si="255"/>
        <v>30</v>
      </c>
      <c r="AN480" s="1078">
        <f t="shared" si="256"/>
        <v>0</v>
      </c>
      <c r="AU480" s="51"/>
      <c r="AV480" s="51"/>
    </row>
    <row r="481" spans="3:48" ht="13.15" customHeight="1" x14ac:dyDescent="0.2">
      <c r="C481" s="45"/>
      <c r="D481" s="196" t="str">
        <f>IF(op!D369=0,"",op!D369)</f>
        <v/>
      </c>
      <c r="E481" s="196" t="str">
        <f>IF(op!E369=0,"",op!E369)</f>
        <v/>
      </c>
      <c r="F481" s="196" t="str">
        <f>IF(op!F369=0,"",op!F369)</f>
        <v/>
      </c>
      <c r="G481" s="48" t="str">
        <f>IF(op!G369="","",op!G369+1)</f>
        <v/>
      </c>
      <c r="H481" s="1294" t="str">
        <f>IF(op!H369=0,"",op!H369)</f>
        <v/>
      </c>
      <c r="I481" s="48" t="str">
        <f>IF(op!I369=0,"",op!I369)</f>
        <v/>
      </c>
      <c r="J481" s="198" t="str">
        <f t="shared" si="240"/>
        <v/>
      </c>
      <c r="K481" s="1295" t="str">
        <f>IF(op!K369=0,0,op!K369)</f>
        <v/>
      </c>
      <c r="L481" s="963"/>
      <c r="M481" s="951" t="str">
        <f>IF(K481="","",IF(op!M369=0,0,op!M369))</f>
        <v/>
      </c>
      <c r="N481" s="951" t="str">
        <f>IF(K481="","",IF(op!N369=0,0,op!N369))</f>
        <v/>
      </c>
      <c r="O481" s="1083" t="str">
        <f t="shared" si="257"/>
        <v/>
      </c>
      <c r="P481" s="1084" t="str">
        <f t="shared" si="258"/>
        <v/>
      </c>
      <c r="Q481" s="1084" t="str">
        <f t="shared" si="259"/>
        <v/>
      </c>
      <c r="R481" s="963"/>
      <c r="S481" s="1027" t="str">
        <f t="shared" si="244"/>
        <v/>
      </c>
      <c r="T481" s="1027" t="str">
        <f t="shared" si="245"/>
        <v/>
      </c>
      <c r="U481" s="1148" t="str">
        <f t="shared" si="260"/>
        <v/>
      </c>
      <c r="V481" s="6"/>
      <c r="Z481" s="1072" t="str">
        <f t="shared" si="247"/>
        <v/>
      </c>
      <c r="AA481" s="1073">
        <f>+tab!$C$156</f>
        <v>0.62</v>
      </c>
      <c r="AB481" s="1074" t="e">
        <f t="shared" si="261"/>
        <v>#VALUE!</v>
      </c>
      <c r="AC481" s="1074" t="e">
        <f t="shared" si="262"/>
        <v>#VALUE!</v>
      </c>
      <c r="AD481" s="1074" t="e">
        <f t="shared" si="263"/>
        <v>#VALUE!</v>
      </c>
      <c r="AE481" s="1075" t="e">
        <f t="shared" si="248"/>
        <v>#VALUE!</v>
      </c>
      <c r="AF481" s="1075" t="e">
        <f t="shared" si="249"/>
        <v>#VALUE!</v>
      </c>
      <c r="AG481" s="1076">
        <f>IF(H481&gt;8,tab!C$157,tab!C$160)</f>
        <v>0.5</v>
      </c>
      <c r="AH481" s="1050">
        <f t="shared" si="250"/>
        <v>0</v>
      </c>
      <c r="AI481" s="1050">
        <f t="shared" si="251"/>
        <v>0</v>
      </c>
      <c r="AJ481" s="1077" t="e">
        <f t="shared" si="252"/>
        <v>#VALUE!</v>
      </c>
      <c r="AK481" s="1053" t="e">
        <f t="shared" si="253"/>
        <v>#VALUE!</v>
      </c>
      <c r="AL481" s="1052">
        <f t="shared" si="254"/>
        <v>30</v>
      </c>
      <c r="AM481" s="1052">
        <f t="shared" si="255"/>
        <v>30</v>
      </c>
      <c r="AN481" s="1078">
        <f t="shared" si="256"/>
        <v>0</v>
      </c>
      <c r="AU481" s="51"/>
      <c r="AV481" s="51"/>
    </row>
    <row r="482" spans="3:48" ht="13.15" customHeight="1" x14ac:dyDescent="0.2">
      <c r="C482" s="45"/>
      <c r="D482" s="196" t="str">
        <f>IF(op!D370=0,"",op!D370)</f>
        <v/>
      </c>
      <c r="E482" s="196" t="str">
        <f>IF(op!E370=0,"",op!E370)</f>
        <v/>
      </c>
      <c r="F482" s="196" t="str">
        <f>IF(op!F370=0,"",op!F370)</f>
        <v/>
      </c>
      <c r="G482" s="48" t="str">
        <f>IF(op!G370="","",op!G370+1)</f>
        <v/>
      </c>
      <c r="H482" s="1294" t="str">
        <f>IF(op!H370=0,"",op!H370)</f>
        <v/>
      </c>
      <c r="I482" s="48" t="str">
        <f>IF(op!I370=0,"",op!I370)</f>
        <v/>
      </c>
      <c r="J482" s="198" t="str">
        <f t="shared" si="240"/>
        <v/>
      </c>
      <c r="K482" s="1295" t="str">
        <f>IF(op!K370=0,0,op!K370)</f>
        <v/>
      </c>
      <c r="L482" s="963"/>
      <c r="M482" s="951" t="str">
        <f>IF(K482="","",IF(op!M370=0,0,op!M370))</f>
        <v/>
      </c>
      <c r="N482" s="951" t="str">
        <f>IF(K482="","",IF(op!N370=0,0,op!N370))</f>
        <v/>
      </c>
      <c r="O482" s="1083" t="str">
        <f t="shared" si="257"/>
        <v/>
      </c>
      <c r="P482" s="1084" t="str">
        <f t="shared" si="258"/>
        <v/>
      </c>
      <c r="Q482" s="1084" t="str">
        <f t="shared" si="259"/>
        <v/>
      </c>
      <c r="R482" s="963"/>
      <c r="S482" s="1027" t="str">
        <f t="shared" si="244"/>
        <v/>
      </c>
      <c r="T482" s="1027" t="str">
        <f t="shared" si="245"/>
        <v/>
      </c>
      <c r="U482" s="1148" t="str">
        <f t="shared" si="260"/>
        <v/>
      </c>
      <c r="V482" s="6"/>
      <c r="Z482" s="1072" t="str">
        <f t="shared" si="247"/>
        <v/>
      </c>
      <c r="AA482" s="1073">
        <f>+tab!$C$156</f>
        <v>0.62</v>
      </c>
      <c r="AB482" s="1074" t="e">
        <f t="shared" si="261"/>
        <v>#VALUE!</v>
      </c>
      <c r="AC482" s="1074" t="e">
        <f t="shared" si="262"/>
        <v>#VALUE!</v>
      </c>
      <c r="AD482" s="1074" t="e">
        <f t="shared" si="263"/>
        <v>#VALUE!</v>
      </c>
      <c r="AE482" s="1075" t="e">
        <f t="shared" si="248"/>
        <v>#VALUE!</v>
      </c>
      <c r="AF482" s="1075" t="e">
        <f t="shared" si="249"/>
        <v>#VALUE!</v>
      </c>
      <c r="AG482" s="1076">
        <f>IF(H482&gt;8,tab!C$157,tab!C$160)</f>
        <v>0.5</v>
      </c>
      <c r="AH482" s="1050">
        <f t="shared" si="250"/>
        <v>0</v>
      </c>
      <c r="AI482" s="1050">
        <f t="shared" si="251"/>
        <v>0</v>
      </c>
      <c r="AJ482" s="1077" t="e">
        <f t="shared" si="252"/>
        <v>#VALUE!</v>
      </c>
      <c r="AK482" s="1053" t="e">
        <f t="shared" si="253"/>
        <v>#VALUE!</v>
      </c>
      <c r="AL482" s="1052">
        <f t="shared" si="254"/>
        <v>30</v>
      </c>
      <c r="AM482" s="1052">
        <f t="shared" si="255"/>
        <v>30</v>
      </c>
      <c r="AN482" s="1078">
        <f t="shared" si="256"/>
        <v>0</v>
      </c>
      <c r="AU482" s="51"/>
      <c r="AV482" s="51"/>
    </row>
    <row r="483" spans="3:48" ht="13.15" customHeight="1" x14ac:dyDescent="0.2">
      <c r="C483" s="45"/>
      <c r="D483" s="196" t="str">
        <f>IF(op!D371=0,"",op!D371)</f>
        <v/>
      </c>
      <c r="E483" s="196" t="str">
        <f>IF(op!E371=0,"",op!E371)</f>
        <v/>
      </c>
      <c r="F483" s="196" t="str">
        <f>IF(op!F371=0,"",op!F371)</f>
        <v/>
      </c>
      <c r="G483" s="48" t="str">
        <f>IF(op!G371="","",op!G371+1)</f>
        <v/>
      </c>
      <c r="H483" s="1294" t="str">
        <f>IF(op!H371=0,"",op!H371)</f>
        <v/>
      </c>
      <c r="I483" s="48" t="str">
        <f>IF(op!I371=0,"",op!I371)</f>
        <v/>
      </c>
      <c r="J483" s="198" t="str">
        <f t="shared" si="240"/>
        <v/>
      </c>
      <c r="K483" s="1295" t="str">
        <f>IF(op!K371=0,0,op!K371)</f>
        <v/>
      </c>
      <c r="L483" s="963"/>
      <c r="M483" s="951" t="str">
        <f>IF(K483="","",IF(op!M371=0,0,op!M371))</f>
        <v/>
      </c>
      <c r="N483" s="951" t="str">
        <f>IF(K483="","",IF(op!N371=0,0,op!N371))</f>
        <v/>
      </c>
      <c r="O483" s="1083" t="str">
        <f t="shared" si="257"/>
        <v/>
      </c>
      <c r="P483" s="1084" t="str">
        <f t="shared" si="258"/>
        <v/>
      </c>
      <c r="Q483" s="1084" t="str">
        <f t="shared" si="259"/>
        <v/>
      </c>
      <c r="R483" s="963"/>
      <c r="S483" s="1027" t="str">
        <f t="shared" si="244"/>
        <v/>
      </c>
      <c r="T483" s="1027" t="str">
        <f t="shared" si="245"/>
        <v/>
      </c>
      <c r="U483" s="1148" t="str">
        <f t="shared" si="260"/>
        <v/>
      </c>
      <c r="V483" s="6"/>
      <c r="Z483" s="1072" t="str">
        <f t="shared" si="247"/>
        <v/>
      </c>
      <c r="AA483" s="1073">
        <f>+tab!$C$156</f>
        <v>0.62</v>
      </c>
      <c r="AB483" s="1074" t="e">
        <f t="shared" si="261"/>
        <v>#VALUE!</v>
      </c>
      <c r="AC483" s="1074" t="e">
        <f t="shared" si="262"/>
        <v>#VALUE!</v>
      </c>
      <c r="AD483" s="1074" t="e">
        <f t="shared" si="263"/>
        <v>#VALUE!</v>
      </c>
      <c r="AE483" s="1075" t="e">
        <f t="shared" si="248"/>
        <v>#VALUE!</v>
      </c>
      <c r="AF483" s="1075" t="e">
        <f t="shared" si="249"/>
        <v>#VALUE!</v>
      </c>
      <c r="AG483" s="1076">
        <f>IF(H483&gt;8,tab!C$157,tab!C$160)</f>
        <v>0.5</v>
      </c>
      <c r="AH483" s="1050">
        <f t="shared" si="250"/>
        <v>0</v>
      </c>
      <c r="AI483" s="1050">
        <f t="shared" si="251"/>
        <v>0</v>
      </c>
      <c r="AJ483" s="1077" t="e">
        <f t="shared" si="252"/>
        <v>#VALUE!</v>
      </c>
      <c r="AK483" s="1053" t="e">
        <f t="shared" si="253"/>
        <v>#VALUE!</v>
      </c>
      <c r="AL483" s="1052">
        <f t="shared" si="254"/>
        <v>30</v>
      </c>
      <c r="AM483" s="1052">
        <f t="shared" si="255"/>
        <v>30</v>
      </c>
      <c r="AN483" s="1078">
        <f t="shared" si="256"/>
        <v>0</v>
      </c>
      <c r="AU483" s="51"/>
      <c r="AV483" s="51"/>
    </row>
    <row r="484" spans="3:48" ht="13.15" customHeight="1" x14ac:dyDescent="0.2">
      <c r="C484" s="45"/>
      <c r="D484" s="196" t="str">
        <f>IF(op!D372=0,"",op!D372)</f>
        <v/>
      </c>
      <c r="E484" s="196" t="str">
        <f>IF(op!E372=0,"",op!E372)</f>
        <v/>
      </c>
      <c r="F484" s="196" t="str">
        <f>IF(op!F372=0,"",op!F372)</f>
        <v/>
      </c>
      <c r="G484" s="48" t="str">
        <f>IF(op!G372="","",op!G372+1)</f>
        <v/>
      </c>
      <c r="H484" s="1294" t="str">
        <f>IF(op!H372=0,"",op!H372)</f>
        <v/>
      </c>
      <c r="I484" s="48" t="str">
        <f>IF(op!I372=0,"",op!I372)</f>
        <v/>
      </c>
      <c r="J484" s="198" t="str">
        <f t="shared" si="240"/>
        <v/>
      </c>
      <c r="K484" s="1295" t="str">
        <f>IF(op!K372=0,0,op!K372)</f>
        <v/>
      </c>
      <c r="L484" s="963"/>
      <c r="M484" s="951" t="str">
        <f>IF(K484="","",IF(op!M372=0,0,op!M372))</f>
        <v/>
      </c>
      <c r="N484" s="951" t="str">
        <f>IF(K484="","",IF(op!N372=0,0,op!N372))</f>
        <v/>
      </c>
      <c r="O484" s="1083" t="str">
        <f t="shared" si="257"/>
        <v/>
      </c>
      <c r="P484" s="1084" t="str">
        <f t="shared" si="258"/>
        <v/>
      </c>
      <c r="Q484" s="1084" t="str">
        <f t="shared" si="259"/>
        <v/>
      </c>
      <c r="R484" s="963"/>
      <c r="S484" s="1027" t="str">
        <f t="shared" si="244"/>
        <v/>
      </c>
      <c r="T484" s="1027" t="str">
        <f t="shared" si="245"/>
        <v/>
      </c>
      <c r="U484" s="1148" t="str">
        <f t="shared" si="260"/>
        <v/>
      </c>
      <c r="V484" s="6"/>
      <c r="Z484" s="1072" t="str">
        <f t="shared" si="247"/>
        <v/>
      </c>
      <c r="AA484" s="1073">
        <f>+tab!$C$156</f>
        <v>0.62</v>
      </c>
      <c r="AB484" s="1074" t="e">
        <f t="shared" si="261"/>
        <v>#VALUE!</v>
      </c>
      <c r="AC484" s="1074" t="e">
        <f t="shared" si="262"/>
        <v>#VALUE!</v>
      </c>
      <c r="AD484" s="1074" t="e">
        <f t="shared" si="263"/>
        <v>#VALUE!</v>
      </c>
      <c r="AE484" s="1075" t="e">
        <f t="shared" si="248"/>
        <v>#VALUE!</v>
      </c>
      <c r="AF484" s="1075" t="e">
        <f t="shared" si="249"/>
        <v>#VALUE!</v>
      </c>
      <c r="AG484" s="1076">
        <f>IF(H484&gt;8,tab!C$157,tab!C$160)</f>
        <v>0.5</v>
      </c>
      <c r="AH484" s="1050">
        <f t="shared" si="250"/>
        <v>0</v>
      </c>
      <c r="AI484" s="1050">
        <f t="shared" si="251"/>
        <v>0</v>
      </c>
      <c r="AJ484" s="1077" t="e">
        <f t="shared" si="252"/>
        <v>#VALUE!</v>
      </c>
      <c r="AK484" s="1053" t="e">
        <f t="shared" si="253"/>
        <v>#VALUE!</v>
      </c>
      <c r="AL484" s="1052">
        <f t="shared" si="254"/>
        <v>30</v>
      </c>
      <c r="AM484" s="1052">
        <f t="shared" si="255"/>
        <v>30</v>
      </c>
      <c r="AN484" s="1078">
        <f t="shared" si="256"/>
        <v>0</v>
      </c>
      <c r="AU484" s="51"/>
      <c r="AV484" s="51"/>
    </row>
    <row r="485" spans="3:48" ht="13.15" customHeight="1" x14ac:dyDescent="0.2">
      <c r="C485" s="45"/>
      <c r="D485" s="196" t="str">
        <f>IF(op!D373=0,"",op!D373)</f>
        <v/>
      </c>
      <c r="E485" s="196" t="str">
        <f>IF(op!E373=0,"",op!E373)</f>
        <v/>
      </c>
      <c r="F485" s="196" t="str">
        <f>IF(op!F373=0,"",op!F373)</f>
        <v/>
      </c>
      <c r="G485" s="48" t="str">
        <f>IF(op!G373="","",op!G373+1)</f>
        <v/>
      </c>
      <c r="H485" s="1294" t="str">
        <f>IF(op!H373=0,"",op!H373)</f>
        <v/>
      </c>
      <c r="I485" s="48" t="str">
        <f>IF(op!I373=0,"",op!I373)</f>
        <v/>
      </c>
      <c r="J485" s="198" t="str">
        <f t="shared" si="240"/>
        <v/>
      </c>
      <c r="K485" s="1295" t="str">
        <f>IF(op!K373=0,0,op!K373)</f>
        <v/>
      </c>
      <c r="L485" s="963"/>
      <c r="M485" s="951" t="str">
        <f>IF(K485="","",IF(op!M373=0,0,op!M373))</f>
        <v/>
      </c>
      <c r="N485" s="951" t="str">
        <f>IF(K485="","",IF(op!N373=0,0,op!N373))</f>
        <v/>
      </c>
      <c r="O485" s="1083" t="str">
        <f t="shared" si="257"/>
        <v/>
      </c>
      <c r="P485" s="1084" t="str">
        <f t="shared" si="258"/>
        <v/>
      </c>
      <c r="Q485" s="1084" t="str">
        <f t="shared" si="259"/>
        <v/>
      </c>
      <c r="R485" s="963"/>
      <c r="S485" s="1027" t="str">
        <f t="shared" si="244"/>
        <v/>
      </c>
      <c r="T485" s="1027" t="str">
        <f t="shared" si="245"/>
        <v/>
      </c>
      <c r="U485" s="1148" t="str">
        <f t="shared" si="260"/>
        <v/>
      </c>
      <c r="V485" s="6"/>
      <c r="Z485" s="1072" t="str">
        <f t="shared" si="247"/>
        <v/>
      </c>
      <c r="AA485" s="1073">
        <f>+tab!$C$156</f>
        <v>0.62</v>
      </c>
      <c r="AB485" s="1074" t="e">
        <f t="shared" si="261"/>
        <v>#VALUE!</v>
      </c>
      <c r="AC485" s="1074" t="e">
        <f t="shared" si="262"/>
        <v>#VALUE!</v>
      </c>
      <c r="AD485" s="1074" t="e">
        <f t="shared" si="263"/>
        <v>#VALUE!</v>
      </c>
      <c r="AE485" s="1075" t="e">
        <f t="shared" si="248"/>
        <v>#VALUE!</v>
      </c>
      <c r="AF485" s="1075" t="e">
        <f t="shared" si="249"/>
        <v>#VALUE!</v>
      </c>
      <c r="AG485" s="1076">
        <f>IF(H485&gt;8,tab!C$157,tab!C$160)</f>
        <v>0.5</v>
      </c>
      <c r="AH485" s="1050">
        <f t="shared" si="250"/>
        <v>0</v>
      </c>
      <c r="AI485" s="1050">
        <f t="shared" si="251"/>
        <v>0</v>
      </c>
      <c r="AJ485" s="1077" t="e">
        <f t="shared" si="252"/>
        <v>#VALUE!</v>
      </c>
      <c r="AK485" s="1053" t="e">
        <f t="shared" si="253"/>
        <v>#VALUE!</v>
      </c>
      <c r="AL485" s="1052">
        <f t="shared" si="254"/>
        <v>30</v>
      </c>
      <c r="AM485" s="1052">
        <f t="shared" si="255"/>
        <v>30</v>
      </c>
      <c r="AN485" s="1078">
        <f t="shared" si="256"/>
        <v>0</v>
      </c>
      <c r="AU485" s="51"/>
      <c r="AV485" s="51"/>
    </row>
    <row r="486" spans="3:48" ht="13.15" customHeight="1" x14ac:dyDescent="0.2">
      <c r="C486" s="45"/>
      <c r="D486" s="196" t="str">
        <f>IF(op!D374=0,"",op!D374)</f>
        <v/>
      </c>
      <c r="E486" s="196" t="str">
        <f>IF(op!E374=0,"",op!E374)</f>
        <v/>
      </c>
      <c r="F486" s="196" t="str">
        <f>IF(op!F374=0,"",op!F374)</f>
        <v/>
      </c>
      <c r="G486" s="48" t="str">
        <f>IF(op!G374="","",op!G374+1)</f>
        <v/>
      </c>
      <c r="H486" s="1294" t="str">
        <f>IF(op!H374=0,"",op!H374)</f>
        <v/>
      </c>
      <c r="I486" s="48" t="str">
        <f>IF(op!I374=0,"",op!I374)</f>
        <v/>
      </c>
      <c r="J486" s="198" t="str">
        <f t="shared" si="240"/>
        <v/>
      </c>
      <c r="K486" s="1295" t="str">
        <f>IF(op!K374=0,0,op!K374)</f>
        <v/>
      </c>
      <c r="L486" s="963"/>
      <c r="M486" s="951" t="str">
        <f>IF(K486="","",IF(op!M374=0,0,op!M374))</f>
        <v/>
      </c>
      <c r="N486" s="951" t="str">
        <f>IF(K486="","",IF(op!N374=0,0,op!N374))</f>
        <v/>
      </c>
      <c r="O486" s="1083" t="str">
        <f t="shared" si="257"/>
        <v/>
      </c>
      <c r="P486" s="1084" t="str">
        <f t="shared" si="258"/>
        <v/>
      </c>
      <c r="Q486" s="1084" t="str">
        <f t="shared" si="259"/>
        <v/>
      </c>
      <c r="R486" s="963"/>
      <c r="S486" s="1027" t="str">
        <f t="shared" si="244"/>
        <v/>
      </c>
      <c r="T486" s="1027" t="str">
        <f t="shared" si="245"/>
        <v/>
      </c>
      <c r="U486" s="1148" t="str">
        <f t="shared" si="260"/>
        <v/>
      </c>
      <c r="V486" s="6"/>
      <c r="Z486" s="1072" t="str">
        <f t="shared" si="247"/>
        <v/>
      </c>
      <c r="AA486" s="1073">
        <f>+tab!$C$156</f>
        <v>0.62</v>
      </c>
      <c r="AB486" s="1074" t="e">
        <f t="shared" si="261"/>
        <v>#VALUE!</v>
      </c>
      <c r="AC486" s="1074" t="e">
        <f t="shared" si="262"/>
        <v>#VALUE!</v>
      </c>
      <c r="AD486" s="1074" t="e">
        <f t="shared" si="263"/>
        <v>#VALUE!</v>
      </c>
      <c r="AE486" s="1075" t="e">
        <f t="shared" si="248"/>
        <v>#VALUE!</v>
      </c>
      <c r="AF486" s="1075" t="e">
        <f t="shared" si="249"/>
        <v>#VALUE!</v>
      </c>
      <c r="AG486" s="1076">
        <f>IF(H486&gt;8,tab!C$157,tab!C$160)</f>
        <v>0.5</v>
      </c>
      <c r="AH486" s="1050">
        <f t="shared" si="250"/>
        <v>0</v>
      </c>
      <c r="AI486" s="1050">
        <f t="shared" si="251"/>
        <v>0</v>
      </c>
      <c r="AJ486" s="1077" t="e">
        <f t="shared" si="252"/>
        <v>#VALUE!</v>
      </c>
      <c r="AK486" s="1053" t="e">
        <f t="shared" si="253"/>
        <v>#VALUE!</v>
      </c>
      <c r="AL486" s="1052">
        <f t="shared" si="254"/>
        <v>30</v>
      </c>
      <c r="AM486" s="1052">
        <f t="shared" si="255"/>
        <v>30</v>
      </c>
      <c r="AN486" s="1078">
        <f t="shared" si="256"/>
        <v>0</v>
      </c>
      <c r="AU486" s="51"/>
      <c r="AV486" s="51"/>
    </row>
    <row r="487" spans="3:48" ht="13.15" customHeight="1" x14ac:dyDescent="0.2">
      <c r="C487" s="45"/>
      <c r="D487" s="196" t="str">
        <f>IF(op!D375=0,"",op!D375)</f>
        <v/>
      </c>
      <c r="E487" s="196" t="str">
        <f>IF(op!E375=0,"",op!E375)</f>
        <v/>
      </c>
      <c r="F487" s="196" t="str">
        <f>IF(op!F375=0,"",op!F375)</f>
        <v/>
      </c>
      <c r="G487" s="48" t="str">
        <f>IF(op!G375="","",op!G375+1)</f>
        <v/>
      </c>
      <c r="H487" s="1294" t="str">
        <f>IF(op!H375=0,"",op!H375)</f>
        <v/>
      </c>
      <c r="I487" s="48" t="str">
        <f>IF(op!I375=0,"",op!I375)</f>
        <v/>
      </c>
      <c r="J487" s="198" t="str">
        <f t="shared" si="240"/>
        <v/>
      </c>
      <c r="K487" s="1295" t="str">
        <f>IF(op!K375=0,0,op!K375)</f>
        <v/>
      </c>
      <c r="L487" s="963"/>
      <c r="M487" s="951" t="str">
        <f>IF(K487="","",IF(op!M375=0,0,op!M375))</f>
        <v/>
      </c>
      <c r="N487" s="951" t="str">
        <f>IF(K487="","",IF(op!N375=0,0,op!N375))</f>
        <v/>
      </c>
      <c r="O487" s="1083" t="str">
        <f t="shared" si="257"/>
        <v/>
      </c>
      <c r="P487" s="1084" t="str">
        <f t="shared" si="258"/>
        <v/>
      </c>
      <c r="Q487" s="1084" t="str">
        <f t="shared" si="259"/>
        <v/>
      </c>
      <c r="R487" s="963"/>
      <c r="S487" s="1027" t="str">
        <f t="shared" si="244"/>
        <v/>
      </c>
      <c r="T487" s="1027" t="str">
        <f t="shared" si="245"/>
        <v/>
      </c>
      <c r="U487" s="1148" t="str">
        <f t="shared" si="260"/>
        <v/>
      </c>
      <c r="V487" s="6"/>
      <c r="Z487" s="1072" t="str">
        <f t="shared" si="247"/>
        <v/>
      </c>
      <c r="AA487" s="1073">
        <f>+tab!$C$156</f>
        <v>0.62</v>
      </c>
      <c r="AB487" s="1074" t="e">
        <f t="shared" si="261"/>
        <v>#VALUE!</v>
      </c>
      <c r="AC487" s="1074" t="e">
        <f t="shared" si="262"/>
        <v>#VALUE!</v>
      </c>
      <c r="AD487" s="1074" t="e">
        <f t="shared" si="263"/>
        <v>#VALUE!</v>
      </c>
      <c r="AE487" s="1075" t="e">
        <f t="shared" si="248"/>
        <v>#VALUE!</v>
      </c>
      <c r="AF487" s="1075" t="e">
        <f t="shared" si="249"/>
        <v>#VALUE!</v>
      </c>
      <c r="AG487" s="1076">
        <f>IF(H487&gt;8,tab!C$157,tab!C$160)</f>
        <v>0.5</v>
      </c>
      <c r="AH487" s="1050">
        <f t="shared" si="250"/>
        <v>0</v>
      </c>
      <c r="AI487" s="1050">
        <f t="shared" si="251"/>
        <v>0</v>
      </c>
      <c r="AJ487" s="1077" t="e">
        <f t="shared" si="252"/>
        <v>#VALUE!</v>
      </c>
      <c r="AK487" s="1053" t="e">
        <f t="shared" si="253"/>
        <v>#VALUE!</v>
      </c>
      <c r="AL487" s="1052">
        <f t="shared" si="254"/>
        <v>30</v>
      </c>
      <c r="AM487" s="1052">
        <f t="shared" si="255"/>
        <v>30</v>
      </c>
      <c r="AN487" s="1078">
        <f t="shared" si="256"/>
        <v>0</v>
      </c>
      <c r="AU487" s="51"/>
      <c r="AV487" s="51"/>
    </row>
    <row r="488" spans="3:48" ht="13.15" customHeight="1" x14ac:dyDescent="0.2">
      <c r="C488" s="45"/>
      <c r="D488" s="196" t="str">
        <f>IF(op!D376=0,"",op!D376)</f>
        <v/>
      </c>
      <c r="E488" s="196" t="str">
        <f>IF(op!E376=0,"",op!E376)</f>
        <v/>
      </c>
      <c r="F488" s="196" t="str">
        <f>IF(op!F376=0,"",op!F376)</f>
        <v/>
      </c>
      <c r="G488" s="48" t="str">
        <f>IF(op!G376="","",op!G376+1)</f>
        <v/>
      </c>
      <c r="H488" s="1294" t="str">
        <f>IF(op!H376=0,"",op!H376)</f>
        <v/>
      </c>
      <c r="I488" s="48" t="str">
        <f>IF(op!I376=0,"",op!I376)</f>
        <v/>
      </c>
      <c r="J488" s="198" t="str">
        <f t="shared" si="240"/>
        <v/>
      </c>
      <c r="K488" s="1295" t="str">
        <f>IF(op!K376=0,0,op!K376)</f>
        <v/>
      </c>
      <c r="L488" s="963"/>
      <c r="M488" s="951" t="str">
        <f>IF(K488="","",IF(op!M376=0,0,op!M376))</f>
        <v/>
      </c>
      <c r="N488" s="951" t="str">
        <f>IF(K488="","",IF(op!N376=0,0,op!N376))</f>
        <v/>
      </c>
      <c r="O488" s="1083" t="str">
        <f t="shared" si="257"/>
        <v/>
      </c>
      <c r="P488" s="1084" t="str">
        <f t="shared" si="258"/>
        <v/>
      </c>
      <c r="Q488" s="1084" t="str">
        <f t="shared" si="259"/>
        <v/>
      </c>
      <c r="R488" s="963"/>
      <c r="S488" s="1027" t="str">
        <f t="shared" si="244"/>
        <v/>
      </c>
      <c r="T488" s="1027" t="str">
        <f t="shared" si="245"/>
        <v/>
      </c>
      <c r="U488" s="1148" t="str">
        <f t="shared" si="260"/>
        <v/>
      </c>
      <c r="V488" s="6"/>
      <c r="Z488" s="1072" t="str">
        <f t="shared" si="247"/>
        <v/>
      </c>
      <c r="AA488" s="1073">
        <f>+tab!$C$156</f>
        <v>0.62</v>
      </c>
      <c r="AB488" s="1074" t="e">
        <f t="shared" si="261"/>
        <v>#VALUE!</v>
      </c>
      <c r="AC488" s="1074" t="e">
        <f t="shared" si="262"/>
        <v>#VALUE!</v>
      </c>
      <c r="AD488" s="1074" t="e">
        <f t="shared" si="263"/>
        <v>#VALUE!</v>
      </c>
      <c r="AE488" s="1075" t="e">
        <f t="shared" si="248"/>
        <v>#VALUE!</v>
      </c>
      <c r="AF488" s="1075" t="e">
        <f t="shared" si="249"/>
        <v>#VALUE!</v>
      </c>
      <c r="AG488" s="1076">
        <f>IF(H488&gt;8,tab!C$157,tab!C$160)</f>
        <v>0.5</v>
      </c>
      <c r="AH488" s="1050">
        <f t="shared" si="250"/>
        <v>0</v>
      </c>
      <c r="AI488" s="1050">
        <f t="shared" si="251"/>
        <v>0</v>
      </c>
      <c r="AJ488" s="1077" t="e">
        <f t="shared" si="252"/>
        <v>#VALUE!</v>
      </c>
      <c r="AK488" s="1053" t="e">
        <f t="shared" si="253"/>
        <v>#VALUE!</v>
      </c>
      <c r="AL488" s="1052">
        <f t="shared" si="254"/>
        <v>30</v>
      </c>
      <c r="AM488" s="1052">
        <f t="shared" si="255"/>
        <v>30</v>
      </c>
      <c r="AN488" s="1078">
        <f t="shared" si="256"/>
        <v>0</v>
      </c>
      <c r="AU488" s="51"/>
      <c r="AV488" s="51"/>
    </row>
    <row r="489" spans="3:48" ht="13.15" customHeight="1" x14ac:dyDescent="0.2">
      <c r="C489" s="45"/>
      <c r="D489" s="196" t="str">
        <f>IF(op!D377=0,"",op!D377)</f>
        <v/>
      </c>
      <c r="E489" s="196" t="str">
        <f>IF(op!E377=0,"",op!E377)</f>
        <v/>
      </c>
      <c r="F489" s="196" t="str">
        <f>IF(op!F377=0,"",op!F377)</f>
        <v/>
      </c>
      <c r="G489" s="48" t="str">
        <f>IF(op!G377="","",op!G377+1)</f>
        <v/>
      </c>
      <c r="H489" s="1294" t="str">
        <f>IF(op!H377=0,"",op!H377)</f>
        <v/>
      </c>
      <c r="I489" s="48" t="str">
        <f>IF(op!I377=0,"",op!I377)</f>
        <v/>
      </c>
      <c r="J489" s="198" t="str">
        <f t="shared" si="240"/>
        <v/>
      </c>
      <c r="K489" s="1295" t="str">
        <f>IF(op!K377=0,0,op!K377)</f>
        <v/>
      </c>
      <c r="L489" s="963"/>
      <c r="M489" s="951" t="str">
        <f>IF(K489="","",IF(op!M377=0,0,op!M377))</f>
        <v/>
      </c>
      <c r="N489" s="951" t="str">
        <f>IF(K489="","",IF(op!N377=0,0,op!N377))</f>
        <v/>
      </c>
      <c r="O489" s="1083" t="str">
        <f t="shared" si="257"/>
        <v/>
      </c>
      <c r="P489" s="1084" t="str">
        <f t="shared" si="258"/>
        <v/>
      </c>
      <c r="Q489" s="1084" t="str">
        <f t="shared" si="259"/>
        <v/>
      </c>
      <c r="R489" s="963"/>
      <c r="S489" s="1027" t="str">
        <f t="shared" si="244"/>
        <v/>
      </c>
      <c r="T489" s="1027" t="str">
        <f t="shared" si="245"/>
        <v/>
      </c>
      <c r="U489" s="1148" t="str">
        <f t="shared" si="260"/>
        <v/>
      </c>
      <c r="V489" s="6"/>
      <c r="Z489" s="1072" t="str">
        <f t="shared" si="247"/>
        <v/>
      </c>
      <c r="AA489" s="1073">
        <f>+tab!$C$156</f>
        <v>0.62</v>
      </c>
      <c r="AB489" s="1074" t="e">
        <f t="shared" si="261"/>
        <v>#VALUE!</v>
      </c>
      <c r="AC489" s="1074" t="e">
        <f t="shared" si="262"/>
        <v>#VALUE!</v>
      </c>
      <c r="AD489" s="1074" t="e">
        <f t="shared" si="263"/>
        <v>#VALUE!</v>
      </c>
      <c r="AE489" s="1075" t="e">
        <f t="shared" si="248"/>
        <v>#VALUE!</v>
      </c>
      <c r="AF489" s="1075" t="e">
        <f t="shared" si="249"/>
        <v>#VALUE!</v>
      </c>
      <c r="AG489" s="1076">
        <f>IF(H489&gt;8,tab!C$157,tab!C$160)</f>
        <v>0.5</v>
      </c>
      <c r="AH489" s="1050">
        <f t="shared" si="250"/>
        <v>0</v>
      </c>
      <c r="AI489" s="1050">
        <f t="shared" si="251"/>
        <v>0</v>
      </c>
      <c r="AJ489" s="1077" t="e">
        <f t="shared" si="252"/>
        <v>#VALUE!</v>
      </c>
      <c r="AK489" s="1053" t="e">
        <f t="shared" si="253"/>
        <v>#VALUE!</v>
      </c>
      <c r="AL489" s="1052">
        <f t="shared" si="254"/>
        <v>30</v>
      </c>
      <c r="AM489" s="1052">
        <f t="shared" si="255"/>
        <v>30</v>
      </c>
      <c r="AN489" s="1078">
        <f t="shared" si="256"/>
        <v>0</v>
      </c>
      <c r="AU489" s="51"/>
      <c r="AV489" s="51"/>
    </row>
    <row r="490" spans="3:48" ht="13.15" customHeight="1" x14ac:dyDescent="0.2">
      <c r="C490" s="45"/>
      <c r="D490" s="196" t="str">
        <f>IF(op!D378=0,"",op!D378)</f>
        <v/>
      </c>
      <c r="E490" s="196" t="str">
        <f>IF(op!E378=0,"",op!E378)</f>
        <v/>
      </c>
      <c r="F490" s="196" t="str">
        <f>IF(op!F378=0,"",op!F378)</f>
        <v/>
      </c>
      <c r="G490" s="48" t="str">
        <f>IF(op!G378="","",op!G378+1)</f>
        <v/>
      </c>
      <c r="H490" s="1294" t="str">
        <f>IF(op!H378=0,"",op!H378)</f>
        <v/>
      </c>
      <c r="I490" s="48" t="str">
        <f>IF(op!I378=0,"",op!I378)</f>
        <v/>
      </c>
      <c r="J490" s="198" t="str">
        <f t="shared" si="240"/>
        <v/>
      </c>
      <c r="K490" s="1295" t="str">
        <f>IF(op!K378=0,0,op!K378)</f>
        <v/>
      </c>
      <c r="L490" s="963"/>
      <c r="M490" s="951" t="str">
        <f>IF(K490="","",IF(op!M378=0,0,op!M378))</f>
        <v/>
      </c>
      <c r="N490" s="951" t="str">
        <f>IF(K490="","",IF(op!N378=0,0,op!N378))</f>
        <v/>
      </c>
      <c r="O490" s="1083" t="str">
        <f t="shared" si="257"/>
        <v/>
      </c>
      <c r="P490" s="1084" t="str">
        <f t="shared" si="258"/>
        <v/>
      </c>
      <c r="Q490" s="1084" t="str">
        <f t="shared" si="259"/>
        <v/>
      </c>
      <c r="R490" s="963"/>
      <c r="S490" s="1027" t="str">
        <f t="shared" si="244"/>
        <v/>
      </c>
      <c r="T490" s="1027" t="str">
        <f t="shared" si="245"/>
        <v/>
      </c>
      <c r="U490" s="1148" t="str">
        <f t="shared" si="260"/>
        <v/>
      </c>
      <c r="V490" s="6"/>
      <c r="Z490" s="1072" t="str">
        <f t="shared" si="247"/>
        <v/>
      </c>
      <c r="AA490" s="1073">
        <f>+tab!$C$156</f>
        <v>0.62</v>
      </c>
      <c r="AB490" s="1074" t="e">
        <f t="shared" si="261"/>
        <v>#VALUE!</v>
      </c>
      <c r="AC490" s="1074" t="e">
        <f t="shared" si="262"/>
        <v>#VALUE!</v>
      </c>
      <c r="AD490" s="1074" t="e">
        <f t="shared" si="263"/>
        <v>#VALUE!</v>
      </c>
      <c r="AE490" s="1075" t="e">
        <f t="shared" si="248"/>
        <v>#VALUE!</v>
      </c>
      <c r="AF490" s="1075" t="e">
        <f t="shared" si="249"/>
        <v>#VALUE!</v>
      </c>
      <c r="AG490" s="1076">
        <f>IF(H490&gt;8,tab!C$157,tab!C$160)</f>
        <v>0.5</v>
      </c>
      <c r="AH490" s="1050">
        <f t="shared" si="250"/>
        <v>0</v>
      </c>
      <c r="AI490" s="1050">
        <f t="shared" si="251"/>
        <v>0</v>
      </c>
      <c r="AJ490" s="1077" t="e">
        <f t="shared" si="252"/>
        <v>#VALUE!</v>
      </c>
      <c r="AK490" s="1053" t="e">
        <f t="shared" si="253"/>
        <v>#VALUE!</v>
      </c>
      <c r="AL490" s="1052">
        <f t="shared" si="254"/>
        <v>30</v>
      </c>
      <c r="AM490" s="1052">
        <f t="shared" si="255"/>
        <v>30</v>
      </c>
      <c r="AN490" s="1078">
        <f t="shared" si="256"/>
        <v>0</v>
      </c>
      <c r="AU490" s="51"/>
      <c r="AV490" s="51"/>
    </row>
    <row r="491" spans="3:48" ht="13.15" customHeight="1" x14ac:dyDescent="0.2">
      <c r="C491" s="45"/>
      <c r="D491" s="196" t="str">
        <f>IF(op!D379=0,"",op!D379)</f>
        <v/>
      </c>
      <c r="E491" s="196" t="str">
        <f>IF(op!E379=0,"",op!E379)</f>
        <v/>
      </c>
      <c r="F491" s="196" t="str">
        <f>IF(op!F379=0,"",op!F379)</f>
        <v/>
      </c>
      <c r="G491" s="48" t="str">
        <f>IF(op!G379="","",op!G379+1)</f>
        <v/>
      </c>
      <c r="H491" s="1294" t="str">
        <f>IF(op!H379=0,"",op!H379)</f>
        <v/>
      </c>
      <c r="I491" s="48" t="str">
        <f>IF(op!I379=0,"",op!I379)</f>
        <v/>
      </c>
      <c r="J491" s="198" t="str">
        <f t="shared" si="240"/>
        <v/>
      </c>
      <c r="K491" s="1295" t="str">
        <f>IF(op!K379=0,0,op!K379)</f>
        <v/>
      </c>
      <c r="L491" s="963"/>
      <c r="M491" s="951" t="str">
        <f>IF(K491="","",IF(op!M379=0,0,op!M379))</f>
        <v/>
      </c>
      <c r="N491" s="951" t="str">
        <f>IF(K491="","",IF(op!N379=0,0,op!N379))</f>
        <v/>
      </c>
      <c r="O491" s="1083" t="str">
        <f t="shared" si="257"/>
        <v/>
      </c>
      <c r="P491" s="1084" t="str">
        <f t="shared" si="258"/>
        <v/>
      </c>
      <c r="Q491" s="1084" t="str">
        <f t="shared" si="259"/>
        <v/>
      </c>
      <c r="R491" s="963"/>
      <c r="S491" s="1027" t="str">
        <f t="shared" si="244"/>
        <v/>
      </c>
      <c r="T491" s="1027" t="str">
        <f t="shared" si="245"/>
        <v/>
      </c>
      <c r="U491" s="1148" t="str">
        <f t="shared" si="260"/>
        <v/>
      </c>
      <c r="V491" s="6"/>
      <c r="Z491" s="1072" t="str">
        <f t="shared" si="247"/>
        <v/>
      </c>
      <c r="AA491" s="1073">
        <f>+tab!$C$156</f>
        <v>0.62</v>
      </c>
      <c r="AB491" s="1074" t="e">
        <f t="shared" si="261"/>
        <v>#VALUE!</v>
      </c>
      <c r="AC491" s="1074" t="e">
        <f t="shared" si="262"/>
        <v>#VALUE!</v>
      </c>
      <c r="AD491" s="1074" t="e">
        <f t="shared" si="263"/>
        <v>#VALUE!</v>
      </c>
      <c r="AE491" s="1075" t="e">
        <f t="shared" si="248"/>
        <v>#VALUE!</v>
      </c>
      <c r="AF491" s="1075" t="e">
        <f t="shared" si="249"/>
        <v>#VALUE!</v>
      </c>
      <c r="AG491" s="1076">
        <f>IF(H491&gt;8,tab!C$157,tab!C$160)</f>
        <v>0.5</v>
      </c>
      <c r="AH491" s="1050">
        <f t="shared" si="250"/>
        <v>0</v>
      </c>
      <c r="AI491" s="1050">
        <f t="shared" si="251"/>
        <v>0</v>
      </c>
      <c r="AJ491" s="1077" t="e">
        <f t="shared" si="252"/>
        <v>#VALUE!</v>
      </c>
      <c r="AK491" s="1053" t="e">
        <f t="shared" si="253"/>
        <v>#VALUE!</v>
      </c>
      <c r="AL491" s="1052">
        <f t="shared" si="254"/>
        <v>30</v>
      </c>
      <c r="AM491" s="1052">
        <f t="shared" si="255"/>
        <v>30</v>
      </c>
      <c r="AN491" s="1078">
        <f t="shared" si="256"/>
        <v>0</v>
      </c>
      <c r="AU491" s="51"/>
      <c r="AV491" s="51"/>
    </row>
    <row r="492" spans="3:48" ht="13.15" customHeight="1" x14ac:dyDescent="0.2">
      <c r="C492" s="45"/>
      <c r="D492" s="196" t="str">
        <f>IF(op!D380=0,"",op!D380)</f>
        <v/>
      </c>
      <c r="E492" s="196" t="str">
        <f>IF(op!E380=0,"",op!E380)</f>
        <v/>
      </c>
      <c r="F492" s="196" t="str">
        <f>IF(op!F380=0,"",op!F380)</f>
        <v/>
      </c>
      <c r="G492" s="48" t="str">
        <f>IF(op!G380="","",op!G380+1)</f>
        <v/>
      </c>
      <c r="H492" s="1294" t="str">
        <f>IF(op!H380=0,"",op!H380)</f>
        <v/>
      </c>
      <c r="I492" s="48" t="str">
        <f>IF(op!I380=0,"",op!I380)</f>
        <v/>
      </c>
      <c r="J492" s="198" t="str">
        <f t="shared" si="240"/>
        <v/>
      </c>
      <c r="K492" s="1295" t="str">
        <f>IF(op!K380=0,0,op!K380)</f>
        <v/>
      </c>
      <c r="L492" s="963"/>
      <c r="M492" s="951" t="str">
        <f>IF(K492="","",IF(op!M380=0,0,op!M380))</f>
        <v/>
      </c>
      <c r="N492" s="951" t="str">
        <f>IF(K492="","",IF(op!N380=0,0,op!N380))</f>
        <v/>
      </c>
      <c r="O492" s="1083" t="str">
        <f t="shared" si="257"/>
        <v/>
      </c>
      <c r="P492" s="1084" t="str">
        <f t="shared" si="258"/>
        <v/>
      </c>
      <c r="Q492" s="1084" t="str">
        <f t="shared" si="259"/>
        <v/>
      </c>
      <c r="R492" s="963"/>
      <c r="S492" s="1027" t="str">
        <f t="shared" si="244"/>
        <v/>
      </c>
      <c r="T492" s="1027" t="str">
        <f t="shared" si="245"/>
        <v/>
      </c>
      <c r="U492" s="1148" t="str">
        <f t="shared" si="260"/>
        <v/>
      </c>
      <c r="V492" s="6"/>
      <c r="Z492" s="1072" t="str">
        <f t="shared" si="247"/>
        <v/>
      </c>
      <c r="AA492" s="1073">
        <f>+tab!$C$156</f>
        <v>0.62</v>
      </c>
      <c r="AB492" s="1074" t="e">
        <f t="shared" si="261"/>
        <v>#VALUE!</v>
      </c>
      <c r="AC492" s="1074" t="e">
        <f t="shared" si="262"/>
        <v>#VALUE!</v>
      </c>
      <c r="AD492" s="1074" t="e">
        <f t="shared" si="263"/>
        <v>#VALUE!</v>
      </c>
      <c r="AE492" s="1075" t="e">
        <f t="shared" si="248"/>
        <v>#VALUE!</v>
      </c>
      <c r="AF492" s="1075" t="e">
        <f t="shared" si="249"/>
        <v>#VALUE!</v>
      </c>
      <c r="AG492" s="1076">
        <f>IF(H492&gt;8,tab!C$157,tab!C$160)</f>
        <v>0.5</v>
      </c>
      <c r="AH492" s="1050">
        <f t="shared" si="250"/>
        <v>0</v>
      </c>
      <c r="AI492" s="1050">
        <f t="shared" si="251"/>
        <v>0</v>
      </c>
      <c r="AJ492" s="1077" t="e">
        <f t="shared" si="252"/>
        <v>#VALUE!</v>
      </c>
      <c r="AK492" s="1053" t="e">
        <f t="shared" si="253"/>
        <v>#VALUE!</v>
      </c>
      <c r="AL492" s="1052">
        <f t="shared" si="254"/>
        <v>30</v>
      </c>
      <c r="AM492" s="1052">
        <f t="shared" si="255"/>
        <v>30</v>
      </c>
      <c r="AN492" s="1078">
        <f t="shared" si="256"/>
        <v>0</v>
      </c>
      <c r="AU492" s="51"/>
      <c r="AV492" s="51"/>
    </row>
    <row r="493" spans="3:48" ht="13.15" customHeight="1" x14ac:dyDescent="0.2">
      <c r="C493" s="45"/>
      <c r="D493" s="196" t="str">
        <f>IF(op!D381=0,"",op!D381)</f>
        <v/>
      </c>
      <c r="E493" s="196" t="str">
        <f>IF(op!E381=0,"",op!E381)</f>
        <v/>
      </c>
      <c r="F493" s="196" t="str">
        <f>IF(op!F381=0,"",op!F381)</f>
        <v/>
      </c>
      <c r="G493" s="48" t="str">
        <f>IF(op!G381="","",op!G381+1)</f>
        <v/>
      </c>
      <c r="H493" s="1294" t="str">
        <f>IF(op!H381=0,"",op!H381)</f>
        <v/>
      </c>
      <c r="I493" s="48" t="str">
        <f>IF(op!I381=0,"",op!I381)</f>
        <v/>
      </c>
      <c r="J493" s="198" t="str">
        <f t="shared" si="240"/>
        <v/>
      </c>
      <c r="K493" s="1295" t="str">
        <f>IF(op!K381=0,0,op!K381)</f>
        <v/>
      </c>
      <c r="L493" s="963"/>
      <c r="M493" s="951" t="str">
        <f>IF(K493="","",IF(op!M381=0,0,op!M381))</f>
        <v/>
      </c>
      <c r="N493" s="951" t="str">
        <f>IF(K493="","",IF(op!N381=0,0,op!N381))</f>
        <v/>
      </c>
      <c r="O493" s="1083" t="str">
        <f t="shared" si="257"/>
        <v/>
      </c>
      <c r="P493" s="1084" t="str">
        <f t="shared" si="258"/>
        <v/>
      </c>
      <c r="Q493" s="1084" t="str">
        <f t="shared" si="259"/>
        <v/>
      </c>
      <c r="R493" s="963"/>
      <c r="S493" s="1027" t="str">
        <f t="shared" si="244"/>
        <v/>
      </c>
      <c r="T493" s="1027" t="str">
        <f t="shared" si="245"/>
        <v/>
      </c>
      <c r="U493" s="1148" t="str">
        <f t="shared" si="260"/>
        <v/>
      </c>
      <c r="V493" s="6"/>
      <c r="Z493" s="1072" t="str">
        <f t="shared" si="247"/>
        <v/>
      </c>
      <c r="AA493" s="1073">
        <f>+tab!$C$156</f>
        <v>0.62</v>
      </c>
      <c r="AB493" s="1074" t="e">
        <f t="shared" si="261"/>
        <v>#VALUE!</v>
      </c>
      <c r="AC493" s="1074" t="e">
        <f t="shared" si="262"/>
        <v>#VALUE!</v>
      </c>
      <c r="AD493" s="1074" t="e">
        <f t="shared" si="263"/>
        <v>#VALUE!</v>
      </c>
      <c r="AE493" s="1075" t="e">
        <f t="shared" si="248"/>
        <v>#VALUE!</v>
      </c>
      <c r="AF493" s="1075" t="e">
        <f t="shared" si="249"/>
        <v>#VALUE!</v>
      </c>
      <c r="AG493" s="1076">
        <f>IF(H493&gt;8,tab!C$157,tab!C$160)</f>
        <v>0.5</v>
      </c>
      <c r="AH493" s="1050">
        <f t="shared" si="250"/>
        <v>0</v>
      </c>
      <c r="AI493" s="1050">
        <f t="shared" si="251"/>
        <v>0</v>
      </c>
      <c r="AJ493" s="1077" t="e">
        <f t="shared" si="252"/>
        <v>#VALUE!</v>
      </c>
      <c r="AK493" s="1053" t="e">
        <f t="shared" si="253"/>
        <v>#VALUE!</v>
      </c>
      <c r="AL493" s="1052">
        <f t="shared" si="254"/>
        <v>30</v>
      </c>
      <c r="AM493" s="1052">
        <f t="shared" si="255"/>
        <v>30</v>
      </c>
      <c r="AN493" s="1078">
        <f t="shared" si="256"/>
        <v>0</v>
      </c>
      <c r="AU493" s="51"/>
      <c r="AV493" s="51"/>
    </row>
    <row r="494" spans="3:48" ht="13.15" customHeight="1" x14ac:dyDescent="0.2">
      <c r="C494" s="45"/>
      <c r="D494" s="196" t="str">
        <f>IF(op!D382=0,"",op!D382)</f>
        <v/>
      </c>
      <c r="E494" s="196" t="str">
        <f>IF(op!E382=0,"",op!E382)</f>
        <v/>
      </c>
      <c r="F494" s="196" t="str">
        <f>IF(op!F382=0,"",op!F382)</f>
        <v/>
      </c>
      <c r="G494" s="48" t="str">
        <f>IF(op!G382="","",op!G382+1)</f>
        <v/>
      </c>
      <c r="H494" s="1294" t="str">
        <f>IF(op!H382=0,"",op!H382)</f>
        <v/>
      </c>
      <c r="I494" s="48" t="str">
        <f>IF(op!I382=0,"",op!I382)</f>
        <v/>
      </c>
      <c r="J494" s="198" t="str">
        <f t="shared" si="240"/>
        <v/>
      </c>
      <c r="K494" s="1295" t="str">
        <f>IF(op!K382=0,0,op!K382)</f>
        <v/>
      </c>
      <c r="L494" s="963"/>
      <c r="M494" s="951" t="str">
        <f>IF(K494="","",IF(op!M382=0,0,op!M382))</f>
        <v/>
      </c>
      <c r="N494" s="951" t="str">
        <f>IF(K494="","",IF(op!N382=0,0,op!N382))</f>
        <v/>
      </c>
      <c r="O494" s="1083" t="str">
        <f t="shared" si="257"/>
        <v/>
      </c>
      <c r="P494" s="1084" t="str">
        <f t="shared" si="258"/>
        <v/>
      </c>
      <c r="Q494" s="1084" t="str">
        <f t="shared" si="259"/>
        <v/>
      </c>
      <c r="R494" s="963"/>
      <c r="S494" s="1027" t="str">
        <f t="shared" si="244"/>
        <v/>
      </c>
      <c r="T494" s="1027" t="str">
        <f t="shared" si="245"/>
        <v/>
      </c>
      <c r="U494" s="1148" t="str">
        <f t="shared" si="260"/>
        <v/>
      </c>
      <c r="V494" s="6"/>
      <c r="Z494" s="1072" t="str">
        <f t="shared" si="247"/>
        <v/>
      </c>
      <c r="AA494" s="1073">
        <f>+tab!$C$156</f>
        <v>0.62</v>
      </c>
      <c r="AB494" s="1074" t="e">
        <f t="shared" si="261"/>
        <v>#VALUE!</v>
      </c>
      <c r="AC494" s="1074" t="e">
        <f t="shared" si="262"/>
        <v>#VALUE!</v>
      </c>
      <c r="AD494" s="1074" t="e">
        <f t="shared" si="263"/>
        <v>#VALUE!</v>
      </c>
      <c r="AE494" s="1075" t="e">
        <f t="shared" si="248"/>
        <v>#VALUE!</v>
      </c>
      <c r="AF494" s="1075" t="e">
        <f t="shared" si="249"/>
        <v>#VALUE!</v>
      </c>
      <c r="AG494" s="1076">
        <f>IF(H494&gt;8,tab!C$157,tab!C$160)</f>
        <v>0.5</v>
      </c>
      <c r="AH494" s="1050">
        <f t="shared" si="250"/>
        <v>0</v>
      </c>
      <c r="AI494" s="1050">
        <f t="shared" si="251"/>
        <v>0</v>
      </c>
      <c r="AJ494" s="1077" t="e">
        <f t="shared" si="252"/>
        <v>#VALUE!</v>
      </c>
      <c r="AK494" s="1053" t="e">
        <f t="shared" si="253"/>
        <v>#VALUE!</v>
      </c>
      <c r="AL494" s="1052">
        <f t="shared" si="254"/>
        <v>30</v>
      </c>
      <c r="AM494" s="1052">
        <f t="shared" si="255"/>
        <v>30</v>
      </c>
      <c r="AN494" s="1078">
        <f t="shared" si="256"/>
        <v>0</v>
      </c>
      <c r="AU494" s="51"/>
      <c r="AV494" s="51"/>
    </row>
    <row r="495" spans="3:48" ht="13.15" customHeight="1" x14ac:dyDescent="0.2">
      <c r="C495" s="45"/>
      <c r="D495" s="196" t="str">
        <f>IF(op!D383=0,"",op!D383)</f>
        <v/>
      </c>
      <c r="E495" s="196" t="str">
        <f>IF(op!E383=0,"",op!E383)</f>
        <v/>
      </c>
      <c r="F495" s="196" t="str">
        <f>IF(op!F383=0,"",op!F383)</f>
        <v/>
      </c>
      <c r="G495" s="48" t="str">
        <f>IF(op!G383="","",op!G383+1)</f>
        <v/>
      </c>
      <c r="H495" s="1294" t="str">
        <f>IF(op!H383=0,"",op!H383)</f>
        <v/>
      </c>
      <c r="I495" s="48" t="str">
        <f>IF(op!I383=0,"",op!I383)</f>
        <v/>
      </c>
      <c r="J495" s="198" t="str">
        <f t="shared" si="240"/>
        <v/>
      </c>
      <c r="K495" s="1295" t="str">
        <f>IF(op!K383=0,0,op!K383)</f>
        <v/>
      </c>
      <c r="L495" s="963"/>
      <c r="M495" s="951" t="str">
        <f>IF(K495="","",IF(op!M383=0,0,op!M383))</f>
        <v/>
      </c>
      <c r="N495" s="951" t="str">
        <f>IF(K495="","",IF(op!N383=0,0,op!N383))</f>
        <v/>
      </c>
      <c r="O495" s="1083" t="str">
        <f t="shared" si="257"/>
        <v/>
      </c>
      <c r="P495" s="1084" t="str">
        <f t="shared" si="258"/>
        <v/>
      </c>
      <c r="Q495" s="1084" t="str">
        <f t="shared" si="259"/>
        <v/>
      </c>
      <c r="R495" s="963"/>
      <c r="S495" s="1027" t="str">
        <f t="shared" si="244"/>
        <v/>
      </c>
      <c r="T495" s="1027" t="str">
        <f t="shared" si="245"/>
        <v/>
      </c>
      <c r="U495" s="1148" t="str">
        <f t="shared" si="260"/>
        <v/>
      </c>
      <c r="V495" s="6"/>
      <c r="Z495" s="1072" t="str">
        <f t="shared" si="247"/>
        <v/>
      </c>
      <c r="AA495" s="1073">
        <f>+tab!$C$156</f>
        <v>0.62</v>
      </c>
      <c r="AB495" s="1074" t="e">
        <f t="shared" si="261"/>
        <v>#VALUE!</v>
      </c>
      <c r="AC495" s="1074" t="e">
        <f t="shared" si="262"/>
        <v>#VALUE!</v>
      </c>
      <c r="AD495" s="1074" t="e">
        <f t="shared" si="263"/>
        <v>#VALUE!</v>
      </c>
      <c r="AE495" s="1075" t="e">
        <f t="shared" si="248"/>
        <v>#VALUE!</v>
      </c>
      <c r="AF495" s="1075" t="e">
        <f t="shared" si="249"/>
        <v>#VALUE!</v>
      </c>
      <c r="AG495" s="1076">
        <f>IF(H495&gt;8,tab!C$157,tab!C$160)</f>
        <v>0.5</v>
      </c>
      <c r="AH495" s="1050">
        <f t="shared" si="250"/>
        <v>0</v>
      </c>
      <c r="AI495" s="1050">
        <f t="shared" si="251"/>
        <v>0</v>
      </c>
      <c r="AJ495" s="1077" t="e">
        <f t="shared" si="252"/>
        <v>#VALUE!</v>
      </c>
      <c r="AK495" s="1053" t="e">
        <f t="shared" si="253"/>
        <v>#VALUE!</v>
      </c>
      <c r="AL495" s="1052">
        <f t="shared" si="254"/>
        <v>30</v>
      </c>
      <c r="AM495" s="1052">
        <f t="shared" si="255"/>
        <v>30</v>
      </c>
      <c r="AN495" s="1078">
        <f t="shared" si="256"/>
        <v>0</v>
      </c>
      <c r="AU495" s="51"/>
      <c r="AV495" s="51"/>
    </row>
    <row r="496" spans="3:48" ht="13.15" customHeight="1" x14ac:dyDescent="0.2">
      <c r="C496" s="45"/>
      <c r="D496" s="196" t="str">
        <f>IF(op!D384=0,"",op!D384)</f>
        <v/>
      </c>
      <c r="E496" s="196" t="str">
        <f>IF(op!E384=0,"",op!E384)</f>
        <v/>
      </c>
      <c r="F496" s="196" t="str">
        <f>IF(op!F384=0,"",op!F384)</f>
        <v/>
      </c>
      <c r="G496" s="48" t="str">
        <f>IF(op!G384="","",op!G384+1)</f>
        <v/>
      </c>
      <c r="H496" s="1294" t="str">
        <f>IF(op!H384=0,"",op!H384)</f>
        <v/>
      </c>
      <c r="I496" s="48" t="str">
        <f>IF(op!I384=0,"",op!I384)</f>
        <v/>
      </c>
      <c r="J496" s="198" t="str">
        <f t="shared" ref="J496:J527" si="264">IF(E496="","",IF(J384=VLOOKUP(I496,Schaal2014,22,FALSE),J384,J384+1))</f>
        <v/>
      </c>
      <c r="K496" s="1295" t="str">
        <f>IF(op!K384=0,0,op!K384)</f>
        <v/>
      </c>
      <c r="L496" s="963"/>
      <c r="M496" s="951" t="str">
        <f>IF(K496="","",IF(op!M384=0,0,op!M384))</f>
        <v/>
      </c>
      <c r="N496" s="951" t="str">
        <f>IF(K496="","",IF(op!N384=0,0,op!N384))</f>
        <v/>
      </c>
      <c r="O496" s="1083" t="str">
        <f t="shared" si="257"/>
        <v/>
      </c>
      <c r="P496" s="1084" t="str">
        <f t="shared" si="258"/>
        <v/>
      </c>
      <c r="Q496" s="1084" t="str">
        <f t="shared" si="259"/>
        <v/>
      </c>
      <c r="R496" s="963"/>
      <c r="S496" s="1027" t="str">
        <f t="shared" ref="S496:S527" si="265">IF(K496="","",(1659*K496-Q496)*AC496)</f>
        <v/>
      </c>
      <c r="T496" s="1027" t="str">
        <f t="shared" ref="T496:T527" si="266">IF(K496="","",(Q496*AD496)+AB496*(AE496+AF496*(1-AG496)))</f>
        <v/>
      </c>
      <c r="U496" s="1148" t="str">
        <f t="shared" si="260"/>
        <v/>
      </c>
      <c r="V496" s="6"/>
      <c r="Z496" s="1072" t="str">
        <f t="shared" ref="Z496:Z527" si="267">IF(I496="","",VLOOKUP(I496,Schaal2014,J496+1,FALSE))</f>
        <v/>
      </c>
      <c r="AA496" s="1073">
        <f>+tab!$C$156</f>
        <v>0.62</v>
      </c>
      <c r="AB496" s="1074" t="e">
        <f t="shared" si="261"/>
        <v>#VALUE!</v>
      </c>
      <c r="AC496" s="1074" t="e">
        <f t="shared" si="262"/>
        <v>#VALUE!</v>
      </c>
      <c r="AD496" s="1074" t="e">
        <f t="shared" si="263"/>
        <v>#VALUE!</v>
      </c>
      <c r="AE496" s="1075" t="e">
        <f t="shared" ref="AE496:AE527" si="268">O496+P496</f>
        <v>#VALUE!</v>
      </c>
      <c r="AF496" s="1075" t="e">
        <f t="shared" ref="AF496:AF527" si="269">M496+N496</f>
        <v>#VALUE!</v>
      </c>
      <c r="AG496" s="1076">
        <f>IF(H496&gt;8,tab!C$157,tab!C$160)</f>
        <v>0.5</v>
      </c>
      <c r="AH496" s="1050">
        <f t="shared" ref="AH496:AH527" si="270">IF(G496&lt;25,0,IF(G496=25,25,IF(G496&lt;40,0,IF(G496=40,40,IF(G496&gt;=40,0)))))</f>
        <v>0</v>
      </c>
      <c r="AI496" s="1050">
        <f t="shared" ref="AI496:AI527" si="271">IF(AH496=25,Z496*1.08*K496/2,IF(AH496=40,Z496*1.08*K496,IF(AH496=0,0)))</f>
        <v>0</v>
      </c>
      <c r="AJ496" s="1077" t="e">
        <f t="shared" ref="AJ496:AJ527" si="272">DATE(YEAR($E$345),MONTH(H496),DAY(H496))&gt;$E$345</f>
        <v>#VALUE!</v>
      </c>
      <c r="AK496" s="1053" t="e">
        <f t="shared" ref="AK496:AK527" si="273">YEAR($E$457)-YEAR(H496)-AJ496</f>
        <v>#VALUE!</v>
      </c>
      <c r="AL496" s="1052">
        <f t="shared" ref="AL496:AL527" si="274">IF((H496=""),30,AK496)</f>
        <v>30</v>
      </c>
      <c r="AM496" s="1052">
        <f t="shared" si="255"/>
        <v>30</v>
      </c>
      <c r="AN496" s="1078">
        <f t="shared" ref="AN496:AN527" si="275">(AM496*(SUM(K496:K496)))</f>
        <v>0</v>
      </c>
      <c r="AU496" s="51"/>
      <c r="AV496" s="51"/>
    </row>
    <row r="497" spans="3:48" ht="13.15" customHeight="1" x14ac:dyDescent="0.2">
      <c r="C497" s="45"/>
      <c r="D497" s="196" t="str">
        <f>IF(op!D385=0,"",op!D385)</f>
        <v/>
      </c>
      <c r="E497" s="196" t="str">
        <f>IF(op!E385=0,"",op!E385)</f>
        <v/>
      </c>
      <c r="F497" s="196" t="str">
        <f>IF(op!F385=0,"",op!F385)</f>
        <v/>
      </c>
      <c r="G497" s="48" t="str">
        <f>IF(op!G385="","",op!G385+1)</f>
        <v/>
      </c>
      <c r="H497" s="1294" t="str">
        <f>IF(op!H385=0,"",op!H385)</f>
        <v/>
      </c>
      <c r="I497" s="48" t="str">
        <f>IF(op!I385=0,"",op!I385)</f>
        <v/>
      </c>
      <c r="J497" s="198" t="str">
        <f t="shared" si="264"/>
        <v/>
      </c>
      <c r="K497" s="1295" t="str">
        <f>IF(op!K385=0,0,op!K385)</f>
        <v/>
      </c>
      <c r="L497" s="963"/>
      <c r="M497" s="951" t="str">
        <f>IF(K497="","",IF(op!M385=0,0,op!M385))</f>
        <v/>
      </c>
      <c r="N497" s="951" t="str">
        <f>IF(K497="","",IF(op!N385=0,0,op!N385))</f>
        <v/>
      </c>
      <c r="O497" s="1083" t="str">
        <f t="shared" si="257"/>
        <v/>
      </c>
      <c r="P497" s="1084" t="str">
        <f t="shared" si="258"/>
        <v/>
      </c>
      <c r="Q497" s="1084" t="str">
        <f t="shared" si="259"/>
        <v/>
      </c>
      <c r="R497" s="963"/>
      <c r="S497" s="1027" t="str">
        <f t="shared" si="265"/>
        <v/>
      </c>
      <c r="T497" s="1027" t="str">
        <f t="shared" si="266"/>
        <v/>
      </c>
      <c r="U497" s="1148" t="str">
        <f t="shared" si="260"/>
        <v/>
      </c>
      <c r="V497" s="6"/>
      <c r="Z497" s="1072" t="str">
        <f t="shared" si="267"/>
        <v/>
      </c>
      <c r="AA497" s="1073">
        <f>+tab!$C$156</f>
        <v>0.62</v>
      </c>
      <c r="AB497" s="1074" t="e">
        <f t="shared" si="261"/>
        <v>#VALUE!</v>
      </c>
      <c r="AC497" s="1074" t="e">
        <f t="shared" si="262"/>
        <v>#VALUE!</v>
      </c>
      <c r="AD497" s="1074" t="e">
        <f t="shared" si="263"/>
        <v>#VALUE!</v>
      </c>
      <c r="AE497" s="1075" t="e">
        <f t="shared" si="268"/>
        <v>#VALUE!</v>
      </c>
      <c r="AF497" s="1075" t="e">
        <f t="shared" si="269"/>
        <v>#VALUE!</v>
      </c>
      <c r="AG497" s="1076">
        <f>IF(H497&gt;8,tab!C$157,tab!C$160)</f>
        <v>0.5</v>
      </c>
      <c r="AH497" s="1050">
        <f t="shared" si="270"/>
        <v>0</v>
      </c>
      <c r="AI497" s="1050">
        <f t="shared" si="271"/>
        <v>0</v>
      </c>
      <c r="AJ497" s="1077" t="e">
        <f t="shared" si="272"/>
        <v>#VALUE!</v>
      </c>
      <c r="AK497" s="1053" t="e">
        <f t="shared" si="273"/>
        <v>#VALUE!</v>
      </c>
      <c r="AL497" s="1052">
        <f t="shared" si="274"/>
        <v>30</v>
      </c>
      <c r="AM497" s="1052">
        <f t="shared" si="255"/>
        <v>30</v>
      </c>
      <c r="AN497" s="1078">
        <f t="shared" si="275"/>
        <v>0</v>
      </c>
      <c r="AU497" s="51"/>
      <c r="AV497" s="51"/>
    </row>
    <row r="498" spans="3:48" ht="13.15" customHeight="1" x14ac:dyDescent="0.2">
      <c r="C498" s="45"/>
      <c r="D498" s="196" t="str">
        <f>IF(op!D386=0,"",op!D386)</f>
        <v/>
      </c>
      <c r="E498" s="196" t="str">
        <f>IF(op!E386=0,"",op!E386)</f>
        <v/>
      </c>
      <c r="F498" s="196" t="str">
        <f>IF(op!F386=0,"",op!F386)</f>
        <v/>
      </c>
      <c r="G498" s="48" t="str">
        <f>IF(op!G386="","",op!G386+1)</f>
        <v/>
      </c>
      <c r="H498" s="1294" t="str">
        <f>IF(op!H386=0,"",op!H386)</f>
        <v/>
      </c>
      <c r="I498" s="48" t="str">
        <f>IF(op!I386=0,"",op!I386)</f>
        <v/>
      </c>
      <c r="J498" s="198" t="str">
        <f t="shared" si="264"/>
        <v/>
      </c>
      <c r="K498" s="1295" t="str">
        <f>IF(op!K386=0,0,op!K386)</f>
        <v/>
      </c>
      <c r="L498" s="963"/>
      <c r="M498" s="951" t="str">
        <f>IF(K498="","",IF(op!M386=0,0,op!M386))</f>
        <v/>
      </c>
      <c r="N498" s="951" t="str">
        <f>IF(K498="","",IF(op!N386=0,0,op!N386))</f>
        <v/>
      </c>
      <c r="O498" s="1083" t="str">
        <f t="shared" si="257"/>
        <v/>
      </c>
      <c r="P498" s="1084" t="str">
        <f t="shared" si="258"/>
        <v/>
      </c>
      <c r="Q498" s="1084" t="str">
        <f t="shared" si="259"/>
        <v/>
      </c>
      <c r="R498" s="963"/>
      <c r="S498" s="1027" t="str">
        <f t="shared" si="265"/>
        <v/>
      </c>
      <c r="T498" s="1027" t="str">
        <f t="shared" si="266"/>
        <v/>
      </c>
      <c r="U498" s="1148" t="str">
        <f t="shared" si="260"/>
        <v/>
      </c>
      <c r="V498" s="6"/>
      <c r="Z498" s="1072" t="str">
        <f t="shared" si="267"/>
        <v/>
      </c>
      <c r="AA498" s="1073">
        <f>+tab!$C$156</f>
        <v>0.62</v>
      </c>
      <c r="AB498" s="1074" t="e">
        <f t="shared" si="261"/>
        <v>#VALUE!</v>
      </c>
      <c r="AC498" s="1074" t="e">
        <f t="shared" si="262"/>
        <v>#VALUE!</v>
      </c>
      <c r="AD498" s="1074" t="e">
        <f t="shared" si="263"/>
        <v>#VALUE!</v>
      </c>
      <c r="AE498" s="1075" t="e">
        <f t="shared" si="268"/>
        <v>#VALUE!</v>
      </c>
      <c r="AF498" s="1075" t="e">
        <f t="shared" si="269"/>
        <v>#VALUE!</v>
      </c>
      <c r="AG498" s="1076">
        <f>IF(H498&gt;8,tab!C$157,tab!C$160)</f>
        <v>0.5</v>
      </c>
      <c r="AH498" s="1050">
        <f t="shared" si="270"/>
        <v>0</v>
      </c>
      <c r="AI498" s="1050">
        <f t="shared" si="271"/>
        <v>0</v>
      </c>
      <c r="AJ498" s="1077" t="e">
        <f t="shared" si="272"/>
        <v>#VALUE!</v>
      </c>
      <c r="AK498" s="1053" t="e">
        <f t="shared" si="273"/>
        <v>#VALUE!</v>
      </c>
      <c r="AL498" s="1052">
        <f t="shared" si="274"/>
        <v>30</v>
      </c>
      <c r="AM498" s="1052">
        <f t="shared" si="255"/>
        <v>30</v>
      </c>
      <c r="AN498" s="1078">
        <f t="shared" si="275"/>
        <v>0</v>
      </c>
      <c r="AU498" s="51"/>
      <c r="AV498" s="51"/>
    </row>
    <row r="499" spans="3:48" ht="13.15" customHeight="1" x14ac:dyDescent="0.2">
      <c r="C499" s="45"/>
      <c r="D499" s="196" t="str">
        <f>IF(op!D387=0,"",op!D387)</f>
        <v/>
      </c>
      <c r="E499" s="196" t="str">
        <f>IF(op!E387=0,"",op!E387)</f>
        <v/>
      </c>
      <c r="F499" s="196" t="str">
        <f>IF(op!F387=0,"",op!F387)</f>
        <v/>
      </c>
      <c r="G499" s="48" t="str">
        <f>IF(op!G387="","",op!G387+1)</f>
        <v/>
      </c>
      <c r="H499" s="1294" t="str">
        <f>IF(op!H387=0,"",op!H387)</f>
        <v/>
      </c>
      <c r="I499" s="48" t="str">
        <f>IF(op!I387=0,"",op!I387)</f>
        <v/>
      </c>
      <c r="J499" s="198" t="str">
        <f t="shared" si="264"/>
        <v/>
      </c>
      <c r="K499" s="1295" t="str">
        <f>IF(op!K387=0,0,op!K387)</f>
        <v/>
      </c>
      <c r="L499" s="963"/>
      <c r="M499" s="951" t="str">
        <f>IF(K499="","",IF(op!M387=0,0,op!M387))</f>
        <v/>
      </c>
      <c r="N499" s="951" t="str">
        <f>IF(K499="","",IF(op!N387=0,0,op!N387))</f>
        <v/>
      </c>
      <c r="O499" s="1083" t="str">
        <f t="shared" si="257"/>
        <v/>
      </c>
      <c r="P499" s="1084" t="str">
        <f t="shared" si="258"/>
        <v/>
      </c>
      <c r="Q499" s="1084" t="str">
        <f t="shared" si="259"/>
        <v/>
      </c>
      <c r="R499" s="963"/>
      <c r="S499" s="1027" t="str">
        <f t="shared" si="265"/>
        <v/>
      </c>
      <c r="T499" s="1027" t="str">
        <f t="shared" si="266"/>
        <v/>
      </c>
      <c r="U499" s="1148" t="str">
        <f t="shared" si="260"/>
        <v/>
      </c>
      <c r="V499" s="6"/>
      <c r="Z499" s="1072" t="str">
        <f t="shared" si="267"/>
        <v/>
      </c>
      <c r="AA499" s="1073">
        <f>+tab!$C$156</f>
        <v>0.62</v>
      </c>
      <c r="AB499" s="1074" t="e">
        <f t="shared" si="261"/>
        <v>#VALUE!</v>
      </c>
      <c r="AC499" s="1074" t="e">
        <f t="shared" si="262"/>
        <v>#VALUE!</v>
      </c>
      <c r="AD499" s="1074" t="e">
        <f t="shared" si="263"/>
        <v>#VALUE!</v>
      </c>
      <c r="AE499" s="1075" t="e">
        <f t="shared" si="268"/>
        <v>#VALUE!</v>
      </c>
      <c r="AF499" s="1075" t="e">
        <f t="shared" si="269"/>
        <v>#VALUE!</v>
      </c>
      <c r="AG499" s="1076">
        <f>IF(H499&gt;8,tab!C$157,tab!C$160)</f>
        <v>0.5</v>
      </c>
      <c r="AH499" s="1050">
        <f t="shared" si="270"/>
        <v>0</v>
      </c>
      <c r="AI499" s="1050">
        <f t="shared" si="271"/>
        <v>0</v>
      </c>
      <c r="AJ499" s="1077" t="e">
        <f t="shared" si="272"/>
        <v>#VALUE!</v>
      </c>
      <c r="AK499" s="1053" t="e">
        <f t="shared" si="273"/>
        <v>#VALUE!</v>
      </c>
      <c r="AL499" s="1052">
        <f t="shared" si="274"/>
        <v>30</v>
      </c>
      <c r="AM499" s="1052">
        <f t="shared" si="255"/>
        <v>30</v>
      </c>
      <c r="AN499" s="1078">
        <f t="shared" si="275"/>
        <v>0</v>
      </c>
      <c r="AU499" s="51"/>
      <c r="AV499" s="51"/>
    </row>
    <row r="500" spans="3:48" ht="13.15" customHeight="1" x14ac:dyDescent="0.2">
      <c r="C500" s="45"/>
      <c r="D500" s="196" t="str">
        <f>IF(op!D388=0,"",op!D388)</f>
        <v/>
      </c>
      <c r="E500" s="196" t="str">
        <f>IF(op!E388=0,"",op!E388)</f>
        <v/>
      </c>
      <c r="F500" s="196" t="str">
        <f>IF(op!F388=0,"",op!F388)</f>
        <v/>
      </c>
      <c r="G500" s="48" t="str">
        <f>IF(op!G388="","",op!G388+1)</f>
        <v/>
      </c>
      <c r="H500" s="1294" t="str">
        <f>IF(op!H388=0,"",op!H388)</f>
        <v/>
      </c>
      <c r="I500" s="48" t="str">
        <f>IF(op!I388=0,"",op!I388)</f>
        <v/>
      </c>
      <c r="J500" s="198" t="str">
        <f t="shared" si="264"/>
        <v/>
      </c>
      <c r="K500" s="1295" t="str">
        <f>IF(op!K388=0,0,op!K388)</f>
        <v/>
      </c>
      <c r="L500" s="963"/>
      <c r="M500" s="951" t="str">
        <f>IF(K500="","",IF(op!M388=0,0,op!M388))</f>
        <v/>
      </c>
      <c r="N500" s="951" t="str">
        <f>IF(K500="","",IF(op!N388=0,0,op!N388))</f>
        <v/>
      </c>
      <c r="O500" s="1083" t="str">
        <f t="shared" si="257"/>
        <v/>
      </c>
      <c r="P500" s="1084" t="str">
        <f t="shared" si="258"/>
        <v/>
      </c>
      <c r="Q500" s="1084" t="str">
        <f t="shared" si="259"/>
        <v/>
      </c>
      <c r="R500" s="963"/>
      <c r="S500" s="1027" t="str">
        <f t="shared" si="265"/>
        <v/>
      </c>
      <c r="T500" s="1027" t="str">
        <f t="shared" si="266"/>
        <v/>
      </c>
      <c r="U500" s="1148" t="str">
        <f t="shared" si="260"/>
        <v/>
      </c>
      <c r="V500" s="6"/>
      <c r="Z500" s="1072" t="str">
        <f t="shared" si="267"/>
        <v/>
      </c>
      <c r="AA500" s="1073">
        <f>+tab!$C$156</f>
        <v>0.62</v>
      </c>
      <c r="AB500" s="1074" t="e">
        <f t="shared" si="261"/>
        <v>#VALUE!</v>
      </c>
      <c r="AC500" s="1074" t="e">
        <f t="shared" si="262"/>
        <v>#VALUE!</v>
      </c>
      <c r="AD500" s="1074" t="e">
        <f t="shared" si="263"/>
        <v>#VALUE!</v>
      </c>
      <c r="AE500" s="1075" t="e">
        <f t="shared" si="268"/>
        <v>#VALUE!</v>
      </c>
      <c r="AF500" s="1075" t="e">
        <f t="shared" si="269"/>
        <v>#VALUE!</v>
      </c>
      <c r="AG500" s="1076">
        <f>IF(H500&gt;8,tab!C$157,tab!C$160)</f>
        <v>0.5</v>
      </c>
      <c r="AH500" s="1050">
        <f t="shared" si="270"/>
        <v>0</v>
      </c>
      <c r="AI500" s="1050">
        <f t="shared" si="271"/>
        <v>0</v>
      </c>
      <c r="AJ500" s="1077" t="e">
        <f t="shared" si="272"/>
        <v>#VALUE!</v>
      </c>
      <c r="AK500" s="1053" t="e">
        <f t="shared" si="273"/>
        <v>#VALUE!</v>
      </c>
      <c r="AL500" s="1052">
        <f t="shared" si="274"/>
        <v>30</v>
      </c>
      <c r="AM500" s="1052">
        <f t="shared" si="255"/>
        <v>30</v>
      </c>
      <c r="AN500" s="1078">
        <f t="shared" si="275"/>
        <v>0</v>
      </c>
      <c r="AU500" s="51"/>
      <c r="AV500" s="51"/>
    </row>
    <row r="501" spans="3:48" ht="13.15" customHeight="1" x14ac:dyDescent="0.2">
      <c r="C501" s="45"/>
      <c r="D501" s="196" t="str">
        <f>IF(op!D389=0,"",op!D389)</f>
        <v/>
      </c>
      <c r="E501" s="196" t="str">
        <f>IF(op!E389=0,"",op!E389)</f>
        <v/>
      </c>
      <c r="F501" s="196" t="str">
        <f>IF(op!F389=0,"",op!F389)</f>
        <v/>
      </c>
      <c r="G501" s="48" t="str">
        <f>IF(op!G389="","",op!G389+1)</f>
        <v/>
      </c>
      <c r="H501" s="1294" t="str">
        <f>IF(op!H389=0,"",op!H389)</f>
        <v/>
      </c>
      <c r="I501" s="48" t="str">
        <f>IF(op!I389=0,"",op!I389)</f>
        <v/>
      </c>
      <c r="J501" s="198" t="str">
        <f t="shared" si="264"/>
        <v/>
      </c>
      <c r="K501" s="1295" t="str">
        <f>IF(op!K389=0,0,op!K389)</f>
        <v/>
      </c>
      <c r="L501" s="963"/>
      <c r="M501" s="951" t="str">
        <f>IF(K501="","",IF(op!M389=0,0,op!M389))</f>
        <v/>
      </c>
      <c r="N501" s="951" t="str">
        <f>IF(K501="","",IF(op!N389=0,0,op!N389))</f>
        <v/>
      </c>
      <c r="O501" s="1083" t="str">
        <f t="shared" si="257"/>
        <v/>
      </c>
      <c r="P501" s="1084" t="str">
        <f t="shared" si="258"/>
        <v/>
      </c>
      <c r="Q501" s="1084" t="str">
        <f t="shared" si="259"/>
        <v/>
      </c>
      <c r="R501" s="963"/>
      <c r="S501" s="1027" t="str">
        <f t="shared" si="265"/>
        <v/>
      </c>
      <c r="T501" s="1027" t="str">
        <f t="shared" si="266"/>
        <v/>
      </c>
      <c r="U501" s="1148" t="str">
        <f t="shared" si="260"/>
        <v/>
      </c>
      <c r="V501" s="6"/>
      <c r="Z501" s="1072" t="str">
        <f t="shared" si="267"/>
        <v/>
      </c>
      <c r="AA501" s="1073">
        <f>+tab!$C$156</f>
        <v>0.62</v>
      </c>
      <c r="AB501" s="1074" t="e">
        <f t="shared" si="261"/>
        <v>#VALUE!</v>
      </c>
      <c r="AC501" s="1074" t="e">
        <f t="shared" si="262"/>
        <v>#VALUE!</v>
      </c>
      <c r="AD501" s="1074" t="e">
        <f t="shared" si="263"/>
        <v>#VALUE!</v>
      </c>
      <c r="AE501" s="1075" t="e">
        <f t="shared" si="268"/>
        <v>#VALUE!</v>
      </c>
      <c r="AF501" s="1075" t="e">
        <f t="shared" si="269"/>
        <v>#VALUE!</v>
      </c>
      <c r="AG501" s="1076">
        <f>IF(H501&gt;8,tab!C$157,tab!C$160)</f>
        <v>0.5</v>
      </c>
      <c r="AH501" s="1050">
        <f t="shared" si="270"/>
        <v>0</v>
      </c>
      <c r="AI501" s="1050">
        <f t="shared" si="271"/>
        <v>0</v>
      </c>
      <c r="AJ501" s="1077" t="e">
        <f t="shared" si="272"/>
        <v>#VALUE!</v>
      </c>
      <c r="AK501" s="1053" t="e">
        <f t="shared" si="273"/>
        <v>#VALUE!</v>
      </c>
      <c r="AL501" s="1052">
        <f t="shared" si="274"/>
        <v>30</v>
      </c>
      <c r="AM501" s="1052">
        <f t="shared" si="255"/>
        <v>30</v>
      </c>
      <c r="AN501" s="1078">
        <f t="shared" si="275"/>
        <v>0</v>
      </c>
      <c r="AU501" s="51"/>
      <c r="AV501" s="51"/>
    </row>
    <row r="502" spans="3:48" ht="13.15" customHeight="1" x14ac:dyDescent="0.2">
      <c r="C502" s="45"/>
      <c r="D502" s="196" t="str">
        <f>IF(op!D390=0,"",op!D390)</f>
        <v/>
      </c>
      <c r="E502" s="196" t="str">
        <f>IF(op!E390=0,"",op!E390)</f>
        <v/>
      </c>
      <c r="F502" s="196" t="str">
        <f>IF(op!F390=0,"",op!F390)</f>
        <v/>
      </c>
      <c r="G502" s="48" t="str">
        <f>IF(op!G390="","",op!G390+1)</f>
        <v/>
      </c>
      <c r="H502" s="1294" t="str">
        <f>IF(op!H390=0,"",op!H390)</f>
        <v/>
      </c>
      <c r="I502" s="48" t="str">
        <f>IF(op!I390=0,"",op!I390)</f>
        <v/>
      </c>
      <c r="J502" s="198" t="str">
        <f t="shared" si="264"/>
        <v/>
      </c>
      <c r="K502" s="1295" t="str">
        <f>IF(op!K390=0,0,op!K390)</f>
        <v/>
      </c>
      <c r="L502" s="963"/>
      <c r="M502" s="951" t="str">
        <f>IF(K502="","",IF(op!M390=0,0,op!M390))</f>
        <v/>
      </c>
      <c r="N502" s="951" t="str">
        <f>IF(K502="","",IF(op!N390=0,0,op!N390))</f>
        <v/>
      </c>
      <c r="O502" s="1083" t="str">
        <f t="shared" si="257"/>
        <v/>
      </c>
      <c r="P502" s="1084" t="str">
        <f t="shared" si="258"/>
        <v/>
      </c>
      <c r="Q502" s="1084" t="str">
        <f t="shared" si="259"/>
        <v/>
      </c>
      <c r="R502" s="963"/>
      <c r="S502" s="1027" t="str">
        <f t="shared" si="265"/>
        <v/>
      </c>
      <c r="T502" s="1027" t="str">
        <f t="shared" si="266"/>
        <v/>
      </c>
      <c r="U502" s="1148" t="str">
        <f t="shared" si="260"/>
        <v/>
      </c>
      <c r="V502" s="6"/>
      <c r="Z502" s="1072" t="str">
        <f t="shared" si="267"/>
        <v/>
      </c>
      <c r="AA502" s="1073">
        <f>+tab!$C$156</f>
        <v>0.62</v>
      </c>
      <c r="AB502" s="1074" t="e">
        <f t="shared" si="261"/>
        <v>#VALUE!</v>
      </c>
      <c r="AC502" s="1074" t="e">
        <f t="shared" si="262"/>
        <v>#VALUE!</v>
      </c>
      <c r="AD502" s="1074" t="e">
        <f t="shared" si="263"/>
        <v>#VALUE!</v>
      </c>
      <c r="AE502" s="1075" t="e">
        <f t="shared" si="268"/>
        <v>#VALUE!</v>
      </c>
      <c r="AF502" s="1075" t="e">
        <f t="shared" si="269"/>
        <v>#VALUE!</v>
      </c>
      <c r="AG502" s="1076">
        <f>IF(H502&gt;8,tab!C$157,tab!C$160)</f>
        <v>0.5</v>
      </c>
      <c r="AH502" s="1050">
        <f t="shared" si="270"/>
        <v>0</v>
      </c>
      <c r="AI502" s="1050">
        <f t="shared" si="271"/>
        <v>0</v>
      </c>
      <c r="AJ502" s="1077" t="e">
        <f t="shared" si="272"/>
        <v>#VALUE!</v>
      </c>
      <c r="AK502" s="1053" t="e">
        <f t="shared" si="273"/>
        <v>#VALUE!</v>
      </c>
      <c r="AL502" s="1052">
        <f t="shared" si="274"/>
        <v>30</v>
      </c>
      <c r="AM502" s="1052">
        <f t="shared" si="255"/>
        <v>30</v>
      </c>
      <c r="AN502" s="1078">
        <f t="shared" si="275"/>
        <v>0</v>
      </c>
      <c r="AU502" s="51"/>
      <c r="AV502" s="51"/>
    </row>
    <row r="503" spans="3:48" ht="13.15" customHeight="1" x14ac:dyDescent="0.2">
      <c r="C503" s="45"/>
      <c r="D503" s="196" t="str">
        <f>IF(op!D391=0,"",op!D391)</f>
        <v/>
      </c>
      <c r="E503" s="196" t="str">
        <f>IF(op!E391=0,"",op!E391)</f>
        <v/>
      </c>
      <c r="F503" s="196" t="str">
        <f>IF(op!F391=0,"",op!F391)</f>
        <v/>
      </c>
      <c r="G503" s="48" t="str">
        <f>IF(op!G391="","",op!G391+1)</f>
        <v/>
      </c>
      <c r="H503" s="1294" t="str">
        <f>IF(op!H391=0,"",op!H391)</f>
        <v/>
      </c>
      <c r="I503" s="48" t="str">
        <f>IF(op!I391=0,"",op!I391)</f>
        <v/>
      </c>
      <c r="J503" s="198" t="str">
        <f t="shared" si="264"/>
        <v/>
      </c>
      <c r="K503" s="1295" t="str">
        <f>IF(op!K391=0,0,op!K391)</f>
        <v/>
      </c>
      <c r="L503" s="963"/>
      <c r="M503" s="951" t="str">
        <f>IF(K503="","",IF(op!M391=0,0,op!M391))</f>
        <v/>
      </c>
      <c r="N503" s="951" t="str">
        <f>IF(K503="","",IF(op!N391=0,0,op!N391))</f>
        <v/>
      </c>
      <c r="O503" s="1083" t="str">
        <f t="shared" si="257"/>
        <v/>
      </c>
      <c r="P503" s="1084" t="str">
        <f t="shared" si="258"/>
        <v/>
      </c>
      <c r="Q503" s="1084" t="str">
        <f t="shared" si="259"/>
        <v/>
      </c>
      <c r="R503" s="963"/>
      <c r="S503" s="1027" t="str">
        <f t="shared" si="265"/>
        <v/>
      </c>
      <c r="T503" s="1027" t="str">
        <f t="shared" si="266"/>
        <v/>
      </c>
      <c r="U503" s="1148" t="str">
        <f t="shared" si="260"/>
        <v/>
      </c>
      <c r="V503" s="6"/>
      <c r="Z503" s="1072" t="str">
        <f t="shared" si="267"/>
        <v/>
      </c>
      <c r="AA503" s="1073">
        <f>+tab!$C$156</f>
        <v>0.62</v>
      </c>
      <c r="AB503" s="1074" t="e">
        <f t="shared" si="261"/>
        <v>#VALUE!</v>
      </c>
      <c r="AC503" s="1074" t="e">
        <f t="shared" si="262"/>
        <v>#VALUE!</v>
      </c>
      <c r="AD503" s="1074" t="e">
        <f t="shared" si="263"/>
        <v>#VALUE!</v>
      </c>
      <c r="AE503" s="1075" t="e">
        <f t="shared" si="268"/>
        <v>#VALUE!</v>
      </c>
      <c r="AF503" s="1075" t="e">
        <f t="shared" si="269"/>
        <v>#VALUE!</v>
      </c>
      <c r="AG503" s="1076">
        <f>IF(H503&gt;8,tab!C$157,tab!C$160)</f>
        <v>0.5</v>
      </c>
      <c r="AH503" s="1050">
        <f t="shared" si="270"/>
        <v>0</v>
      </c>
      <c r="AI503" s="1050">
        <f t="shared" si="271"/>
        <v>0</v>
      </c>
      <c r="AJ503" s="1077" t="e">
        <f t="shared" si="272"/>
        <v>#VALUE!</v>
      </c>
      <c r="AK503" s="1053" t="e">
        <f t="shared" si="273"/>
        <v>#VALUE!</v>
      </c>
      <c r="AL503" s="1052">
        <f t="shared" si="274"/>
        <v>30</v>
      </c>
      <c r="AM503" s="1052">
        <f t="shared" si="255"/>
        <v>30</v>
      </c>
      <c r="AN503" s="1078">
        <f t="shared" si="275"/>
        <v>0</v>
      </c>
      <c r="AU503" s="51"/>
      <c r="AV503" s="51"/>
    </row>
    <row r="504" spans="3:48" ht="13.15" customHeight="1" x14ac:dyDescent="0.2">
      <c r="C504" s="45"/>
      <c r="D504" s="196" t="str">
        <f>IF(op!D392=0,"",op!D392)</f>
        <v/>
      </c>
      <c r="E504" s="196" t="str">
        <f>IF(op!E392=0,"",op!E392)</f>
        <v/>
      </c>
      <c r="F504" s="196" t="str">
        <f>IF(op!F392=0,"",op!F392)</f>
        <v/>
      </c>
      <c r="G504" s="48" t="str">
        <f>IF(op!G392="","",op!G392+1)</f>
        <v/>
      </c>
      <c r="H504" s="1294" t="str">
        <f>IF(op!H392=0,"",op!H392)</f>
        <v/>
      </c>
      <c r="I504" s="48" t="str">
        <f>IF(op!I392=0,"",op!I392)</f>
        <v/>
      </c>
      <c r="J504" s="198" t="str">
        <f t="shared" si="264"/>
        <v/>
      </c>
      <c r="K504" s="1295" t="str">
        <f>IF(op!K392=0,0,op!K392)</f>
        <v/>
      </c>
      <c r="L504" s="963"/>
      <c r="M504" s="951" t="str">
        <f>IF(K504="","",IF(op!M392=0,0,op!M392))</f>
        <v/>
      </c>
      <c r="N504" s="951" t="str">
        <f>IF(K504="","",IF(op!N392=0,0,op!N392))</f>
        <v/>
      </c>
      <c r="O504" s="1083" t="str">
        <f t="shared" si="257"/>
        <v/>
      </c>
      <c r="P504" s="1084" t="str">
        <f t="shared" si="258"/>
        <v/>
      </c>
      <c r="Q504" s="1084" t="str">
        <f t="shared" si="259"/>
        <v/>
      </c>
      <c r="R504" s="963"/>
      <c r="S504" s="1027" t="str">
        <f t="shared" si="265"/>
        <v/>
      </c>
      <c r="T504" s="1027" t="str">
        <f t="shared" si="266"/>
        <v/>
      </c>
      <c r="U504" s="1148" t="str">
        <f t="shared" si="260"/>
        <v/>
      </c>
      <c r="V504" s="6"/>
      <c r="Z504" s="1072" t="str">
        <f t="shared" si="267"/>
        <v/>
      </c>
      <c r="AA504" s="1073">
        <f>+tab!$C$156</f>
        <v>0.62</v>
      </c>
      <c r="AB504" s="1074" t="e">
        <f t="shared" si="261"/>
        <v>#VALUE!</v>
      </c>
      <c r="AC504" s="1074" t="e">
        <f t="shared" si="262"/>
        <v>#VALUE!</v>
      </c>
      <c r="AD504" s="1074" t="e">
        <f t="shared" si="263"/>
        <v>#VALUE!</v>
      </c>
      <c r="AE504" s="1075" t="e">
        <f t="shared" si="268"/>
        <v>#VALUE!</v>
      </c>
      <c r="AF504" s="1075" t="e">
        <f t="shared" si="269"/>
        <v>#VALUE!</v>
      </c>
      <c r="AG504" s="1076">
        <f>IF(H504&gt;8,tab!C$157,tab!C$160)</f>
        <v>0.5</v>
      </c>
      <c r="AH504" s="1050">
        <f t="shared" si="270"/>
        <v>0</v>
      </c>
      <c r="AI504" s="1050">
        <f t="shared" si="271"/>
        <v>0</v>
      </c>
      <c r="AJ504" s="1077" t="e">
        <f t="shared" si="272"/>
        <v>#VALUE!</v>
      </c>
      <c r="AK504" s="1053" t="e">
        <f t="shared" si="273"/>
        <v>#VALUE!</v>
      </c>
      <c r="AL504" s="1052">
        <f t="shared" si="274"/>
        <v>30</v>
      </c>
      <c r="AM504" s="1052">
        <f t="shared" si="255"/>
        <v>30</v>
      </c>
      <c r="AN504" s="1078">
        <f t="shared" si="275"/>
        <v>0</v>
      </c>
      <c r="AU504" s="51"/>
      <c r="AV504" s="51"/>
    </row>
    <row r="505" spans="3:48" ht="13.15" customHeight="1" x14ac:dyDescent="0.2">
      <c r="C505" s="45"/>
      <c r="D505" s="196" t="str">
        <f>IF(op!D393=0,"",op!D393)</f>
        <v/>
      </c>
      <c r="E505" s="196" t="str">
        <f>IF(op!E393=0,"",op!E393)</f>
        <v/>
      </c>
      <c r="F505" s="196" t="str">
        <f>IF(op!F393=0,"",op!F393)</f>
        <v/>
      </c>
      <c r="G505" s="48" t="str">
        <f>IF(op!G393="","",op!G393+1)</f>
        <v/>
      </c>
      <c r="H505" s="1294" t="str">
        <f>IF(op!H393=0,"",op!H393)</f>
        <v/>
      </c>
      <c r="I505" s="48" t="str">
        <f>IF(op!I393=0,"",op!I393)</f>
        <v/>
      </c>
      <c r="J505" s="198" t="str">
        <f t="shared" si="264"/>
        <v/>
      </c>
      <c r="K505" s="1295" t="str">
        <f>IF(op!K393=0,0,op!K393)</f>
        <v/>
      </c>
      <c r="L505" s="963"/>
      <c r="M505" s="951" t="str">
        <f>IF(K505="","",IF(op!M393=0,0,op!M393))</f>
        <v/>
      </c>
      <c r="N505" s="951" t="str">
        <f>IF(K505="","",IF(op!N393=0,0,op!N393))</f>
        <v/>
      </c>
      <c r="O505" s="1083" t="str">
        <f t="shared" si="257"/>
        <v/>
      </c>
      <c r="P505" s="1084" t="str">
        <f t="shared" si="258"/>
        <v/>
      </c>
      <c r="Q505" s="1084" t="str">
        <f t="shared" si="259"/>
        <v/>
      </c>
      <c r="R505" s="963"/>
      <c r="S505" s="1027" t="str">
        <f t="shared" si="265"/>
        <v/>
      </c>
      <c r="T505" s="1027" t="str">
        <f t="shared" si="266"/>
        <v/>
      </c>
      <c r="U505" s="1148" t="str">
        <f t="shared" si="260"/>
        <v/>
      </c>
      <c r="V505" s="6"/>
      <c r="Z505" s="1072" t="str">
        <f t="shared" si="267"/>
        <v/>
      </c>
      <c r="AA505" s="1073">
        <f>+tab!$C$156</f>
        <v>0.62</v>
      </c>
      <c r="AB505" s="1074" t="e">
        <f t="shared" si="261"/>
        <v>#VALUE!</v>
      </c>
      <c r="AC505" s="1074" t="e">
        <f t="shared" si="262"/>
        <v>#VALUE!</v>
      </c>
      <c r="AD505" s="1074" t="e">
        <f t="shared" si="263"/>
        <v>#VALUE!</v>
      </c>
      <c r="AE505" s="1075" t="e">
        <f t="shared" si="268"/>
        <v>#VALUE!</v>
      </c>
      <c r="AF505" s="1075" t="e">
        <f t="shared" si="269"/>
        <v>#VALUE!</v>
      </c>
      <c r="AG505" s="1076">
        <f>IF(H505&gt;8,tab!C$157,tab!C$160)</f>
        <v>0.5</v>
      </c>
      <c r="AH505" s="1050">
        <f t="shared" si="270"/>
        <v>0</v>
      </c>
      <c r="AI505" s="1050">
        <f t="shared" si="271"/>
        <v>0</v>
      </c>
      <c r="AJ505" s="1077" t="e">
        <f t="shared" si="272"/>
        <v>#VALUE!</v>
      </c>
      <c r="AK505" s="1053" t="e">
        <f t="shared" si="273"/>
        <v>#VALUE!</v>
      </c>
      <c r="AL505" s="1052">
        <f t="shared" si="274"/>
        <v>30</v>
      </c>
      <c r="AM505" s="1052">
        <f t="shared" si="255"/>
        <v>30</v>
      </c>
      <c r="AN505" s="1078">
        <f t="shared" si="275"/>
        <v>0</v>
      </c>
      <c r="AU505" s="51"/>
      <c r="AV505" s="51"/>
    </row>
    <row r="506" spans="3:48" ht="13.15" customHeight="1" x14ac:dyDescent="0.2">
      <c r="C506" s="45"/>
      <c r="D506" s="196" t="str">
        <f>IF(op!D394=0,"",op!D394)</f>
        <v/>
      </c>
      <c r="E506" s="196" t="str">
        <f>IF(op!E394=0,"",op!E394)</f>
        <v/>
      </c>
      <c r="F506" s="196" t="str">
        <f>IF(op!F394=0,"",op!F394)</f>
        <v/>
      </c>
      <c r="G506" s="48" t="str">
        <f>IF(op!G394="","",op!G394+1)</f>
        <v/>
      </c>
      <c r="H506" s="1294" t="str">
        <f>IF(op!H394=0,"",op!H394)</f>
        <v/>
      </c>
      <c r="I506" s="48" t="str">
        <f>IF(op!I394=0,"",op!I394)</f>
        <v/>
      </c>
      <c r="J506" s="198" t="str">
        <f t="shared" si="264"/>
        <v/>
      </c>
      <c r="K506" s="1295" t="str">
        <f>IF(op!K394=0,0,op!K394)</f>
        <v/>
      </c>
      <c r="L506" s="963"/>
      <c r="M506" s="951" t="str">
        <f>IF(K506="","",IF(op!M394=0,0,op!M394))</f>
        <v/>
      </c>
      <c r="N506" s="951" t="str">
        <f>IF(K506="","",IF(op!N394=0,0,op!N394))</f>
        <v/>
      </c>
      <c r="O506" s="1083" t="str">
        <f t="shared" si="257"/>
        <v/>
      </c>
      <c r="P506" s="1084" t="str">
        <f t="shared" si="258"/>
        <v/>
      </c>
      <c r="Q506" s="1084" t="str">
        <f t="shared" si="259"/>
        <v/>
      </c>
      <c r="R506" s="963"/>
      <c r="S506" s="1027" t="str">
        <f t="shared" si="265"/>
        <v/>
      </c>
      <c r="T506" s="1027" t="str">
        <f t="shared" si="266"/>
        <v/>
      </c>
      <c r="U506" s="1148" t="str">
        <f t="shared" si="260"/>
        <v/>
      </c>
      <c r="V506" s="6"/>
      <c r="Z506" s="1072" t="str">
        <f t="shared" si="267"/>
        <v/>
      </c>
      <c r="AA506" s="1073">
        <f>+tab!$C$156</f>
        <v>0.62</v>
      </c>
      <c r="AB506" s="1074" t="e">
        <f t="shared" si="261"/>
        <v>#VALUE!</v>
      </c>
      <c r="AC506" s="1074" t="e">
        <f t="shared" si="262"/>
        <v>#VALUE!</v>
      </c>
      <c r="AD506" s="1074" t="e">
        <f t="shared" si="263"/>
        <v>#VALUE!</v>
      </c>
      <c r="AE506" s="1075" t="e">
        <f t="shared" si="268"/>
        <v>#VALUE!</v>
      </c>
      <c r="AF506" s="1075" t="e">
        <f t="shared" si="269"/>
        <v>#VALUE!</v>
      </c>
      <c r="AG506" s="1076">
        <f>IF(H506&gt;8,tab!C$157,tab!C$160)</f>
        <v>0.5</v>
      </c>
      <c r="AH506" s="1050">
        <f t="shared" si="270"/>
        <v>0</v>
      </c>
      <c r="AI506" s="1050">
        <f t="shared" si="271"/>
        <v>0</v>
      </c>
      <c r="AJ506" s="1077" t="e">
        <f t="shared" si="272"/>
        <v>#VALUE!</v>
      </c>
      <c r="AK506" s="1053" t="e">
        <f t="shared" si="273"/>
        <v>#VALUE!</v>
      </c>
      <c r="AL506" s="1052">
        <f t="shared" si="274"/>
        <v>30</v>
      </c>
      <c r="AM506" s="1052">
        <f t="shared" si="255"/>
        <v>30</v>
      </c>
      <c r="AN506" s="1078">
        <f t="shared" si="275"/>
        <v>0</v>
      </c>
      <c r="AU506" s="51"/>
      <c r="AV506" s="51"/>
    </row>
    <row r="507" spans="3:48" ht="13.15" customHeight="1" x14ac:dyDescent="0.2">
      <c r="C507" s="45"/>
      <c r="D507" s="196" t="str">
        <f>IF(op!D395=0,"",op!D395)</f>
        <v/>
      </c>
      <c r="E507" s="196" t="str">
        <f>IF(op!E395=0,"",op!E395)</f>
        <v/>
      </c>
      <c r="F507" s="196" t="str">
        <f>IF(op!F395=0,"",op!F395)</f>
        <v/>
      </c>
      <c r="G507" s="48" t="str">
        <f>IF(op!G395="","",op!G395+1)</f>
        <v/>
      </c>
      <c r="H507" s="1294" t="str">
        <f>IF(op!H395=0,"",op!H395)</f>
        <v/>
      </c>
      <c r="I507" s="48" t="str">
        <f>IF(op!I395=0,"",op!I395)</f>
        <v/>
      </c>
      <c r="J507" s="198" t="str">
        <f t="shared" si="264"/>
        <v/>
      </c>
      <c r="K507" s="1295" t="str">
        <f>IF(op!K395=0,0,op!K395)</f>
        <v/>
      </c>
      <c r="L507" s="963"/>
      <c r="M507" s="951" t="str">
        <f>IF(K507="","",IF(op!M395=0,0,op!M395))</f>
        <v/>
      </c>
      <c r="N507" s="951" t="str">
        <f>IF(K507="","",IF(op!N395=0,0,op!N395))</f>
        <v/>
      </c>
      <c r="O507" s="1083" t="str">
        <f t="shared" si="257"/>
        <v/>
      </c>
      <c r="P507" s="1084" t="str">
        <f t="shared" si="258"/>
        <v/>
      </c>
      <c r="Q507" s="1084" t="str">
        <f t="shared" si="259"/>
        <v/>
      </c>
      <c r="R507" s="963"/>
      <c r="S507" s="1027" t="str">
        <f t="shared" si="265"/>
        <v/>
      </c>
      <c r="T507" s="1027" t="str">
        <f t="shared" si="266"/>
        <v/>
      </c>
      <c r="U507" s="1148" t="str">
        <f t="shared" si="260"/>
        <v/>
      </c>
      <c r="V507" s="6"/>
      <c r="Z507" s="1072" t="str">
        <f t="shared" si="267"/>
        <v/>
      </c>
      <c r="AA507" s="1073">
        <f>+tab!$C$156</f>
        <v>0.62</v>
      </c>
      <c r="AB507" s="1074" t="e">
        <f t="shared" si="261"/>
        <v>#VALUE!</v>
      </c>
      <c r="AC507" s="1074" t="e">
        <f t="shared" si="262"/>
        <v>#VALUE!</v>
      </c>
      <c r="AD507" s="1074" t="e">
        <f t="shared" si="263"/>
        <v>#VALUE!</v>
      </c>
      <c r="AE507" s="1075" t="e">
        <f t="shared" si="268"/>
        <v>#VALUE!</v>
      </c>
      <c r="AF507" s="1075" t="e">
        <f t="shared" si="269"/>
        <v>#VALUE!</v>
      </c>
      <c r="AG507" s="1076">
        <f>IF(H507&gt;8,tab!C$157,tab!C$160)</f>
        <v>0.5</v>
      </c>
      <c r="AH507" s="1050">
        <f t="shared" si="270"/>
        <v>0</v>
      </c>
      <c r="AI507" s="1050">
        <f t="shared" si="271"/>
        <v>0</v>
      </c>
      <c r="AJ507" s="1077" t="e">
        <f t="shared" si="272"/>
        <v>#VALUE!</v>
      </c>
      <c r="AK507" s="1053" t="e">
        <f t="shared" si="273"/>
        <v>#VALUE!</v>
      </c>
      <c r="AL507" s="1052">
        <f t="shared" si="274"/>
        <v>30</v>
      </c>
      <c r="AM507" s="1052">
        <f t="shared" si="255"/>
        <v>30</v>
      </c>
      <c r="AN507" s="1078">
        <f t="shared" si="275"/>
        <v>0</v>
      </c>
      <c r="AU507" s="51"/>
      <c r="AV507" s="51"/>
    </row>
    <row r="508" spans="3:48" ht="13.15" customHeight="1" x14ac:dyDescent="0.2">
      <c r="C508" s="45"/>
      <c r="D508" s="196" t="str">
        <f>IF(op!D396=0,"",op!D396)</f>
        <v/>
      </c>
      <c r="E508" s="196" t="str">
        <f>IF(op!E396=0,"",op!E396)</f>
        <v/>
      </c>
      <c r="F508" s="196" t="str">
        <f>IF(op!F396=0,"",op!F396)</f>
        <v/>
      </c>
      <c r="G508" s="48" t="str">
        <f>IF(op!G396="","",op!G396+1)</f>
        <v/>
      </c>
      <c r="H508" s="1294" t="str">
        <f>IF(op!H396=0,"",op!H396)</f>
        <v/>
      </c>
      <c r="I508" s="48" t="str">
        <f>IF(op!I396=0,"",op!I396)</f>
        <v/>
      </c>
      <c r="J508" s="198" t="str">
        <f t="shared" si="264"/>
        <v/>
      </c>
      <c r="K508" s="1295" t="str">
        <f>IF(op!K396=0,0,op!K396)</f>
        <v/>
      </c>
      <c r="L508" s="963"/>
      <c r="M508" s="951" t="str">
        <f>IF(K508="","",IF(op!M396=0,0,op!M396))</f>
        <v/>
      </c>
      <c r="N508" s="951" t="str">
        <f>IF(K508="","",IF(op!N396=0,0,op!N396))</f>
        <v/>
      </c>
      <c r="O508" s="1083" t="str">
        <f t="shared" si="257"/>
        <v/>
      </c>
      <c r="P508" s="1084" t="str">
        <f t="shared" si="258"/>
        <v/>
      </c>
      <c r="Q508" s="1084" t="str">
        <f t="shared" si="259"/>
        <v/>
      </c>
      <c r="R508" s="963"/>
      <c r="S508" s="1027" t="str">
        <f t="shared" si="265"/>
        <v/>
      </c>
      <c r="T508" s="1027" t="str">
        <f t="shared" si="266"/>
        <v/>
      </c>
      <c r="U508" s="1148" t="str">
        <f t="shared" si="260"/>
        <v/>
      </c>
      <c r="V508" s="6"/>
      <c r="Z508" s="1072" t="str">
        <f t="shared" si="267"/>
        <v/>
      </c>
      <c r="AA508" s="1073">
        <f>+tab!$C$156</f>
        <v>0.62</v>
      </c>
      <c r="AB508" s="1074" t="e">
        <f t="shared" si="261"/>
        <v>#VALUE!</v>
      </c>
      <c r="AC508" s="1074" t="e">
        <f t="shared" si="262"/>
        <v>#VALUE!</v>
      </c>
      <c r="AD508" s="1074" t="e">
        <f t="shared" si="263"/>
        <v>#VALUE!</v>
      </c>
      <c r="AE508" s="1075" t="e">
        <f t="shared" si="268"/>
        <v>#VALUE!</v>
      </c>
      <c r="AF508" s="1075" t="e">
        <f t="shared" si="269"/>
        <v>#VALUE!</v>
      </c>
      <c r="AG508" s="1076">
        <f>IF(H508&gt;8,tab!C$157,tab!C$160)</f>
        <v>0.5</v>
      </c>
      <c r="AH508" s="1050">
        <f t="shared" si="270"/>
        <v>0</v>
      </c>
      <c r="AI508" s="1050">
        <f t="shared" si="271"/>
        <v>0</v>
      </c>
      <c r="AJ508" s="1077" t="e">
        <f t="shared" si="272"/>
        <v>#VALUE!</v>
      </c>
      <c r="AK508" s="1053" t="e">
        <f t="shared" si="273"/>
        <v>#VALUE!</v>
      </c>
      <c r="AL508" s="1052">
        <f t="shared" si="274"/>
        <v>30</v>
      </c>
      <c r="AM508" s="1052">
        <f t="shared" si="255"/>
        <v>30</v>
      </c>
      <c r="AN508" s="1078">
        <f t="shared" si="275"/>
        <v>0</v>
      </c>
      <c r="AU508" s="51"/>
      <c r="AV508" s="51"/>
    </row>
    <row r="509" spans="3:48" ht="13.15" customHeight="1" x14ac:dyDescent="0.2">
      <c r="C509" s="45"/>
      <c r="D509" s="196" t="str">
        <f>IF(op!D397=0,"",op!D397)</f>
        <v/>
      </c>
      <c r="E509" s="196" t="str">
        <f>IF(op!E397=0,"",op!E397)</f>
        <v/>
      </c>
      <c r="F509" s="196" t="str">
        <f>IF(op!F397=0,"",op!F397)</f>
        <v/>
      </c>
      <c r="G509" s="48" t="str">
        <f>IF(op!G397="","",op!G397+1)</f>
        <v/>
      </c>
      <c r="H509" s="1294" t="str">
        <f>IF(op!H397=0,"",op!H397)</f>
        <v/>
      </c>
      <c r="I509" s="48" t="str">
        <f>IF(op!I397=0,"",op!I397)</f>
        <v/>
      </c>
      <c r="J509" s="198" t="str">
        <f t="shared" si="264"/>
        <v/>
      </c>
      <c r="K509" s="1295" t="str">
        <f>IF(op!K397=0,0,op!K397)</f>
        <v/>
      </c>
      <c r="L509" s="963"/>
      <c r="M509" s="951" t="str">
        <f>IF(K509="","",IF(op!M397=0,0,op!M397))</f>
        <v/>
      </c>
      <c r="N509" s="951" t="str">
        <f>IF(K509="","",IF(op!N397=0,0,op!N397))</f>
        <v/>
      </c>
      <c r="O509" s="1083" t="str">
        <f t="shared" si="257"/>
        <v/>
      </c>
      <c r="P509" s="1084" t="str">
        <f t="shared" si="258"/>
        <v/>
      </c>
      <c r="Q509" s="1084" t="str">
        <f t="shared" si="259"/>
        <v/>
      </c>
      <c r="R509" s="963"/>
      <c r="S509" s="1027" t="str">
        <f t="shared" si="265"/>
        <v/>
      </c>
      <c r="T509" s="1027" t="str">
        <f t="shared" si="266"/>
        <v/>
      </c>
      <c r="U509" s="1148" t="str">
        <f t="shared" si="260"/>
        <v/>
      </c>
      <c r="V509" s="6"/>
      <c r="Z509" s="1072" t="str">
        <f t="shared" si="267"/>
        <v/>
      </c>
      <c r="AA509" s="1073">
        <f>+tab!$C$156</f>
        <v>0.62</v>
      </c>
      <c r="AB509" s="1074" t="e">
        <f t="shared" si="261"/>
        <v>#VALUE!</v>
      </c>
      <c r="AC509" s="1074" t="e">
        <f t="shared" si="262"/>
        <v>#VALUE!</v>
      </c>
      <c r="AD509" s="1074" t="e">
        <f t="shared" si="263"/>
        <v>#VALUE!</v>
      </c>
      <c r="AE509" s="1075" t="e">
        <f t="shared" si="268"/>
        <v>#VALUE!</v>
      </c>
      <c r="AF509" s="1075" t="e">
        <f t="shared" si="269"/>
        <v>#VALUE!</v>
      </c>
      <c r="AG509" s="1076">
        <f>IF(H509&gt;8,tab!C$157,tab!C$160)</f>
        <v>0.5</v>
      </c>
      <c r="AH509" s="1050">
        <f t="shared" si="270"/>
        <v>0</v>
      </c>
      <c r="AI509" s="1050">
        <f t="shared" si="271"/>
        <v>0</v>
      </c>
      <c r="AJ509" s="1077" t="e">
        <f t="shared" si="272"/>
        <v>#VALUE!</v>
      </c>
      <c r="AK509" s="1053" t="e">
        <f t="shared" si="273"/>
        <v>#VALUE!</v>
      </c>
      <c r="AL509" s="1052">
        <f t="shared" si="274"/>
        <v>30</v>
      </c>
      <c r="AM509" s="1052">
        <f t="shared" si="255"/>
        <v>30</v>
      </c>
      <c r="AN509" s="1078">
        <f t="shared" si="275"/>
        <v>0</v>
      </c>
      <c r="AU509" s="51"/>
      <c r="AV509" s="51"/>
    </row>
    <row r="510" spans="3:48" ht="13.15" customHeight="1" x14ac:dyDescent="0.2">
      <c r="C510" s="45"/>
      <c r="D510" s="196" t="str">
        <f>IF(op!D398=0,"",op!D398)</f>
        <v/>
      </c>
      <c r="E510" s="196" t="str">
        <f>IF(op!E398=0,"",op!E398)</f>
        <v/>
      </c>
      <c r="F510" s="196" t="str">
        <f>IF(op!F398=0,"",op!F398)</f>
        <v/>
      </c>
      <c r="G510" s="48" t="str">
        <f>IF(op!G398="","",op!G398+1)</f>
        <v/>
      </c>
      <c r="H510" s="1294" t="str">
        <f>IF(op!H398=0,"",op!H398)</f>
        <v/>
      </c>
      <c r="I510" s="48" t="str">
        <f>IF(op!I398=0,"",op!I398)</f>
        <v/>
      </c>
      <c r="J510" s="198" t="str">
        <f t="shared" si="264"/>
        <v/>
      </c>
      <c r="K510" s="1295" t="str">
        <f>IF(op!K398=0,0,op!K398)</f>
        <v/>
      </c>
      <c r="L510" s="963"/>
      <c r="M510" s="951" t="str">
        <f>IF(K510="","",IF(op!M398=0,0,op!M398))</f>
        <v/>
      </c>
      <c r="N510" s="951" t="str">
        <f>IF(K510="","",IF(op!N398=0,0,op!N398))</f>
        <v/>
      </c>
      <c r="O510" s="1083" t="str">
        <f t="shared" si="257"/>
        <v/>
      </c>
      <c r="P510" s="1084" t="str">
        <f t="shared" si="258"/>
        <v/>
      </c>
      <c r="Q510" s="1084" t="str">
        <f t="shared" si="259"/>
        <v/>
      </c>
      <c r="R510" s="963"/>
      <c r="S510" s="1027" t="str">
        <f t="shared" si="265"/>
        <v/>
      </c>
      <c r="T510" s="1027" t="str">
        <f t="shared" si="266"/>
        <v/>
      </c>
      <c r="U510" s="1148" t="str">
        <f t="shared" si="260"/>
        <v/>
      </c>
      <c r="V510" s="6"/>
      <c r="Z510" s="1072" t="str">
        <f t="shared" si="267"/>
        <v/>
      </c>
      <c r="AA510" s="1073">
        <f>+tab!$C$156</f>
        <v>0.62</v>
      </c>
      <c r="AB510" s="1074" t="e">
        <f t="shared" si="261"/>
        <v>#VALUE!</v>
      </c>
      <c r="AC510" s="1074" t="e">
        <f t="shared" si="262"/>
        <v>#VALUE!</v>
      </c>
      <c r="AD510" s="1074" t="e">
        <f t="shared" si="263"/>
        <v>#VALUE!</v>
      </c>
      <c r="AE510" s="1075" t="e">
        <f t="shared" si="268"/>
        <v>#VALUE!</v>
      </c>
      <c r="AF510" s="1075" t="e">
        <f t="shared" si="269"/>
        <v>#VALUE!</v>
      </c>
      <c r="AG510" s="1076">
        <f>IF(H510&gt;8,tab!C$157,tab!C$160)</f>
        <v>0.5</v>
      </c>
      <c r="AH510" s="1050">
        <f t="shared" si="270"/>
        <v>0</v>
      </c>
      <c r="AI510" s="1050">
        <f t="shared" si="271"/>
        <v>0</v>
      </c>
      <c r="AJ510" s="1077" t="e">
        <f t="shared" si="272"/>
        <v>#VALUE!</v>
      </c>
      <c r="AK510" s="1053" t="e">
        <f t="shared" si="273"/>
        <v>#VALUE!</v>
      </c>
      <c r="AL510" s="1052">
        <f t="shared" si="274"/>
        <v>30</v>
      </c>
      <c r="AM510" s="1052">
        <f t="shared" si="255"/>
        <v>30</v>
      </c>
      <c r="AN510" s="1078">
        <f t="shared" si="275"/>
        <v>0</v>
      </c>
      <c r="AU510" s="51"/>
      <c r="AV510" s="51"/>
    </row>
    <row r="511" spans="3:48" ht="13.15" customHeight="1" x14ac:dyDescent="0.2">
      <c r="C511" s="45"/>
      <c r="D511" s="196" t="str">
        <f>IF(op!D399=0,"",op!D399)</f>
        <v/>
      </c>
      <c r="E511" s="196" t="str">
        <f>IF(op!E399=0,"",op!E399)</f>
        <v/>
      </c>
      <c r="F511" s="196" t="str">
        <f>IF(op!F399=0,"",op!F399)</f>
        <v/>
      </c>
      <c r="G511" s="48" t="str">
        <f>IF(op!G399="","",op!G399+1)</f>
        <v/>
      </c>
      <c r="H511" s="1294" t="str">
        <f>IF(op!H399=0,"",op!H399)</f>
        <v/>
      </c>
      <c r="I511" s="48" t="str">
        <f>IF(op!I399=0,"",op!I399)</f>
        <v/>
      </c>
      <c r="J511" s="198" t="str">
        <f t="shared" si="264"/>
        <v/>
      </c>
      <c r="K511" s="1295" t="str">
        <f>IF(op!K399=0,0,op!K399)</f>
        <v/>
      </c>
      <c r="L511" s="963"/>
      <c r="M511" s="951" t="str">
        <f>IF(K511="","",IF(op!M399=0,0,op!M399))</f>
        <v/>
      </c>
      <c r="N511" s="951" t="str">
        <f>IF(K511="","",IF(op!N399=0,0,op!N399))</f>
        <v/>
      </c>
      <c r="O511" s="1083" t="str">
        <f t="shared" si="257"/>
        <v/>
      </c>
      <c r="P511" s="1084" t="str">
        <f t="shared" si="258"/>
        <v/>
      </c>
      <c r="Q511" s="1084" t="str">
        <f t="shared" si="259"/>
        <v/>
      </c>
      <c r="R511" s="963"/>
      <c r="S511" s="1027" t="str">
        <f t="shared" si="265"/>
        <v/>
      </c>
      <c r="T511" s="1027" t="str">
        <f t="shared" si="266"/>
        <v/>
      </c>
      <c r="U511" s="1148" t="str">
        <f t="shared" si="260"/>
        <v/>
      </c>
      <c r="V511" s="6"/>
      <c r="Z511" s="1072" t="str">
        <f t="shared" si="267"/>
        <v/>
      </c>
      <c r="AA511" s="1073">
        <f>+tab!$C$156</f>
        <v>0.62</v>
      </c>
      <c r="AB511" s="1074" t="e">
        <f t="shared" si="261"/>
        <v>#VALUE!</v>
      </c>
      <c r="AC511" s="1074" t="e">
        <f t="shared" si="262"/>
        <v>#VALUE!</v>
      </c>
      <c r="AD511" s="1074" t="e">
        <f t="shared" si="263"/>
        <v>#VALUE!</v>
      </c>
      <c r="AE511" s="1075" t="e">
        <f t="shared" si="268"/>
        <v>#VALUE!</v>
      </c>
      <c r="AF511" s="1075" t="e">
        <f t="shared" si="269"/>
        <v>#VALUE!</v>
      </c>
      <c r="AG511" s="1076">
        <f>IF(H511&gt;8,tab!C$157,tab!C$160)</f>
        <v>0.5</v>
      </c>
      <c r="AH511" s="1050">
        <f t="shared" si="270"/>
        <v>0</v>
      </c>
      <c r="AI511" s="1050">
        <f t="shared" si="271"/>
        <v>0</v>
      </c>
      <c r="AJ511" s="1077" t="e">
        <f t="shared" si="272"/>
        <v>#VALUE!</v>
      </c>
      <c r="AK511" s="1053" t="e">
        <f t="shared" si="273"/>
        <v>#VALUE!</v>
      </c>
      <c r="AL511" s="1052">
        <f t="shared" si="274"/>
        <v>30</v>
      </c>
      <c r="AM511" s="1052">
        <f t="shared" si="255"/>
        <v>30</v>
      </c>
      <c r="AN511" s="1078">
        <f t="shared" si="275"/>
        <v>0</v>
      </c>
      <c r="AU511" s="51"/>
      <c r="AV511" s="51"/>
    </row>
    <row r="512" spans="3:48" ht="13.15" customHeight="1" x14ac:dyDescent="0.2">
      <c r="C512" s="45"/>
      <c r="D512" s="196" t="str">
        <f>IF(op!D400=0,"",op!D400)</f>
        <v/>
      </c>
      <c r="E512" s="196" t="str">
        <f>IF(op!E400=0,"",op!E400)</f>
        <v/>
      </c>
      <c r="F512" s="196" t="str">
        <f>IF(op!F400=0,"",op!F400)</f>
        <v/>
      </c>
      <c r="G512" s="48" t="str">
        <f>IF(op!G400="","",op!G400+1)</f>
        <v/>
      </c>
      <c r="H512" s="1294" t="str">
        <f>IF(op!H400=0,"",op!H400)</f>
        <v/>
      </c>
      <c r="I512" s="48" t="str">
        <f>IF(op!I400=0,"",op!I400)</f>
        <v/>
      </c>
      <c r="J512" s="198" t="str">
        <f t="shared" si="264"/>
        <v/>
      </c>
      <c r="K512" s="1295" t="str">
        <f>IF(op!K400=0,0,op!K400)</f>
        <v/>
      </c>
      <c r="L512" s="963"/>
      <c r="M512" s="951" t="str">
        <f>IF(K512="","",IF(op!M400=0,0,op!M400))</f>
        <v/>
      </c>
      <c r="N512" s="951" t="str">
        <f>IF(K512="","",IF(op!N400=0,0,op!N400))</f>
        <v/>
      </c>
      <c r="O512" s="1083" t="str">
        <f t="shared" si="257"/>
        <v/>
      </c>
      <c r="P512" s="1084" t="str">
        <f t="shared" si="258"/>
        <v/>
      </c>
      <c r="Q512" s="1084" t="str">
        <f t="shared" si="259"/>
        <v/>
      </c>
      <c r="R512" s="963"/>
      <c r="S512" s="1027" t="str">
        <f t="shared" si="265"/>
        <v/>
      </c>
      <c r="T512" s="1027" t="str">
        <f t="shared" si="266"/>
        <v/>
      </c>
      <c r="U512" s="1148" t="str">
        <f t="shared" si="260"/>
        <v/>
      </c>
      <c r="V512" s="6"/>
      <c r="Z512" s="1072" t="str">
        <f t="shared" si="267"/>
        <v/>
      </c>
      <c r="AA512" s="1073">
        <f>+tab!$C$156</f>
        <v>0.62</v>
      </c>
      <c r="AB512" s="1074" t="e">
        <f t="shared" si="261"/>
        <v>#VALUE!</v>
      </c>
      <c r="AC512" s="1074" t="e">
        <f t="shared" si="262"/>
        <v>#VALUE!</v>
      </c>
      <c r="AD512" s="1074" t="e">
        <f t="shared" si="263"/>
        <v>#VALUE!</v>
      </c>
      <c r="AE512" s="1075" t="e">
        <f t="shared" si="268"/>
        <v>#VALUE!</v>
      </c>
      <c r="AF512" s="1075" t="e">
        <f t="shared" si="269"/>
        <v>#VALUE!</v>
      </c>
      <c r="AG512" s="1076">
        <f>IF(H512&gt;8,tab!C$157,tab!C$160)</f>
        <v>0.5</v>
      </c>
      <c r="AH512" s="1050">
        <f t="shared" si="270"/>
        <v>0</v>
      </c>
      <c r="AI512" s="1050">
        <f t="shared" si="271"/>
        <v>0</v>
      </c>
      <c r="AJ512" s="1077" t="e">
        <f t="shared" si="272"/>
        <v>#VALUE!</v>
      </c>
      <c r="AK512" s="1053" t="e">
        <f t="shared" si="273"/>
        <v>#VALUE!</v>
      </c>
      <c r="AL512" s="1052">
        <f t="shared" si="274"/>
        <v>30</v>
      </c>
      <c r="AM512" s="1052">
        <f t="shared" si="255"/>
        <v>30</v>
      </c>
      <c r="AN512" s="1078">
        <f t="shared" si="275"/>
        <v>0</v>
      </c>
      <c r="AU512" s="51"/>
      <c r="AV512" s="51"/>
    </row>
    <row r="513" spans="3:48" ht="13.15" customHeight="1" x14ac:dyDescent="0.2">
      <c r="C513" s="45"/>
      <c r="D513" s="196" t="str">
        <f>IF(op!D401=0,"",op!D401)</f>
        <v/>
      </c>
      <c r="E513" s="196" t="str">
        <f>IF(op!E401=0,"",op!E401)</f>
        <v/>
      </c>
      <c r="F513" s="196" t="str">
        <f>IF(op!F401=0,"",op!F401)</f>
        <v/>
      </c>
      <c r="G513" s="48" t="str">
        <f>IF(op!G401="","",op!G401+1)</f>
        <v/>
      </c>
      <c r="H513" s="1294" t="str">
        <f>IF(op!H401=0,"",op!H401)</f>
        <v/>
      </c>
      <c r="I513" s="48" t="str">
        <f>IF(op!I401=0,"",op!I401)</f>
        <v/>
      </c>
      <c r="J513" s="198" t="str">
        <f t="shared" si="264"/>
        <v/>
      </c>
      <c r="K513" s="1295" t="str">
        <f>IF(op!K401=0,0,op!K401)</f>
        <v/>
      </c>
      <c r="L513" s="963"/>
      <c r="M513" s="951" t="str">
        <f>IF(K513="","",IF(op!M401=0,0,op!M401))</f>
        <v/>
      </c>
      <c r="N513" s="951" t="str">
        <f>IF(K513="","",IF(op!N401=0,0,op!N401))</f>
        <v/>
      </c>
      <c r="O513" s="1083" t="str">
        <f t="shared" si="257"/>
        <v/>
      </c>
      <c r="P513" s="1084" t="str">
        <f t="shared" si="258"/>
        <v/>
      </c>
      <c r="Q513" s="1084" t="str">
        <f t="shared" si="259"/>
        <v/>
      </c>
      <c r="R513" s="963"/>
      <c r="S513" s="1027" t="str">
        <f t="shared" si="265"/>
        <v/>
      </c>
      <c r="T513" s="1027" t="str">
        <f t="shared" si="266"/>
        <v/>
      </c>
      <c r="U513" s="1148" t="str">
        <f t="shared" si="260"/>
        <v/>
      </c>
      <c r="V513" s="6"/>
      <c r="Z513" s="1072" t="str">
        <f t="shared" si="267"/>
        <v/>
      </c>
      <c r="AA513" s="1073">
        <f>+tab!$C$156</f>
        <v>0.62</v>
      </c>
      <c r="AB513" s="1074" t="e">
        <f t="shared" si="261"/>
        <v>#VALUE!</v>
      </c>
      <c r="AC513" s="1074" t="e">
        <f t="shared" si="262"/>
        <v>#VALUE!</v>
      </c>
      <c r="AD513" s="1074" t="e">
        <f t="shared" si="263"/>
        <v>#VALUE!</v>
      </c>
      <c r="AE513" s="1075" t="e">
        <f t="shared" si="268"/>
        <v>#VALUE!</v>
      </c>
      <c r="AF513" s="1075" t="e">
        <f t="shared" si="269"/>
        <v>#VALUE!</v>
      </c>
      <c r="AG513" s="1076">
        <f>IF(H513&gt;8,tab!C$157,tab!C$160)</f>
        <v>0.5</v>
      </c>
      <c r="AH513" s="1050">
        <f t="shared" si="270"/>
        <v>0</v>
      </c>
      <c r="AI513" s="1050">
        <f t="shared" si="271"/>
        <v>0</v>
      </c>
      <c r="AJ513" s="1077" t="e">
        <f t="shared" si="272"/>
        <v>#VALUE!</v>
      </c>
      <c r="AK513" s="1053" t="e">
        <f t="shared" si="273"/>
        <v>#VALUE!</v>
      </c>
      <c r="AL513" s="1052">
        <f t="shared" si="274"/>
        <v>30</v>
      </c>
      <c r="AM513" s="1052">
        <f t="shared" si="255"/>
        <v>30</v>
      </c>
      <c r="AN513" s="1078">
        <f t="shared" si="275"/>
        <v>0</v>
      </c>
      <c r="AU513" s="51"/>
      <c r="AV513" s="51"/>
    </row>
    <row r="514" spans="3:48" ht="13.15" customHeight="1" x14ac:dyDescent="0.2">
      <c r="C514" s="45"/>
      <c r="D514" s="196" t="str">
        <f>IF(op!D402=0,"",op!D402)</f>
        <v/>
      </c>
      <c r="E514" s="196" t="str">
        <f>IF(op!E402=0,"",op!E402)</f>
        <v/>
      </c>
      <c r="F514" s="196" t="str">
        <f>IF(op!F402=0,"",op!F402)</f>
        <v/>
      </c>
      <c r="G514" s="48" t="str">
        <f>IF(op!G402="","",op!G402+1)</f>
        <v/>
      </c>
      <c r="H514" s="1294" t="str">
        <f>IF(op!H402=0,"",op!H402)</f>
        <v/>
      </c>
      <c r="I514" s="48" t="str">
        <f>IF(op!I402=0,"",op!I402)</f>
        <v/>
      </c>
      <c r="J514" s="198" t="str">
        <f t="shared" si="264"/>
        <v/>
      </c>
      <c r="K514" s="1295" t="str">
        <f>IF(op!K402=0,0,op!K402)</f>
        <v/>
      </c>
      <c r="L514" s="963"/>
      <c r="M514" s="951" t="str">
        <f>IF(K514="","",IF(op!M402=0,0,op!M402))</f>
        <v/>
      </c>
      <c r="N514" s="951" t="str">
        <f>IF(K514="","",IF(op!N402=0,0,op!N402))</f>
        <v/>
      </c>
      <c r="O514" s="1083" t="str">
        <f t="shared" si="257"/>
        <v/>
      </c>
      <c r="P514" s="1084" t="str">
        <f t="shared" si="258"/>
        <v/>
      </c>
      <c r="Q514" s="1084" t="str">
        <f t="shared" si="259"/>
        <v/>
      </c>
      <c r="R514" s="963"/>
      <c r="S514" s="1027" t="str">
        <f t="shared" si="265"/>
        <v/>
      </c>
      <c r="T514" s="1027" t="str">
        <f t="shared" si="266"/>
        <v/>
      </c>
      <c r="U514" s="1148" t="str">
        <f t="shared" si="260"/>
        <v/>
      </c>
      <c r="V514" s="6"/>
      <c r="Z514" s="1072" t="str">
        <f t="shared" si="267"/>
        <v/>
      </c>
      <c r="AA514" s="1073">
        <f>+tab!$C$156</f>
        <v>0.62</v>
      </c>
      <c r="AB514" s="1074" t="e">
        <f t="shared" si="261"/>
        <v>#VALUE!</v>
      </c>
      <c r="AC514" s="1074" t="e">
        <f t="shared" si="262"/>
        <v>#VALUE!</v>
      </c>
      <c r="AD514" s="1074" t="e">
        <f t="shared" si="263"/>
        <v>#VALUE!</v>
      </c>
      <c r="AE514" s="1075" t="e">
        <f t="shared" si="268"/>
        <v>#VALUE!</v>
      </c>
      <c r="AF514" s="1075" t="e">
        <f t="shared" si="269"/>
        <v>#VALUE!</v>
      </c>
      <c r="AG514" s="1076">
        <f>IF(H514&gt;8,tab!C$157,tab!C$160)</f>
        <v>0.5</v>
      </c>
      <c r="AH514" s="1050">
        <f t="shared" si="270"/>
        <v>0</v>
      </c>
      <c r="AI514" s="1050">
        <f t="shared" si="271"/>
        <v>0</v>
      </c>
      <c r="AJ514" s="1077" t="e">
        <f t="shared" si="272"/>
        <v>#VALUE!</v>
      </c>
      <c r="AK514" s="1053" t="e">
        <f t="shared" si="273"/>
        <v>#VALUE!</v>
      </c>
      <c r="AL514" s="1052">
        <f t="shared" si="274"/>
        <v>30</v>
      </c>
      <c r="AM514" s="1052">
        <f t="shared" si="255"/>
        <v>30</v>
      </c>
      <c r="AN514" s="1078">
        <f t="shared" si="275"/>
        <v>0</v>
      </c>
      <c r="AU514" s="51"/>
      <c r="AV514" s="51"/>
    </row>
    <row r="515" spans="3:48" ht="13.15" customHeight="1" x14ac:dyDescent="0.2">
      <c r="C515" s="45"/>
      <c r="D515" s="196" t="str">
        <f>IF(op!D403=0,"",op!D403)</f>
        <v/>
      </c>
      <c r="E515" s="196" t="str">
        <f>IF(op!E403=0,"",op!E403)</f>
        <v/>
      </c>
      <c r="F515" s="196" t="str">
        <f>IF(op!F403=0,"",op!F403)</f>
        <v/>
      </c>
      <c r="G515" s="48" t="str">
        <f>IF(op!G403="","",op!G403+1)</f>
        <v/>
      </c>
      <c r="H515" s="1294" t="str">
        <f>IF(op!H403=0,"",op!H403)</f>
        <v/>
      </c>
      <c r="I515" s="48" t="str">
        <f>IF(op!I403=0,"",op!I403)</f>
        <v/>
      </c>
      <c r="J515" s="198" t="str">
        <f t="shared" si="264"/>
        <v/>
      </c>
      <c r="K515" s="1295" t="str">
        <f>IF(op!K403=0,0,op!K403)</f>
        <v/>
      </c>
      <c r="L515" s="963"/>
      <c r="M515" s="951" t="str">
        <f>IF(K515="","",IF(op!M403=0,0,op!M403))</f>
        <v/>
      </c>
      <c r="N515" s="951" t="str">
        <f>IF(K515="","",IF(op!N403=0,0,op!N403))</f>
        <v/>
      </c>
      <c r="O515" s="1083" t="str">
        <f t="shared" si="257"/>
        <v/>
      </c>
      <c r="P515" s="1084" t="str">
        <f t="shared" si="258"/>
        <v/>
      </c>
      <c r="Q515" s="1084" t="str">
        <f t="shared" si="259"/>
        <v/>
      </c>
      <c r="R515" s="963"/>
      <c r="S515" s="1027" t="str">
        <f t="shared" si="265"/>
        <v/>
      </c>
      <c r="T515" s="1027" t="str">
        <f t="shared" si="266"/>
        <v/>
      </c>
      <c r="U515" s="1148" t="str">
        <f t="shared" si="260"/>
        <v/>
      </c>
      <c r="V515" s="6"/>
      <c r="Z515" s="1072" t="str">
        <f t="shared" si="267"/>
        <v/>
      </c>
      <c r="AA515" s="1073">
        <f>+tab!$C$156</f>
        <v>0.62</v>
      </c>
      <c r="AB515" s="1074" t="e">
        <f t="shared" si="261"/>
        <v>#VALUE!</v>
      </c>
      <c r="AC515" s="1074" t="e">
        <f t="shared" si="262"/>
        <v>#VALUE!</v>
      </c>
      <c r="AD515" s="1074" t="e">
        <f t="shared" si="263"/>
        <v>#VALUE!</v>
      </c>
      <c r="AE515" s="1075" t="e">
        <f t="shared" si="268"/>
        <v>#VALUE!</v>
      </c>
      <c r="AF515" s="1075" t="e">
        <f t="shared" si="269"/>
        <v>#VALUE!</v>
      </c>
      <c r="AG515" s="1076">
        <f>IF(H515&gt;8,tab!C$157,tab!C$160)</f>
        <v>0.5</v>
      </c>
      <c r="AH515" s="1050">
        <f t="shared" si="270"/>
        <v>0</v>
      </c>
      <c r="AI515" s="1050">
        <f t="shared" si="271"/>
        <v>0</v>
      </c>
      <c r="AJ515" s="1077" t="e">
        <f t="shared" si="272"/>
        <v>#VALUE!</v>
      </c>
      <c r="AK515" s="1053" t="e">
        <f t="shared" si="273"/>
        <v>#VALUE!</v>
      </c>
      <c r="AL515" s="1052">
        <f t="shared" si="274"/>
        <v>30</v>
      </c>
      <c r="AM515" s="1052">
        <f t="shared" si="255"/>
        <v>30</v>
      </c>
      <c r="AN515" s="1078">
        <f t="shared" si="275"/>
        <v>0</v>
      </c>
      <c r="AU515" s="51"/>
      <c r="AV515" s="51"/>
    </row>
    <row r="516" spans="3:48" ht="13.15" customHeight="1" x14ac:dyDescent="0.2">
      <c r="C516" s="45"/>
      <c r="D516" s="196" t="str">
        <f>IF(op!D404=0,"",op!D404)</f>
        <v/>
      </c>
      <c r="E516" s="196" t="str">
        <f>IF(op!E404=0,"",op!E404)</f>
        <v/>
      </c>
      <c r="F516" s="196" t="str">
        <f>IF(op!F404=0,"",op!F404)</f>
        <v/>
      </c>
      <c r="G516" s="48" t="str">
        <f>IF(op!G404="","",op!G404+1)</f>
        <v/>
      </c>
      <c r="H516" s="1294" t="str">
        <f>IF(op!H404=0,"",op!H404)</f>
        <v/>
      </c>
      <c r="I516" s="48" t="str">
        <f>IF(op!I404=0,"",op!I404)</f>
        <v/>
      </c>
      <c r="J516" s="198" t="str">
        <f t="shared" si="264"/>
        <v/>
      </c>
      <c r="K516" s="1295" t="str">
        <f>IF(op!K404=0,0,op!K404)</f>
        <v/>
      </c>
      <c r="L516" s="963"/>
      <c r="M516" s="951" t="str">
        <f>IF(K516="","",IF(op!M404=0,0,op!M404))</f>
        <v/>
      </c>
      <c r="N516" s="951" t="str">
        <f>IF(K516="","",IF(op!N404=0,0,op!N404))</f>
        <v/>
      </c>
      <c r="O516" s="1083" t="str">
        <f t="shared" si="257"/>
        <v/>
      </c>
      <c r="P516" s="1084" t="str">
        <f t="shared" si="258"/>
        <v/>
      </c>
      <c r="Q516" s="1084" t="str">
        <f t="shared" si="259"/>
        <v/>
      </c>
      <c r="R516" s="963"/>
      <c r="S516" s="1027" t="str">
        <f t="shared" si="265"/>
        <v/>
      </c>
      <c r="T516" s="1027" t="str">
        <f t="shared" si="266"/>
        <v/>
      </c>
      <c r="U516" s="1148" t="str">
        <f t="shared" si="260"/>
        <v/>
      </c>
      <c r="V516" s="6"/>
      <c r="Z516" s="1072" t="str">
        <f t="shared" si="267"/>
        <v/>
      </c>
      <c r="AA516" s="1073">
        <f>+tab!$C$156</f>
        <v>0.62</v>
      </c>
      <c r="AB516" s="1074" t="e">
        <f t="shared" si="261"/>
        <v>#VALUE!</v>
      </c>
      <c r="AC516" s="1074" t="e">
        <f t="shared" si="262"/>
        <v>#VALUE!</v>
      </c>
      <c r="AD516" s="1074" t="e">
        <f t="shared" si="263"/>
        <v>#VALUE!</v>
      </c>
      <c r="AE516" s="1075" t="e">
        <f t="shared" si="268"/>
        <v>#VALUE!</v>
      </c>
      <c r="AF516" s="1075" t="e">
        <f t="shared" si="269"/>
        <v>#VALUE!</v>
      </c>
      <c r="AG516" s="1076">
        <f>IF(H516&gt;8,tab!C$157,tab!C$160)</f>
        <v>0.5</v>
      </c>
      <c r="AH516" s="1050">
        <f t="shared" si="270"/>
        <v>0</v>
      </c>
      <c r="AI516" s="1050">
        <f t="shared" si="271"/>
        <v>0</v>
      </c>
      <c r="AJ516" s="1077" t="e">
        <f t="shared" si="272"/>
        <v>#VALUE!</v>
      </c>
      <c r="AK516" s="1053" t="e">
        <f t="shared" si="273"/>
        <v>#VALUE!</v>
      </c>
      <c r="AL516" s="1052">
        <f t="shared" si="274"/>
        <v>30</v>
      </c>
      <c r="AM516" s="1052">
        <f t="shared" si="255"/>
        <v>30</v>
      </c>
      <c r="AN516" s="1078">
        <f t="shared" si="275"/>
        <v>0</v>
      </c>
      <c r="AU516" s="51"/>
      <c r="AV516" s="51"/>
    </row>
    <row r="517" spans="3:48" ht="13.15" customHeight="1" x14ac:dyDescent="0.2">
      <c r="C517" s="45"/>
      <c r="D517" s="196" t="str">
        <f>IF(op!D405=0,"",op!D405)</f>
        <v/>
      </c>
      <c r="E517" s="196" t="str">
        <f>IF(op!E405=0,"",op!E405)</f>
        <v/>
      </c>
      <c r="F517" s="196" t="str">
        <f>IF(op!F405=0,"",op!F405)</f>
        <v/>
      </c>
      <c r="G517" s="48" t="str">
        <f>IF(op!G405="","",op!G405+1)</f>
        <v/>
      </c>
      <c r="H517" s="1294" t="str">
        <f>IF(op!H405=0,"",op!H405)</f>
        <v/>
      </c>
      <c r="I517" s="48" t="str">
        <f>IF(op!I405=0,"",op!I405)</f>
        <v/>
      </c>
      <c r="J517" s="198" t="str">
        <f t="shared" si="264"/>
        <v/>
      </c>
      <c r="K517" s="1295" t="str">
        <f>IF(op!K405=0,0,op!K405)</f>
        <v/>
      </c>
      <c r="L517" s="963"/>
      <c r="M517" s="951" t="str">
        <f>IF(K517="","",IF(op!M405=0,0,op!M405))</f>
        <v/>
      </c>
      <c r="N517" s="951" t="str">
        <f>IF(K517="","",IF(op!N405=0,0,op!N405))</f>
        <v/>
      </c>
      <c r="O517" s="1083" t="str">
        <f t="shared" si="257"/>
        <v/>
      </c>
      <c r="P517" s="1084" t="str">
        <f t="shared" si="258"/>
        <v/>
      </c>
      <c r="Q517" s="1084" t="str">
        <f t="shared" si="259"/>
        <v/>
      </c>
      <c r="R517" s="963"/>
      <c r="S517" s="1027" t="str">
        <f t="shared" si="265"/>
        <v/>
      </c>
      <c r="T517" s="1027" t="str">
        <f t="shared" si="266"/>
        <v/>
      </c>
      <c r="U517" s="1148" t="str">
        <f t="shared" si="260"/>
        <v/>
      </c>
      <c r="V517" s="6"/>
      <c r="Z517" s="1072" t="str">
        <f t="shared" si="267"/>
        <v/>
      </c>
      <c r="AA517" s="1073">
        <f>+tab!$C$156</f>
        <v>0.62</v>
      </c>
      <c r="AB517" s="1074" t="e">
        <f t="shared" si="261"/>
        <v>#VALUE!</v>
      </c>
      <c r="AC517" s="1074" t="e">
        <f t="shared" si="262"/>
        <v>#VALUE!</v>
      </c>
      <c r="AD517" s="1074" t="e">
        <f t="shared" si="263"/>
        <v>#VALUE!</v>
      </c>
      <c r="AE517" s="1075" t="e">
        <f t="shared" si="268"/>
        <v>#VALUE!</v>
      </c>
      <c r="AF517" s="1075" t="e">
        <f t="shared" si="269"/>
        <v>#VALUE!</v>
      </c>
      <c r="AG517" s="1076">
        <f>IF(H517&gt;8,tab!C$157,tab!C$160)</f>
        <v>0.5</v>
      </c>
      <c r="AH517" s="1050">
        <f t="shared" si="270"/>
        <v>0</v>
      </c>
      <c r="AI517" s="1050">
        <f t="shared" si="271"/>
        <v>0</v>
      </c>
      <c r="AJ517" s="1077" t="e">
        <f t="shared" si="272"/>
        <v>#VALUE!</v>
      </c>
      <c r="AK517" s="1053" t="e">
        <f t="shared" si="273"/>
        <v>#VALUE!</v>
      </c>
      <c r="AL517" s="1052">
        <f t="shared" si="274"/>
        <v>30</v>
      </c>
      <c r="AM517" s="1052">
        <f t="shared" si="255"/>
        <v>30</v>
      </c>
      <c r="AN517" s="1078">
        <f t="shared" si="275"/>
        <v>0</v>
      </c>
      <c r="AU517" s="51"/>
      <c r="AV517" s="51"/>
    </row>
    <row r="518" spans="3:48" ht="13.15" customHeight="1" x14ac:dyDescent="0.2">
      <c r="C518" s="45"/>
      <c r="D518" s="196" t="str">
        <f>IF(op!D406=0,"",op!D406)</f>
        <v/>
      </c>
      <c r="E518" s="196" t="str">
        <f>IF(op!E406=0,"",op!E406)</f>
        <v/>
      </c>
      <c r="F518" s="196" t="str">
        <f>IF(op!F406=0,"",op!F406)</f>
        <v/>
      </c>
      <c r="G518" s="48" t="str">
        <f>IF(op!G406="","",op!G406+1)</f>
        <v/>
      </c>
      <c r="H518" s="1294" t="str">
        <f>IF(op!H406=0,"",op!H406)</f>
        <v/>
      </c>
      <c r="I518" s="48" t="str">
        <f>IF(op!I406=0,"",op!I406)</f>
        <v/>
      </c>
      <c r="J518" s="198" t="str">
        <f t="shared" si="264"/>
        <v/>
      </c>
      <c r="K518" s="1295" t="str">
        <f>IF(op!K406=0,0,op!K406)</f>
        <v/>
      </c>
      <c r="L518" s="963"/>
      <c r="M518" s="951" t="str">
        <f>IF(K518="","",IF(op!M406=0,0,op!M406))</f>
        <v/>
      </c>
      <c r="N518" s="951" t="str">
        <f>IF(K518="","",IF(op!N406=0,0,op!N406))</f>
        <v/>
      </c>
      <c r="O518" s="1083" t="str">
        <f t="shared" si="257"/>
        <v/>
      </c>
      <c r="P518" s="1084" t="str">
        <f t="shared" si="258"/>
        <v/>
      </c>
      <c r="Q518" s="1084" t="str">
        <f t="shared" si="259"/>
        <v/>
      </c>
      <c r="R518" s="963"/>
      <c r="S518" s="1027" t="str">
        <f t="shared" si="265"/>
        <v/>
      </c>
      <c r="T518" s="1027" t="str">
        <f t="shared" si="266"/>
        <v/>
      </c>
      <c r="U518" s="1148" t="str">
        <f t="shared" si="260"/>
        <v/>
      </c>
      <c r="V518" s="6"/>
      <c r="Z518" s="1072" t="str">
        <f t="shared" si="267"/>
        <v/>
      </c>
      <c r="AA518" s="1073">
        <f>+tab!$C$156</f>
        <v>0.62</v>
      </c>
      <c r="AB518" s="1074" t="e">
        <f t="shared" si="261"/>
        <v>#VALUE!</v>
      </c>
      <c r="AC518" s="1074" t="e">
        <f t="shared" si="262"/>
        <v>#VALUE!</v>
      </c>
      <c r="AD518" s="1074" t="e">
        <f t="shared" si="263"/>
        <v>#VALUE!</v>
      </c>
      <c r="AE518" s="1075" t="e">
        <f t="shared" si="268"/>
        <v>#VALUE!</v>
      </c>
      <c r="AF518" s="1075" t="e">
        <f t="shared" si="269"/>
        <v>#VALUE!</v>
      </c>
      <c r="AG518" s="1076">
        <f>IF(H518&gt;8,tab!C$157,tab!C$160)</f>
        <v>0.5</v>
      </c>
      <c r="AH518" s="1050">
        <f t="shared" si="270"/>
        <v>0</v>
      </c>
      <c r="AI518" s="1050">
        <f t="shared" si="271"/>
        <v>0</v>
      </c>
      <c r="AJ518" s="1077" t="e">
        <f t="shared" si="272"/>
        <v>#VALUE!</v>
      </c>
      <c r="AK518" s="1053" t="e">
        <f t="shared" si="273"/>
        <v>#VALUE!</v>
      </c>
      <c r="AL518" s="1052">
        <f t="shared" si="274"/>
        <v>30</v>
      </c>
      <c r="AM518" s="1052">
        <f t="shared" si="255"/>
        <v>30</v>
      </c>
      <c r="AN518" s="1078">
        <f t="shared" si="275"/>
        <v>0</v>
      </c>
      <c r="AU518" s="51"/>
      <c r="AV518" s="51"/>
    </row>
    <row r="519" spans="3:48" ht="13.15" customHeight="1" x14ac:dyDescent="0.2">
      <c r="C519" s="45"/>
      <c r="D519" s="196" t="str">
        <f>IF(op!D407=0,"",op!D407)</f>
        <v/>
      </c>
      <c r="E519" s="196" t="str">
        <f>IF(op!E407=0,"",op!E407)</f>
        <v/>
      </c>
      <c r="F519" s="196" t="str">
        <f>IF(op!F407=0,"",op!F407)</f>
        <v/>
      </c>
      <c r="G519" s="48" t="str">
        <f>IF(op!G407="","",op!G407+1)</f>
        <v/>
      </c>
      <c r="H519" s="1294" t="str">
        <f>IF(op!H407=0,"",op!H407)</f>
        <v/>
      </c>
      <c r="I519" s="48" t="str">
        <f>IF(op!I407=0,"",op!I407)</f>
        <v/>
      </c>
      <c r="J519" s="198" t="str">
        <f t="shared" si="264"/>
        <v/>
      </c>
      <c r="K519" s="1295" t="str">
        <f>IF(op!K407=0,0,op!K407)</f>
        <v/>
      </c>
      <c r="L519" s="963"/>
      <c r="M519" s="951" t="str">
        <f>IF(K519="","",IF(op!M407=0,0,op!M407))</f>
        <v/>
      </c>
      <c r="N519" s="951" t="str">
        <f>IF(K519="","",IF(op!N407=0,0,op!N407))</f>
        <v/>
      </c>
      <c r="O519" s="1083" t="str">
        <f t="shared" si="257"/>
        <v/>
      </c>
      <c r="P519" s="1084" t="str">
        <f t="shared" si="258"/>
        <v/>
      </c>
      <c r="Q519" s="1084" t="str">
        <f t="shared" si="259"/>
        <v/>
      </c>
      <c r="R519" s="963"/>
      <c r="S519" s="1027" t="str">
        <f t="shared" si="265"/>
        <v/>
      </c>
      <c r="T519" s="1027" t="str">
        <f t="shared" si="266"/>
        <v/>
      </c>
      <c r="U519" s="1148" t="str">
        <f t="shared" si="260"/>
        <v/>
      </c>
      <c r="V519" s="6"/>
      <c r="Z519" s="1072" t="str">
        <f t="shared" si="267"/>
        <v/>
      </c>
      <c r="AA519" s="1073">
        <f>+tab!$C$156</f>
        <v>0.62</v>
      </c>
      <c r="AB519" s="1074" t="e">
        <f t="shared" si="261"/>
        <v>#VALUE!</v>
      </c>
      <c r="AC519" s="1074" t="e">
        <f t="shared" si="262"/>
        <v>#VALUE!</v>
      </c>
      <c r="AD519" s="1074" t="e">
        <f t="shared" si="263"/>
        <v>#VALUE!</v>
      </c>
      <c r="AE519" s="1075" t="e">
        <f t="shared" si="268"/>
        <v>#VALUE!</v>
      </c>
      <c r="AF519" s="1075" t="e">
        <f t="shared" si="269"/>
        <v>#VALUE!</v>
      </c>
      <c r="AG519" s="1076">
        <f>IF(H519&gt;8,tab!C$157,tab!C$160)</f>
        <v>0.5</v>
      </c>
      <c r="AH519" s="1050">
        <f t="shared" si="270"/>
        <v>0</v>
      </c>
      <c r="AI519" s="1050">
        <f t="shared" si="271"/>
        <v>0</v>
      </c>
      <c r="AJ519" s="1077" t="e">
        <f t="shared" si="272"/>
        <v>#VALUE!</v>
      </c>
      <c r="AK519" s="1053" t="e">
        <f t="shared" si="273"/>
        <v>#VALUE!</v>
      </c>
      <c r="AL519" s="1052">
        <f t="shared" si="274"/>
        <v>30</v>
      </c>
      <c r="AM519" s="1052">
        <f t="shared" si="255"/>
        <v>30</v>
      </c>
      <c r="AN519" s="1078">
        <f t="shared" si="275"/>
        <v>0</v>
      </c>
      <c r="AU519" s="51"/>
      <c r="AV519" s="51"/>
    </row>
    <row r="520" spans="3:48" ht="13.15" customHeight="1" x14ac:dyDescent="0.2">
      <c r="C520" s="45"/>
      <c r="D520" s="196" t="str">
        <f>IF(op!D408=0,"",op!D408)</f>
        <v/>
      </c>
      <c r="E520" s="196" t="str">
        <f>IF(op!E408=0,"",op!E408)</f>
        <v/>
      </c>
      <c r="F520" s="196" t="str">
        <f>IF(op!F408=0,"",op!F408)</f>
        <v/>
      </c>
      <c r="G520" s="48" t="str">
        <f>IF(op!G408="","",op!G408+1)</f>
        <v/>
      </c>
      <c r="H520" s="1294" t="str">
        <f>IF(op!H408=0,"",op!H408)</f>
        <v/>
      </c>
      <c r="I520" s="48" t="str">
        <f>IF(op!I408=0,"",op!I408)</f>
        <v/>
      </c>
      <c r="J520" s="198" t="str">
        <f t="shared" si="264"/>
        <v/>
      </c>
      <c r="K520" s="1295" t="str">
        <f>IF(op!K408=0,0,op!K408)</f>
        <v/>
      </c>
      <c r="L520" s="963"/>
      <c r="M520" s="951" t="str">
        <f>IF(K520="","",IF(op!M408=0,0,op!M408))</f>
        <v/>
      </c>
      <c r="N520" s="951" t="str">
        <f>IF(K520="","",IF(op!N408=0,0,op!N408))</f>
        <v/>
      </c>
      <c r="O520" s="1083" t="str">
        <f t="shared" si="257"/>
        <v/>
      </c>
      <c r="P520" s="1084" t="str">
        <f t="shared" si="258"/>
        <v/>
      </c>
      <c r="Q520" s="1084" t="str">
        <f t="shared" si="259"/>
        <v/>
      </c>
      <c r="R520" s="963"/>
      <c r="S520" s="1027" t="str">
        <f t="shared" si="265"/>
        <v/>
      </c>
      <c r="T520" s="1027" t="str">
        <f t="shared" si="266"/>
        <v/>
      </c>
      <c r="U520" s="1148" t="str">
        <f t="shared" si="260"/>
        <v/>
      </c>
      <c r="V520" s="6"/>
      <c r="Z520" s="1072" t="str">
        <f t="shared" si="267"/>
        <v/>
      </c>
      <c r="AA520" s="1073">
        <f>+tab!$C$156</f>
        <v>0.62</v>
      </c>
      <c r="AB520" s="1074" t="e">
        <f t="shared" si="261"/>
        <v>#VALUE!</v>
      </c>
      <c r="AC520" s="1074" t="e">
        <f t="shared" si="262"/>
        <v>#VALUE!</v>
      </c>
      <c r="AD520" s="1074" t="e">
        <f t="shared" si="263"/>
        <v>#VALUE!</v>
      </c>
      <c r="AE520" s="1075" t="e">
        <f t="shared" si="268"/>
        <v>#VALUE!</v>
      </c>
      <c r="AF520" s="1075" t="e">
        <f t="shared" si="269"/>
        <v>#VALUE!</v>
      </c>
      <c r="AG520" s="1076">
        <f>IF(H520&gt;8,tab!C$157,tab!C$160)</f>
        <v>0.5</v>
      </c>
      <c r="AH520" s="1050">
        <f t="shared" si="270"/>
        <v>0</v>
      </c>
      <c r="AI520" s="1050">
        <f t="shared" si="271"/>
        <v>0</v>
      </c>
      <c r="AJ520" s="1077" t="e">
        <f t="shared" si="272"/>
        <v>#VALUE!</v>
      </c>
      <c r="AK520" s="1053" t="e">
        <f t="shared" si="273"/>
        <v>#VALUE!</v>
      </c>
      <c r="AL520" s="1052">
        <f t="shared" si="274"/>
        <v>30</v>
      </c>
      <c r="AM520" s="1052">
        <f t="shared" si="255"/>
        <v>30</v>
      </c>
      <c r="AN520" s="1078">
        <f t="shared" si="275"/>
        <v>0</v>
      </c>
      <c r="AU520" s="51"/>
      <c r="AV520" s="51"/>
    </row>
    <row r="521" spans="3:48" ht="13.15" customHeight="1" x14ac:dyDescent="0.2">
      <c r="C521" s="45"/>
      <c r="D521" s="196" t="str">
        <f>IF(op!D409=0,"",op!D409)</f>
        <v/>
      </c>
      <c r="E521" s="196" t="str">
        <f>IF(op!E409=0,"",op!E409)</f>
        <v/>
      </c>
      <c r="F521" s="196" t="str">
        <f>IF(op!F409=0,"",op!F409)</f>
        <v/>
      </c>
      <c r="G521" s="48" t="str">
        <f>IF(op!G409="","",op!G409+1)</f>
        <v/>
      </c>
      <c r="H521" s="1294" t="str">
        <f>IF(op!H409=0,"",op!H409)</f>
        <v/>
      </c>
      <c r="I521" s="48" t="str">
        <f>IF(op!I409=0,"",op!I409)</f>
        <v/>
      </c>
      <c r="J521" s="198" t="str">
        <f t="shared" si="264"/>
        <v/>
      </c>
      <c r="K521" s="1295" t="str">
        <f>IF(op!K409=0,0,op!K409)</f>
        <v/>
      </c>
      <c r="L521" s="963"/>
      <c r="M521" s="951" t="str">
        <f>IF(K521="","",IF(op!M409=0,0,op!M409))</f>
        <v/>
      </c>
      <c r="N521" s="951" t="str">
        <f>IF(K521="","",IF(op!N409=0,0,op!N409))</f>
        <v/>
      </c>
      <c r="O521" s="1083" t="str">
        <f t="shared" si="257"/>
        <v/>
      </c>
      <c r="P521" s="1084" t="str">
        <f t="shared" si="258"/>
        <v/>
      </c>
      <c r="Q521" s="1084" t="str">
        <f t="shared" si="259"/>
        <v/>
      </c>
      <c r="R521" s="963"/>
      <c r="S521" s="1027" t="str">
        <f t="shared" si="265"/>
        <v/>
      </c>
      <c r="T521" s="1027" t="str">
        <f t="shared" si="266"/>
        <v/>
      </c>
      <c r="U521" s="1148" t="str">
        <f t="shared" si="260"/>
        <v/>
      </c>
      <c r="V521" s="6"/>
      <c r="Z521" s="1072" t="str">
        <f t="shared" si="267"/>
        <v/>
      </c>
      <c r="AA521" s="1073">
        <f>+tab!$C$156</f>
        <v>0.62</v>
      </c>
      <c r="AB521" s="1074" t="e">
        <f t="shared" si="261"/>
        <v>#VALUE!</v>
      </c>
      <c r="AC521" s="1074" t="e">
        <f t="shared" si="262"/>
        <v>#VALUE!</v>
      </c>
      <c r="AD521" s="1074" t="e">
        <f t="shared" si="263"/>
        <v>#VALUE!</v>
      </c>
      <c r="AE521" s="1075" t="e">
        <f t="shared" si="268"/>
        <v>#VALUE!</v>
      </c>
      <c r="AF521" s="1075" t="e">
        <f t="shared" si="269"/>
        <v>#VALUE!</v>
      </c>
      <c r="AG521" s="1076">
        <f>IF(H521&gt;8,tab!C$157,tab!C$160)</f>
        <v>0.5</v>
      </c>
      <c r="AH521" s="1050">
        <f t="shared" si="270"/>
        <v>0</v>
      </c>
      <c r="AI521" s="1050">
        <f t="shared" si="271"/>
        <v>0</v>
      </c>
      <c r="AJ521" s="1077" t="e">
        <f t="shared" si="272"/>
        <v>#VALUE!</v>
      </c>
      <c r="AK521" s="1053" t="e">
        <f t="shared" si="273"/>
        <v>#VALUE!</v>
      </c>
      <c r="AL521" s="1052">
        <f t="shared" si="274"/>
        <v>30</v>
      </c>
      <c r="AM521" s="1052">
        <f t="shared" si="255"/>
        <v>30</v>
      </c>
      <c r="AN521" s="1078">
        <f t="shared" si="275"/>
        <v>0</v>
      </c>
      <c r="AU521" s="51"/>
      <c r="AV521" s="51"/>
    </row>
    <row r="522" spans="3:48" ht="13.15" customHeight="1" x14ac:dyDescent="0.2">
      <c r="C522" s="45"/>
      <c r="D522" s="196" t="str">
        <f>IF(op!D410=0,"",op!D410)</f>
        <v/>
      </c>
      <c r="E522" s="196" t="str">
        <f>IF(op!E410=0,"",op!E410)</f>
        <v/>
      </c>
      <c r="F522" s="196" t="str">
        <f>IF(op!F410=0,"",op!F410)</f>
        <v/>
      </c>
      <c r="G522" s="48" t="str">
        <f>IF(op!G410="","",op!G410+1)</f>
        <v/>
      </c>
      <c r="H522" s="1294" t="str">
        <f>IF(op!H410=0,"",op!H410)</f>
        <v/>
      </c>
      <c r="I522" s="48" t="str">
        <f>IF(op!I410=0,"",op!I410)</f>
        <v/>
      </c>
      <c r="J522" s="198" t="str">
        <f t="shared" si="264"/>
        <v/>
      </c>
      <c r="K522" s="1295" t="str">
        <f>IF(op!K410=0,0,op!K410)</f>
        <v/>
      </c>
      <c r="L522" s="963"/>
      <c r="M522" s="951" t="str">
        <f>IF(K522="","",IF(op!M410=0,0,op!M410))</f>
        <v/>
      </c>
      <c r="N522" s="951" t="str">
        <f>IF(K522="","",IF(op!N410=0,0,op!N410))</f>
        <v/>
      </c>
      <c r="O522" s="1083" t="str">
        <f t="shared" si="257"/>
        <v/>
      </c>
      <c r="P522" s="1084" t="str">
        <f t="shared" si="258"/>
        <v/>
      </c>
      <c r="Q522" s="1084" t="str">
        <f t="shared" si="259"/>
        <v/>
      </c>
      <c r="R522" s="963"/>
      <c r="S522" s="1027" t="str">
        <f t="shared" si="265"/>
        <v/>
      </c>
      <c r="T522" s="1027" t="str">
        <f t="shared" si="266"/>
        <v/>
      </c>
      <c r="U522" s="1148" t="str">
        <f t="shared" si="260"/>
        <v/>
      </c>
      <c r="V522" s="6"/>
      <c r="Z522" s="1072" t="str">
        <f t="shared" si="267"/>
        <v/>
      </c>
      <c r="AA522" s="1073">
        <f>+tab!$C$156</f>
        <v>0.62</v>
      </c>
      <c r="AB522" s="1074" t="e">
        <f t="shared" si="261"/>
        <v>#VALUE!</v>
      </c>
      <c r="AC522" s="1074" t="e">
        <f t="shared" si="262"/>
        <v>#VALUE!</v>
      </c>
      <c r="AD522" s="1074" t="e">
        <f t="shared" si="263"/>
        <v>#VALUE!</v>
      </c>
      <c r="AE522" s="1075" t="e">
        <f t="shared" si="268"/>
        <v>#VALUE!</v>
      </c>
      <c r="AF522" s="1075" t="e">
        <f t="shared" si="269"/>
        <v>#VALUE!</v>
      </c>
      <c r="AG522" s="1076">
        <f>IF(H522&gt;8,tab!C$157,tab!C$160)</f>
        <v>0.5</v>
      </c>
      <c r="AH522" s="1050">
        <f t="shared" si="270"/>
        <v>0</v>
      </c>
      <c r="AI522" s="1050">
        <f t="shared" si="271"/>
        <v>0</v>
      </c>
      <c r="AJ522" s="1077" t="e">
        <f t="shared" si="272"/>
        <v>#VALUE!</v>
      </c>
      <c r="AK522" s="1053" t="e">
        <f t="shared" si="273"/>
        <v>#VALUE!</v>
      </c>
      <c r="AL522" s="1052">
        <f t="shared" si="274"/>
        <v>30</v>
      </c>
      <c r="AM522" s="1052">
        <f t="shared" si="255"/>
        <v>30</v>
      </c>
      <c r="AN522" s="1078">
        <f t="shared" si="275"/>
        <v>0</v>
      </c>
      <c r="AU522" s="51"/>
      <c r="AV522" s="51"/>
    </row>
    <row r="523" spans="3:48" ht="13.15" customHeight="1" x14ac:dyDescent="0.2">
      <c r="C523" s="45"/>
      <c r="D523" s="196" t="str">
        <f>IF(op!D411=0,"",op!D411)</f>
        <v/>
      </c>
      <c r="E523" s="196" t="str">
        <f>IF(op!E411=0,"",op!E411)</f>
        <v/>
      </c>
      <c r="F523" s="196" t="str">
        <f>IF(op!F411=0,"",op!F411)</f>
        <v/>
      </c>
      <c r="G523" s="48" t="str">
        <f>IF(op!G411="","",op!G411+1)</f>
        <v/>
      </c>
      <c r="H523" s="1294" t="str">
        <f>IF(op!H411=0,"",op!H411)</f>
        <v/>
      </c>
      <c r="I523" s="48" t="str">
        <f>IF(op!I411=0,"",op!I411)</f>
        <v/>
      </c>
      <c r="J523" s="198" t="str">
        <f t="shared" si="264"/>
        <v/>
      </c>
      <c r="K523" s="1295" t="str">
        <f>IF(op!K411=0,0,op!K411)</f>
        <v/>
      </c>
      <c r="L523" s="963"/>
      <c r="M523" s="951" t="str">
        <f>IF(K523="","",IF(op!M411=0,0,op!M411))</f>
        <v/>
      </c>
      <c r="N523" s="951" t="str">
        <f>IF(K523="","",IF(op!N411=0,0,op!N411))</f>
        <v/>
      </c>
      <c r="O523" s="1083" t="str">
        <f t="shared" si="257"/>
        <v/>
      </c>
      <c r="P523" s="1084" t="str">
        <f t="shared" si="258"/>
        <v/>
      </c>
      <c r="Q523" s="1084" t="str">
        <f t="shared" si="259"/>
        <v/>
      </c>
      <c r="R523" s="963"/>
      <c r="S523" s="1027" t="str">
        <f t="shared" si="265"/>
        <v/>
      </c>
      <c r="T523" s="1027" t="str">
        <f t="shared" si="266"/>
        <v/>
      </c>
      <c r="U523" s="1148" t="str">
        <f t="shared" si="260"/>
        <v/>
      </c>
      <c r="V523" s="6"/>
      <c r="Z523" s="1072" t="str">
        <f t="shared" si="267"/>
        <v/>
      </c>
      <c r="AA523" s="1073">
        <f>+tab!$C$156</f>
        <v>0.62</v>
      </c>
      <c r="AB523" s="1074" t="e">
        <f t="shared" si="261"/>
        <v>#VALUE!</v>
      </c>
      <c r="AC523" s="1074" t="e">
        <f t="shared" si="262"/>
        <v>#VALUE!</v>
      </c>
      <c r="AD523" s="1074" t="e">
        <f t="shared" si="263"/>
        <v>#VALUE!</v>
      </c>
      <c r="AE523" s="1075" t="e">
        <f t="shared" si="268"/>
        <v>#VALUE!</v>
      </c>
      <c r="AF523" s="1075" t="e">
        <f t="shared" si="269"/>
        <v>#VALUE!</v>
      </c>
      <c r="AG523" s="1076">
        <f>IF(H523&gt;8,tab!C$157,tab!C$160)</f>
        <v>0.5</v>
      </c>
      <c r="AH523" s="1050">
        <f t="shared" si="270"/>
        <v>0</v>
      </c>
      <c r="AI523" s="1050">
        <f t="shared" si="271"/>
        <v>0</v>
      </c>
      <c r="AJ523" s="1077" t="e">
        <f t="shared" si="272"/>
        <v>#VALUE!</v>
      </c>
      <c r="AK523" s="1053" t="e">
        <f t="shared" si="273"/>
        <v>#VALUE!</v>
      </c>
      <c r="AL523" s="1052">
        <f t="shared" si="274"/>
        <v>30</v>
      </c>
      <c r="AM523" s="1052">
        <f t="shared" si="255"/>
        <v>30</v>
      </c>
      <c r="AN523" s="1078">
        <f t="shared" si="275"/>
        <v>0</v>
      </c>
      <c r="AU523" s="51"/>
      <c r="AV523" s="51"/>
    </row>
    <row r="524" spans="3:48" ht="13.15" customHeight="1" x14ac:dyDescent="0.2">
      <c r="C524" s="45"/>
      <c r="D524" s="196" t="str">
        <f>IF(op!D412=0,"",op!D412)</f>
        <v/>
      </c>
      <c r="E524" s="196" t="str">
        <f>IF(op!E412=0,"",op!E412)</f>
        <v/>
      </c>
      <c r="F524" s="196" t="str">
        <f>IF(op!F412=0,"",op!F412)</f>
        <v/>
      </c>
      <c r="G524" s="48" t="str">
        <f>IF(op!G412="","",op!G412+1)</f>
        <v/>
      </c>
      <c r="H524" s="1294" t="str">
        <f>IF(op!H412=0,"",op!H412)</f>
        <v/>
      </c>
      <c r="I524" s="48" t="str">
        <f>IF(op!I412=0,"",op!I412)</f>
        <v/>
      </c>
      <c r="J524" s="198" t="str">
        <f t="shared" si="264"/>
        <v/>
      </c>
      <c r="K524" s="1295" t="str">
        <f>IF(op!K412=0,0,op!K412)</f>
        <v/>
      </c>
      <c r="L524" s="963"/>
      <c r="M524" s="951" t="str">
        <f>IF(K524="","",IF(op!M412=0,0,op!M412))</f>
        <v/>
      </c>
      <c r="N524" s="951" t="str">
        <f>IF(K524="","",IF(op!N412=0,0,op!N412))</f>
        <v/>
      </c>
      <c r="O524" s="1083" t="str">
        <f t="shared" si="257"/>
        <v/>
      </c>
      <c r="P524" s="1084" t="str">
        <f t="shared" si="258"/>
        <v/>
      </c>
      <c r="Q524" s="1084" t="str">
        <f t="shared" si="259"/>
        <v/>
      </c>
      <c r="R524" s="963"/>
      <c r="S524" s="1027" t="str">
        <f t="shared" si="265"/>
        <v/>
      </c>
      <c r="T524" s="1027" t="str">
        <f t="shared" si="266"/>
        <v/>
      </c>
      <c r="U524" s="1148" t="str">
        <f t="shared" si="260"/>
        <v/>
      </c>
      <c r="V524" s="6"/>
      <c r="Z524" s="1072" t="str">
        <f t="shared" si="267"/>
        <v/>
      </c>
      <c r="AA524" s="1073">
        <f>+tab!$C$156</f>
        <v>0.62</v>
      </c>
      <c r="AB524" s="1074" t="e">
        <f t="shared" si="261"/>
        <v>#VALUE!</v>
      </c>
      <c r="AC524" s="1074" t="e">
        <f t="shared" si="262"/>
        <v>#VALUE!</v>
      </c>
      <c r="AD524" s="1074" t="e">
        <f t="shared" si="263"/>
        <v>#VALUE!</v>
      </c>
      <c r="AE524" s="1075" t="e">
        <f t="shared" si="268"/>
        <v>#VALUE!</v>
      </c>
      <c r="AF524" s="1075" t="e">
        <f t="shared" si="269"/>
        <v>#VALUE!</v>
      </c>
      <c r="AG524" s="1076">
        <f>IF(H524&gt;8,tab!C$157,tab!C$160)</f>
        <v>0.5</v>
      </c>
      <c r="AH524" s="1050">
        <f t="shared" si="270"/>
        <v>0</v>
      </c>
      <c r="AI524" s="1050">
        <f t="shared" si="271"/>
        <v>0</v>
      </c>
      <c r="AJ524" s="1077" t="e">
        <f t="shared" si="272"/>
        <v>#VALUE!</v>
      </c>
      <c r="AK524" s="1053" t="e">
        <f t="shared" si="273"/>
        <v>#VALUE!</v>
      </c>
      <c r="AL524" s="1052">
        <f t="shared" si="274"/>
        <v>30</v>
      </c>
      <c r="AM524" s="1052">
        <f t="shared" si="255"/>
        <v>30</v>
      </c>
      <c r="AN524" s="1078">
        <f t="shared" si="275"/>
        <v>0</v>
      </c>
      <c r="AU524" s="51"/>
      <c r="AV524" s="51"/>
    </row>
    <row r="525" spans="3:48" ht="13.15" customHeight="1" x14ac:dyDescent="0.2">
      <c r="C525" s="45"/>
      <c r="D525" s="196" t="str">
        <f>IF(op!D413=0,"",op!D413)</f>
        <v/>
      </c>
      <c r="E525" s="196" t="str">
        <f>IF(op!E413=0,"",op!E413)</f>
        <v/>
      </c>
      <c r="F525" s="196" t="str">
        <f>IF(op!F413=0,"",op!F413)</f>
        <v/>
      </c>
      <c r="G525" s="48" t="str">
        <f>IF(op!G413="","",op!G413+1)</f>
        <v/>
      </c>
      <c r="H525" s="1294" t="str">
        <f>IF(op!H413=0,"",op!H413)</f>
        <v/>
      </c>
      <c r="I525" s="48" t="str">
        <f>IF(op!I413=0,"",op!I413)</f>
        <v/>
      </c>
      <c r="J525" s="198" t="str">
        <f t="shared" si="264"/>
        <v/>
      </c>
      <c r="K525" s="1295" t="str">
        <f>IF(op!K413=0,0,op!K413)</f>
        <v/>
      </c>
      <c r="L525" s="963"/>
      <c r="M525" s="951" t="str">
        <f>IF(K525="","",IF(op!M413=0,0,op!M413))</f>
        <v/>
      </c>
      <c r="N525" s="951" t="str">
        <f>IF(K525="","",IF(op!N413=0,0,op!N413))</f>
        <v/>
      </c>
      <c r="O525" s="1083" t="str">
        <f t="shared" si="257"/>
        <v/>
      </c>
      <c r="P525" s="1084" t="str">
        <f t="shared" si="258"/>
        <v/>
      </c>
      <c r="Q525" s="1084" t="str">
        <f t="shared" si="259"/>
        <v/>
      </c>
      <c r="R525" s="963"/>
      <c r="S525" s="1027" t="str">
        <f t="shared" si="265"/>
        <v/>
      </c>
      <c r="T525" s="1027" t="str">
        <f t="shared" si="266"/>
        <v/>
      </c>
      <c r="U525" s="1148" t="str">
        <f t="shared" si="260"/>
        <v/>
      </c>
      <c r="V525" s="6"/>
      <c r="Z525" s="1072" t="str">
        <f t="shared" si="267"/>
        <v/>
      </c>
      <c r="AA525" s="1073">
        <f>+tab!$C$156</f>
        <v>0.62</v>
      </c>
      <c r="AB525" s="1074" t="e">
        <f t="shared" si="261"/>
        <v>#VALUE!</v>
      </c>
      <c r="AC525" s="1074" t="e">
        <f t="shared" si="262"/>
        <v>#VALUE!</v>
      </c>
      <c r="AD525" s="1074" t="e">
        <f t="shared" si="263"/>
        <v>#VALUE!</v>
      </c>
      <c r="AE525" s="1075" t="e">
        <f t="shared" si="268"/>
        <v>#VALUE!</v>
      </c>
      <c r="AF525" s="1075" t="e">
        <f t="shared" si="269"/>
        <v>#VALUE!</v>
      </c>
      <c r="AG525" s="1076">
        <f>IF(H525&gt;8,tab!C$157,tab!C$160)</f>
        <v>0.5</v>
      </c>
      <c r="AH525" s="1050">
        <f t="shared" si="270"/>
        <v>0</v>
      </c>
      <c r="AI525" s="1050">
        <f t="shared" si="271"/>
        <v>0</v>
      </c>
      <c r="AJ525" s="1077" t="e">
        <f t="shared" si="272"/>
        <v>#VALUE!</v>
      </c>
      <c r="AK525" s="1053" t="e">
        <f t="shared" si="273"/>
        <v>#VALUE!</v>
      </c>
      <c r="AL525" s="1052">
        <f t="shared" si="274"/>
        <v>30</v>
      </c>
      <c r="AM525" s="1052">
        <f t="shared" si="255"/>
        <v>30</v>
      </c>
      <c r="AN525" s="1078">
        <f t="shared" si="275"/>
        <v>0</v>
      </c>
      <c r="AU525" s="51"/>
      <c r="AV525" s="51"/>
    </row>
    <row r="526" spans="3:48" ht="13.15" customHeight="1" x14ac:dyDescent="0.2">
      <c r="C526" s="45"/>
      <c r="D526" s="196" t="str">
        <f>IF(op!D414=0,"",op!D414)</f>
        <v/>
      </c>
      <c r="E526" s="196" t="str">
        <f>IF(op!E414=0,"",op!E414)</f>
        <v/>
      </c>
      <c r="F526" s="196" t="str">
        <f>IF(op!F414=0,"",op!F414)</f>
        <v/>
      </c>
      <c r="G526" s="48" t="str">
        <f>IF(op!G414="","",op!G414+1)</f>
        <v/>
      </c>
      <c r="H526" s="1294" t="str">
        <f>IF(op!H414=0,"",op!H414)</f>
        <v/>
      </c>
      <c r="I526" s="48" t="str">
        <f>IF(op!I414=0,"",op!I414)</f>
        <v/>
      </c>
      <c r="J526" s="198" t="str">
        <f t="shared" si="264"/>
        <v/>
      </c>
      <c r="K526" s="1295" t="str">
        <f>IF(op!K414=0,0,op!K414)</f>
        <v/>
      </c>
      <c r="L526" s="963"/>
      <c r="M526" s="951" t="str">
        <f>IF(K526="","",IF(op!M414=0,0,op!M414))</f>
        <v/>
      </c>
      <c r="N526" s="951" t="str">
        <f>IF(K526="","",IF(op!N414=0,0,op!N414))</f>
        <v/>
      </c>
      <c r="O526" s="1083" t="str">
        <f t="shared" si="257"/>
        <v/>
      </c>
      <c r="P526" s="1084" t="str">
        <f t="shared" si="258"/>
        <v/>
      </c>
      <c r="Q526" s="1084" t="str">
        <f t="shared" si="259"/>
        <v/>
      </c>
      <c r="R526" s="963"/>
      <c r="S526" s="1027" t="str">
        <f t="shared" si="265"/>
        <v/>
      </c>
      <c r="T526" s="1027" t="str">
        <f t="shared" si="266"/>
        <v/>
      </c>
      <c r="U526" s="1148" t="str">
        <f t="shared" si="260"/>
        <v/>
      </c>
      <c r="V526" s="6"/>
      <c r="Z526" s="1072" t="str">
        <f t="shared" si="267"/>
        <v/>
      </c>
      <c r="AA526" s="1073">
        <f>+tab!$C$156</f>
        <v>0.62</v>
      </c>
      <c r="AB526" s="1074" t="e">
        <f t="shared" si="261"/>
        <v>#VALUE!</v>
      </c>
      <c r="AC526" s="1074" t="e">
        <f t="shared" si="262"/>
        <v>#VALUE!</v>
      </c>
      <c r="AD526" s="1074" t="e">
        <f t="shared" si="263"/>
        <v>#VALUE!</v>
      </c>
      <c r="AE526" s="1075" t="e">
        <f t="shared" si="268"/>
        <v>#VALUE!</v>
      </c>
      <c r="AF526" s="1075" t="e">
        <f t="shared" si="269"/>
        <v>#VALUE!</v>
      </c>
      <c r="AG526" s="1076">
        <f>IF(H526&gt;8,tab!C$157,tab!C$160)</f>
        <v>0.5</v>
      </c>
      <c r="AH526" s="1050">
        <f t="shared" si="270"/>
        <v>0</v>
      </c>
      <c r="AI526" s="1050">
        <f t="shared" si="271"/>
        <v>0</v>
      </c>
      <c r="AJ526" s="1077" t="e">
        <f t="shared" si="272"/>
        <v>#VALUE!</v>
      </c>
      <c r="AK526" s="1053" t="e">
        <f t="shared" si="273"/>
        <v>#VALUE!</v>
      </c>
      <c r="AL526" s="1052">
        <f t="shared" si="274"/>
        <v>30</v>
      </c>
      <c r="AM526" s="1052">
        <f t="shared" si="255"/>
        <v>30</v>
      </c>
      <c r="AN526" s="1078">
        <f t="shared" si="275"/>
        <v>0</v>
      </c>
      <c r="AU526" s="51"/>
      <c r="AV526" s="51"/>
    </row>
    <row r="527" spans="3:48" ht="13.15" customHeight="1" x14ac:dyDescent="0.2">
      <c r="C527" s="45"/>
      <c r="D527" s="196" t="str">
        <f>IF(op!D415=0,"",op!D415)</f>
        <v/>
      </c>
      <c r="E527" s="196" t="str">
        <f>IF(op!E415=0,"",op!E415)</f>
        <v/>
      </c>
      <c r="F527" s="196" t="str">
        <f>IF(op!F415=0,"",op!F415)</f>
        <v/>
      </c>
      <c r="G527" s="48" t="str">
        <f>IF(op!G415="","",op!G415+1)</f>
        <v/>
      </c>
      <c r="H527" s="1294" t="str">
        <f>IF(op!H415=0,"",op!H415)</f>
        <v/>
      </c>
      <c r="I527" s="48" t="str">
        <f>IF(op!I415=0,"",op!I415)</f>
        <v/>
      </c>
      <c r="J527" s="198" t="str">
        <f t="shared" si="264"/>
        <v/>
      </c>
      <c r="K527" s="1295" t="str">
        <f>IF(op!K415=0,0,op!K415)</f>
        <v/>
      </c>
      <c r="L527" s="963"/>
      <c r="M527" s="951" t="str">
        <f>IF(K527="","",IF(op!M415=0,0,op!M415))</f>
        <v/>
      </c>
      <c r="N527" s="951" t="str">
        <f>IF(K527="","",IF(op!N415=0,0,op!N415))</f>
        <v/>
      </c>
      <c r="O527" s="1083" t="str">
        <f t="shared" si="257"/>
        <v/>
      </c>
      <c r="P527" s="1084" t="str">
        <f t="shared" si="258"/>
        <v/>
      </c>
      <c r="Q527" s="1084" t="str">
        <f t="shared" si="259"/>
        <v/>
      </c>
      <c r="R527" s="963"/>
      <c r="S527" s="1027" t="str">
        <f t="shared" si="265"/>
        <v/>
      </c>
      <c r="T527" s="1027" t="str">
        <f t="shared" si="266"/>
        <v/>
      </c>
      <c r="U527" s="1148" t="str">
        <f t="shared" si="260"/>
        <v/>
      </c>
      <c r="V527" s="6"/>
      <c r="Z527" s="1072" t="str">
        <f t="shared" si="267"/>
        <v/>
      </c>
      <c r="AA527" s="1073">
        <f>+tab!$C$156</f>
        <v>0.62</v>
      </c>
      <c r="AB527" s="1074" t="e">
        <f t="shared" si="261"/>
        <v>#VALUE!</v>
      </c>
      <c r="AC527" s="1074" t="e">
        <f t="shared" si="262"/>
        <v>#VALUE!</v>
      </c>
      <c r="AD527" s="1074" t="e">
        <f t="shared" si="263"/>
        <v>#VALUE!</v>
      </c>
      <c r="AE527" s="1075" t="e">
        <f t="shared" si="268"/>
        <v>#VALUE!</v>
      </c>
      <c r="AF527" s="1075" t="e">
        <f t="shared" si="269"/>
        <v>#VALUE!</v>
      </c>
      <c r="AG527" s="1076">
        <f>IF(H527&gt;8,tab!C$157,tab!C$160)</f>
        <v>0.5</v>
      </c>
      <c r="AH527" s="1050">
        <f t="shared" si="270"/>
        <v>0</v>
      </c>
      <c r="AI527" s="1050">
        <f t="shared" si="271"/>
        <v>0</v>
      </c>
      <c r="AJ527" s="1077" t="e">
        <f t="shared" si="272"/>
        <v>#VALUE!</v>
      </c>
      <c r="AK527" s="1053" t="e">
        <f t="shared" si="273"/>
        <v>#VALUE!</v>
      </c>
      <c r="AL527" s="1052">
        <f t="shared" si="274"/>
        <v>30</v>
      </c>
      <c r="AM527" s="1052">
        <f t="shared" si="255"/>
        <v>30</v>
      </c>
      <c r="AN527" s="1078">
        <f t="shared" si="275"/>
        <v>0</v>
      </c>
      <c r="AU527" s="51"/>
      <c r="AV527" s="51"/>
    </row>
    <row r="528" spans="3:48" ht="13.15" customHeight="1" x14ac:dyDescent="0.2">
      <c r="C528" s="45"/>
      <c r="D528" s="196" t="str">
        <f>IF(op!D416=0,"",op!D416)</f>
        <v/>
      </c>
      <c r="E528" s="196" t="str">
        <f>IF(op!E416=0,"",op!E416)</f>
        <v/>
      </c>
      <c r="F528" s="196" t="str">
        <f>IF(op!F416=0,"",op!F416)</f>
        <v/>
      </c>
      <c r="G528" s="48" t="str">
        <f>IF(op!G416="","",op!G416+1)</f>
        <v/>
      </c>
      <c r="H528" s="1294" t="str">
        <f>IF(op!H416=0,"",op!H416)</f>
        <v/>
      </c>
      <c r="I528" s="48" t="str">
        <f>IF(op!I416=0,"",op!I416)</f>
        <v/>
      </c>
      <c r="J528" s="198" t="str">
        <f t="shared" ref="J528:J559" si="276">IF(E528="","",IF(J416=VLOOKUP(I528,Schaal2014,22,FALSE),J416,J416+1))</f>
        <v/>
      </c>
      <c r="K528" s="1295" t="str">
        <f>IF(op!K416=0,0,op!K416)</f>
        <v/>
      </c>
      <c r="L528" s="963"/>
      <c r="M528" s="951" t="str">
        <f>IF(K528="","",IF(op!M416=0,0,op!M416))</f>
        <v/>
      </c>
      <c r="N528" s="951" t="str">
        <f>IF(K528="","",IF(op!N416=0,0,op!N416))</f>
        <v/>
      </c>
      <c r="O528" s="1083" t="str">
        <f t="shared" si="257"/>
        <v/>
      </c>
      <c r="P528" s="1084" t="str">
        <f t="shared" si="258"/>
        <v/>
      </c>
      <c r="Q528" s="1084" t="str">
        <f t="shared" si="259"/>
        <v/>
      </c>
      <c r="R528" s="963"/>
      <c r="S528" s="1027" t="str">
        <f t="shared" ref="S528:S563" si="277">IF(K528="","",(1659*K528-Q528)*AC528)</f>
        <v/>
      </c>
      <c r="T528" s="1027" t="str">
        <f t="shared" ref="T528:T563" si="278">IF(K528="","",(Q528*AD528)+AB528*(AE528+AF528*(1-AG528)))</f>
        <v/>
      </c>
      <c r="U528" s="1148" t="str">
        <f t="shared" si="260"/>
        <v/>
      </c>
      <c r="V528" s="6"/>
      <c r="Z528" s="1072" t="str">
        <f t="shared" ref="Z528:Z563" si="279">IF(I528="","",VLOOKUP(I528,Schaal2014,J528+1,FALSE))</f>
        <v/>
      </c>
      <c r="AA528" s="1073">
        <f>+tab!$C$156</f>
        <v>0.62</v>
      </c>
      <c r="AB528" s="1074" t="e">
        <f t="shared" si="261"/>
        <v>#VALUE!</v>
      </c>
      <c r="AC528" s="1074" t="e">
        <f t="shared" si="262"/>
        <v>#VALUE!</v>
      </c>
      <c r="AD528" s="1074" t="e">
        <f t="shared" si="263"/>
        <v>#VALUE!</v>
      </c>
      <c r="AE528" s="1075" t="e">
        <f t="shared" ref="AE528:AE563" si="280">O528+P528</f>
        <v>#VALUE!</v>
      </c>
      <c r="AF528" s="1075" t="e">
        <f t="shared" ref="AF528:AF563" si="281">M528+N528</f>
        <v>#VALUE!</v>
      </c>
      <c r="AG528" s="1076">
        <f>IF(H528&gt;8,tab!C$157,tab!C$160)</f>
        <v>0.5</v>
      </c>
      <c r="AH528" s="1050">
        <f t="shared" ref="AH528:AH563" si="282">IF(G528&lt;25,0,IF(G528=25,25,IF(G528&lt;40,0,IF(G528=40,40,IF(G528&gt;=40,0)))))</f>
        <v>0</v>
      </c>
      <c r="AI528" s="1050">
        <f t="shared" ref="AI528:AI559" si="283">IF(AH528=25,Z528*1.08*K528/2,IF(AH528=40,Z528*1.08*K528,IF(AH528=0,0)))</f>
        <v>0</v>
      </c>
      <c r="AJ528" s="1077" t="e">
        <f t="shared" ref="AJ528:AJ563" si="284">DATE(YEAR($E$345),MONTH(H528),DAY(H528))&gt;$E$345</f>
        <v>#VALUE!</v>
      </c>
      <c r="AK528" s="1053" t="e">
        <f t="shared" ref="AK528:AK559" si="285">YEAR($E$457)-YEAR(H528)-AJ528</f>
        <v>#VALUE!</v>
      </c>
      <c r="AL528" s="1052">
        <f t="shared" ref="AL528:AL559" si="286">IF((H528=""),30,AK528)</f>
        <v>30</v>
      </c>
      <c r="AM528" s="1052">
        <f t="shared" si="255"/>
        <v>30</v>
      </c>
      <c r="AN528" s="1078">
        <f t="shared" ref="AN528:AN559" si="287">(AM528*(SUM(K528:K528)))</f>
        <v>0</v>
      </c>
      <c r="AU528" s="51"/>
      <c r="AV528" s="51"/>
    </row>
    <row r="529" spans="3:48" ht="13.15" customHeight="1" x14ac:dyDescent="0.2">
      <c r="C529" s="45"/>
      <c r="D529" s="196" t="str">
        <f>IF(op!D417=0,"",op!D417)</f>
        <v/>
      </c>
      <c r="E529" s="196" t="str">
        <f>IF(op!E417=0,"",op!E417)</f>
        <v/>
      </c>
      <c r="F529" s="196" t="str">
        <f>IF(op!F417=0,"",op!F417)</f>
        <v/>
      </c>
      <c r="G529" s="48" t="str">
        <f>IF(op!G417="","",op!G417+1)</f>
        <v/>
      </c>
      <c r="H529" s="1294" t="str">
        <f>IF(op!H417=0,"",op!H417)</f>
        <v/>
      </c>
      <c r="I529" s="48" t="str">
        <f>IF(op!I417=0,"",op!I417)</f>
        <v/>
      </c>
      <c r="J529" s="198" t="str">
        <f t="shared" si="276"/>
        <v/>
      </c>
      <c r="K529" s="1295" t="str">
        <f>IF(op!K417=0,0,op!K417)</f>
        <v/>
      </c>
      <c r="L529" s="963"/>
      <c r="M529" s="951" t="str">
        <f>IF(K529="","",IF(op!M417=0,0,op!M417))</f>
        <v/>
      </c>
      <c r="N529" s="951" t="str">
        <f>IF(K529="","",IF(op!N417=0,0,op!N417))</f>
        <v/>
      </c>
      <c r="O529" s="1083" t="str">
        <f t="shared" ref="O529:O563" si="288">IF(K529="","",IF(K529*40&gt;40,40,K529*40))</f>
        <v/>
      </c>
      <c r="P529" s="1084" t="str">
        <f t="shared" ref="P529:P563" si="289">IF(I529="","",IF(J529&lt;4,IF(40*K529&gt;40,40,40*K529),0))</f>
        <v/>
      </c>
      <c r="Q529" s="1084" t="str">
        <f t="shared" ref="Q529:Q563" si="290">IF(K529="","",SUM(M529:P529))</f>
        <v/>
      </c>
      <c r="R529" s="963"/>
      <c r="S529" s="1027" t="str">
        <f t="shared" si="277"/>
        <v/>
      </c>
      <c r="T529" s="1027" t="str">
        <f t="shared" si="278"/>
        <v/>
      </c>
      <c r="U529" s="1148" t="str">
        <f t="shared" ref="U529:U563" si="291">IF(K529="","",SUM(S529:T529))</f>
        <v/>
      </c>
      <c r="V529" s="6"/>
      <c r="Z529" s="1072" t="str">
        <f t="shared" si="279"/>
        <v/>
      </c>
      <c r="AA529" s="1073">
        <f>+tab!$C$156</f>
        <v>0.62</v>
      </c>
      <c r="AB529" s="1074" t="e">
        <f t="shared" ref="AB529:AB563" si="292">Z529*12/1659</f>
        <v>#VALUE!</v>
      </c>
      <c r="AC529" s="1074" t="e">
        <f t="shared" ref="AC529:AC563" si="293">Z529*12*(1+AA529)/1659</f>
        <v>#VALUE!</v>
      </c>
      <c r="AD529" s="1074" t="e">
        <f t="shared" ref="AD529:AD563" si="294">AC529-AB529</f>
        <v>#VALUE!</v>
      </c>
      <c r="AE529" s="1075" t="e">
        <f t="shared" si="280"/>
        <v>#VALUE!</v>
      </c>
      <c r="AF529" s="1075" t="e">
        <f t="shared" si="281"/>
        <v>#VALUE!</v>
      </c>
      <c r="AG529" s="1076">
        <f>IF(H529&gt;8,tab!C$157,tab!C$160)</f>
        <v>0.5</v>
      </c>
      <c r="AH529" s="1050">
        <f t="shared" si="282"/>
        <v>0</v>
      </c>
      <c r="AI529" s="1050">
        <f t="shared" si="283"/>
        <v>0</v>
      </c>
      <c r="AJ529" s="1077" t="e">
        <f t="shared" si="284"/>
        <v>#VALUE!</v>
      </c>
      <c r="AK529" s="1053" t="e">
        <f t="shared" si="285"/>
        <v>#VALUE!</v>
      </c>
      <c r="AL529" s="1052">
        <f t="shared" si="286"/>
        <v>30</v>
      </c>
      <c r="AM529" s="1052">
        <f t="shared" si="255"/>
        <v>30</v>
      </c>
      <c r="AN529" s="1078">
        <f t="shared" si="287"/>
        <v>0</v>
      </c>
      <c r="AU529" s="51"/>
      <c r="AV529" s="51"/>
    </row>
    <row r="530" spans="3:48" ht="13.15" customHeight="1" x14ac:dyDescent="0.2">
      <c r="C530" s="45"/>
      <c r="D530" s="196" t="str">
        <f>IF(op!D418=0,"",op!D418)</f>
        <v/>
      </c>
      <c r="E530" s="196" t="str">
        <f>IF(op!E418=0,"",op!E418)</f>
        <v/>
      </c>
      <c r="F530" s="196" t="str">
        <f>IF(op!F418=0,"",op!F418)</f>
        <v/>
      </c>
      <c r="G530" s="48" t="str">
        <f>IF(op!G418="","",op!G418+1)</f>
        <v/>
      </c>
      <c r="H530" s="1294" t="str">
        <f>IF(op!H418=0,"",op!H418)</f>
        <v/>
      </c>
      <c r="I530" s="48" t="str">
        <f>IF(op!I418=0,"",op!I418)</f>
        <v/>
      </c>
      <c r="J530" s="198" t="str">
        <f t="shared" si="276"/>
        <v/>
      </c>
      <c r="K530" s="1295" t="str">
        <f>IF(op!K418=0,0,op!K418)</f>
        <v/>
      </c>
      <c r="L530" s="963"/>
      <c r="M530" s="951" t="str">
        <f>IF(K530="","",IF(op!M418=0,0,op!M418))</f>
        <v/>
      </c>
      <c r="N530" s="951" t="str">
        <f>IF(K530="","",IF(op!N418=0,0,op!N418))</f>
        <v/>
      </c>
      <c r="O530" s="1083" t="str">
        <f t="shared" si="288"/>
        <v/>
      </c>
      <c r="P530" s="1084" t="str">
        <f t="shared" si="289"/>
        <v/>
      </c>
      <c r="Q530" s="1084" t="str">
        <f t="shared" si="290"/>
        <v/>
      </c>
      <c r="R530" s="963"/>
      <c r="S530" s="1027" t="str">
        <f t="shared" si="277"/>
        <v/>
      </c>
      <c r="T530" s="1027" t="str">
        <f t="shared" si="278"/>
        <v/>
      </c>
      <c r="U530" s="1148" t="str">
        <f t="shared" si="291"/>
        <v/>
      </c>
      <c r="V530" s="6"/>
      <c r="Z530" s="1072" t="str">
        <f t="shared" si="279"/>
        <v/>
      </c>
      <c r="AA530" s="1073">
        <f>+tab!$C$156</f>
        <v>0.62</v>
      </c>
      <c r="AB530" s="1074" t="e">
        <f t="shared" si="292"/>
        <v>#VALUE!</v>
      </c>
      <c r="AC530" s="1074" t="e">
        <f t="shared" si="293"/>
        <v>#VALUE!</v>
      </c>
      <c r="AD530" s="1074" t="e">
        <f t="shared" si="294"/>
        <v>#VALUE!</v>
      </c>
      <c r="AE530" s="1075" t="e">
        <f t="shared" si="280"/>
        <v>#VALUE!</v>
      </c>
      <c r="AF530" s="1075" t="e">
        <f t="shared" si="281"/>
        <v>#VALUE!</v>
      </c>
      <c r="AG530" s="1076">
        <f>IF(H530&gt;8,tab!C$157,tab!C$160)</f>
        <v>0.5</v>
      </c>
      <c r="AH530" s="1050">
        <f t="shared" si="282"/>
        <v>0</v>
      </c>
      <c r="AI530" s="1050">
        <f t="shared" si="283"/>
        <v>0</v>
      </c>
      <c r="AJ530" s="1077" t="e">
        <f t="shared" si="284"/>
        <v>#VALUE!</v>
      </c>
      <c r="AK530" s="1053" t="e">
        <f t="shared" si="285"/>
        <v>#VALUE!</v>
      </c>
      <c r="AL530" s="1052">
        <f t="shared" si="286"/>
        <v>30</v>
      </c>
      <c r="AM530" s="1052">
        <f t="shared" si="255"/>
        <v>30</v>
      </c>
      <c r="AN530" s="1078">
        <f t="shared" si="287"/>
        <v>0</v>
      </c>
      <c r="AU530" s="51"/>
      <c r="AV530" s="51"/>
    </row>
    <row r="531" spans="3:48" ht="13.15" customHeight="1" x14ac:dyDescent="0.2">
      <c r="C531" s="45"/>
      <c r="D531" s="196" t="str">
        <f>IF(op!D419=0,"",op!D419)</f>
        <v/>
      </c>
      <c r="E531" s="196" t="str">
        <f>IF(op!E419=0,"",op!E419)</f>
        <v/>
      </c>
      <c r="F531" s="196" t="str">
        <f>IF(op!F419=0,"",op!F419)</f>
        <v/>
      </c>
      <c r="G531" s="48" t="str">
        <f>IF(op!G419="","",op!G419+1)</f>
        <v/>
      </c>
      <c r="H531" s="1294" t="str">
        <f>IF(op!H419=0,"",op!H419)</f>
        <v/>
      </c>
      <c r="I531" s="48" t="str">
        <f>IF(op!I419=0,"",op!I419)</f>
        <v/>
      </c>
      <c r="J531" s="198" t="str">
        <f t="shared" si="276"/>
        <v/>
      </c>
      <c r="K531" s="1295" t="str">
        <f>IF(op!K419=0,0,op!K419)</f>
        <v/>
      </c>
      <c r="L531" s="963"/>
      <c r="M531" s="951" t="str">
        <f>IF(K531="","",IF(op!M419=0,0,op!M419))</f>
        <v/>
      </c>
      <c r="N531" s="951" t="str">
        <f>IF(K531="","",IF(op!N419=0,0,op!N419))</f>
        <v/>
      </c>
      <c r="O531" s="1083" t="str">
        <f t="shared" si="288"/>
        <v/>
      </c>
      <c r="P531" s="1084" t="str">
        <f t="shared" si="289"/>
        <v/>
      </c>
      <c r="Q531" s="1084" t="str">
        <f t="shared" si="290"/>
        <v/>
      </c>
      <c r="R531" s="963"/>
      <c r="S531" s="1027" t="str">
        <f t="shared" si="277"/>
        <v/>
      </c>
      <c r="T531" s="1027" t="str">
        <f t="shared" si="278"/>
        <v/>
      </c>
      <c r="U531" s="1148" t="str">
        <f t="shared" si="291"/>
        <v/>
      </c>
      <c r="V531" s="6"/>
      <c r="Z531" s="1072" t="str">
        <f t="shared" si="279"/>
        <v/>
      </c>
      <c r="AA531" s="1073">
        <f>+tab!$C$156</f>
        <v>0.62</v>
      </c>
      <c r="AB531" s="1074" t="e">
        <f t="shared" si="292"/>
        <v>#VALUE!</v>
      </c>
      <c r="AC531" s="1074" t="e">
        <f t="shared" si="293"/>
        <v>#VALUE!</v>
      </c>
      <c r="AD531" s="1074" t="e">
        <f t="shared" si="294"/>
        <v>#VALUE!</v>
      </c>
      <c r="AE531" s="1075" t="e">
        <f t="shared" si="280"/>
        <v>#VALUE!</v>
      </c>
      <c r="AF531" s="1075" t="e">
        <f t="shared" si="281"/>
        <v>#VALUE!</v>
      </c>
      <c r="AG531" s="1076">
        <f>IF(H531&gt;8,tab!C$157,tab!C$160)</f>
        <v>0.5</v>
      </c>
      <c r="AH531" s="1050">
        <f t="shared" si="282"/>
        <v>0</v>
      </c>
      <c r="AI531" s="1050">
        <f t="shared" si="283"/>
        <v>0</v>
      </c>
      <c r="AJ531" s="1077" t="e">
        <f t="shared" si="284"/>
        <v>#VALUE!</v>
      </c>
      <c r="AK531" s="1053" t="e">
        <f t="shared" si="285"/>
        <v>#VALUE!</v>
      </c>
      <c r="AL531" s="1052">
        <f t="shared" si="286"/>
        <v>30</v>
      </c>
      <c r="AM531" s="1052">
        <f t="shared" si="255"/>
        <v>30</v>
      </c>
      <c r="AN531" s="1078">
        <f t="shared" si="287"/>
        <v>0</v>
      </c>
      <c r="AU531" s="51"/>
      <c r="AV531" s="51"/>
    </row>
    <row r="532" spans="3:48" ht="13.15" customHeight="1" x14ac:dyDescent="0.2">
      <c r="C532" s="45"/>
      <c r="D532" s="196" t="str">
        <f>IF(op!D420=0,"",op!D420)</f>
        <v/>
      </c>
      <c r="E532" s="196" t="str">
        <f>IF(op!E420=0,"",op!E420)</f>
        <v/>
      </c>
      <c r="F532" s="196" t="str">
        <f>IF(op!F420=0,"",op!F420)</f>
        <v/>
      </c>
      <c r="G532" s="48" t="str">
        <f>IF(op!G420="","",op!G420+1)</f>
        <v/>
      </c>
      <c r="H532" s="1294" t="str">
        <f>IF(op!H420=0,"",op!H420)</f>
        <v/>
      </c>
      <c r="I532" s="48" t="str">
        <f>IF(op!I420=0,"",op!I420)</f>
        <v/>
      </c>
      <c r="J532" s="198" t="str">
        <f t="shared" si="276"/>
        <v/>
      </c>
      <c r="K532" s="1295" t="str">
        <f>IF(op!K420=0,0,op!K420)</f>
        <v/>
      </c>
      <c r="L532" s="963"/>
      <c r="M532" s="951" t="str">
        <f>IF(K532="","",IF(op!M420=0,0,op!M420))</f>
        <v/>
      </c>
      <c r="N532" s="951" t="str">
        <f>IF(K532="","",IF(op!N420=0,0,op!N420))</f>
        <v/>
      </c>
      <c r="O532" s="1083" t="str">
        <f t="shared" si="288"/>
        <v/>
      </c>
      <c r="P532" s="1084" t="str">
        <f t="shared" si="289"/>
        <v/>
      </c>
      <c r="Q532" s="1084" t="str">
        <f t="shared" si="290"/>
        <v/>
      </c>
      <c r="R532" s="963"/>
      <c r="S532" s="1027" t="str">
        <f t="shared" si="277"/>
        <v/>
      </c>
      <c r="T532" s="1027" t="str">
        <f t="shared" si="278"/>
        <v/>
      </c>
      <c r="U532" s="1148" t="str">
        <f t="shared" si="291"/>
        <v/>
      </c>
      <c r="V532" s="6"/>
      <c r="Z532" s="1072" t="str">
        <f t="shared" si="279"/>
        <v/>
      </c>
      <c r="AA532" s="1073">
        <f>+tab!$C$156</f>
        <v>0.62</v>
      </c>
      <c r="AB532" s="1074" t="e">
        <f t="shared" si="292"/>
        <v>#VALUE!</v>
      </c>
      <c r="AC532" s="1074" t="e">
        <f t="shared" si="293"/>
        <v>#VALUE!</v>
      </c>
      <c r="AD532" s="1074" t="e">
        <f t="shared" si="294"/>
        <v>#VALUE!</v>
      </c>
      <c r="AE532" s="1075" t="e">
        <f t="shared" si="280"/>
        <v>#VALUE!</v>
      </c>
      <c r="AF532" s="1075" t="e">
        <f t="shared" si="281"/>
        <v>#VALUE!</v>
      </c>
      <c r="AG532" s="1076">
        <f>IF(H532&gt;8,tab!C$157,tab!C$160)</f>
        <v>0.5</v>
      </c>
      <c r="AH532" s="1050">
        <f t="shared" si="282"/>
        <v>0</v>
      </c>
      <c r="AI532" s="1050">
        <f t="shared" si="283"/>
        <v>0</v>
      </c>
      <c r="AJ532" s="1077" t="e">
        <f t="shared" si="284"/>
        <v>#VALUE!</v>
      </c>
      <c r="AK532" s="1053" t="e">
        <f t="shared" si="285"/>
        <v>#VALUE!</v>
      </c>
      <c r="AL532" s="1052">
        <f t="shared" si="286"/>
        <v>30</v>
      </c>
      <c r="AM532" s="1052">
        <f t="shared" si="255"/>
        <v>30</v>
      </c>
      <c r="AN532" s="1078">
        <f t="shared" si="287"/>
        <v>0</v>
      </c>
      <c r="AU532" s="51"/>
      <c r="AV532" s="51"/>
    </row>
    <row r="533" spans="3:48" ht="13.15" customHeight="1" x14ac:dyDescent="0.2">
      <c r="C533" s="45"/>
      <c r="D533" s="196" t="str">
        <f>IF(op!D421=0,"",op!D421)</f>
        <v/>
      </c>
      <c r="E533" s="196" t="str">
        <f>IF(op!E421=0,"",op!E421)</f>
        <v/>
      </c>
      <c r="F533" s="196" t="str">
        <f>IF(op!F421=0,"",op!F421)</f>
        <v/>
      </c>
      <c r="G533" s="48" t="str">
        <f>IF(op!G421="","",op!G421+1)</f>
        <v/>
      </c>
      <c r="H533" s="1294" t="str">
        <f>IF(op!H421=0,"",op!H421)</f>
        <v/>
      </c>
      <c r="I533" s="48" t="str">
        <f>IF(op!I421=0,"",op!I421)</f>
        <v/>
      </c>
      <c r="J533" s="198" t="str">
        <f t="shared" si="276"/>
        <v/>
      </c>
      <c r="K533" s="1295" t="str">
        <f>IF(op!K421=0,0,op!K421)</f>
        <v/>
      </c>
      <c r="L533" s="963"/>
      <c r="M533" s="951" t="str">
        <f>IF(K533="","",IF(op!M421=0,0,op!M421))</f>
        <v/>
      </c>
      <c r="N533" s="951" t="str">
        <f>IF(K533="","",IF(op!N421=0,0,op!N421))</f>
        <v/>
      </c>
      <c r="O533" s="1083" t="str">
        <f t="shared" si="288"/>
        <v/>
      </c>
      <c r="P533" s="1084" t="str">
        <f t="shared" si="289"/>
        <v/>
      </c>
      <c r="Q533" s="1084" t="str">
        <f t="shared" si="290"/>
        <v/>
      </c>
      <c r="R533" s="963"/>
      <c r="S533" s="1027" t="str">
        <f t="shared" si="277"/>
        <v/>
      </c>
      <c r="T533" s="1027" t="str">
        <f t="shared" si="278"/>
        <v/>
      </c>
      <c r="U533" s="1148" t="str">
        <f t="shared" si="291"/>
        <v/>
      </c>
      <c r="V533" s="6"/>
      <c r="Z533" s="1072" t="str">
        <f t="shared" si="279"/>
        <v/>
      </c>
      <c r="AA533" s="1073">
        <f>+tab!$C$156</f>
        <v>0.62</v>
      </c>
      <c r="AB533" s="1074" t="e">
        <f t="shared" si="292"/>
        <v>#VALUE!</v>
      </c>
      <c r="AC533" s="1074" t="e">
        <f t="shared" si="293"/>
        <v>#VALUE!</v>
      </c>
      <c r="AD533" s="1074" t="e">
        <f t="shared" si="294"/>
        <v>#VALUE!</v>
      </c>
      <c r="AE533" s="1075" t="e">
        <f t="shared" si="280"/>
        <v>#VALUE!</v>
      </c>
      <c r="AF533" s="1075" t="e">
        <f t="shared" si="281"/>
        <v>#VALUE!</v>
      </c>
      <c r="AG533" s="1076">
        <f>IF(H533&gt;8,tab!C$157,tab!C$160)</f>
        <v>0.5</v>
      </c>
      <c r="AH533" s="1050">
        <f t="shared" si="282"/>
        <v>0</v>
      </c>
      <c r="AI533" s="1050">
        <f t="shared" si="283"/>
        <v>0</v>
      </c>
      <c r="AJ533" s="1077" t="e">
        <f t="shared" si="284"/>
        <v>#VALUE!</v>
      </c>
      <c r="AK533" s="1053" t="e">
        <f t="shared" si="285"/>
        <v>#VALUE!</v>
      </c>
      <c r="AL533" s="1052">
        <f t="shared" si="286"/>
        <v>30</v>
      </c>
      <c r="AM533" s="1052">
        <f t="shared" si="255"/>
        <v>30</v>
      </c>
      <c r="AN533" s="1078">
        <f t="shared" si="287"/>
        <v>0</v>
      </c>
      <c r="AU533" s="51"/>
      <c r="AV533" s="51"/>
    </row>
    <row r="534" spans="3:48" ht="13.15" customHeight="1" x14ac:dyDescent="0.2">
      <c r="C534" s="45"/>
      <c r="D534" s="196" t="str">
        <f>IF(op!D422=0,"",op!D422)</f>
        <v/>
      </c>
      <c r="E534" s="196" t="str">
        <f>IF(op!E422=0,"",op!E422)</f>
        <v/>
      </c>
      <c r="F534" s="196" t="str">
        <f>IF(op!F422=0,"",op!F422)</f>
        <v/>
      </c>
      <c r="G534" s="48" t="str">
        <f>IF(op!G422="","",op!G422+1)</f>
        <v/>
      </c>
      <c r="H534" s="1294" t="str">
        <f>IF(op!H422=0,"",op!H422)</f>
        <v/>
      </c>
      <c r="I534" s="48" t="str">
        <f>IF(op!I422=0,"",op!I422)</f>
        <v/>
      </c>
      <c r="J534" s="198" t="str">
        <f t="shared" si="276"/>
        <v/>
      </c>
      <c r="K534" s="1295" t="str">
        <f>IF(op!K422=0,0,op!K422)</f>
        <v/>
      </c>
      <c r="L534" s="963"/>
      <c r="M534" s="951" t="str">
        <f>IF(K534="","",IF(op!M422=0,0,op!M422))</f>
        <v/>
      </c>
      <c r="N534" s="951" t="str">
        <f>IF(K534="","",IF(op!N422=0,0,op!N422))</f>
        <v/>
      </c>
      <c r="O534" s="1083" t="str">
        <f t="shared" si="288"/>
        <v/>
      </c>
      <c r="P534" s="1084" t="str">
        <f t="shared" si="289"/>
        <v/>
      </c>
      <c r="Q534" s="1084" t="str">
        <f t="shared" si="290"/>
        <v/>
      </c>
      <c r="R534" s="963"/>
      <c r="S534" s="1027" t="str">
        <f t="shared" si="277"/>
        <v/>
      </c>
      <c r="T534" s="1027" t="str">
        <f t="shared" si="278"/>
        <v/>
      </c>
      <c r="U534" s="1148" t="str">
        <f t="shared" si="291"/>
        <v/>
      </c>
      <c r="V534" s="6"/>
      <c r="Z534" s="1072" t="str">
        <f t="shared" si="279"/>
        <v/>
      </c>
      <c r="AA534" s="1073">
        <f>+tab!$C$156</f>
        <v>0.62</v>
      </c>
      <c r="AB534" s="1074" t="e">
        <f t="shared" si="292"/>
        <v>#VALUE!</v>
      </c>
      <c r="AC534" s="1074" t="e">
        <f t="shared" si="293"/>
        <v>#VALUE!</v>
      </c>
      <c r="AD534" s="1074" t="e">
        <f t="shared" si="294"/>
        <v>#VALUE!</v>
      </c>
      <c r="AE534" s="1075" t="e">
        <f t="shared" si="280"/>
        <v>#VALUE!</v>
      </c>
      <c r="AF534" s="1075" t="e">
        <f t="shared" si="281"/>
        <v>#VALUE!</v>
      </c>
      <c r="AG534" s="1076">
        <f>IF(H534&gt;8,tab!C$157,tab!C$160)</f>
        <v>0.5</v>
      </c>
      <c r="AH534" s="1050">
        <f t="shared" si="282"/>
        <v>0</v>
      </c>
      <c r="AI534" s="1050">
        <f t="shared" si="283"/>
        <v>0</v>
      </c>
      <c r="AJ534" s="1077" t="e">
        <f t="shared" si="284"/>
        <v>#VALUE!</v>
      </c>
      <c r="AK534" s="1053" t="e">
        <f t="shared" si="285"/>
        <v>#VALUE!</v>
      </c>
      <c r="AL534" s="1052">
        <f t="shared" si="286"/>
        <v>30</v>
      </c>
      <c r="AM534" s="1052">
        <f t="shared" si="255"/>
        <v>30</v>
      </c>
      <c r="AN534" s="1078">
        <f t="shared" si="287"/>
        <v>0</v>
      </c>
      <c r="AU534" s="51"/>
      <c r="AV534" s="51"/>
    </row>
    <row r="535" spans="3:48" ht="13.15" customHeight="1" x14ac:dyDescent="0.2">
      <c r="C535" s="45"/>
      <c r="D535" s="196" t="str">
        <f>IF(op!D423=0,"",op!D423)</f>
        <v/>
      </c>
      <c r="E535" s="196" t="str">
        <f>IF(op!E423=0,"",op!E423)</f>
        <v/>
      </c>
      <c r="F535" s="196" t="str">
        <f>IF(op!F423=0,"",op!F423)</f>
        <v/>
      </c>
      <c r="G535" s="48" t="str">
        <f>IF(op!G423="","",op!G423+1)</f>
        <v/>
      </c>
      <c r="H535" s="1294" t="str">
        <f>IF(op!H423=0,"",op!H423)</f>
        <v/>
      </c>
      <c r="I535" s="48" t="str">
        <f>IF(op!I423=0,"",op!I423)</f>
        <v/>
      </c>
      <c r="J535" s="198" t="str">
        <f t="shared" si="276"/>
        <v/>
      </c>
      <c r="K535" s="1295" t="str">
        <f>IF(op!K423=0,0,op!K423)</f>
        <v/>
      </c>
      <c r="L535" s="963"/>
      <c r="M535" s="951" t="str">
        <f>IF(K535="","",IF(op!M423=0,0,op!M423))</f>
        <v/>
      </c>
      <c r="N535" s="951" t="str">
        <f>IF(K535="","",IF(op!N423=0,0,op!N423))</f>
        <v/>
      </c>
      <c r="O535" s="1083" t="str">
        <f t="shared" si="288"/>
        <v/>
      </c>
      <c r="P535" s="1084" t="str">
        <f t="shared" si="289"/>
        <v/>
      </c>
      <c r="Q535" s="1084" t="str">
        <f t="shared" si="290"/>
        <v/>
      </c>
      <c r="R535" s="963"/>
      <c r="S535" s="1027" t="str">
        <f t="shared" si="277"/>
        <v/>
      </c>
      <c r="T535" s="1027" t="str">
        <f t="shared" si="278"/>
        <v/>
      </c>
      <c r="U535" s="1148" t="str">
        <f t="shared" si="291"/>
        <v/>
      </c>
      <c r="V535" s="6"/>
      <c r="Z535" s="1072" t="str">
        <f t="shared" si="279"/>
        <v/>
      </c>
      <c r="AA535" s="1073">
        <f>+tab!$C$156</f>
        <v>0.62</v>
      </c>
      <c r="AB535" s="1074" t="e">
        <f t="shared" si="292"/>
        <v>#VALUE!</v>
      </c>
      <c r="AC535" s="1074" t="e">
        <f t="shared" si="293"/>
        <v>#VALUE!</v>
      </c>
      <c r="AD535" s="1074" t="e">
        <f t="shared" si="294"/>
        <v>#VALUE!</v>
      </c>
      <c r="AE535" s="1075" t="e">
        <f t="shared" si="280"/>
        <v>#VALUE!</v>
      </c>
      <c r="AF535" s="1075" t="e">
        <f t="shared" si="281"/>
        <v>#VALUE!</v>
      </c>
      <c r="AG535" s="1076">
        <f>IF(H535&gt;8,tab!C$157,tab!C$160)</f>
        <v>0.5</v>
      </c>
      <c r="AH535" s="1050">
        <f t="shared" si="282"/>
        <v>0</v>
      </c>
      <c r="AI535" s="1050">
        <f t="shared" si="283"/>
        <v>0</v>
      </c>
      <c r="AJ535" s="1077" t="e">
        <f t="shared" si="284"/>
        <v>#VALUE!</v>
      </c>
      <c r="AK535" s="1053" t="e">
        <f t="shared" si="285"/>
        <v>#VALUE!</v>
      </c>
      <c r="AL535" s="1052">
        <f t="shared" si="286"/>
        <v>30</v>
      </c>
      <c r="AM535" s="1052">
        <f t="shared" si="255"/>
        <v>30</v>
      </c>
      <c r="AN535" s="1078">
        <f t="shared" si="287"/>
        <v>0</v>
      </c>
      <c r="AU535" s="51"/>
      <c r="AV535" s="51"/>
    </row>
    <row r="536" spans="3:48" ht="13.15" customHeight="1" x14ac:dyDescent="0.2">
      <c r="C536" s="45"/>
      <c r="D536" s="196" t="str">
        <f>IF(op!D424=0,"",op!D424)</f>
        <v/>
      </c>
      <c r="E536" s="196" t="str">
        <f>IF(op!E424=0,"",op!E424)</f>
        <v/>
      </c>
      <c r="F536" s="196" t="str">
        <f>IF(op!F424=0,"",op!F424)</f>
        <v/>
      </c>
      <c r="G536" s="48" t="str">
        <f>IF(op!G424="","",op!G424+1)</f>
        <v/>
      </c>
      <c r="H536" s="1294" t="str">
        <f>IF(op!H424=0,"",op!H424)</f>
        <v/>
      </c>
      <c r="I536" s="48" t="str">
        <f>IF(op!I424=0,"",op!I424)</f>
        <v/>
      </c>
      <c r="J536" s="198" t="str">
        <f t="shared" si="276"/>
        <v/>
      </c>
      <c r="K536" s="1295" t="str">
        <f>IF(op!K424=0,0,op!K424)</f>
        <v/>
      </c>
      <c r="L536" s="963"/>
      <c r="M536" s="951" t="str">
        <f>IF(K536="","",IF(op!M424=0,0,op!M424))</f>
        <v/>
      </c>
      <c r="N536" s="951" t="str">
        <f>IF(K536="","",IF(op!N424=0,0,op!N424))</f>
        <v/>
      </c>
      <c r="O536" s="1083" t="str">
        <f t="shared" si="288"/>
        <v/>
      </c>
      <c r="P536" s="1084" t="str">
        <f t="shared" si="289"/>
        <v/>
      </c>
      <c r="Q536" s="1084" t="str">
        <f t="shared" si="290"/>
        <v/>
      </c>
      <c r="R536" s="963"/>
      <c r="S536" s="1027" t="str">
        <f t="shared" si="277"/>
        <v/>
      </c>
      <c r="T536" s="1027" t="str">
        <f t="shared" si="278"/>
        <v/>
      </c>
      <c r="U536" s="1148" t="str">
        <f t="shared" si="291"/>
        <v/>
      </c>
      <c r="V536" s="6"/>
      <c r="Z536" s="1072" t="str">
        <f t="shared" si="279"/>
        <v/>
      </c>
      <c r="AA536" s="1073">
        <f>+tab!$C$156</f>
        <v>0.62</v>
      </c>
      <c r="AB536" s="1074" t="e">
        <f t="shared" si="292"/>
        <v>#VALUE!</v>
      </c>
      <c r="AC536" s="1074" t="e">
        <f t="shared" si="293"/>
        <v>#VALUE!</v>
      </c>
      <c r="AD536" s="1074" t="e">
        <f t="shared" si="294"/>
        <v>#VALUE!</v>
      </c>
      <c r="AE536" s="1075" t="e">
        <f t="shared" si="280"/>
        <v>#VALUE!</v>
      </c>
      <c r="AF536" s="1075" t="e">
        <f t="shared" si="281"/>
        <v>#VALUE!</v>
      </c>
      <c r="AG536" s="1076">
        <f>IF(H536&gt;8,tab!C$157,tab!C$160)</f>
        <v>0.5</v>
      </c>
      <c r="AH536" s="1050">
        <f t="shared" si="282"/>
        <v>0</v>
      </c>
      <c r="AI536" s="1050">
        <f t="shared" si="283"/>
        <v>0</v>
      </c>
      <c r="AJ536" s="1077" t="e">
        <f t="shared" si="284"/>
        <v>#VALUE!</v>
      </c>
      <c r="AK536" s="1053" t="e">
        <f t="shared" si="285"/>
        <v>#VALUE!</v>
      </c>
      <c r="AL536" s="1052">
        <f t="shared" si="286"/>
        <v>30</v>
      </c>
      <c r="AM536" s="1052">
        <f t="shared" si="255"/>
        <v>30</v>
      </c>
      <c r="AN536" s="1078">
        <f t="shared" si="287"/>
        <v>0</v>
      </c>
      <c r="AU536" s="51"/>
      <c r="AV536" s="51"/>
    </row>
    <row r="537" spans="3:48" ht="13.15" customHeight="1" x14ac:dyDescent="0.2">
      <c r="C537" s="45"/>
      <c r="D537" s="196" t="str">
        <f>IF(op!D425=0,"",op!D425)</f>
        <v/>
      </c>
      <c r="E537" s="196" t="str">
        <f>IF(op!E425=0,"",op!E425)</f>
        <v/>
      </c>
      <c r="F537" s="196" t="str">
        <f>IF(op!F425=0,"",op!F425)</f>
        <v/>
      </c>
      <c r="G537" s="48" t="str">
        <f>IF(op!G425="","",op!G425+1)</f>
        <v/>
      </c>
      <c r="H537" s="1294" t="str">
        <f>IF(op!H425=0,"",op!H425)</f>
        <v/>
      </c>
      <c r="I537" s="48" t="str">
        <f>IF(op!I425=0,"",op!I425)</f>
        <v/>
      </c>
      <c r="J537" s="198" t="str">
        <f t="shared" si="276"/>
        <v/>
      </c>
      <c r="K537" s="1295" t="str">
        <f>IF(op!K425=0,0,op!K425)</f>
        <v/>
      </c>
      <c r="L537" s="963"/>
      <c r="M537" s="951" t="str">
        <f>IF(K537="","",IF(op!M425=0,0,op!M425))</f>
        <v/>
      </c>
      <c r="N537" s="951" t="str">
        <f>IF(K537="","",IF(op!N425=0,0,op!N425))</f>
        <v/>
      </c>
      <c r="O537" s="1083" t="str">
        <f t="shared" si="288"/>
        <v/>
      </c>
      <c r="P537" s="1084" t="str">
        <f t="shared" si="289"/>
        <v/>
      </c>
      <c r="Q537" s="1084" t="str">
        <f t="shared" si="290"/>
        <v/>
      </c>
      <c r="R537" s="963"/>
      <c r="S537" s="1027" t="str">
        <f t="shared" si="277"/>
        <v/>
      </c>
      <c r="T537" s="1027" t="str">
        <f t="shared" si="278"/>
        <v/>
      </c>
      <c r="U537" s="1148" t="str">
        <f t="shared" si="291"/>
        <v/>
      </c>
      <c r="V537" s="6"/>
      <c r="Z537" s="1072" t="str">
        <f t="shared" si="279"/>
        <v/>
      </c>
      <c r="AA537" s="1073">
        <f>+tab!$C$156</f>
        <v>0.62</v>
      </c>
      <c r="AB537" s="1074" t="e">
        <f t="shared" si="292"/>
        <v>#VALUE!</v>
      </c>
      <c r="AC537" s="1074" t="e">
        <f t="shared" si="293"/>
        <v>#VALUE!</v>
      </c>
      <c r="AD537" s="1074" t="e">
        <f t="shared" si="294"/>
        <v>#VALUE!</v>
      </c>
      <c r="AE537" s="1075" t="e">
        <f t="shared" si="280"/>
        <v>#VALUE!</v>
      </c>
      <c r="AF537" s="1075" t="e">
        <f t="shared" si="281"/>
        <v>#VALUE!</v>
      </c>
      <c r="AG537" s="1076">
        <f>IF(H537&gt;8,tab!C$157,tab!C$160)</f>
        <v>0.5</v>
      </c>
      <c r="AH537" s="1050">
        <f t="shared" si="282"/>
        <v>0</v>
      </c>
      <c r="AI537" s="1050">
        <f t="shared" si="283"/>
        <v>0</v>
      </c>
      <c r="AJ537" s="1077" t="e">
        <f t="shared" si="284"/>
        <v>#VALUE!</v>
      </c>
      <c r="AK537" s="1053" t="e">
        <f t="shared" si="285"/>
        <v>#VALUE!</v>
      </c>
      <c r="AL537" s="1052">
        <f t="shared" si="286"/>
        <v>30</v>
      </c>
      <c r="AM537" s="1052">
        <f t="shared" si="255"/>
        <v>30</v>
      </c>
      <c r="AN537" s="1078">
        <f t="shared" si="287"/>
        <v>0</v>
      </c>
      <c r="AU537" s="51"/>
      <c r="AV537" s="51"/>
    </row>
    <row r="538" spans="3:48" ht="13.15" customHeight="1" x14ac:dyDescent="0.2">
      <c r="C538" s="45"/>
      <c r="D538" s="196" t="str">
        <f>IF(op!D426=0,"",op!D426)</f>
        <v/>
      </c>
      <c r="E538" s="196" t="str">
        <f>IF(op!E426=0,"",op!E426)</f>
        <v/>
      </c>
      <c r="F538" s="196" t="str">
        <f>IF(op!F426=0,"",op!F426)</f>
        <v/>
      </c>
      <c r="G538" s="48" t="str">
        <f>IF(op!G426="","",op!G426+1)</f>
        <v/>
      </c>
      <c r="H538" s="1294" t="str">
        <f>IF(op!H426=0,"",op!H426)</f>
        <v/>
      </c>
      <c r="I538" s="48" t="str">
        <f>IF(op!I426=0,"",op!I426)</f>
        <v/>
      </c>
      <c r="J538" s="198" t="str">
        <f t="shared" si="276"/>
        <v/>
      </c>
      <c r="K538" s="1295" t="str">
        <f>IF(op!K426=0,0,op!K426)</f>
        <v/>
      </c>
      <c r="L538" s="963"/>
      <c r="M538" s="951" t="str">
        <f>IF(K538="","",IF(op!M426=0,0,op!M426))</f>
        <v/>
      </c>
      <c r="N538" s="951" t="str">
        <f>IF(K538="","",IF(op!N426=0,0,op!N426))</f>
        <v/>
      </c>
      <c r="O538" s="1083" t="str">
        <f t="shared" si="288"/>
        <v/>
      </c>
      <c r="P538" s="1084" t="str">
        <f t="shared" si="289"/>
        <v/>
      </c>
      <c r="Q538" s="1084" t="str">
        <f t="shared" si="290"/>
        <v/>
      </c>
      <c r="R538" s="963"/>
      <c r="S538" s="1027" t="str">
        <f t="shared" si="277"/>
        <v/>
      </c>
      <c r="T538" s="1027" t="str">
        <f t="shared" si="278"/>
        <v/>
      </c>
      <c r="U538" s="1148" t="str">
        <f t="shared" si="291"/>
        <v/>
      </c>
      <c r="V538" s="6"/>
      <c r="Z538" s="1072" t="str">
        <f t="shared" si="279"/>
        <v/>
      </c>
      <c r="AA538" s="1073">
        <f>+tab!$C$156</f>
        <v>0.62</v>
      </c>
      <c r="AB538" s="1074" t="e">
        <f t="shared" si="292"/>
        <v>#VALUE!</v>
      </c>
      <c r="AC538" s="1074" t="e">
        <f t="shared" si="293"/>
        <v>#VALUE!</v>
      </c>
      <c r="AD538" s="1074" t="e">
        <f t="shared" si="294"/>
        <v>#VALUE!</v>
      </c>
      <c r="AE538" s="1075" t="e">
        <f t="shared" si="280"/>
        <v>#VALUE!</v>
      </c>
      <c r="AF538" s="1075" t="e">
        <f t="shared" si="281"/>
        <v>#VALUE!</v>
      </c>
      <c r="AG538" s="1076">
        <f>IF(H538&gt;8,tab!C$157,tab!C$160)</f>
        <v>0.5</v>
      </c>
      <c r="AH538" s="1050">
        <f t="shared" si="282"/>
        <v>0</v>
      </c>
      <c r="AI538" s="1050">
        <f t="shared" si="283"/>
        <v>0</v>
      </c>
      <c r="AJ538" s="1077" t="e">
        <f t="shared" si="284"/>
        <v>#VALUE!</v>
      </c>
      <c r="AK538" s="1053" t="e">
        <f t="shared" si="285"/>
        <v>#VALUE!</v>
      </c>
      <c r="AL538" s="1052">
        <f t="shared" si="286"/>
        <v>30</v>
      </c>
      <c r="AM538" s="1052">
        <f t="shared" si="255"/>
        <v>30</v>
      </c>
      <c r="AN538" s="1078">
        <f t="shared" si="287"/>
        <v>0</v>
      </c>
      <c r="AU538" s="51"/>
      <c r="AV538" s="51"/>
    </row>
    <row r="539" spans="3:48" ht="13.15" customHeight="1" x14ac:dyDescent="0.2">
      <c r="C539" s="45"/>
      <c r="D539" s="196" t="str">
        <f>IF(op!D427=0,"",op!D427)</f>
        <v/>
      </c>
      <c r="E539" s="196" t="str">
        <f>IF(op!E427=0,"",op!E427)</f>
        <v/>
      </c>
      <c r="F539" s="196" t="str">
        <f>IF(op!F427=0,"",op!F427)</f>
        <v/>
      </c>
      <c r="G539" s="48" t="str">
        <f>IF(op!G427="","",op!G427+1)</f>
        <v/>
      </c>
      <c r="H539" s="1294" t="str">
        <f>IF(op!H427=0,"",op!H427)</f>
        <v/>
      </c>
      <c r="I539" s="48" t="str">
        <f>IF(op!I427=0,"",op!I427)</f>
        <v/>
      </c>
      <c r="J539" s="198" t="str">
        <f t="shared" si="276"/>
        <v/>
      </c>
      <c r="K539" s="1295" t="str">
        <f>IF(op!K427=0,0,op!K427)</f>
        <v/>
      </c>
      <c r="L539" s="963"/>
      <c r="M539" s="951" t="str">
        <f>IF(K539="","",IF(op!M427=0,0,op!M427))</f>
        <v/>
      </c>
      <c r="N539" s="951" t="str">
        <f>IF(K539="","",IF(op!N427=0,0,op!N427))</f>
        <v/>
      </c>
      <c r="O539" s="1083" t="str">
        <f t="shared" si="288"/>
        <v/>
      </c>
      <c r="P539" s="1084" t="str">
        <f t="shared" si="289"/>
        <v/>
      </c>
      <c r="Q539" s="1084" t="str">
        <f t="shared" si="290"/>
        <v/>
      </c>
      <c r="R539" s="963"/>
      <c r="S539" s="1027" t="str">
        <f t="shared" si="277"/>
        <v/>
      </c>
      <c r="T539" s="1027" t="str">
        <f t="shared" si="278"/>
        <v/>
      </c>
      <c r="U539" s="1148" t="str">
        <f t="shared" si="291"/>
        <v/>
      </c>
      <c r="V539" s="6"/>
      <c r="Z539" s="1072" t="str">
        <f t="shared" si="279"/>
        <v/>
      </c>
      <c r="AA539" s="1073">
        <f>+tab!$C$156</f>
        <v>0.62</v>
      </c>
      <c r="AB539" s="1074" t="e">
        <f t="shared" si="292"/>
        <v>#VALUE!</v>
      </c>
      <c r="AC539" s="1074" t="e">
        <f t="shared" si="293"/>
        <v>#VALUE!</v>
      </c>
      <c r="AD539" s="1074" t="e">
        <f t="shared" si="294"/>
        <v>#VALUE!</v>
      </c>
      <c r="AE539" s="1075" t="e">
        <f t="shared" si="280"/>
        <v>#VALUE!</v>
      </c>
      <c r="AF539" s="1075" t="e">
        <f t="shared" si="281"/>
        <v>#VALUE!</v>
      </c>
      <c r="AG539" s="1076">
        <f>IF(H539&gt;8,tab!C$157,tab!C$160)</f>
        <v>0.5</v>
      </c>
      <c r="AH539" s="1050">
        <f t="shared" si="282"/>
        <v>0</v>
      </c>
      <c r="AI539" s="1050">
        <f t="shared" si="283"/>
        <v>0</v>
      </c>
      <c r="AJ539" s="1077" t="e">
        <f t="shared" si="284"/>
        <v>#VALUE!</v>
      </c>
      <c r="AK539" s="1053" t="e">
        <f t="shared" si="285"/>
        <v>#VALUE!</v>
      </c>
      <c r="AL539" s="1052">
        <f t="shared" si="286"/>
        <v>30</v>
      </c>
      <c r="AM539" s="1052">
        <f t="shared" si="255"/>
        <v>30</v>
      </c>
      <c r="AN539" s="1078">
        <f t="shared" si="287"/>
        <v>0</v>
      </c>
      <c r="AU539" s="51"/>
      <c r="AV539" s="51"/>
    </row>
    <row r="540" spans="3:48" ht="13.15" customHeight="1" x14ac:dyDescent="0.2">
      <c r="C540" s="45"/>
      <c r="D540" s="196" t="str">
        <f>IF(op!D428=0,"",op!D428)</f>
        <v/>
      </c>
      <c r="E540" s="196" t="str">
        <f>IF(op!E428=0,"",op!E428)</f>
        <v/>
      </c>
      <c r="F540" s="196" t="str">
        <f>IF(op!F428=0,"",op!F428)</f>
        <v/>
      </c>
      <c r="G540" s="48" t="str">
        <f>IF(op!G428="","",op!G428+1)</f>
        <v/>
      </c>
      <c r="H540" s="1294" t="str">
        <f>IF(op!H428=0,"",op!H428)</f>
        <v/>
      </c>
      <c r="I540" s="48" t="str">
        <f>IF(op!I428=0,"",op!I428)</f>
        <v/>
      </c>
      <c r="J540" s="198" t="str">
        <f t="shared" si="276"/>
        <v/>
      </c>
      <c r="K540" s="1295" t="str">
        <f>IF(op!K428=0,0,op!K428)</f>
        <v/>
      </c>
      <c r="L540" s="963"/>
      <c r="M540" s="951" t="str">
        <f>IF(K540="","",IF(op!M428=0,0,op!M428))</f>
        <v/>
      </c>
      <c r="N540" s="951" t="str">
        <f>IF(K540="","",IF(op!N428=0,0,op!N428))</f>
        <v/>
      </c>
      <c r="O540" s="1083" t="str">
        <f t="shared" si="288"/>
        <v/>
      </c>
      <c r="P540" s="1084" t="str">
        <f t="shared" si="289"/>
        <v/>
      </c>
      <c r="Q540" s="1084" t="str">
        <f t="shared" si="290"/>
        <v/>
      </c>
      <c r="R540" s="963"/>
      <c r="S540" s="1027" t="str">
        <f t="shared" si="277"/>
        <v/>
      </c>
      <c r="T540" s="1027" t="str">
        <f t="shared" si="278"/>
        <v/>
      </c>
      <c r="U540" s="1148" t="str">
        <f t="shared" si="291"/>
        <v/>
      </c>
      <c r="V540" s="6"/>
      <c r="Z540" s="1072" t="str">
        <f t="shared" si="279"/>
        <v/>
      </c>
      <c r="AA540" s="1073">
        <f>+tab!$C$156</f>
        <v>0.62</v>
      </c>
      <c r="AB540" s="1074" t="e">
        <f t="shared" si="292"/>
        <v>#VALUE!</v>
      </c>
      <c r="AC540" s="1074" t="e">
        <f t="shared" si="293"/>
        <v>#VALUE!</v>
      </c>
      <c r="AD540" s="1074" t="e">
        <f t="shared" si="294"/>
        <v>#VALUE!</v>
      </c>
      <c r="AE540" s="1075" t="e">
        <f t="shared" si="280"/>
        <v>#VALUE!</v>
      </c>
      <c r="AF540" s="1075" t="e">
        <f t="shared" si="281"/>
        <v>#VALUE!</v>
      </c>
      <c r="AG540" s="1076">
        <f>IF(H540&gt;8,tab!C$157,tab!C$160)</f>
        <v>0.5</v>
      </c>
      <c r="AH540" s="1050">
        <f t="shared" si="282"/>
        <v>0</v>
      </c>
      <c r="AI540" s="1050">
        <f t="shared" si="283"/>
        <v>0</v>
      </c>
      <c r="AJ540" s="1077" t="e">
        <f t="shared" si="284"/>
        <v>#VALUE!</v>
      </c>
      <c r="AK540" s="1053" t="e">
        <f t="shared" si="285"/>
        <v>#VALUE!</v>
      </c>
      <c r="AL540" s="1052">
        <f t="shared" si="286"/>
        <v>30</v>
      </c>
      <c r="AM540" s="1052">
        <f t="shared" si="255"/>
        <v>30</v>
      </c>
      <c r="AN540" s="1078">
        <f t="shared" si="287"/>
        <v>0</v>
      </c>
      <c r="AU540" s="51"/>
      <c r="AV540" s="51"/>
    </row>
    <row r="541" spans="3:48" ht="13.15" customHeight="1" x14ac:dyDescent="0.2">
      <c r="C541" s="45"/>
      <c r="D541" s="196" t="str">
        <f>IF(op!D429=0,"",op!D429)</f>
        <v/>
      </c>
      <c r="E541" s="196" t="str">
        <f>IF(op!E429=0,"",op!E429)</f>
        <v/>
      </c>
      <c r="F541" s="196" t="str">
        <f>IF(op!F429=0,"",op!F429)</f>
        <v/>
      </c>
      <c r="G541" s="48" t="str">
        <f>IF(op!G429="","",op!G429+1)</f>
        <v/>
      </c>
      <c r="H541" s="1294" t="str">
        <f>IF(op!H429=0,"",op!H429)</f>
        <v/>
      </c>
      <c r="I541" s="48" t="str">
        <f>IF(op!I429=0,"",op!I429)</f>
        <v/>
      </c>
      <c r="J541" s="198" t="str">
        <f t="shared" si="276"/>
        <v/>
      </c>
      <c r="K541" s="1295" t="str">
        <f>IF(op!K429=0,0,op!K429)</f>
        <v/>
      </c>
      <c r="L541" s="963"/>
      <c r="M541" s="951" t="str">
        <f>IF(K541="","",IF(op!M429=0,0,op!M429))</f>
        <v/>
      </c>
      <c r="N541" s="951" t="str">
        <f>IF(K541="","",IF(op!N429=0,0,op!N429))</f>
        <v/>
      </c>
      <c r="O541" s="1083" t="str">
        <f t="shared" si="288"/>
        <v/>
      </c>
      <c r="P541" s="1084" t="str">
        <f t="shared" si="289"/>
        <v/>
      </c>
      <c r="Q541" s="1084" t="str">
        <f t="shared" si="290"/>
        <v/>
      </c>
      <c r="R541" s="963"/>
      <c r="S541" s="1027" t="str">
        <f t="shared" si="277"/>
        <v/>
      </c>
      <c r="T541" s="1027" t="str">
        <f t="shared" si="278"/>
        <v/>
      </c>
      <c r="U541" s="1148" t="str">
        <f t="shared" si="291"/>
        <v/>
      </c>
      <c r="V541" s="6"/>
      <c r="Z541" s="1072" t="str">
        <f t="shared" si="279"/>
        <v/>
      </c>
      <c r="AA541" s="1073">
        <f>+tab!$C$156</f>
        <v>0.62</v>
      </c>
      <c r="AB541" s="1074" t="e">
        <f t="shared" si="292"/>
        <v>#VALUE!</v>
      </c>
      <c r="AC541" s="1074" t="e">
        <f t="shared" si="293"/>
        <v>#VALUE!</v>
      </c>
      <c r="AD541" s="1074" t="e">
        <f t="shared" si="294"/>
        <v>#VALUE!</v>
      </c>
      <c r="AE541" s="1075" t="e">
        <f t="shared" si="280"/>
        <v>#VALUE!</v>
      </c>
      <c r="AF541" s="1075" t="e">
        <f t="shared" si="281"/>
        <v>#VALUE!</v>
      </c>
      <c r="AG541" s="1076">
        <f>IF(H541&gt;8,tab!C$157,tab!C$160)</f>
        <v>0.5</v>
      </c>
      <c r="AH541" s="1050">
        <f t="shared" si="282"/>
        <v>0</v>
      </c>
      <c r="AI541" s="1050">
        <f t="shared" si="283"/>
        <v>0</v>
      </c>
      <c r="AJ541" s="1077" t="e">
        <f t="shared" si="284"/>
        <v>#VALUE!</v>
      </c>
      <c r="AK541" s="1053" t="e">
        <f t="shared" si="285"/>
        <v>#VALUE!</v>
      </c>
      <c r="AL541" s="1052">
        <f t="shared" si="286"/>
        <v>30</v>
      </c>
      <c r="AM541" s="1052">
        <f t="shared" si="255"/>
        <v>30</v>
      </c>
      <c r="AN541" s="1078">
        <f t="shared" si="287"/>
        <v>0</v>
      </c>
      <c r="AU541" s="51"/>
      <c r="AV541" s="51"/>
    </row>
    <row r="542" spans="3:48" ht="13.15" customHeight="1" x14ac:dyDescent="0.2">
      <c r="C542" s="45"/>
      <c r="D542" s="196" t="str">
        <f>IF(op!D430=0,"",op!D430)</f>
        <v/>
      </c>
      <c r="E542" s="196" t="str">
        <f>IF(op!E430=0,"",op!E430)</f>
        <v/>
      </c>
      <c r="F542" s="196" t="str">
        <f>IF(op!F430=0,"",op!F430)</f>
        <v/>
      </c>
      <c r="G542" s="48" t="str">
        <f>IF(op!G430="","",op!G430+1)</f>
        <v/>
      </c>
      <c r="H542" s="1294" t="str">
        <f>IF(op!H430=0,"",op!H430)</f>
        <v/>
      </c>
      <c r="I542" s="48" t="str">
        <f>IF(op!I430=0,"",op!I430)</f>
        <v/>
      </c>
      <c r="J542" s="198" t="str">
        <f t="shared" si="276"/>
        <v/>
      </c>
      <c r="K542" s="1295" t="str">
        <f>IF(op!K430=0,0,op!K430)</f>
        <v/>
      </c>
      <c r="L542" s="963"/>
      <c r="M542" s="951" t="str">
        <f>IF(K542="","",IF(op!M430=0,0,op!M430))</f>
        <v/>
      </c>
      <c r="N542" s="951" t="str">
        <f>IF(K542="","",IF(op!N430=0,0,op!N430))</f>
        <v/>
      </c>
      <c r="O542" s="1083" t="str">
        <f t="shared" si="288"/>
        <v/>
      </c>
      <c r="P542" s="1084" t="str">
        <f t="shared" si="289"/>
        <v/>
      </c>
      <c r="Q542" s="1084" t="str">
        <f t="shared" si="290"/>
        <v/>
      </c>
      <c r="R542" s="963"/>
      <c r="S542" s="1027" t="str">
        <f t="shared" si="277"/>
        <v/>
      </c>
      <c r="T542" s="1027" t="str">
        <f t="shared" si="278"/>
        <v/>
      </c>
      <c r="U542" s="1148" t="str">
        <f t="shared" si="291"/>
        <v/>
      </c>
      <c r="V542" s="6"/>
      <c r="Z542" s="1072" t="str">
        <f t="shared" si="279"/>
        <v/>
      </c>
      <c r="AA542" s="1073">
        <f>+tab!$C$156</f>
        <v>0.62</v>
      </c>
      <c r="AB542" s="1074" t="e">
        <f t="shared" si="292"/>
        <v>#VALUE!</v>
      </c>
      <c r="AC542" s="1074" t="e">
        <f t="shared" si="293"/>
        <v>#VALUE!</v>
      </c>
      <c r="AD542" s="1074" t="e">
        <f t="shared" si="294"/>
        <v>#VALUE!</v>
      </c>
      <c r="AE542" s="1075" t="e">
        <f t="shared" si="280"/>
        <v>#VALUE!</v>
      </c>
      <c r="AF542" s="1075" t="e">
        <f t="shared" si="281"/>
        <v>#VALUE!</v>
      </c>
      <c r="AG542" s="1076">
        <f>IF(H542&gt;8,tab!C$157,tab!C$160)</f>
        <v>0.5</v>
      </c>
      <c r="AH542" s="1050">
        <f t="shared" si="282"/>
        <v>0</v>
      </c>
      <c r="AI542" s="1050">
        <f t="shared" si="283"/>
        <v>0</v>
      </c>
      <c r="AJ542" s="1077" t="e">
        <f t="shared" si="284"/>
        <v>#VALUE!</v>
      </c>
      <c r="AK542" s="1053" t="e">
        <f t="shared" si="285"/>
        <v>#VALUE!</v>
      </c>
      <c r="AL542" s="1052">
        <f t="shared" si="286"/>
        <v>30</v>
      </c>
      <c r="AM542" s="1052">
        <f t="shared" si="255"/>
        <v>30</v>
      </c>
      <c r="AN542" s="1078">
        <f t="shared" si="287"/>
        <v>0</v>
      </c>
      <c r="AU542" s="51"/>
      <c r="AV542" s="51"/>
    </row>
    <row r="543" spans="3:48" ht="13.15" customHeight="1" x14ac:dyDescent="0.2">
      <c r="C543" s="45"/>
      <c r="D543" s="196" t="str">
        <f>IF(op!D431=0,"",op!D431)</f>
        <v/>
      </c>
      <c r="E543" s="196" t="str">
        <f>IF(op!E431=0,"",op!E431)</f>
        <v/>
      </c>
      <c r="F543" s="196" t="str">
        <f>IF(op!F431=0,"",op!F431)</f>
        <v/>
      </c>
      <c r="G543" s="48" t="str">
        <f>IF(op!G431="","",op!G431+1)</f>
        <v/>
      </c>
      <c r="H543" s="1294" t="str">
        <f>IF(op!H431=0,"",op!H431)</f>
        <v/>
      </c>
      <c r="I543" s="48" t="str">
        <f>IF(op!I431=0,"",op!I431)</f>
        <v/>
      </c>
      <c r="J543" s="198" t="str">
        <f t="shared" si="276"/>
        <v/>
      </c>
      <c r="K543" s="1295" t="str">
        <f>IF(op!K431=0,0,op!K431)</f>
        <v/>
      </c>
      <c r="L543" s="963"/>
      <c r="M543" s="951" t="str">
        <f>IF(K543="","",IF(op!M431=0,0,op!M431))</f>
        <v/>
      </c>
      <c r="N543" s="951" t="str">
        <f>IF(K543="","",IF(op!N431=0,0,op!N431))</f>
        <v/>
      </c>
      <c r="O543" s="1083" t="str">
        <f t="shared" si="288"/>
        <v/>
      </c>
      <c r="P543" s="1084" t="str">
        <f t="shared" si="289"/>
        <v/>
      </c>
      <c r="Q543" s="1084" t="str">
        <f t="shared" si="290"/>
        <v/>
      </c>
      <c r="R543" s="963"/>
      <c r="S543" s="1027" t="str">
        <f t="shared" si="277"/>
        <v/>
      </c>
      <c r="T543" s="1027" t="str">
        <f t="shared" si="278"/>
        <v/>
      </c>
      <c r="U543" s="1148" t="str">
        <f t="shared" si="291"/>
        <v/>
      </c>
      <c r="V543" s="6"/>
      <c r="Z543" s="1072" t="str">
        <f t="shared" si="279"/>
        <v/>
      </c>
      <c r="AA543" s="1073">
        <f>+tab!$C$156</f>
        <v>0.62</v>
      </c>
      <c r="AB543" s="1074" t="e">
        <f t="shared" si="292"/>
        <v>#VALUE!</v>
      </c>
      <c r="AC543" s="1074" t="e">
        <f t="shared" si="293"/>
        <v>#VALUE!</v>
      </c>
      <c r="AD543" s="1074" t="e">
        <f t="shared" si="294"/>
        <v>#VALUE!</v>
      </c>
      <c r="AE543" s="1075" t="e">
        <f t="shared" si="280"/>
        <v>#VALUE!</v>
      </c>
      <c r="AF543" s="1075" t="e">
        <f t="shared" si="281"/>
        <v>#VALUE!</v>
      </c>
      <c r="AG543" s="1076">
        <f>IF(H543&gt;8,tab!C$157,tab!C$160)</f>
        <v>0.5</v>
      </c>
      <c r="AH543" s="1050">
        <f t="shared" si="282"/>
        <v>0</v>
      </c>
      <c r="AI543" s="1050">
        <f t="shared" si="283"/>
        <v>0</v>
      </c>
      <c r="AJ543" s="1077" t="e">
        <f t="shared" si="284"/>
        <v>#VALUE!</v>
      </c>
      <c r="AK543" s="1053" t="e">
        <f t="shared" si="285"/>
        <v>#VALUE!</v>
      </c>
      <c r="AL543" s="1052">
        <f t="shared" si="286"/>
        <v>30</v>
      </c>
      <c r="AM543" s="1052">
        <f t="shared" si="255"/>
        <v>30</v>
      </c>
      <c r="AN543" s="1078">
        <f t="shared" si="287"/>
        <v>0</v>
      </c>
      <c r="AU543" s="51"/>
      <c r="AV543" s="51"/>
    </row>
    <row r="544" spans="3:48" ht="13.15" customHeight="1" x14ac:dyDescent="0.2">
      <c r="C544" s="45"/>
      <c r="D544" s="196" t="str">
        <f>IF(op!D432=0,"",op!D432)</f>
        <v/>
      </c>
      <c r="E544" s="196" t="str">
        <f>IF(op!E432=0,"",op!E432)</f>
        <v/>
      </c>
      <c r="F544" s="196" t="str">
        <f>IF(op!F432=0,"",op!F432)</f>
        <v/>
      </c>
      <c r="G544" s="48" t="str">
        <f>IF(op!G432="","",op!G432+1)</f>
        <v/>
      </c>
      <c r="H544" s="1294" t="str">
        <f>IF(op!H432=0,"",op!H432)</f>
        <v/>
      </c>
      <c r="I544" s="48" t="str">
        <f>IF(op!I432=0,"",op!I432)</f>
        <v/>
      </c>
      <c r="J544" s="198" t="str">
        <f t="shared" si="276"/>
        <v/>
      </c>
      <c r="K544" s="1295" t="str">
        <f>IF(op!K432=0,0,op!K432)</f>
        <v/>
      </c>
      <c r="L544" s="963"/>
      <c r="M544" s="951" t="str">
        <f>IF(K544="","",IF(op!M432=0,0,op!M432))</f>
        <v/>
      </c>
      <c r="N544" s="951" t="str">
        <f>IF(K544="","",IF(op!N432=0,0,op!N432))</f>
        <v/>
      </c>
      <c r="O544" s="1083" t="str">
        <f t="shared" si="288"/>
        <v/>
      </c>
      <c r="P544" s="1084" t="str">
        <f t="shared" si="289"/>
        <v/>
      </c>
      <c r="Q544" s="1084" t="str">
        <f t="shared" si="290"/>
        <v/>
      </c>
      <c r="R544" s="963"/>
      <c r="S544" s="1027" t="str">
        <f t="shared" si="277"/>
        <v/>
      </c>
      <c r="T544" s="1027" t="str">
        <f t="shared" si="278"/>
        <v/>
      </c>
      <c r="U544" s="1148" t="str">
        <f t="shared" si="291"/>
        <v/>
      </c>
      <c r="V544" s="6"/>
      <c r="Z544" s="1072" t="str">
        <f t="shared" si="279"/>
        <v/>
      </c>
      <c r="AA544" s="1073">
        <f>+tab!$C$156</f>
        <v>0.62</v>
      </c>
      <c r="AB544" s="1074" t="e">
        <f t="shared" si="292"/>
        <v>#VALUE!</v>
      </c>
      <c r="AC544" s="1074" t="e">
        <f t="shared" si="293"/>
        <v>#VALUE!</v>
      </c>
      <c r="AD544" s="1074" t="e">
        <f t="shared" si="294"/>
        <v>#VALUE!</v>
      </c>
      <c r="AE544" s="1075" t="e">
        <f t="shared" si="280"/>
        <v>#VALUE!</v>
      </c>
      <c r="AF544" s="1075" t="e">
        <f t="shared" si="281"/>
        <v>#VALUE!</v>
      </c>
      <c r="AG544" s="1076">
        <f>IF(H544&gt;8,tab!C$157,tab!C$160)</f>
        <v>0.5</v>
      </c>
      <c r="AH544" s="1050">
        <f t="shared" si="282"/>
        <v>0</v>
      </c>
      <c r="AI544" s="1050">
        <f t="shared" si="283"/>
        <v>0</v>
      </c>
      <c r="AJ544" s="1077" t="e">
        <f t="shared" si="284"/>
        <v>#VALUE!</v>
      </c>
      <c r="AK544" s="1053" t="e">
        <f t="shared" si="285"/>
        <v>#VALUE!</v>
      </c>
      <c r="AL544" s="1052">
        <f t="shared" si="286"/>
        <v>30</v>
      </c>
      <c r="AM544" s="1052">
        <f t="shared" si="255"/>
        <v>30</v>
      </c>
      <c r="AN544" s="1078">
        <f t="shared" si="287"/>
        <v>0</v>
      </c>
      <c r="AU544" s="51"/>
      <c r="AV544" s="51"/>
    </row>
    <row r="545" spans="3:48" ht="13.15" customHeight="1" x14ac:dyDescent="0.2">
      <c r="C545" s="45"/>
      <c r="D545" s="196" t="str">
        <f>IF(op!D433=0,"",op!D433)</f>
        <v/>
      </c>
      <c r="E545" s="196" t="str">
        <f>IF(op!E433=0,"",op!E433)</f>
        <v/>
      </c>
      <c r="F545" s="196" t="str">
        <f>IF(op!F433=0,"",op!F433)</f>
        <v/>
      </c>
      <c r="G545" s="48" t="str">
        <f>IF(op!G433="","",op!G433+1)</f>
        <v/>
      </c>
      <c r="H545" s="1294" t="str">
        <f>IF(op!H433=0,"",op!H433)</f>
        <v/>
      </c>
      <c r="I545" s="48" t="str">
        <f>IF(op!I433=0,"",op!I433)</f>
        <v/>
      </c>
      <c r="J545" s="198" t="str">
        <f t="shared" si="276"/>
        <v/>
      </c>
      <c r="K545" s="1295" t="str">
        <f>IF(op!K433=0,0,op!K433)</f>
        <v/>
      </c>
      <c r="L545" s="963"/>
      <c r="M545" s="951" t="str">
        <f>IF(K545="","",IF(op!M433=0,0,op!M433))</f>
        <v/>
      </c>
      <c r="N545" s="951" t="str">
        <f>IF(K545="","",IF(op!N433=0,0,op!N433))</f>
        <v/>
      </c>
      <c r="O545" s="1083" t="str">
        <f t="shared" si="288"/>
        <v/>
      </c>
      <c r="P545" s="1084" t="str">
        <f t="shared" si="289"/>
        <v/>
      </c>
      <c r="Q545" s="1084" t="str">
        <f t="shared" si="290"/>
        <v/>
      </c>
      <c r="R545" s="963"/>
      <c r="S545" s="1027" t="str">
        <f t="shared" si="277"/>
        <v/>
      </c>
      <c r="T545" s="1027" t="str">
        <f t="shared" si="278"/>
        <v/>
      </c>
      <c r="U545" s="1148" t="str">
        <f t="shared" si="291"/>
        <v/>
      </c>
      <c r="V545" s="6"/>
      <c r="Z545" s="1072" t="str">
        <f t="shared" si="279"/>
        <v/>
      </c>
      <c r="AA545" s="1073">
        <f>+tab!$C$156</f>
        <v>0.62</v>
      </c>
      <c r="AB545" s="1074" t="e">
        <f t="shared" si="292"/>
        <v>#VALUE!</v>
      </c>
      <c r="AC545" s="1074" t="e">
        <f t="shared" si="293"/>
        <v>#VALUE!</v>
      </c>
      <c r="AD545" s="1074" t="e">
        <f t="shared" si="294"/>
        <v>#VALUE!</v>
      </c>
      <c r="AE545" s="1075" t="e">
        <f t="shared" si="280"/>
        <v>#VALUE!</v>
      </c>
      <c r="AF545" s="1075" t="e">
        <f t="shared" si="281"/>
        <v>#VALUE!</v>
      </c>
      <c r="AG545" s="1076">
        <f>IF(H545&gt;8,tab!C$157,tab!C$160)</f>
        <v>0.5</v>
      </c>
      <c r="AH545" s="1050">
        <f t="shared" si="282"/>
        <v>0</v>
      </c>
      <c r="AI545" s="1050">
        <f t="shared" si="283"/>
        <v>0</v>
      </c>
      <c r="AJ545" s="1077" t="e">
        <f t="shared" si="284"/>
        <v>#VALUE!</v>
      </c>
      <c r="AK545" s="1053" t="e">
        <f t="shared" si="285"/>
        <v>#VALUE!</v>
      </c>
      <c r="AL545" s="1052">
        <f t="shared" si="286"/>
        <v>30</v>
      </c>
      <c r="AM545" s="1052">
        <f t="shared" si="255"/>
        <v>30</v>
      </c>
      <c r="AN545" s="1078">
        <f t="shared" si="287"/>
        <v>0</v>
      </c>
      <c r="AU545" s="51"/>
      <c r="AV545" s="51"/>
    </row>
    <row r="546" spans="3:48" ht="13.15" customHeight="1" x14ac:dyDescent="0.2">
      <c r="C546" s="45"/>
      <c r="D546" s="196" t="str">
        <f>IF(op!D434=0,"",op!D434)</f>
        <v/>
      </c>
      <c r="E546" s="196" t="str">
        <f>IF(op!E434=0,"",op!E434)</f>
        <v/>
      </c>
      <c r="F546" s="196" t="str">
        <f>IF(op!F434=0,"",op!F434)</f>
        <v/>
      </c>
      <c r="G546" s="48" t="str">
        <f>IF(op!G434="","",op!G434+1)</f>
        <v/>
      </c>
      <c r="H546" s="1294" t="str">
        <f>IF(op!H434=0,"",op!H434)</f>
        <v/>
      </c>
      <c r="I546" s="48" t="str">
        <f>IF(op!I434=0,"",op!I434)</f>
        <v/>
      </c>
      <c r="J546" s="198" t="str">
        <f t="shared" si="276"/>
        <v/>
      </c>
      <c r="K546" s="1295" t="str">
        <f>IF(op!K434=0,0,op!K434)</f>
        <v/>
      </c>
      <c r="L546" s="963"/>
      <c r="M546" s="951" t="str">
        <f>IF(K546="","",IF(op!M434=0,0,op!M434))</f>
        <v/>
      </c>
      <c r="N546" s="951" t="str">
        <f>IF(K546="","",IF(op!N434=0,0,op!N434))</f>
        <v/>
      </c>
      <c r="O546" s="1083" t="str">
        <f t="shared" si="288"/>
        <v/>
      </c>
      <c r="P546" s="1084" t="str">
        <f t="shared" si="289"/>
        <v/>
      </c>
      <c r="Q546" s="1084" t="str">
        <f t="shared" si="290"/>
        <v/>
      </c>
      <c r="R546" s="963"/>
      <c r="S546" s="1027" t="str">
        <f t="shared" si="277"/>
        <v/>
      </c>
      <c r="T546" s="1027" t="str">
        <f t="shared" si="278"/>
        <v/>
      </c>
      <c r="U546" s="1148" t="str">
        <f t="shared" si="291"/>
        <v/>
      </c>
      <c r="V546" s="6"/>
      <c r="Z546" s="1072" t="str">
        <f t="shared" si="279"/>
        <v/>
      </c>
      <c r="AA546" s="1073">
        <f>+tab!$C$156</f>
        <v>0.62</v>
      </c>
      <c r="AB546" s="1074" t="e">
        <f t="shared" si="292"/>
        <v>#VALUE!</v>
      </c>
      <c r="AC546" s="1074" t="e">
        <f t="shared" si="293"/>
        <v>#VALUE!</v>
      </c>
      <c r="AD546" s="1074" t="e">
        <f t="shared" si="294"/>
        <v>#VALUE!</v>
      </c>
      <c r="AE546" s="1075" t="e">
        <f t="shared" si="280"/>
        <v>#VALUE!</v>
      </c>
      <c r="AF546" s="1075" t="e">
        <f t="shared" si="281"/>
        <v>#VALUE!</v>
      </c>
      <c r="AG546" s="1076">
        <f>IF(H546&gt;8,tab!C$157,tab!C$160)</f>
        <v>0.5</v>
      </c>
      <c r="AH546" s="1050">
        <f t="shared" si="282"/>
        <v>0</v>
      </c>
      <c r="AI546" s="1050">
        <f t="shared" si="283"/>
        <v>0</v>
      </c>
      <c r="AJ546" s="1077" t="e">
        <f t="shared" si="284"/>
        <v>#VALUE!</v>
      </c>
      <c r="AK546" s="1053" t="e">
        <f t="shared" si="285"/>
        <v>#VALUE!</v>
      </c>
      <c r="AL546" s="1052">
        <f t="shared" si="286"/>
        <v>30</v>
      </c>
      <c r="AM546" s="1052">
        <f t="shared" si="255"/>
        <v>30</v>
      </c>
      <c r="AN546" s="1078">
        <f t="shared" si="287"/>
        <v>0</v>
      </c>
      <c r="AU546" s="51"/>
      <c r="AV546" s="51"/>
    </row>
    <row r="547" spans="3:48" ht="13.15" customHeight="1" x14ac:dyDescent="0.2">
      <c r="C547" s="45"/>
      <c r="D547" s="196" t="str">
        <f>IF(op!D435=0,"",op!D435)</f>
        <v/>
      </c>
      <c r="E547" s="196" t="str">
        <f>IF(op!E435=0,"",op!E435)</f>
        <v/>
      </c>
      <c r="F547" s="196" t="str">
        <f>IF(op!F435=0,"",op!F435)</f>
        <v/>
      </c>
      <c r="G547" s="48" t="str">
        <f>IF(op!G435="","",op!G435+1)</f>
        <v/>
      </c>
      <c r="H547" s="1294" t="str">
        <f>IF(op!H435=0,"",op!H435)</f>
        <v/>
      </c>
      <c r="I547" s="48" t="str">
        <f>IF(op!I435=0,"",op!I435)</f>
        <v/>
      </c>
      <c r="J547" s="198" t="str">
        <f t="shared" si="276"/>
        <v/>
      </c>
      <c r="K547" s="1295" t="str">
        <f>IF(op!K435=0,0,op!K435)</f>
        <v/>
      </c>
      <c r="L547" s="963"/>
      <c r="M547" s="951" t="str">
        <f>IF(K547="","",IF(op!M435=0,0,op!M435))</f>
        <v/>
      </c>
      <c r="N547" s="951" t="str">
        <f>IF(K547="","",IF(op!N435=0,0,op!N435))</f>
        <v/>
      </c>
      <c r="O547" s="1083" t="str">
        <f t="shared" si="288"/>
        <v/>
      </c>
      <c r="P547" s="1084" t="str">
        <f t="shared" si="289"/>
        <v/>
      </c>
      <c r="Q547" s="1084" t="str">
        <f t="shared" si="290"/>
        <v/>
      </c>
      <c r="R547" s="963"/>
      <c r="S547" s="1027" t="str">
        <f t="shared" si="277"/>
        <v/>
      </c>
      <c r="T547" s="1027" t="str">
        <f t="shared" si="278"/>
        <v/>
      </c>
      <c r="U547" s="1148" t="str">
        <f t="shared" si="291"/>
        <v/>
      </c>
      <c r="V547" s="6"/>
      <c r="Z547" s="1072" t="str">
        <f t="shared" si="279"/>
        <v/>
      </c>
      <c r="AA547" s="1073">
        <f>+tab!$C$156</f>
        <v>0.62</v>
      </c>
      <c r="AB547" s="1074" t="e">
        <f t="shared" si="292"/>
        <v>#VALUE!</v>
      </c>
      <c r="AC547" s="1074" t="e">
        <f t="shared" si="293"/>
        <v>#VALUE!</v>
      </c>
      <c r="AD547" s="1074" t="e">
        <f t="shared" si="294"/>
        <v>#VALUE!</v>
      </c>
      <c r="AE547" s="1075" t="e">
        <f t="shared" si="280"/>
        <v>#VALUE!</v>
      </c>
      <c r="AF547" s="1075" t="e">
        <f t="shared" si="281"/>
        <v>#VALUE!</v>
      </c>
      <c r="AG547" s="1076">
        <f>IF(H547&gt;8,tab!C$157,tab!C$160)</f>
        <v>0.5</v>
      </c>
      <c r="AH547" s="1050">
        <f t="shared" si="282"/>
        <v>0</v>
      </c>
      <c r="AI547" s="1050">
        <f t="shared" si="283"/>
        <v>0</v>
      </c>
      <c r="AJ547" s="1077" t="e">
        <f t="shared" si="284"/>
        <v>#VALUE!</v>
      </c>
      <c r="AK547" s="1053" t="e">
        <f t="shared" si="285"/>
        <v>#VALUE!</v>
      </c>
      <c r="AL547" s="1052">
        <f t="shared" si="286"/>
        <v>30</v>
      </c>
      <c r="AM547" s="1052">
        <f t="shared" si="255"/>
        <v>30</v>
      </c>
      <c r="AN547" s="1078">
        <f t="shared" si="287"/>
        <v>0</v>
      </c>
      <c r="AU547" s="51"/>
      <c r="AV547" s="51"/>
    </row>
    <row r="548" spans="3:48" ht="13.15" customHeight="1" x14ac:dyDescent="0.2">
      <c r="C548" s="45"/>
      <c r="D548" s="196" t="str">
        <f>IF(op!D436=0,"",op!D436)</f>
        <v/>
      </c>
      <c r="E548" s="196" t="str">
        <f>IF(op!E436=0,"",op!E436)</f>
        <v/>
      </c>
      <c r="F548" s="196" t="str">
        <f>IF(op!F436=0,"",op!F436)</f>
        <v/>
      </c>
      <c r="G548" s="48" t="str">
        <f>IF(op!G436="","",op!G436+1)</f>
        <v/>
      </c>
      <c r="H548" s="1294" t="str">
        <f>IF(op!H436=0,"",op!H436)</f>
        <v/>
      </c>
      <c r="I548" s="48" t="str">
        <f>IF(op!I436=0,"",op!I436)</f>
        <v/>
      </c>
      <c r="J548" s="198" t="str">
        <f t="shared" si="276"/>
        <v/>
      </c>
      <c r="K548" s="1295" t="str">
        <f>IF(op!K436=0,0,op!K436)</f>
        <v/>
      </c>
      <c r="L548" s="963"/>
      <c r="M548" s="951" t="str">
        <f>IF(K548="","",IF(op!M436=0,0,op!M436))</f>
        <v/>
      </c>
      <c r="N548" s="951" t="str">
        <f>IF(K548="","",IF(op!N436=0,0,op!N436))</f>
        <v/>
      </c>
      <c r="O548" s="1083" t="str">
        <f t="shared" si="288"/>
        <v/>
      </c>
      <c r="P548" s="1084" t="str">
        <f t="shared" si="289"/>
        <v/>
      </c>
      <c r="Q548" s="1084" t="str">
        <f t="shared" si="290"/>
        <v/>
      </c>
      <c r="R548" s="963"/>
      <c r="S548" s="1027" t="str">
        <f t="shared" si="277"/>
        <v/>
      </c>
      <c r="T548" s="1027" t="str">
        <f t="shared" si="278"/>
        <v/>
      </c>
      <c r="U548" s="1148" t="str">
        <f t="shared" si="291"/>
        <v/>
      </c>
      <c r="V548" s="6"/>
      <c r="Z548" s="1072" t="str">
        <f t="shared" si="279"/>
        <v/>
      </c>
      <c r="AA548" s="1073">
        <f>+tab!$C$156</f>
        <v>0.62</v>
      </c>
      <c r="AB548" s="1074" t="e">
        <f t="shared" si="292"/>
        <v>#VALUE!</v>
      </c>
      <c r="AC548" s="1074" t="e">
        <f t="shared" si="293"/>
        <v>#VALUE!</v>
      </c>
      <c r="AD548" s="1074" t="e">
        <f t="shared" si="294"/>
        <v>#VALUE!</v>
      </c>
      <c r="AE548" s="1075" t="e">
        <f t="shared" si="280"/>
        <v>#VALUE!</v>
      </c>
      <c r="AF548" s="1075" t="e">
        <f t="shared" si="281"/>
        <v>#VALUE!</v>
      </c>
      <c r="AG548" s="1076">
        <f>IF(H548&gt;8,tab!C$157,tab!C$160)</f>
        <v>0.5</v>
      </c>
      <c r="AH548" s="1050">
        <f t="shared" si="282"/>
        <v>0</v>
      </c>
      <c r="AI548" s="1050">
        <f t="shared" si="283"/>
        <v>0</v>
      </c>
      <c r="AJ548" s="1077" t="e">
        <f t="shared" si="284"/>
        <v>#VALUE!</v>
      </c>
      <c r="AK548" s="1053" t="e">
        <f t="shared" si="285"/>
        <v>#VALUE!</v>
      </c>
      <c r="AL548" s="1052">
        <f t="shared" si="286"/>
        <v>30</v>
      </c>
      <c r="AM548" s="1052">
        <f t="shared" si="255"/>
        <v>30</v>
      </c>
      <c r="AN548" s="1078">
        <f t="shared" si="287"/>
        <v>0</v>
      </c>
      <c r="AU548" s="51"/>
      <c r="AV548" s="51"/>
    </row>
    <row r="549" spans="3:48" ht="13.15" customHeight="1" x14ac:dyDescent="0.2">
      <c r="C549" s="45"/>
      <c r="D549" s="196" t="str">
        <f>IF(op!D437=0,"",op!D437)</f>
        <v/>
      </c>
      <c r="E549" s="196" t="str">
        <f>IF(op!E437=0,"",op!E437)</f>
        <v/>
      </c>
      <c r="F549" s="196" t="str">
        <f>IF(op!F437=0,"",op!F437)</f>
        <v/>
      </c>
      <c r="G549" s="48" t="str">
        <f>IF(op!G437="","",op!G437+1)</f>
        <v/>
      </c>
      <c r="H549" s="1294" t="str">
        <f>IF(op!H437=0,"",op!H437)</f>
        <v/>
      </c>
      <c r="I549" s="48" t="str">
        <f>IF(op!I437=0,"",op!I437)</f>
        <v/>
      </c>
      <c r="J549" s="198" t="str">
        <f t="shared" si="276"/>
        <v/>
      </c>
      <c r="K549" s="1295" t="str">
        <f>IF(op!K437=0,0,op!K437)</f>
        <v/>
      </c>
      <c r="L549" s="963"/>
      <c r="M549" s="951" t="str">
        <f>IF(K549="","",IF(op!M437=0,0,op!M437))</f>
        <v/>
      </c>
      <c r="N549" s="951" t="str">
        <f>IF(K549="","",IF(op!N437=0,0,op!N437))</f>
        <v/>
      </c>
      <c r="O549" s="1083" t="str">
        <f t="shared" si="288"/>
        <v/>
      </c>
      <c r="P549" s="1084" t="str">
        <f t="shared" si="289"/>
        <v/>
      </c>
      <c r="Q549" s="1084" t="str">
        <f t="shared" si="290"/>
        <v/>
      </c>
      <c r="R549" s="963"/>
      <c r="S549" s="1027" t="str">
        <f t="shared" si="277"/>
        <v/>
      </c>
      <c r="T549" s="1027" t="str">
        <f t="shared" si="278"/>
        <v/>
      </c>
      <c r="U549" s="1148" t="str">
        <f t="shared" si="291"/>
        <v/>
      </c>
      <c r="V549" s="6"/>
      <c r="Z549" s="1072" t="str">
        <f t="shared" si="279"/>
        <v/>
      </c>
      <c r="AA549" s="1073">
        <f>+tab!$C$156</f>
        <v>0.62</v>
      </c>
      <c r="AB549" s="1074" t="e">
        <f t="shared" si="292"/>
        <v>#VALUE!</v>
      </c>
      <c r="AC549" s="1074" t="e">
        <f t="shared" si="293"/>
        <v>#VALUE!</v>
      </c>
      <c r="AD549" s="1074" t="e">
        <f t="shared" si="294"/>
        <v>#VALUE!</v>
      </c>
      <c r="AE549" s="1075" t="e">
        <f t="shared" si="280"/>
        <v>#VALUE!</v>
      </c>
      <c r="AF549" s="1075" t="e">
        <f t="shared" si="281"/>
        <v>#VALUE!</v>
      </c>
      <c r="AG549" s="1076">
        <f>IF(H549&gt;8,tab!C$157,tab!C$160)</f>
        <v>0.5</v>
      </c>
      <c r="AH549" s="1050">
        <f t="shared" si="282"/>
        <v>0</v>
      </c>
      <c r="AI549" s="1050">
        <f t="shared" si="283"/>
        <v>0</v>
      </c>
      <c r="AJ549" s="1077" t="e">
        <f t="shared" si="284"/>
        <v>#VALUE!</v>
      </c>
      <c r="AK549" s="1053" t="e">
        <f t="shared" si="285"/>
        <v>#VALUE!</v>
      </c>
      <c r="AL549" s="1052">
        <f t="shared" si="286"/>
        <v>30</v>
      </c>
      <c r="AM549" s="1052">
        <f t="shared" si="255"/>
        <v>30</v>
      </c>
      <c r="AN549" s="1078">
        <f t="shared" si="287"/>
        <v>0</v>
      </c>
      <c r="AU549" s="51"/>
      <c r="AV549" s="51"/>
    </row>
    <row r="550" spans="3:48" ht="13.15" customHeight="1" x14ac:dyDescent="0.2">
      <c r="C550" s="45"/>
      <c r="D550" s="196" t="str">
        <f>IF(op!D438=0,"",op!D438)</f>
        <v/>
      </c>
      <c r="E550" s="196" t="str">
        <f>IF(op!E438=0,"",op!E438)</f>
        <v/>
      </c>
      <c r="F550" s="196" t="str">
        <f>IF(op!F438=0,"",op!F438)</f>
        <v/>
      </c>
      <c r="G550" s="48" t="str">
        <f>IF(op!G438="","",op!G438+1)</f>
        <v/>
      </c>
      <c r="H550" s="1294" t="str">
        <f>IF(op!H438=0,"",op!H438)</f>
        <v/>
      </c>
      <c r="I550" s="48" t="str">
        <f>IF(op!I438=0,"",op!I438)</f>
        <v/>
      </c>
      <c r="J550" s="198" t="str">
        <f t="shared" si="276"/>
        <v/>
      </c>
      <c r="K550" s="1295" t="str">
        <f>IF(op!K438=0,0,op!K438)</f>
        <v/>
      </c>
      <c r="L550" s="963"/>
      <c r="M550" s="951" t="str">
        <f>IF(K550="","",IF(op!M438=0,0,op!M438))</f>
        <v/>
      </c>
      <c r="N550" s="951" t="str">
        <f>IF(K550="","",IF(op!N438=0,0,op!N438))</f>
        <v/>
      </c>
      <c r="O550" s="1083" t="str">
        <f t="shared" si="288"/>
        <v/>
      </c>
      <c r="P550" s="1084" t="str">
        <f t="shared" si="289"/>
        <v/>
      </c>
      <c r="Q550" s="1084" t="str">
        <f t="shared" si="290"/>
        <v/>
      </c>
      <c r="R550" s="963"/>
      <c r="S550" s="1027" t="str">
        <f t="shared" si="277"/>
        <v/>
      </c>
      <c r="T550" s="1027" t="str">
        <f t="shared" si="278"/>
        <v/>
      </c>
      <c r="U550" s="1148" t="str">
        <f t="shared" si="291"/>
        <v/>
      </c>
      <c r="V550" s="6"/>
      <c r="Z550" s="1072" t="str">
        <f t="shared" si="279"/>
        <v/>
      </c>
      <c r="AA550" s="1073">
        <f>+tab!$C$156</f>
        <v>0.62</v>
      </c>
      <c r="AB550" s="1074" t="e">
        <f t="shared" si="292"/>
        <v>#VALUE!</v>
      </c>
      <c r="AC550" s="1074" t="e">
        <f t="shared" si="293"/>
        <v>#VALUE!</v>
      </c>
      <c r="AD550" s="1074" t="e">
        <f t="shared" si="294"/>
        <v>#VALUE!</v>
      </c>
      <c r="AE550" s="1075" t="e">
        <f t="shared" si="280"/>
        <v>#VALUE!</v>
      </c>
      <c r="AF550" s="1075" t="e">
        <f t="shared" si="281"/>
        <v>#VALUE!</v>
      </c>
      <c r="AG550" s="1076">
        <f>IF(H550&gt;8,tab!C$157,tab!C$160)</f>
        <v>0.5</v>
      </c>
      <c r="AH550" s="1050">
        <f t="shared" si="282"/>
        <v>0</v>
      </c>
      <c r="AI550" s="1050">
        <f t="shared" si="283"/>
        <v>0</v>
      </c>
      <c r="AJ550" s="1077" t="e">
        <f t="shared" si="284"/>
        <v>#VALUE!</v>
      </c>
      <c r="AK550" s="1053" t="e">
        <f t="shared" si="285"/>
        <v>#VALUE!</v>
      </c>
      <c r="AL550" s="1052">
        <f t="shared" si="286"/>
        <v>30</v>
      </c>
      <c r="AM550" s="1052">
        <f t="shared" si="255"/>
        <v>30</v>
      </c>
      <c r="AN550" s="1078">
        <f t="shared" si="287"/>
        <v>0</v>
      </c>
      <c r="AU550" s="51"/>
      <c r="AV550" s="51"/>
    </row>
    <row r="551" spans="3:48" ht="13.15" customHeight="1" x14ac:dyDescent="0.2">
      <c r="C551" s="45"/>
      <c r="D551" s="196" t="str">
        <f>IF(op!D439=0,"",op!D439)</f>
        <v/>
      </c>
      <c r="E551" s="196" t="str">
        <f>IF(op!E439=0,"",op!E439)</f>
        <v/>
      </c>
      <c r="F551" s="196" t="str">
        <f>IF(op!F439=0,"",op!F439)</f>
        <v/>
      </c>
      <c r="G551" s="48" t="str">
        <f>IF(op!G439="","",op!G439+1)</f>
        <v/>
      </c>
      <c r="H551" s="1294" t="str">
        <f>IF(op!H439=0,"",op!H439)</f>
        <v/>
      </c>
      <c r="I551" s="48" t="str">
        <f>IF(op!I439=0,"",op!I439)</f>
        <v/>
      </c>
      <c r="J551" s="198" t="str">
        <f t="shared" si="276"/>
        <v/>
      </c>
      <c r="K551" s="1295" t="str">
        <f>IF(op!K439=0,0,op!K439)</f>
        <v/>
      </c>
      <c r="L551" s="963"/>
      <c r="M551" s="951" t="str">
        <f>IF(K551="","",IF(op!M439=0,0,op!M439))</f>
        <v/>
      </c>
      <c r="N551" s="951" t="str">
        <f>IF(K551="","",IF(op!N439=0,0,op!N439))</f>
        <v/>
      </c>
      <c r="O551" s="1083" t="str">
        <f t="shared" si="288"/>
        <v/>
      </c>
      <c r="P551" s="1084" t="str">
        <f t="shared" si="289"/>
        <v/>
      </c>
      <c r="Q551" s="1084" t="str">
        <f t="shared" si="290"/>
        <v/>
      </c>
      <c r="R551" s="963"/>
      <c r="S551" s="1027" t="str">
        <f t="shared" si="277"/>
        <v/>
      </c>
      <c r="T551" s="1027" t="str">
        <f t="shared" si="278"/>
        <v/>
      </c>
      <c r="U551" s="1148" t="str">
        <f t="shared" si="291"/>
        <v/>
      </c>
      <c r="V551" s="6"/>
      <c r="Z551" s="1072" t="str">
        <f t="shared" si="279"/>
        <v/>
      </c>
      <c r="AA551" s="1073">
        <f>+tab!$C$156</f>
        <v>0.62</v>
      </c>
      <c r="AB551" s="1074" t="e">
        <f t="shared" si="292"/>
        <v>#VALUE!</v>
      </c>
      <c r="AC551" s="1074" t="e">
        <f t="shared" si="293"/>
        <v>#VALUE!</v>
      </c>
      <c r="AD551" s="1074" t="e">
        <f t="shared" si="294"/>
        <v>#VALUE!</v>
      </c>
      <c r="AE551" s="1075" t="e">
        <f t="shared" si="280"/>
        <v>#VALUE!</v>
      </c>
      <c r="AF551" s="1075" t="e">
        <f t="shared" si="281"/>
        <v>#VALUE!</v>
      </c>
      <c r="AG551" s="1076">
        <f>IF(H551&gt;8,tab!C$157,tab!C$160)</f>
        <v>0.5</v>
      </c>
      <c r="AH551" s="1050">
        <f t="shared" si="282"/>
        <v>0</v>
      </c>
      <c r="AI551" s="1050">
        <f t="shared" si="283"/>
        <v>0</v>
      </c>
      <c r="AJ551" s="1077" t="e">
        <f t="shared" si="284"/>
        <v>#VALUE!</v>
      </c>
      <c r="AK551" s="1053" t="e">
        <f t="shared" si="285"/>
        <v>#VALUE!</v>
      </c>
      <c r="AL551" s="1052">
        <f t="shared" si="286"/>
        <v>30</v>
      </c>
      <c r="AM551" s="1052">
        <f t="shared" si="255"/>
        <v>30</v>
      </c>
      <c r="AN551" s="1078">
        <f t="shared" si="287"/>
        <v>0</v>
      </c>
      <c r="AU551" s="51"/>
      <c r="AV551" s="51"/>
    </row>
    <row r="552" spans="3:48" ht="13.15" customHeight="1" x14ac:dyDescent="0.2">
      <c r="C552" s="45"/>
      <c r="D552" s="196" t="str">
        <f>IF(op!D440=0,"",op!D440)</f>
        <v/>
      </c>
      <c r="E552" s="196" t="str">
        <f>IF(op!E440=0,"",op!E440)</f>
        <v/>
      </c>
      <c r="F552" s="196" t="str">
        <f>IF(op!F440=0,"",op!F440)</f>
        <v/>
      </c>
      <c r="G552" s="48" t="str">
        <f>IF(op!G440="","",op!G440+1)</f>
        <v/>
      </c>
      <c r="H552" s="1294" t="str">
        <f>IF(op!H440=0,"",op!H440)</f>
        <v/>
      </c>
      <c r="I552" s="48" t="str">
        <f>IF(op!I440=0,"",op!I440)</f>
        <v/>
      </c>
      <c r="J552" s="198" t="str">
        <f t="shared" si="276"/>
        <v/>
      </c>
      <c r="K552" s="1295" t="str">
        <f>IF(op!K440=0,0,op!K440)</f>
        <v/>
      </c>
      <c r="L552" s="963"/>
      <c r="M552" s="951" t="str">
        <f>IF(K552="","",IF(op!M440=0,0,op!M440))</f>
        <v/>
      </c>
      <c r="N552" s="951" t="str">
        <f>IF(K552="","",IF(op!N440=0,0,op!N440))</f>
        <v/>
      </c>
      <c r="O552" s="1083" t="str">
        <f t="shared" si="288"/>
        <v/>
      </c>
      <c r="P552" s="1084" t="str">
        <f t="shared" si="289"/>
        <v/>
      </c>
      <c r="Q552" s="1084" t="str">
        <f t="shared" si="290"/>
        <v/>
      </c>
      <c r="R552" s="963"/>
      <c r="S552" s="1027" t="str">
        <f t="shared" si="277"/>
        <v/>
      </c>
      <c r="T552" s="1027" t="str">
        <f t="shared" si="278"/>
        <v/>
      </c>
      <c r="U552" s="1148" t="str">
        <f t="shared" si="291"/>
        <v/>
      </c>
      <c r="V552" s="6"/>
      <c r="Z552" s="1072" t="str">
        <f t="shared" si="279"/>
        <v/>
      </c>
      <c r="AA552" s="1073">
        <f>+tab!$C$156</f>
        <v>0.62</v>
      </c>
      <c r="AB552" s="1074" t="e">
        <f t="shared" si="292"/>
        <v>#VALUE!</v>
      </c>
      <c r="AC552" s="1074" t="e">
        <f t="shared" si="293"/>
        <v>#VALUE!</v>
      </c>
      <c r="AD552" s="1074" t="e">
        <f t="shared" si="294"/>
        <v>#VALUE!</v>
      </c>
      <c r="AE552" s="1075" t="e">
        <f t="shared" si="280"/>
        <v>#VALUE!</v>
      </c>
      <c r="AF552" s="1075" t="e">
        <f t="shared" si="281"/>
        <v>#VALUE!</v>
      </c>
      <c r="AG552" s="1076">
        <f>IF(H552&gt;8,tab!C$157,tab!C$160)</f>
        <v>0.5</v>
      </c>
      <c r="AH552" s="1050">
        <f t="shared" si="282"/>
        <v>0</v>
      </c>
      <c r="AI552" s="1050">
        <f t="shared" si="283"/>
        <v>0</v>
      </c>
      <c r="AJ552" s="1077" t="e">
        <f t="shared" si="284"/>
        <v>#VALUE!</v>
      </c>
      <c r="AK552" s="1053" t="e">
        <f t="shared" si="285"/>
        <v>#VALUE!</v>
      </c>
      <c r="AL552" s="1052">
        <f t="shared" si="286"/>
        <v>30</v>
      </c>
      <c r="AM552" s="1052">
        <f t="shared" si="255"/>
        <v>30</v>
      </c>
      <c r="AN552" s="1078">
        <f t="shared" si="287"/>
        <v>0</v>
      </c>
      <c r="AU552" s="51"/>
      <c r="AV552" s="51"/>
    </row>
    <row r="553" spans="3:48" ht="13.15" customHeight="1" x14ac:dyDescent="0.2">
      <c r="C553" s="45"/>
      <c r="D553" s="196" t="str">
        <f>IF(op!D441=0,"",op!D441)</f>
        <v/>
      </c>
      <c r="E553" s="196" t="str">
        <f>IF(op!E441=0,"",op!E441)</f>
        <v/>
      </c>
      <c r="F553" s="196" t="str">
        <f>IF(op!F441=0,"",op!F441)</f>
        <v/>
      </c>
      <c r="G553" s="48" t="str">
        <f>IF(op!G441="","",op!G441+1)</f>
        <v/>
      </c>
      <c r="H553" s="1294" t="str">
        <f>IF(op!H441=0,"",op!H441)</f>
        <v/>
      </c>
      <c r="I553" s="48" t="str">
        <f>IF(op!I441=0,"",op!I441)</f>
        <v/>
      </c>
      <c r="J553" s="198" t="str">
        <f t="shared" si="276"/>
        <v/>
      </c>
      <c r="K553" s="1295" t="str">
        <f>IF(op!K441=0,0,op!K441)</f>
        <v/>
      </c>
      <c r="L553" s="963"/>
      <c r="M553" s="951" t="str">
        <f>IF(K553="","",IF(op!M441=0,0,op!M441))</f>
        <v/>
      </c>
      <c r="N553" s="951" t="str">
        <f>IF(K553="","",IF(op!N441=0,0,op!N441))</f>
        <v/>
      </c>
      <c r="O553" s="1083" t="str">
        <f t="shared" si="288"/>
        <v/>
      </c>
      <c r="P553" s="1084" t="str">
        <f t="shared" si="289"/>
        <v/>
      </c>
      <c r="Q553" s="1084" t="str">
        <f t="shared" si="290"/>
        <v/>
      </c>
      <c r="R553" s="963"/>
      <c r="S553" s="1027" t="str">
        <f t="shared" si="277"/>
        <v/>
      </c>
      <c r="T553" s="1027" t="str">
        <f t="shared" si="278"/>
        <v/>
      </c>
      <c r="U553" s="1148" t="str">
        <f t="shared" si="291"/>
        <v/>
      </c>
      <c r="V553" s="6"/>
      <c r="Z553" s="1072" t="str">
        <f t="shared" si="279"/>
        <v/>
      </c>
      <c r="AA553" s="1073">
        <f>+tab!$C$156</f>
        <v>0.62</v>
      </c>
      <c r="AB553" s="1074" t="e">
        <f t="shared" si="292"/>
        <v>#VALUE!</v>
      </c>
      <c r="AC553" s="1074" t="e">
        <f t="shared" si="293"/>
        <v>#VALUE!</v>
      </c>
      <c r="AD553" s="1074" t="e">
        <f t="shared" si="294"/>
        <v>#VALUE!</v>
      </c>
      <c r="AE553" s="1075" t="e">
        <f t="shared" si="280"/>
        <v>#VALUE!</v>
      </c>
      <c r="AF553" s="1075" t="e">
        <f t="shared" si="281"/>
        <v>#VALUE!</v>
      </c>
      <c r="AG553" s="1076">
        <f>IF(H553&gt;8,tab!C$157,tab!C$160)</f>
        <v>0.5</v>
      </c>
      <c r="AH553" s="1050">
        <f t="shared" si="282"/>
        <v>0</v>
      </c>
      <c r="AI553" s="1050">
        <f t="shared" si="283"/>
        <v>0</v>
      </c>
      <c r="AJ553" s="1077" t="e">
        <f t="shared" si="284"/>
        <v>#VALUE!</v>
      </c>
      <c r="AK553" s="1053" t="e">
        <f t="shared" si="285"/>
        <v>#VALUE!</v>
      </c>
      <c r="AL553" s="1052">
        <f t="shared" si="286"/>
        <v>30</v>
      </c>
      <c r="AM553" s="1052">
        <f t="shared" si="255"/>
        <v>30</v>
      </c>
      <c r="AN553" s="1078">
        <f t="shared" si="287"/>
        <v>0</v>
      </c>
      <c r="AU553" s="51"/>
      <c r="AV553" s="51"/>
    </row>
    <row r="554" spans="3:48" ht="13.15" customHeight="1" x14ac:dyDescent="0.2">
      <c r="C554" s="45"/>
      <c r="D554" s="196" t="str">
        <f>IF(op!D442=0,"",op!D442)</f>
        <v/>
      </c>
      <c r="E554" s="196" t="str">
        <f>IF(op!E442=0,"",op!E442)</f>
        <v/>
      </c>
      <c r="F554" s="196" t="str">
        <f>IF(op!F442=0,"",op!F442)</f>
        <v/>
      </c>
      <c r="G554" s="48" t="str">
        <f>IF(op!G442="","",op!G442+1)</f>
        <v/>
      </c>
      <c r="H554" s="1294" t="str">
        <f>IF(op!H442=0,"",op!H442)</f>
        <v/>
      </c>
      <c r="I554" s="48" t="str">
        <f>IF(op!I442=0,"",op!I442)</f>
        <v/>
      </c>
      <c r="J554" s="198" t="str">
        <f t="shared" si="276"/>
        <v/>
      </c>
      <c r="K554" s="1295" t="str">
        <f>IF(op!K442=0,0,op!K442)</f>
        <v/>
      </c>
      <c r="L554" s="963"/>
      <c r="M554" s="951" t="str">
        <f>IF(K554="","",IF(op!M442=0,0,op!M442))</f>
        <v/>
      </c>
      <c r="N554" s="951" t="str">
        <f>IF(K554="","",IF(op!N442=0,0,op!N442))</f>
        <v/>
      </c>
      <c r="O554" s="1083" t="str">
        <f t="shared" si="288"/>
        <v/>
      </c>
      <c r="P554" s="1084" t="str">
        <f t="shared" si="289"/>
        <v/>
      </c>
      <c r="Q554" s="1084" t="str">
        <f t="shared" si="290"/>
        <v/>
      </c>
      <c r="R554" s="963"/>
      <c r="S554" s="1027" t="str">
        <f t="shared" si="277"/>
        <v/>
      </c>
      <c r="T554" s="1027" t="str">
        <f t="shared" si="278"/>
        <v/>
      </c>
      <c r="U554" s="1148" t="str">
        <f t="shared" si="291"/>
        <v/>
      </c>
      <c r="V554" s="6"/>
      <c r="Z554" s="1072" t="str">
        <f t="shared" si="279"/>
        <v/>
      </c>
      <c r="AA554" s="1073">
        <f>+tab!$C$156</f>
        <v>0.62</v>
      </c>
      <c r="AB554" s="1074" t="e">
        <f t="shared" si="292"/>
        <v>#VALUE!</v>
      </c>
      <c r="AC554" s="1074" t="e">
        <f t="shared" si="293"/>
        <v>#VALUE!</v>
      </c>
      <c r="AD554" s="1074" t="e">
        <f t="shared" si="294"/>
        <v>#VALUE!</v>
      </c>
      <c r="AE554" s="1075" t="e">
        <f t="shared" si="280"/>
        <v>#VALUE!</v>
      </c>
      <c r="AF554" s="1075" t="e">
        <f t="shared" si="281"/>
        <v>#VALUE!</v>
      </c>
      <c r="AG554" s="1076">
        <f>IF(H554&gt;8,tab!C$157,tab!C$160)</f>
        <v>0.5</v>
      </c>
      <c r="AH554" s="1050">
        <f t="shared" si="282"/>
        <v>0</v>
      </c>
      <c r="AI554" s="1050">
        <f t="shared" si="283"/>
        <v>0</v>
      </c>
      <c r="AJ554" s="1077" t="e">
        <f t="shared" si="284"/>
        <v>#VALUE!</v>
      </c>
      <c r="AK554" s="1053" t="e">
        <f t="shared" si="285"/>
        <v>#VALUE!</v>
      </c>
      <c r="AL554" s="1052">
        <f t="shared" si="286"/>
        <v>30</v>
      </c>
      <c r="AM554" s="1052">
        <f t="shared" si="255"/>
        <v>30</v>
      </c>
      <c r="AN554" s="1078">
        <f t="shared" si="287"/>
        <v>0</v>
      </c>
      <c r="AU554" s="51"/>
      <c r="AV554" s="51"/>
    </row>
    <row r="555" spans="3:48" ht="13.15" customHeight="1" x14ac:dyDescent="0.2">
      <c r="C555" s="45"/>
      <c r="D555" s="196" t="str">
        <f>IF(op!D443=0,"",op!D443)</f>
        <v/>
      </c>
      <c r="E555" s="196" t="str">
        <f>IF(op!E443=0,"",op!E443)</f>
        <v/>
      </c>
      <c r="F555" s="196" t="str">
        <f>IF(op!F443=0,"",op!F443)</f>
        <v/>
      </c>
      <c r="G555" s="48" t="str">
        <f>IF(op!G443="","",op!G443+1)</f>
        <v/>
      </c>
      <c r="H555" s="1294" t="str">
        <f>IF(op!H443=0,"",op!H443)</f>
        <v/>
      </c>
      <c r="I555" s="48" t="str">
        <f>IF(op!I443=0,"",op!I443)</f>
        <v/>
      </c>
      <c r="J555" s="198" t="str">
        <f t="shared" si="276"/>
        <v/>
      </c>
      <c r="K555" s="1295" t="str">
        <f>IF(op!K443=0,0,op!K443)</f>
        <v/>
      </c>
      <c r="L555" s="963"/>
      <c r="M555" s="951" t="str">
        <f>IF(K555="","",IF(op!M443=0,0,op!M443))</f>
        <v/>
      </c>
      <c r="N555" s="951" t="str">
        <f>IF(K555="","",IF(op!N443=0,0,op!N443))</f>
        <v/>
      </c>
      <c r="O555" s="1083" t="str">
        <f t="shared" si="288"/>
        <v/>
      </c>
      <c r="P555" s="1084" t="str">
        <f t="shared" si="289"/>
        <v/>
      </c>
      <c r="Q555" s="1084" t="str">
        <f t="shared" si="290"/>
        <v/>
      </c>
      <c r="R555" s="963"/>
      <c r="S555" s="1027" t="str">
        <f t="shared" si="277"/>
        <v/>
      </c>
      <c r="T555" s="1027" t="str">
        <f t="shared" si="278"/>
        <v/>
      </c>
      <c r="U555" s="1148" t="str">
        <f t="shared" si="291"/>
        <v/>
      </c>
      <c r="V555" s="6"/>
      <c r="Z555" s="1072" t="str">
        <f t="shared" si="279"/>
        <v/>
      </c>
      <c r="AA555" s="1073">
        <f>+tab!$C$156</f>
        <v>0.62</v>
      </c>
      <c r="AB555" s="1074" t="e">
        <f t="shared" si="292"/>
        <v>#VALUE!</v>
      </c>
      <c r="AC555" s="1074" t="e">
        <f t="shared" si="293"/>
        <v>#VALUE!</v>
      </c>
      <c r="AD555" s="1074" t="e">
        <f t="shared" si="294"/>
        <v>#VALUE!</v>
      </c>
      <c r="AE555" s="1075" t="e">
        <f t="shared" si="280"/>
        <v>#VALUE!</v>
      </c>
      <c r="AF555" s="1075" t="e">
        <f t="shared" si="281"/>
        <v>#VALUE!</v>
      </c>
      <c r="AG555" s="1076">
        <f>IF(H555&gt;8,tab!C$157,tab!C$160)</f>
        <v>0.5</v>
      </c>
      <c r="AH555" s="1050">
        <f t="shared" si="282"/>
        <v>0</v>
      </c>
      <c r="AI555" s="1050">
        <f t="shared" si="283"/>
        <v>0</v>
      </c>
      <c r="AJ555" s="1077" t="e">
        <f t="shared" si="284"/>
        <v>#VALUE!</v>
      </c>
      <c r="AK555" s="1053" t="e">
        <f t="shared" si="285"/>
        <v>#VALUE!</v>
      </c>
      <c r="AL555" s="1052">
        <f t="shared" si="286"/>
        <v>30</v>
      </c>
      <c r="AM555" s="1052">
        <f t="shared" si="255"/>
        <v>30</v>
      </c>
      <c r="AN555" s="1078">
        <f t="shared" si="287"/>
        <v>0</v>
      </c>
      <c r="AU555" s="51"/>
      <c r="AV555" s="51"/>
    </row>
    <row r="556" spans="3:48" ht="13.15" customHeight="1" x14ac:dyDescent="0.2">
      <c r="C556" s="45"/>
      <c r="D556" s="196" t="str">
        <f>IF(op!D444=0,"",op!D444)</f>
        <v/>
      </c>
      <c r="E556" s="196" t="str">
        <f>IF(op!E444=0,"",op!E444)</f>
        <v/>
      </c>
      <c r="F556" s="196" t="str">
        <f>IF(op!F444=0,"",op!F444)</f>
        <v/>
      </c>
      <c r="G556" s="48" t="str">
        <f>IF(op!G444="","",op!G444+1)</f>
        <v/>
      </c>
      <c r="H556" s="1294" t="str">
        <f>IF(op!H444=0,"",op!H444)</f>
        <v/>
      </c>
      <c r="I556" s="48" t="str">
        <f>IF(op!I444=0,"",op!I444)</f>
        <v/>
      </c>
      <c r="J556" s="198" t="str">
        <f t="shared" si="276"/>
        <v/>
      </c>
      <c r="K556" s="1295" t="str">
        <f>IF(op!K444=0,0,op!K444)</f>
        <v/>
      </c>
      <c r="L556" s="963"/>
      <c r="M556" s="951" t="str">
        <f>IF(K556="","",IF(op!M444=0,0,op!M444))</f>
        <v/>
      </c>
      <c r="N556" s="951" t="str">
        <f>IF(K556="","",IF(op!N444=0,0,op!N444))</f>
        <v/>
      </c>
      <c r="O556" s="1083" t="str">
        <f t="shared" si="288"/>
        <v/>
      </c>
      <c r="P556" s="1084" t="str">
        <f t="shared" si="289"/>
        <v/>
      </c>
      <c r="Q556" s="1084" t="str">
        <f t="shared" si="290"/>
        <v/>
      </c>
      <c r="R556" s="963"/>
      <c r="S556" s="1027" t="str">
        <f t="shared" si="277"/>
        <v/>
      </c>
      <c r="T556" s="1027" t="str">
        <f t="shared" si="278"/>
        <v/>
      </c>
      <c r="U556" s="1148" t="str">
        <f t="shared" si="291"/>
        <v/>
      </c>
      <c r="V556" s="6"/>
      <c r="Z556" s="1072" t="str">
        <f t="shared" si="279"/>
        <v/>
      </c>
      <c r="AA556" s="1073">
        <f>+tab!$C$156</f>
        <v>0.62</v>
      </c>
      <c r="AB556" s="1074" t="e">
        <f t="shared" si="292"/>
        <v>#VALUE!</v>
      </c>
      <c r="AC556" s="1074" t="e">
        <f t="shared" si="293"/>
        <v>#VALUE!</v>
      </c>
      <c r="AD556" s="1074" t="e">
        <f t="shared" si="294"/>
        <v>#VALUE!</v>
      </c>
      <c r="AE556" s="1075" t="e">
        <f t="shared" si="280"/>
        <v>#VALUE!</v>
      </c>
      <c r="AF556" s="1075" t="e">
        <f t="shared" si="281"/>
        <v>#VALUE!</v>
      </c>
      <c r="AG556" s="1076">
        <f>IF(H556&gt;8,tab!C$157,tab!C$160)</f>
        <v>0.5</v>
      </c>
      <c r="AH556" s="1050">
        <f t="shared" si="282"/>
        <v>0</v>
      </c>
      <c r="AI556" s="1050">
        <f t="shared" si="283"/>
        <v>0</v>
      </c>
      <c r="AJ556" s="1077" t="e">
        <f t="shared" si="284"/>
        <v>#VALUE!</v>
      </c>
      <c r="AK556" s="1053" t="e">
        <f t="shared" si="285"/>
        <v>#VALUE!</v>
      </c>
      <c r="AL556" s="1052">
        <f t="shared" si="286"/>
        <v>30</v>
      </c>
      <c r="AM556" s="1052">
        <f t="shared" si="255"/>
        <v>30</v>
      </c>
      <c r="AN556" s="1078">
        <f t="shared" si="287"/>
        <v>0</v>
      </c>
      <c r="AU556" s="51"/>
      <c r="AV556" s="51"/>
    </row>
    <row r="557" spans="3:48" ht="13.15" customHeight="1" x14ac:dyDescent="0.2">
      <c r="C557" s="45"/>
      <c r="D557" s="196" t="str">
        <f>IF(op!D445=0,"",op!D445)</f>
        <v/>
      </c>
      <c r="E557" s="196" t="str">
        <f>IF(op!E445=0,"",op!E445)</f>
        <v/>
      </c>
      <c r="F557" s="196" t="str">
        <f>IF(op!F445=0,"",op!F445)</f>
        <v/>
      </c>
      <c r="G557" s="48" t="str">
        <f>IF(op!G445="","",op!G445+1)</f>
        <v/>
      </c>
      <c r="H557" s="1294" t="str">
        <f>IF(op!H445=0,"",op!H445)</f>
        <v/>
      </c>
      <c r="I557" s="48" t="str">
        <f>IF(op!I445=0,"",op!I445)</f>
        <v/>
      </c>
      <c r="J557" s="198" t="str">
        <f t="shared" si="276"/>
        <v/>
      </c>
      <c r="K557" s="1295" t="str">
        <f>IF(op!K445=0,0,op!K445)</f>
        <v/>
      </c>
      <c r="L557" s="963"/>
      <c r="M557" s="951" t="str">
        <f>IF(K557="","",IF(op!M445=0,0,op!M445))</f>
        <v/>
      </c>
      <c r="N557" s="951" t="str">
        <f>IF(K557="","",IF(op!N445=0,0,op!N445))</f>
        <v/>
      </c>
      <c r="O557" s="1083" t="str">
        <f t="shared" si="288"/>
        <v/>
      </c>
      <c r="P557" s="1084" t="str">
        <f t="shared" si="289"/>
        <v/>
      </c>
      <c r="Q557" s="1084" t="str">
        <f t="shared" si="290"/>
        <v/>
      </c>
      <c r="R557" s="963"/>
      <c r="S557" s="1027" t="str">
        <f t="shared" si="277"/>
        <v/>
      </c>
      <c r="T557" s="1027" t="str">
        <f t="shared" si="278"/>
        <v/>
      </c>
      <c r="U557" s="1148" t="str">
        <f t="shared" si="291"/>
        <v/>
      </c>
      <c r="V557" s="6"/>
      <c r="Z557" s="1072" t="str">
        <f t="shared" si="279"/>
        <v/>
      </c>
      <c r="AA557" s="1073">
        <f>+tab!$C$156</f>
        <v>0.62</v>
      </c>
      <c r="AB557" s="1074" t="e">
        <f t="shared" si="292"/>
        <v>#VALUE!</v>
      </c>
      <c r="AC557" s="1074" t="e">
        <f t="shared" si="293"/>
        <v>#VALUE!</v>
      </c>
      <c r="AD557" s="1074" t="e">
        <f t="shared" si="294"/>
        <v>#VALUE!</v>
      </c>
      <c r="AE557" s="1075" t="e">
        <f t="shared" si="280"/>
        <v>#VALUE!</v>
      </c>
      <c r="AF557" s="1075" t="e">
        <f t="shared" si="281"/>
        <v>#VALUE!</v>
      </c>
      <c r="AG557" s="1076">
        <f>IF(H557&gt;8,tab!C$157,tab!C$160)</f>
        <v>0.5</v>
      </c>
      <c r="AH557" s="1050">
        <f t="shared" si="282"/>
        <v>0</v>
      </c>
      <c r="AI557" s="1050">
        <f t="shared" si="283"/>
        <v>0</v>
      </c>
      <c r="AJ557" s="1077" t="e">
        <f t="shared" si="284"/>
        <v>#VALUE!</v>
      </c>
      <c r="AK557" s="1053" t="e">
        <f t="shared" si="285"/>
        <v>#VALUE!</v>
      </c>
      <c r="AL557" s="1052">
        <f t="shared" si="286"/>
        <v>30</v>
      </c>
      <c r="AM557" s="1052">
        <f t="shared" si="255"/>
        <v>30</v>
      </c>
      <c r="AN557" s="1078">
        <f t="shared" si="287"/>
        <v>0</v>
      </c>
      <c r="AU557" s="51"/>
      <c r="AV557" s="51"/>
    </row>
    <row r="558" spans="3:48" ht="13.15" customHeight="1" x14ac:dyDescent="0.2">
      <c r="C558" s="45"/>
      <c r="D558" s="196" t="str">
        <f>IF(op!D446=0,"",op!D446)</f>
        <v/>
      </c>
      <c r="E558" s="196" t="str">
        <f>IF(op!E446=0,"",op!E446)</f>
        <v/>
      </c>
      <c r="F558" s="196" t="str">
        <f>IF(op!F446=0,"",op!F446)</f>
        <v/>
      </c>
      <c r="G558" s="48" t="str">
        <f>IF(op!G446="","",op!G446+1)</f>
        <v/>
      </c>
      <c r="H558" s="1294" t="str">
        <f>IF(op!H446=0,"",op!H446)</f>
        <v/>
      </c>
      <c r="I558" s="48" t="str">
        <f>IF(op!I446=0,"",op!I446)</f>
        <v/>
      </c>
      <c r="J558" s="198" t="str">
        <f t="shared" si="276"/>
        <v/>
      </c>
      <c r="K558" s="1295" t="str">
        <f>IF(op!K446=0,0,op!K446)</f>
        <v/>
      </c>
      <c r="L558" s="963"/>
      <c r="M558" s="951" t="str">
        <f>IF(K558="","",IF(op!M446=0,0,op!M446))</f>
        <v/>
      </c>
      <c r="N558" s="951" t="str">
        <f>IF(K558="","",IF(op!N446=0,0,op!N446))</f>
        <v/>
      </c>
      <c r="O558" s="1083" t="str">
        <f t="shared" si="288"/>
        <v/>
      </c>
      <c r="P558" s="1084" t="str">
        <f t="shared" si="289"/>
        <v/>
      </c>
      <c r="Q558" s="1084" t="str">
        <f t="shared" si="290"/>
        <v/>
      </c>
      <c r="R558" s="963"/>
      <c r="S558" s="1027" t="str">
        <f t="shared" si="277"/>
        <v/>
      </c>
      <c r="T558" s="1027" t="str">
        <f t="shared" si="278"/>
        <v/>
      </c>
      <c r="U558" s="1148" t="str">
        <f t="shared" si="291"/>
        <v/>
      </c>
      <c r="V558" s="6"/>
      <c r="Z558" s="1072" t="str">
        <f t="shared" si="279"/>
        <v/>
      </c>
      <c r="AA558" s="1073">
        <f>+tab!$C$156</f>
        <v>0.62</v>
      </c>
      <c r="AB558" s="1074" t="e">
        <f t="shared" si="292"/>
        <v>#VALUE!</v>
      </c>
      <c r="AC558" s="1074" t="e">
        <f t="shared" si="293"/>
        <v>#VALUE!</v>
      </c>
      <c r="AD558" s="1074" t="e">
        <f t="shared" si="294"/>
        <v>#VALUE!</v>
      </c>
      <c r="AE558" s="1075" t="e">
        <f t="shared" si="280"/>
        <v>#VALUE!</v>
      </c>
      <c r="AF558" s="1075" t="e">
        <f t="shared" si="281"/>
        <v>#VALUE!</v>
      </c>
      <c r="AG558" s="1076">
        <f>IF(H558&gt;8,tab!C$157,tab!C$160)</f>
        <v>0.5</v>
      </c>
      <c r="AH558" s="1050">
        <f t="shared" si="282"/>
        <v>0</v>
      </c>
      <c r="AI558" s="1050">
        <f t="shared" si="283"/>
        <v>0</v>
      </c>
      <c r="AJ558" s="1077" t="e">
        <f t="shared" si="284"/>
        <v>#VALUE!</v>
      </c>
      <c r="AK558" s="1053" t="e">
        <f t="shared" si="285"/>
        <v>#VALUE!</v>
      </c>
      <c r="AL558" s="1052">
        <f t="shared" si="286"/>
        <v>30</v>
      </c>
      <c r="AM558" s="1052">
        <f t="shared" si="255"/>
        <v>30</v>
      </c>
      <c r="AN558" s="1078">
        <f t="shared" si="287"/>
        <v>0</v>
      </c>
      <c r="AU558" s="51"/>
      <c r="AV558" s="51"/>
    </row>
    <row r="559" spans="3:48" ht="13.15" customHeight="1" x14ac:dyDescent="0.2">
      <c r="C559" s="45"/>
      <c r="D559" s="196" t="str">
        <f>IF(op!D447=0,"",op!D447)</f>
        <v/>
      </c>
      <c r="E559" s="196" t="str">
        <f>IF(op!E447=0,"",op!E447)</f>
        <v/>
      </c>
      <c r="F559" s="196" t="str">
        <f>IF(op!F447=0,"",op!F447)</f>
        <v/>
      </c>
      <c r="G559" s="48" t="str">
        <f>IF(op!G447="","",op!G447+1)</f>
        <v/>
      </c>
      <c r="H559" s="1294" t="str">
        <f>IF(op!H447=0,"",op!H447)</f>
        <v/>
      </c>
      <c r="I559" s="48" t="str">
        <f>IF(op!I447=0,"",op!I447)</f>
        <v/>
      </c>
      <c r="J559" s="198" t="str">
        <f t="shared" si="276"/>
        <v/>
      </c>
      <c r="K559" s="1295" t="str">
        <f>IF(op!K447=0,0,op!K447)</f>
        <v/>
      </c>
      <c r="L559" s="963"/>
      <c r="M559" s="951" t="str">
        <f>IF(K559="","",IF(op!M447=0,0,op!M447))</f>
        <v/>
      </c>
      <c r="N559" s="951" t="str">
        <f>IF(K559="","",IF(op!N447=0,0,op!N447))</f>
        <v/>
      </c>
      <c r="O559" s="1083" t="str">
        <f t="shared" si="288"/>
        <v/>
      </c>
      <c r="P559" s="1084" t="str">
        <f t="shared" si="289"/>
        <v/>
      </c>
      <c r="Q559" s="1084" t="str">
        <f t="shared" si="290"/>
        <v/>
      </c>
      <c r="R559" s="963"/>
      <c r="S559" s="1027" t="str">
        <f t="shared" si="277"/>
        <v/>
      </c>
      <c r="T559" s="1027" t="str">
        <f t="shared" si="278"/>
        <v/>
      </c>
      <c r="U559" s="1148" t="str">
        <f t="shared" si="291"/>
        <v/>
      </c>
      <c r="V559" s="6"/>
      <c r="Z559" s="1072" t="str">
        <f t="shared" si="279"/>
        <v/>
      </c>
      <c r="AA559" s="1073">
        <f>+tab!$C$156</f>
        <v>0.62</v>
      </c>
      <c r="AB559" s="1074" t="e">
        <f t="shared" si="292"/>
        <v>#VALUE!</v>
      </c>
      <c r="AC559" s="1074" t="e">
        <f t="shared" si="293"/>
        <v>#VALUE!</v>
      </c>
      <c r="AD559" s="1074" t="e">
        <f t="shared" si="294"/>
        <v>#VALUE!</v>
      </c>
      <c r="AE559" s="1075" t="e">
        <f t="shared" si="280"/>
        <v>#VALUE!</v>
      </c>
      <c r="AF559" s="1075" t="e">
        <f t="shared" si="281"/>
        <v>#VALUE!</v>
      </c>
      <c r="AG559" s="1076">
        <f>IF(H559&gt;8,tab!C$157,tab!C$160)</f>
        <v>0.5</v>
      </c>
      <c r="AH559" s="1050">
        <f t="shared" si="282"/>
        <v>0</v>
      </c>
      <c r="AI559" s="1050">
        <f t="shared" si="283"/>
        <v>0</v>
      </c>
      <c r="AJ559" s="1077" t="e">
        <f t="shared" si="284"/>
        <v>#VALUE!</v>
      </c>
      <c r="AK559" s="1053" t="e">
        <f t="shared" si="285"/>
        <v>#VALUE!</v>
      </c>
      <c r="AL559" s="1052">
        <f t="shared" si="286"/>
        <v>30</v>
      </c>
      <c r="AM559" s="1052">
        <f t="shared" si="255"/>
        <v>30</v>
      </c>
      <c r="AN559" s="1078">
        <f t="shared" si="287"/>
        <v>0</v>
      </c>
      <c r="AU559" s="51"/>
      <c r="AV559" s="51"/>
    </row>
    <row r="560" spans="3:48" ht="13.15" customHeight="1" x14ac:dyDescent="0.2">
      <c r="C560" s="45"/>
      <c r="D560" s="196" t="str">
        <f>IF(op!D448=0,"",op!D448)</f>
        <v/>
      </c>
      <c r="E560" s="196" t="str">
        <f>IF(op!E448=0,"",op!E448)</f>
        <v/>
      </c>
      <c r="F560" s="196" t="str">
        <f>IF(op!F448=0,"",op!F448)</f>
        <v/>
      </c>
      <c r="G560" s="48" t="str">
        <f>IF(op!G448="","",op!G448+1)</f>
        <v/>
      </c>
      <c r="H560" s="1294" t="str">
        <f>IF(op!H448=0,"",op!H448)</f>
        <v/>
      </c>
      <c r="I560" s="48" t="str">
        <f>IF(op!I448=0,"",op!I448)</f>
        <v/>
      </c>
      <c r="J560" s="198" t="str">
        <f>IF(E560="","",IF(J448=VLOOKUP(I560,Schaal2014,22,FALSE),J448,J448+1))</f>
        <v/>
      </c>
      <c r="K560" s="1295" t="str">
        <f>IF(op!K448=0,0,op!K448)</f>
        <v/>
      </c>
      <c r="L560" s="963"/>
      <c r="M560" s="951" t="str">
        <f>IF(K560="","",IF(op!M448=0,0,op!M448))</f>
        <v/>
      </c>
      <c r="N560" s="951" t="str">
        <f>IF(K560="","",IF(op!N448=0,0,op!N448))</f>
        <v/>
      </c>
      <c r="O560" s="1083" t="str">
        <f t="shared" si="288"/>
        <v/>
      </c>
      <c r="P560" s="1084" t="str">
        <f t="shared" si="289"/>
        <v/>
      </c>
      <c r="Q560" s="1084" t="str">
        <f t="shared" si="290"/>
        <v/>
      </c>
      <c r="R560" s="963"/>
      <c r="S560" s="1027" t="str">
        <f t="shared" si="277"/>
        <v/>
      </c>
      <c r="T560" s="1027" t="str">
        <f t="shared" si="278"/>
        <v/>
      </c>
      <c r="U560" s="1148" t="str">
        <f t="shared" si="291"/>
        <v/>
      </c>
      <c r="V560" s="6"/>
      <c r="Z560" s="1072" t="str">
        <f t="shared" si="279"/>
        <v/>
      </c>
      <c r="AA560" s="1073">
        <f>+tab!$C$156</f>
        <v>0.62</v>
      </c>
      <c r="AB560" s="1074" t="e">
        <f t="shared" si="292"/>
        <v>#VALUE!</v>
      </c>
      <c r="AC560" s="1074" t="e">
        <f t="shared" si="293"/>
        <v>#VALUE!</v>
      </c>
      <c r="AD560" s="1074" t="e">
        <f t="shared" si="294"/>
        <v>#VALUE!</v>
      </c>
      <c r="AE560" s="1075" t="e">
        <f t="shared" si="280"/>
        <v>#VALUE!</v>
      </c>
      <c r="AF560" s="1075" t="e">
        <f t="shared" si="281"/>
        <v>#VALUE!</v>
      </c>
      <c r="AG560" s="1076">
        <f>IF(H560&gt;8,tab!C$157,tab!C$160)</f>
        <v>0.5</v>
      </c>
      <c r="AH560" s="1050">
        <f t="shared" si="282"/>
        <v>0</v>
      </c>
      <c r="AI560" s="1050">
        <f t="shared" ref="AI560:AI563" si="295">IF(AH560=25,Z560*1.08*K560/2,IF(AH560=40,Z560*1.08*K560,IF(AH560=0,0)))</f>
        <v>0</v>
      </c>
      <c r="AJ560" s="1077" t="e">
        <f t="shared" si="284"/>
        <v>#VALUE!</v>
      </c>
      <c r="AK560" s="1053" t="e">
        <f t="shared" ref="AK560:AK563" si="296">YEAR($E$457)-YEAR(H560)-AJ560</f>
        <v>#VALUE!</v>
      </c>
      <c r="AL560" s="1052">
        <f t="shared" ref="AL560:AL563" si="297">IF((H560=""),30,AK560)</f>
        <v>30</v>
      </c>
      <c r="AM560" s="1052">
        <f t="shared" si="255"/>
        <v>30</v>
      </c>
      <c r="AN560" s="1078">
        <f t="shared" ref="AN560:AN563" si="298">(AM560*(SUM(K560:K560)))</f>
        <v>0</v>
      </c>
      <c r="AU560" s="51"/>
      <c r="AV560" s="51"/>
    </row>
    <row r="561" spans="3:48" ht="13.15" customHeight="1" x14ac:dyDescent="0.2">
      <c r="C561" s="45"/>
      <c r="D561" s="196" t="str">
        <f>IF(op!D449=0,"",op!D449)</f>
        <v/>
      </c>
      <c r="E561" s="196" t="str">
        <f>IF(op!E449=0,"",op!E449)</f>
        <v/>
      </c>
      <c r="F561" s="196" t="str">
        <f>IF(op!F449=0,"",op!F449)</f>
        <v/>
      </c>
      <c r="G561" s="48" t="str">
        <f>IF(op!G449="","",op!G449+1)</f>
        <v/>
      </c>
      <c r="H561" s="1294" t="str">
        <f>IF(op!H449=0,"",op!H449)</f>
        <v/>
      </c>
      <c r="I561" s="48" t="str">
        <f>IF(op!I449=0,"",op!I449)</f>
        <v/>
      </c>
      <c r="J561" s="198" t="str">
        <f>IF(E561="","",IF(J449=VLOOKUP(I561,Schaal2014,22,FALSE),J449,J449+1))</f>
        <v/>
      </c>
      <c r="K561" s="1295" t="str">
        <f>IF(op!K449=0,0,op!K449)</f>
        <v/>
      </c>
      <c r="L561" s="963"/>
      <c r="M561" s="951" t="str">
        <f>IF(K561="","",IF(op!M449=0,0,op!M449))</f>
        <v/>
      </c>
      <c r="N561" s="951" t="str">
        <f>IF(K561="","",IF(op!N449=0,0,op!N449))</f>
        <v/>
      </c>
      <c r="O561" s="1083" t="str">
        <f t="shared" si="288"/>
        <v/>
      </c>
      <c r="P561" s="1084" t="str">
        <f t="shared" si="289"/>
        <v/>
      </c>
      <c r="Q561" s="1084" t="str">
        <f t="shared" si="290"/>
        <v/>
      </c>
      <c r="R561" s="963"/>
      <c r="S561" s="1027" t="str">
        <f t="shared" si="277"/>
        <v/>
      </c>
      <c r="T561" s="1027" t="str">
        <f t="shared" si="278"/>
        <v/>
      </c>
      <c r="U561" s="1148" t="str">
        <f t="shared" si="291"/>
        <v/>
      </c>
      <c r="V561" s="6"/>
      <c r="Z561" s="1072" t="str">
        <f t="shared" si="279"/>
        <v/>
      </c>
      <c r="AA561" s="1073">
        <f>+tab!$C$156</f>
        <v>0.62</v>
      </c>
      <c r="AB561" s="1074" t="e">
        <f t="shared" si="292"/>
        <v>#VALUE!</v>
      </c>
      <c r="AC561" s="1074" t="e">
        <f t="shared" si="293"/>
        <v>#VALUE!</v>
      </c>
      <c r="AD561" s="1074" t="e">
        <f t="shared" si="294"/>
        <v>#VALUE!</v>
      </c>
      <c r="AE561" s="1075" t="e">
        <f t="shared" si="280"/>
        <v>#VALUE!</v>
      </c>
      <c r="AF561" s="1075" t="e">
        <f t="shared" si="281"/>
        <v>#VALUE!</v>
      </c>
      <c r="AG561" s="1076">
        <f>IF(H561&gt;8,tab!C$157,tab!C$160)</f>
        <v>0.5</v>
      </c>
      <c r="AH561" s="1050">
        <f t="shared" si="282"/>
        <v>0</v>
      </c>
      <c r="AI561" s="1050">
        <f t="shared" si="295"/>
        <v>0</v>
      </c>
      <c r="AJ561" s="1077" t="e">
        <f t="shared" si="284"/>
        <v>#VALUE!</v>
      </c>
      <c r="AK561" s="1053" t="e">
        <f t="shared" si="296"/>
        <v>#VALUE!</v>
      </c>
      <c r="AL561" s="1052">
        <f t="shared" si="297"/>
        <v>30</v>
      </c>
      <c r="AM561" s="1052">
        <f t="shared" si="255"/>
        <v>30</v>
      </c>
      <c r="AN561" s="1078">
        <f t="shared" si="298"/>
        <v>0</v>
      </c>
      <c r="AU561" s="51"/>
      <c r="AV561" s="51"/>
    </row>
    <row r="562" spans="3:48" ht="13.15" customHeight="1" x14ac:dyDescent="0.2">
      <c r="C562" s="45"/>
      <c r="D562" s="196" t="str">
        <f>IF(op!D450=0,"",op!D450)</f>
        <v/>
      </c>
      <c r="E562" s="196" t="str">
        <f>IF(op!E450=0,"",op!E450)</f>
        <v/>
      </c>
      <c r="F562" s="196" t="str">
        <f>IF(op!F450=0,"",op!F450)</f>
        <v/>
      </c>
      <c r="G562" s="48" t="str">
        <f>IF(op!G450="","",op!G450+1)</f>
        <v/>
      </c>
      <c r="H562" s="1294" t="str">
        <f>IF(op!H450=0,"",op!H450)</f>
        <v/>
      </c>
      <c r="I562" s="48" t="str">
        <f>IF(op!I450=0,"",op!I450)</f>
        <v/>
      </c>
      <c r="J562" s="198" t="str">
        <f>IF(E562="","",IF(J450=VLOOKUP(I562,Schaal2014,22,FALSE),J450,J450+1))</f>
        <v/>
      </c>
      <c r="K562" s="1295" t="str">
        <f>IF(op!K450=0,0,op!K450)</f>
        <v/>
      </c>
      <c r="L562" s="963"/>
      <c r="M562" s="951" t="str">
        <f>IF(K562="","",IF(op!M450=0,0,op!M450))</f>
        <v/>
      </c>
      <c r="N562" s="951" t="str">
        <f>IF(K562="","",IF(op!N450=0,0,op!N450))</f>
        <v/>
      </c>
      <c r="O562" s="1083" t="str">
        <f t="shared" si="288"/>
        <v/>
      </c>
      <c r="P562" s="1084" t="str">
        <f t="shared" si="289"/>
        <v/>
      </c>
      <c r="Q562" s="1084" t="str">
        <f t="shared" si="290"/>
        <v/>
      </c>
      <c r="R562" s="963"/>
      <c r="S562" s="1027" t="str">
        <f t="shared" si="277"/>
        <v/>
      </c>
      <c r="T562" s="1027" t="str">
        <f t="shared" si="278"/>
        <v/>
      </c>
      <c r="U562" s="1148" t="str">
        <f t="shared" si="291"/>
        <v/>
      </c>
      <c r="V562" s="6"/>
      <c r="Z562" s="1072" t="str">
        <f t="shared" si="279"/>
        <v/>
      </c>
      <c r="AA562" s="1073">
        <f>+tab!$C$156</f>
        <v>0.62</v>
      </c>
      <c r="AB562" s="1074" t="e">
        <f t="shared" si="292"/>
        <v>#VALUE!</v>
      </c>
      <c r="AC562" s="1074" t="e">
        <f t="shared" si="293"/>
        <v>#VALUE!</v>
      </c>
      <c r="AD562" s="1074" t="e">
        <f t="shared" si="294"/>
        <v>#VALUE!</v>
      </c>
      <c r="AE562" s="1075" t="e">
        <f t="shared" si="280"/>
        <v>#VALUE!</v>
      </c>
      <c r="AF562" s="1075" t="e">
        <f t="shared" si="281"/>
        <v>#VALUE!</v>
      </c>
      <c r="AG562" s="1076">
        <f>IF(H562&gt;8,tab!C$157,tab!C$160)</f>
        <v>0.5</v>
      </c>
      <c r="AH562" s="1050">
        <f t="shared" si="282"/>
        <v>0</v>
      </c>
      <c r="AI562" s="1050">
        <f t="shared" si="295"/>
        <v>0</v>
      </c>
      <c r="AJ562" s="1077" t="e">
        <f t="shared" si="284"/>
        <v>#VALUE!</v>
      </c>
      <c r="AK562" s="1053" t="e">
        <f t="shared" si="296"/>
        <v>#VALUE!</v>
      </c>
      <c r="AL562" s="1052">
        <f t="shared" si="297"/>
        <v>30</v>
      </c>
      <c r="AM562" s="1052">
        <f t="shared" si="255"/>
        <v>30</v>
      </c>
      <c r="AN562" s="1078">
        <f t="shared" si="298"/>
        <v>0</v>
      </c>
      <c r="AU562" s="51"/>
      <c r="AV562" s="51"/>
    </row>
    <row r="563" spans="3:48" ht="13.15" customHeight="1" x14ac:dyDescent="0.2">
      <c r="C563" s="45"/>
      <c r="D563" s="196" t="str">
        <f>IF(op!D451=0,"",op!D451)</f>
        <v/>
      </c>
      <c r="E563" s="196" t="str">
        <f>IF(op!E451=0,"",op!E451)</f>
        <v/>
      </c>
      <c r="F563" s="196" t="str">
        <f>IF(op!F451=0,"",op!F451)</f>
        <v/>
      </c>
      <c r="G563" s="48" t="str">
        <f>IF(op!G451="","",op!G451+1)</f>
        <v/>
      </c>
      <c r="H563" s="1294" t="str">
        <f>IF(op!H451=0,"",op!H451)</f>
        <v/>
      </c>
      <c r="I563" s="48" t="str">
        <f>IF(op!I451=0,"",op!I451)</f>
        <v/>
      </c>
      <c r="J563" s="198" t="str">
        <f>IF(E563="","",IF(J451=VLOOKUP(I563,Schaal2014,22,FALSE),J451,J451+1))</f>
        <v/>
      </c>
      <c r="K563" s="1295" t="str">
        <f>IF(op!K451=0,0,op!K451)</f>
        <v/>
      </c>
      <c r="L563" s="963"/>
      <c r="M563" s="951" t="str">
        <f>IF(K563="","",IF(op!M451=0,0,op!M451))</f>
        <v/>
      </c>
      <c r="N563" s="951" t="str">
        <f>IF(K563="","",IF(op!N451=0,0,op!N451))</f>
        <v/>
      </c>
      <c r="O563" s="1083" t="str">
        <f t="shared" si="288"/>
        <v/>
      </c>
      <c r="P563" s="1084" t="str">
        <f t="shared" si="289"/>
        <v/>
      </c>
      <c r="Q563" s="1084" t="str">
        <f t="shared" si="290"/>
        <v/>
      </c>
      <c r="R563" s="963"/>
      <c r="S563" s="1027" t="str">
        <f t="shared" si="277"/>
        <v/>
      </c>
      <c r="T563" s="1027" t="str">
        <f t="shared" si="278"/>
        <v/>
      </c>
      <c r="U563" s="1148" t="str">
        <f t="shared" si="291"/>
        <v/>
      </c>
      <c r="V563" s="6"/>
      <c r="Z563" s="1072" t="str">
        <f t="shared" si="279"/>
        <v/>
      </c>
      <c r="AA563" s="1073">
        <f>+tab!$C$156</f>
        <v>0.62</v>
      </c>
      <c r="AB563" s="1074" t="e">
        <f t="shared" si="292"/>
        <v>#VALUE!</v>
      </c>
      <c r="AC563" s="1074" t="e">
        <f t="shared" si="293"/>
        <v>#VALUE!</v>
      </c>
      <c r="AD563" s="1074" t="e">
        <f t="shared" si="294"/>
        <v>#VALUE!</v>
      </c>
      <c r="AE563" s="1075" t="e">
        <f t="shared" si="280"/>
        <v>#VALUE!</v>
      </c>
      <c r="AF563" s="1075" t="e">
        <f t="shared" si="281"/>
        <v>#VALUE!</v>
      </c>
      <c r="AG563" s="1076">
        <f>IF(H563&gt;8,tab!C$157,tab!C$160)</f>
        <v>0.5</v>
      </c>
      <c r="AH563" s="1050">
        <f t="shared" si="282"/>
        <v>0</v>
      </c>
      <c r="AI563" s="1050">
        <f t="shared" si="295"/>
        <v>0</v>
      </c>
      <c r="AJ563" s="1077" t="e">
        <f t="shared" si="284"/>
        <v>#VALUE!</v>
      </c>
      <c r="AK563" s="1053" t="e">
        <f t="shared" si="296"/>
        <v>#VALUE!</v>
      </c>
      <c r="AL563" s="1052">
        <f t="shared" si="297"/>
        <v>30</v>
      </c>
      <c r="AM563" s="1052">
        <f t="shared" si="255"/>
        <v>30</v>
      </c>
      <c r="AN563" s="1078">
        <f t="shared" si="298"/>
        <v>0</v>
      </c>
      <c r="AU563" s="51"/>
      <c r="AV563" s="51"/>
    </row>
    <row r="564" spans="3:48" ht="13.15" customHeight="1" x14ac:dyDescent="0.2">
      <c r="C564" s="45"/>
      <c r="D564" s="38"/>
      <c r="E564" s="44"/>
      <c r="F564" s="38"/>
      <c r="G564" s="44"/>
      <c r="H564" s="1289"/>
      <c r="I564" s="44"/>
      <c r="J564" s="262"/>
      <c r="K564" s="1044">
        <f>SUM(K464:K563)</f>
        <v>1</v>
      </c>
      <c r="L564" s="949"/>
      <c r="M564" s="1085">
        <f>SUM(M464:M563)</f>
        <v>0</v>
      </c>
      <c r="N564" s="1085">
        <f t="shared" ref="N564:U564" si="299">SUM(N464:N563)</f>
        <v>0</v>
      </c>
      <c r="O564" s="1085">
        <f t="shared" si="299"/>
        <v>40</v>
      </c>
      <c r="P564" s="1085">
        <f t="shared" si="299"/>
        <v>0</v>
      </c>
      <c r="Q564" s="1085">
        <f t="shared" si="299"/>
        <v>40</v>
      </c>
      <c r="R564" s="949"/>
      <c r="S564" s="1046">
        <f t="shared" si="299"/>
        <v>61391.074719710668</v>
      </c>
      <c r="T564" s="1046">
        <f t="shared" si="299"/>
        <v>1516.7652802893308</v>
      </c>
      <c r="U564" s="1046">
        <f t="shared" si="299"/>
        <v>62907.839999999997</v>
      </c>
      <c r="V564" s="6"/>
      <c r="AI564" s="1050">
        <f>SUM(AI464:AI563)</f>
        <v>0</v>
      </c>
      <c r="AJ564" s="1079"/>
      <c r="AK564" s="1079"/>
      <c r="AN564" s="1080">
        <f>ROUND(SUM(AN464:AN563)/K564,2)</f>
        <v>45</v>
      </c>
      <c r="AU564" s="51"/>
      <c r="AV564" s="51"/>
    </row>
    <row r="565" spans="3:48" ht="13.15" customHeight="1" x14ac:dyDescent="0.2">
      <c r="C565" s="53"/>
      <c r="D565" s="208"/>
      <c r="E565" s="208"/>
      <c r="F565" s="208"/>
      <c r="G565" s="209"/>
      <c r="H565" s="1290"/>
      <c r="I565" s="209"/>
      <c r="J565" s="210"/>
      <c r="K565" s="211"/>
      <c r="L565" s="211"/>
      <c r="M565" s="952"/>
      <c r="N565" s="211"/>
      <c r="O565" s="211"/>
      <c r="P565" s="210"/>
      <c r="Q565" s="208"/>
      <c r="R565" s="211"/>
      <c r="S565" s="210"/>
      <c r="T565" s="210"/>
      <c r="U565" s="1143"/>
      <c r="V565" s="55"/>
      <c r="AU565" s="51"/>
      <c r="AV565" s="51"/>
    </row>
    <row r="566" spans="3:48" ht="13.15" customHeight="1" x14ac:dyDescent="0.2"/>
    <row r="567" spans="3:48" ht="13.15" customHeight="1" x14ac:dyDescent="0.2"/>
    <row r="568" spans="3:48" ht="13.15" customHeight="1" x14ac:dyDescent="0.2">
      <c r="C568" s="51" t="s">
        <v>49</v>
      </c>
      <c r="E568" s="232" t="str">
        <f>tab!H2</f>
        <v>2019/20</v>
      </c>
    </row>
    <row r="569" spans="3:48" ht="13.15" customHeight="1" x14ac:dyDescent="0.2">
      <c r="C569" s="51" t="s">
        <v>179</v>
      </c>
      <c r="E569" s="232">
        <f>tab!I3</f>
        <v>43739</v>
      </c>
    </row>
    <row r="570" spans="3:48" ht="13.15" customHeight="1" x14ac:dyDescent="0.2"/>
    <row r="571" spans="3:48" ht="13.15" customHeight="1" x14ac:dyDescent="0.2">
      <c r="C571" s="27"/>
      <c r="D571" s="166"/>
      <c r="E571" s="167"/>
      <c r="F571" s="89"/>
      <c r="G571" s="29"/>
      <c r="H571" s="168"/>
      <c r="I571" s="169"/>
      <c r="J571" s="169"/>
      <c r="K571" s="170"/>
      <c r="L571" s="170"/>
      <c r="M571" s="170"/>
      <c r="N571" s="170"/>
      <c r="O571" s="170"/>
      <c r="P571" s="169"/>
      <c r="Q571" s="28"/>
      <c r="R571" s="170"/>
      <c r="S571" s="171"/>
      <c r="T571" s="171"/>
      <c r="U571" s="1140"/>
      <c r="V571" s="30"/>
    </row>
    <row r="572" spans="3:48" ht="13.15" customHeight="1" x14ac:dyDescent="0.2">
      <c r="C572" s="245"/>
      <c r="D572" s="1007" t="s">
        <v>180</v>
      </c>
      <c r="E572" s="1016"/>
      <c r="F572" s="1016"/>
      <c r="G572" s="1010"/>
      <c r="H572" s="1010"/>
      <c r="I572" s="1292"/>
      <c r="J572" s="1292"/>
      <c r="K572" s="1292"/>
      <c r="L572" s="1017"/>
      <c r="M572" s="1007" t="s">
        <v>664</v>
      </c>
      <c r="N572" s="1018"/>
      <c r="O572" s="1018"/>
      <c r="P572" s="1018"/>
      <c r="Q572" s="1018"/>
      <c r="R572" s="1017"/>
      <c r="S572" s="1331" t="s">
        <v>674</v>
      </c>
      <c r="T572" s="1332"/>
      <c r="U572" s="1333"/>
      <c r="V572" s="246"/>
      <c r="AJ572" s="1052"/>
      <c r="AK572" s="1052"/>
      <c r="AN572" s="1052"/>
    </row>
    <row r="573" spans="3:48" ht="13.15" customHeight="1" x14ac:dyDescent="0.2">
      <c r="C573" s="251"/>
      <c r="D573" s="991" t="s">
        <v>181</v>
      </c>
      <c r="E573" s="991" t="s">
        <v>124</v>
      </c>
      <c r="F573" s="991" t="s">
        <v>182</v>
      </c>
      <c r="G573" s="1278" t="s">
        <v>183</v>
      </c>
      <c r="H573" s="1279" t="s">
        <v>184</v>
      </c>
      <c r="I573" s="1278" t="s">
        <v>185</v>
      </c>
      <c r="J573" s="1278" t="s">
        <v>186</v>
      </c>
      <c r="K573" s="1023" t="s">
        <v>187</v>
      </c>
      <c r="L573" s="1020"/>
      <c r="M573" s="1009" t="s">
        <v>665</v>
      </c>
      <c r="N573" s="1009" t="s">
        <v>667</v>
      </c>
      <c r="O573" s="1009" t="s">
        <v>669</v>
      </c>
      <c r="P573" s="1009" t="s">
        <v>671</v>
      </c>
      <c r="Q573" s="1011" t="s">
        <v>673</v>
      </c>
      <c r="R573" s="1020"/>
      <c r="S573" s="1021" t="s">
        <v>675</v>
      </c>
      <c r="T573" s="1021" t="s">
        <v>678</v>
      </c>
      <c r="U573" s="1131" t="s">
        <v>188</v>
      </c>
      <c r="V573" s="252"/>
      <c r="Z573" s="1065" t="s">
        <v>194</v>
      </c>
      <c r="AA573" s="1066" t="s">
        <v>680</v>
      </c>
      <c r="AB573" s="1067" t="s">
        <v>681</v>
      </c>
      <c r="AC573" s="1067" t="s">
        <v>681</v>
      </c>
      <c r="AD573" s="1067" t="s">
        <v>684</v>
      </c>
      <c r="AE573" s="1067" t="s">
        <v>689</v>
      </c>
      <c r="AF573" s="1067" t="s">
        <v>687</v>
      </c>
      <c r="AG573" s="1067" t="s">
        <v>690</v>
      </c>
      <c r="AH573" s="1067" t="s">
        <v>189</v>
      </c>
      <c r="AI573" s="1068" t="s">
        <v>190</v>
      </c>
      <c r="AJ573" s="1069" t="s">
        <v>199</v>
      </c>
      <c r="AK573" s="1069" t="s">
        <v>200</v>
      </c>
      <c r="AL573" s="1069" t="s">
        <v>201</v>
      </c>
      <c r="AM573" s="1067" t="s">
        <v>202</v>
      </c>
      <c r="AN573" s="1065" t="s">
        <v>1</v>
      </c>
    </row>
    <row r="574" spans="3:48" s="217" customFormat="1" ht="13.15" customHeight="1" x14ac:dyDescent="0.2">
      <c r="C574" s="257"/>
      <c r="D574" s="1016"/>
      <c r="E574" s="991"/>
      <c r="F574" s="1022"/>
      <c r="G574" s="1278" t="s">
        <v>191</v>
      </c>
      <c r="H574" s="1279" t="s">
        <v>192</v>
      </c>
      <c r="I574" s="1278"/>
      <c r="J574" s="1278"/>
      <c r="K574" s="1023" t="s">
        <v>193</v>
      </c>
      <c r="L574" s="1020"/>
      <c r="M574" s="1009" t="s">
        <v>666</v>
      </c>
      <c r="N574" s="1009" t="s">
        <v>668</v>
      </c>
      <c r="O574" s="1009" t="s">
        <v>670</v>
      </c>
      <c r="P574" s="1009" t="s">
        <v>672</v>
      </c>
      <c r="Q574" s="1011" t="s">
        <v>196</v>
      </c>
      <c r="R574" s="1020"/>
      <c r="S574" s="1021" t="s">
        <v>676</v>
      </c>
      <c r="T574" s="1021" t="s">
        <v>677</v>
      </c>
      <c r="U574" s="1131" t="s">
        <v>196</v>
      </c>
      <c r="V574" s="258"/>
      <c r="Z574" s="1067" t="s">
        <v>679</v>
      </c>
      <c r="AA574" s="1070">
        <f>+tab!$C$156</f>
        <v>0.62</v>
      </c>
      <c r="AB574" s="1067" t="s">
        <v>682</v>
      </c>
      <c r="AC574" s="1067" t="s">
        <v>683</v>
      </c>
      <c r="AD574" s="1067" t="s">
        <v>685</v>
      </c>
      <c r="AE574" s="1067" t="s">
        <v>688</v>
      </c>
      <c r="AF574" s="1067" t="s">
        <v>688</v>
      </c>
      <c r="AG574" s="1067" t="s">
        <v>686</v>
      </c>
      <c r="AH574" s="1067"/>
      <c r="AI574" s="1067" t="s">
        <v>195</v>
      </c>
      <c r="AJ574" s="1071" t="s">
        <v>203</v>
      </c>
      <c r="AK574" s="1071" t="s">
        <v>203</v>
      </c>
      <c r="AL574" s="1069"/>
      <c r="AM574" s="1067" t="s">
        <v>1</v>
      </c>
      <c r="AN574" s="1065"/>
      <c r="AU574" s="173"/>
      <c r="AV574" s="283"/>
    </row>
    <row r="575" spans="3:48" ht="13.15" customHeight="1" x14ac:dyDescent="0.2">
      <c r="C575" s="45"/>
      <c r="D575" s="1016"/>
      <c r="E575" s="1016"/>
      <c r="F575" s="1016"/>
      <c r="G575" s="1010"/>
      <c r="H575" s="1288"/>
      <c r="I575" s="1278"/>
      <c r="J575" s="1278"/>
      <c r="K575" s="1023"/>
      <c r="L575" s="1023"/>
      <c r="M575" s="1023"/>
      <c r="N575" s="1023"/>
      <c r="O575" s="1023"/>
      <c r="P575" s="1024"/>
      <c r="Q575" s="1016"/>
      <c r="R575" s="1023"/>
      <c r="S575" s="1025"/>
      <c r="T575" s="1025"/>
      <c r="U575" s="1147"/>
      <c r="V575" s="6"/>
      <c r="AN575" s="1065"/>
    </row>
    <row r="576" spans="3:48" ht="13.15" customHeight="1" x14ac:dyDescent="0.2">
      <c r="C576" s="45"/>
      <c r="D576" s="196" t="str">
        <f>IF(op!D464=0,"",op!D464)</f>
        <v/>
      </c>
      <c r="E576" s="196" t="str">
        <f>IF(op!E464=0,"",op!E464)</f>
        <v>piet</v>
      </c>
      <c r="F576" s="196" t="str">
        <f>IF(op!F464=0,"",op!F464)</f>
        <v>leraar</v>
      </c>
      <c r="G576" s="48">
        <f>IF(op!G464="","",op!G464+1)</f>
        <v>28</v>
      </c>
      <c r="H576" s="1294">
        <f>IF(op!H464=0,"",op!H464)</f>
        <v>26665</v>
      </c>
      <c r="I576" s="48" t="str">
        <f>IF(op!I464=0,"",op!I464)</f>
        <v>LA</v>
      </c>
      <c r="J576" s="198">
        <f t="shared" ref="J576:J639" si="300">IF(E576="","",IF(J464=VLOOKUP(I576,Schaal2014,22,FALSE),J464,J464+1))</f>
        <v>15</v>
      </c>
      <c r="K576" s="1295">
        <f>IF(op!K464=0,0,op!K464)</f>
        <v>1</v>
      </c>
      <c r="L576" s="963"/>
      <c r="M576" s="951">
        <f>IF(K576="","",IF(op!M464=0,0,op!M464))</f>
        <v>0</v>
      </c>
      <c r="N576" s="951">
        <f>IF(K576="","",IF(op!N464=0,0,op!N464))</f>
        <v>0</v>
      </c>
      <c r="O576" s="1083">
        <f t="shared" ref="O576" si="301">IF(K576="","",IF(K576*40&gt;40,40,K576*40))</f>
        <v>40</v>
      </c>
      <c r="P576" s="1084">
        <f t="shared" ref="P576" si="302">IF(I576="","",IF(J576&lt;4,IF(40*K576&gt;40,40,40*K576),0))</f>
        <v>0</v>
      </c>
      <c r="Q576" s="1084">
        <f t="shared" ref="Q576" si="303">IF(K576="","",SUM(M576:P576))</f>
        <v>40</v>
      </c>
      <c r="R576" s="963"/>
      <c r="S576" s="1027">
        <f t="shared" ref="S576:S607" si="304">IF(K576="","",(1659*K576-Q576)*AC576)</f>
        <v>62851.863580470163</v>
      </c>
      <c r="T576" s="1027">
        <f t="shared" ref="T576:T607" si="305">IF(K576="","",(Q576*AD576)+AB576*(AE576+AF576*(1-AG576)))</f>
        <v>1552.8564195298372</v>
      </c>
      <c r="U576" s="1148">
        <f t="shared" ref="U576" si="306">IF(K576="","",SUM(S576:T576))</f>
        <v>64404.72</v>
      </c>
      <c r="V576" s="261"/>
      <c r="Z576" s="1072">
        <f t="shared" ref="Z576:Z607" si="307">IF(I576="","",VLOOKUP(I576,Schaal2014,J576+1,FALSE))</f>
        <v>3313</v>
      </c>
      <c r="AA576" s="1073">
        <f>+tab!$C$156</f>
        <v>0.62</v>
      </c>
      <c r="AB576" s="1074">
        <f>Z576*12/1659</f>
        <v>23.963833634719709</v>
      </c>
      <c r="AC576" s="1074">
        <f>Z576*12*(1+AA576)/1659</f>
        <v>38.821410488245931</v>
      </c>
      <c r="AD576" s="1074">
        <f>AC576-AB576</f>
        <v>14.857576853526222</v>
      </c>
      <c r="AE576" s="1075">
        <f t="shared" ref="AE576:AE607" si="308">O576+P576</f>
        <v>40</v>
      </c>
      <c r="AF576" s="1075">
        <f t="shared" ref="AF576:AF607" si="309">M576+N576</f>
        <v>0</v>
      </c>
      <c r="AG576" s="1076">
        <f>IF(H576&gt;8,tab!C$157,tab!C$160)</f>
        <v>0.5</v>
      </c>
      <c r="AH576" s="1050">
        <f t="shared" ref="AH576:AH607" si="310">IF(G576&lt;25,0,IF(G576=25,25,IF(G576&lt;40,0,IF(G576=40,40,IF(G576&gt;=40,0)))))</f>
        <v>0</v>
      </c>
      <c r="AI576" s="1050">
        <f t="shared" ref="AI576:AI607" si="311">IF(AH576=25,Z576*1.08*K576/2,IF(AH576=40,Z576*1.08*K576,IF(AH576=0,0)))</f>
        <v>0</v>
      </c>
      <c r="AJ576" s="1077" t="b">
        <f t="shared" ref="AJ576:AJ607" si="312">DATE(YEAR($E$345),MONTH(H576),DAY(H576))&gt;$E$345</f>
        <v>0</v>
      </c>
      <c r="AK576" s="1053">
        <f t="shared" ref="AK576:AK607" si="313">YEAR($E$569)-YEAR(H576)-AJ576</f>
        <v>46</v>
      </c>
      <c r="AL576" s="1052">
        <f t="shared" ref="AL576:AL607" si="314">IF((H576=""),30,AK576)</f>
        <v>46</v>
      </c>
      <c r="AM576" s="1052">
        <f t="shared" ref="AM576:AM675" si="315">IF((AL576)&gt;50,50,(AL576))</f>
        <v>46</v>
      </c>
      <c r="AN576" s="1078">
        <f t="shared" ref="AN576:AN607" si="316">(AM576*(SUM(K576:K576)))</f>
        <v>46</v>
      </c>
    </row>
    <row r="577" spans="3:48" ht="13.15" customHeight="1" x14ac:dyDescent="0.2">
      <c r="C577" s="45"/>
      <c r="D577" s="196" t="str">
        <f>IF(op!D465=0,"",op!D465)</f>
        <v/>
      </c>
      <c r="E577" s="196" t="str">
        <f>IF(op!E465=0,"",op!E465)</f>
        <v/>
      </c>
      <c r="F577" s="196" t="str">
        <f>IF(op!F465=0,"",op!F465)</f>
        <v/>
      </c>
      <c r="G577" s="48" t="str">
        <f>IF(op!G465="","",op!G465+1)</f>
        <v/>
      </c>
      <c r="H577" s="1294" t="str">
        <f>IF(op!H465=0,"",op!H465)</f>
        <v/>
      </c>
      <c r="I577" s="48" t="str">
        <f>IF(op!I465=0,"",op!I465)</f>
        <v/>
      </c>
      <c r="J577" s="198" t="str">
        <f t="shared" si="300"/>
        <v/>
      </c>
      <c r="K577" s="1295" t="str">
        <f>IF(op!K465=0,0,op!K465)</f>
        <v/>
      </c>
      <c r="L577" s="963"/>
      <c r="M577" s="951" t="str">
        <f>IF(K577="","",IF(op!M465=0,0,op!M465))</f>
        <v/>
      </c>
      <c r="N577" s="951" t="str">
        <f>IF(K577="","",IF(op!N465=0,0,op!N465))</f>
        <v/>
      </c>
      <c r="O577" s="1083" t="str">
        <f t="shared" ref="O577:O640" si="317">IF(K577="","",IF(K577*40&gt;40,40,K577*40))</f>
        <v/>
      </c>
      <c r="P577" s="1084" t="str">
        <f t="shared" ref="P577:P640" si="318">IF(I577="","",IF(J577&lt;4,IF(40*K577&gt;40,40,40*K577),0))</f>
        <v/>
      </c>
      <c r="Q577" s="1084" t="str">
        <f t="shared" ref="Q577:Q640" si="319">IF(K577="","",SUM(M577:P577))</f>
        <v/>
      </c>
      <c r="R577" s="963"/>
      <c r="S577" s="1027" t="str">
        <f t="shared" si="304"/>
        <v/>
      </c>
      <c r="T577" s="1027" t="str">
        <f t="shared" si="305"/>
        <v/>
      </c>
      <c r="U577" s="1148" t="str">
        <f t="shared" ref="U577:U640" si="320">IF(K577="","",SUM(S577:T577))</f>
        <v/>
      </c>
      <c r="V577" s="261"/>
      <c r="Z577" s="1072" t="str">
        <f t="shared" si="307"/>
        <v/>
      </c>
      <c r="AA577" s="1073">
        <f>+tab!$C$156</f>
        <v>0.62</v>
      </c>
      <c r="AB577" s="1074" t="e">
        <f t="shared" ref="AB577:AB640" si="321">Z577*12/1659</f>
        <v>#VALUE!</v>
      </c>
      <c r="AC577" s="1074" t="e">
        <f t="shared" ref="AC577:AC640" si="322">Z577*12*(1+AA577)/1659</f>
        <v>#VALUE!</v>
      </c>
      <c r="AD577" s="1074" t="e">
        <f t="shared" ref="AD577:AD640" si="323">AC577-AB577</f>
        <v>#VALUE!</v>
      </c>
      <c r="AE577" s="1075" t="e">
        <f t="shared" si="308"/>
        <v>#VALUE!</v>
      </c>
      <c r="AF577" s="1075" t="e">
        <f t="shared" si="309"/>
        <v>#VALUE!</v>
      </c>
      <c r="AG577" s="1076">
        <f>IF(H577&gt;8,tab!C$157,tab!C$160)</f>
        <v>0.5</v>
      </c>
      <c r="AH577" s="1050">
        <f t="shared" si="310"/>
        <v>0</v>
      </c>
      <c r="AI577" s="1050">
        <f t="shared" si="311"/>
        <v>0</v>
      </c>
      <c r="AJ577" s="1077" t="e">
        <f t="shared" si="312"/>
        <v>#VALUE!</v>
      </c>
      <c r="AK577" s="1053" t="e">
        <f t="shared" si="313"/>
        <v>#VALUE!</v>
      </c>
      <c r="AL577" s="1052">
        <f t="shared" si="314"/>
        <v>30</v>
      </c>
      <c r="AM577" s="1052">
        <f t="shared" si="315"/>
        <v>30</v>
      </c>
      <c r="AN577" s="1078">
        <f t="shared" si="316"/>
        <v>0</v>
      </c>
      <c r="AU577" s="51"/>
      <c r="AV577" s="51"/>
    </row>
    <row r="578" spans="3:48" ht="13.15" customHeight="1" x14ac:dyDescent="0.2">
      <c r="C578" s="45"/>
      <c r="D578" s="196" t="str">
        <f>IF(op!D466=0,"",op!D466)</f>
        <v/>
      </c>
      <c r="E578" s="196" t="str">
        <f>IF(op!E466=0,"",op!E466)</f>
        <v/>
      </c>
      <c r="F578" s="196" t="str">
        <f>IF(op!F466=0,"",op!F466)</f>
        <v/>
      </c>
      <c r="G578" s="48" t="str">
        <f>IF(op!G466="","",op!G466+1)</f>
        <v/>
      </c>
      <c r="H578" s="1294" t="str">
        <f>IF(op!H466=0,"",op!H466)</f>
        <v/>
      </c>
      <c r="I578" s="48" t="str">
        <f>IF(op!I466=0,"",op!I466)</f>
        <v/>
      </c>
      <c r="J578" s="198" t="str">
        <f t="shared" si="300"/>
        <v/>
      </c>
      <c r="K578" s="1295" t="str">
        <f>IF(op!K466=0,0,op!K466)</f>
        <v/>
      </c>
      <c r="L578" s="963"/>
      <c r="M578" s="951" t="str">
        <f>IF(K578="","",IF(op!M466=0,0,op!M466))</f>
        <v/>
      </c>
      <c r="N578" s="951" t="str">
        <f>IF(K578="","",IF(op!N466=0,0,op!N466))</f>
        <v/>
      </c>
      <c r="O578" s="1083" t="str">
        <f t="shared" si="317"/>
        <v/>
      </c>
      <c r="P578" s="1084" t="str">
        <f t="shared" si="318"/>
        <v/>
      </c>
      <c r="Q578" s="1084" t="str">
        <f t="shared" si="319"/>
        <v/>
      </c>
      <c r="R578" s="963"/>
      <c r="S578" s="1027" t="str">
        <f t="shared" si="304"/>
        <v/>
      </c>
      <c r="T578" s="1027" t="str">
        <f t="shared" si="305"/>
        <v/>
      </c>
      <c r="U578" s="1148" t="str">
        <f t="shared" si="320"/>
        <v/>
      </c>
      <c r="V578" s="206"/>
      <c r="Z578" s="1072" t="str">
        <f t="shared" si="307"/>
        <v/>
      </c>
      <c r="AA578" s="1073">
        <f>+tab!$C$156</f>
        <v>0.62</v>
      </c>
      <c r="AB578" s="1074" t="e">
        <f t="shared" si="321"/>
        <v>#VALUE!</v>
      </c>
      <c r="AC578" s="1074" t="e">
        <f t="shared" si="322"/>
        <v>#VALUE!</v>
      </c>
      <c r="AD578" s="1074" t="e">
        <f t="shared" si="323"/>
        <v>#VALUE!</v>
      </c>
      <c r="AE578" s="1075" t="e">
        <f t="shared" si="308"/>
        <v>#VALUE!</v>
      </c>
      <c r="AF578" s="1075" t="e">
        <f t="shared" si="309"/>
        <v>#VALUE!</v>
      </c>
      <c r="AG578" s="1076">
        <f>IF(H578&gt;8,tab!C$157,tab!C$160)</f>
        <v>0.5</v>
      </c>
      <c r="AH578" s="1050">
        <f t="shared" si="310"/>
        <v>0</v>
      </c>
      <c r="AI578" s="1050">
        <f t="shared" si="311"/>
        <v>0</v>
      </c>
      <c r="AJ578" s="1077" t="e">
        <f t="shared" si="312"/>
        <v>#VALUE!</v>
      </c>
      <c r="AK578" s="1053" t="e">
        <f t="shared" si="313"/>
        <v>#VALUE!</v>
      </c>
      <c r="AL578" s="1052">
        <f t="shared" si="314"/>
        <v>30</v>
      </c>
      <c r="AM578" s="1052">
        <f t="shared" si="315"/>
        <v>30</v>
      </c>
      <c r="AN578" s="1078">
        <f t="shared" si="316"/>
        <v>0</v>
      </c>
      <c r="AU578" s="51"/>
      <c r="AV578" s="51"/>
    </row>
    <row r="579" spans="3:48" ht="13.15" customHeight="1" x14ac:dyDescent="0.2">
      <c r="C579" s="45"/>
      <c r="D579" s="196" t="str">
        <f>IF(op!D467=0,"",op!D467)</f>
        <v/>
      </c>
      <c r="E579" s="196" t="str">
        <f>IF(op!E467=0,"",op!E467)</f>
        <v/>
      </c>
      <c r="F579" s="196" t="str">
        <f>IF(op!F467=0,"",op!F467)</f>
        <v/>
      </c>
      <c r="G579" s="48" t="str">
        <f>IF(op!G467="","",op!G467+1)</f>
        <v/>
      </c>
      <c r="H579" s="1294" t="str">
        <f>IF(op!H467=0,"",op!H467)</f>
        <v/>
      </c>
      <c r="I579" s="48" t="str">
        <f>IF(op!I467=0,"",op!I467)</f>
        <v/>
      </c>
      <c r="J579" s="198" t="str">
        <f t="shared" si="300"/>
        <v/>
      </c>
      <c r="K579" s="1295" t="str">
        <f>IF(op!K467=0,0,op!K467)</f>
        <v/>
      </c>
      <c r="L579" s="963"/>
      <c r="M579" s="951" t="str">
        <f>IF(K579="","",IF(op!M467=0,0,op!M467))</f>
        <v/>
      </c>
      <c r="N579" s="951" t="str">
        <f>IF(K579="","",IF(op!N467=0,0,op!N467))</f>
        <v/>
      </c>
      <c r="O579" s="1083" t="str">
        <f t="shared" si="317"/>
        <v/>
      </c>
      <c r="P579" s="1084" t="str">
        <f t="shared" si="318"/>
        <v/>
      </c>
      <c r="Q579" s="1084" t="str">
        <f t="shared" si="319"/>
        <v/>
      </c>
      <c r="R579" s="963"/>
      <c r="S579" s="1027" t="str">
        <f t="shared" si="304"/>
        <v/>
      </c>
      <c r="T579" s="1027" t="str">
        <f t="shared" si="305"/>
        <v/>
      </c>
      <c r="U579" s="1148" t="str">
        <f t="shared" si="320"/>
        <v/>
      </c>
      <c r="V579" s="206"/>
      <c r="Z579" s="1072" t="str">
        <f t="shared" si="307"/>
        <v/>
      </c>
      <c r="AA579" s="1073">
        <f>+tab!$C$156</f>
        <v>0.62</v>
      </c>
      <c r="AB579" s="1074" t="e">
        <f t="shared" si="321"/>
        <v>#VALUE!</v>
      </c>
      <c r="AC579" s="1074" t="e">
        <f t="shared" si="322"/>
        <v>#VALUE!</v>
      </c>
      <c r="AD579" s="1074" t="e">
        <f t="shared" si="323"/>
        <v>#VALUE!</v>
      </c>
      <c r="AE579" s="1075" t="e">
        <f t="shared" si="308"/>
        <v>#VALUE!</v>
      </c>
      <c r="AF579" s="1075" t="e">
        <f t="shared" si="309"/>
        <v>#VALUE!</v>
      </c>
      <c r="AG579" s="1076">
        <f>IF(H579&gt;8,tab!C$157,tab!C$160)</f>
        <v>0.5</v>
      </c>
      <c r="AH579" s="1050">
        <f t="shared" si="310"/>
        <v>0</v>
      </c>
      <c r="AI579" s="1050">
        <f t="shared" si="311"/>
        <v>0</v>
      </c>
      <c r="AJ579" s="1077" t="e">
        <f t="shared" si="312"/>
        <v>#VALUE!</v>
      </c>
      <c r="AK579" s="1053" t="e">
        <f t="shared" si="313"/>
        <v>#VALUE!</v>
      </c>
      <c r="AL579" s="1052">
        <f t="shared" si="314"/>
        <v>30</v>
      </c>
      <c r="AM579" s="1052">
        <f t="shared" si="315"/>
        <v>30</v>
      </c>
      <c r="AN579" s="1078">
        <f t="shared" si="316"/>
        <v>0</v>
      </c>
      <c r="AU579" s="51"/>
      <c r="AV579" s="51"/>
    </row>
    <row r="580" spans="3:48" ht="13.15" customHeight="1" x14ac:dyDescent="0.2">
      <c r="C580" s="45"/>
      <c r="D580" s="196" t="str">
        <f>IF(op!D468=0,"",op!D468)</f>
        <v/>
      </c>
      <c r="E580" s="196" t="str">
        <f>IF(op!E468=0,"",op!E468)</f>
        <v/>
      </c>
      <c r="F580" s="196" t="str">
        <f>IF(op!F468=0,"",op!F468)</f>
        <v/>
      </c>
      <c r="G580" s="48" t="str">
        <f>IF(op!G468="","",op!G468+1)</f>
        <v/>
      </c>
      <c r="H580" s="1294" t="str">
        <f>IF(op!H468=0,"",op!H468)</f>
        <v/>
      </c>
      <c r="I580" s="48" t="str">
        <f>IF(op!I468=0,"",op!I468)</f>
        <v/>
      </c>
      <c r="J580" s="198" t="str">
        <f t="shared" si="300"/>
        <v/>
      </c>
      <c r="K580" s="1295" t="str">
        <f>IF(op!K468=0,0,op!K468)</f>
        <v/>
      </c>
      <c r="L580" s="963"/>
      <c r="M580" s="951" t="str">
        <f>IF(K580="","",IF(op!M468=0,0,op!M468))</f>
        <v/>
      </c>
      <c r="N580" s="951" t="str">
        <f>IF(K580="","",IF(op!N468=0,0,op!N468))</f>
        <v/>
      </c>
      <c r="O580" s="1083" t="str">
        <f t="shared" si="317"/>
        <v/>
      </c>
      <c r="P580" s="1084" t="str">
        <f t="shared" si="318"/>
        <v/>
      </c>
      <c r="Q580" s="1084" t="str">
        <f t="shared" si="319"/>
        <v/>
      </c>
      <c r="R580" s="963"/>
      <c r="S580" s="1027" t="str">
        <f t="shared" si="304"/>
        <v/>
      </c>
      <c r="T580" s="1027" t="str">
        <f t="shared" si="305"/>
        <v/>
      </c>
      <c r="U580" s="1148" t="str">
        <f t="shared" si="320"/>
        <v/>
      </c>
      <c r="V580" s="261"/>
      <c r="Z580" s="1072" t="str">
        <f t="shared" si="307"/>
        <v/>
      </c>
      <c r="AA580" s="1073">
        <f>+tab!$C$156</f>
        <v>0.62</v>
      </c>
      <c r="AB580" s="1074" t="e">
        <f t="shared" si="321"/>
        <v>#VALUE!</v>
      </c>
      <c r="AC580" s="1074" t="e">
        <f t="shared" si="322"/>
        <v>#VALUE!</v>
      </c>
      <c r="AD580" s="1074" t="e">
        <f t="shared" si="323"/>
        <v>#VALUE!</v>
      </c>
      <c r="AE580" s="1075" t="e">
        <f t="shared" si="308"/>
        <v>#VALUE!</v>
      </c>
      <c r="AF580" s="1075" t="e">
        <f t="shared" si="309"/>
        <v>#VALUE!</v>
      </c>
      <c r="AG580" s="1076">
        <f>IF(H580&gt;8,tab!C$157,tab!C$160)</f>
        <v>0.5</v>
      </c>
      <c r="AH580" s="1050">
        <f t="shared" si="310"/>
        <v>0</v>
      </c>
      <c r="AI580" s="1050">
        <f t="shared" si="311"/>
        <v>0</v>
      </c>
      <c r="AJ580" s="1077" t="e">
        <f t="shared" si="312"/>
        <v>#VALUE!</v>
      </c>
      <c r="AK580" s="1053" t="e">
        <f t="shared" si="313"/>
        <v>#VALUE!</v>
      </c>
      <c r="AL580" s="1052">
        <f t="shared" si="314"/>
        <v>30</v>
      </c>
      <c r="AM580" s="1052">
        <f t="shared" si="315"/>
        <v>30</v>
      </c>
      <c r="AN580" s="1078">
        <f t="shared" si="316"/>
        <v>0</v>
      </c>
      <c r="AU580" s="51"/>
      <c r="AV580" s="51"/>
    </row>
    <row r="581" spans="3:48" ht="13.15" customHeight="1" x14ac:dyDescent="0.2">
      <c r="C581" s="45"/>
      <c r="D581" s="196" t="str">
        <f>IF(op!D469=0,"",op!D469)</f>
        <v/>
      </c>
      <c r="E581" s="196" t="str">
        <f>IF(op!E469=0,"",op!E469)</f>
        <v/>
      </c>
      <c r="F581" s="196" t="str">
        <f>IF(op!F469=0,"",op!F469)</f>
        <v/>
      </c>
      <c r="G581" s="48" t="str">
        <f>IF(op!G469="","",op!G469+1)</f>
        <v/>
      </c>
      <c r="H581" s="1294" t="str">
        <f>IF(op!H469=0,"",op!H469)</f>
        <v/>
      </c>
      <c r="I581" s="48" t="str">
        <f>IF(op!I469=0,"",op!I469)</f>
        <v/>
      </c>
      <c r="J581" s="198" t="str">
        <f t="shared" si="300"/>
        <v/>
      </c>
      <c r="K581" s="1295" t="str">
        <f>IF(op!K469=0,0,op!K469)</f>
        <v/>
      </c>
      <c r="L581" s="963"/>
      <c r="M581" s="951" t="str">
        <f>IF(K581="","",IF(op!M469=0,0,op!M469))</f>
        <v/>
      </c>
      <c r="N581" s="951" t="str">
        <f>IF(K581="","",IF(op!N469=0,0,op!N469))</f>
        <v/>
      </c>
      <c r="O581" s="1083" t="str">
        <f t="shared" si="317"/>
        <v/>
      </c>
      <c r="P581" s="1084" t="str">
        <f t="shared" si="318"/>
        <v/>
      </c>
      <c r="Q581" s="1084" t="str">
        <f t="shared" si="319"/>
        <v/>
      </c>
      <c r="R581" s="963"/>
      <c r="S581" s="1027" t="str">
        <f t="shared" si="304"/>
        <v/>
      </c>
      <c r="T581" s="1027" t="str">
        <f t="shared" si="305"/>
        <v/>
      </c>
      <c r="U581" s="1148" t="str">
        <f t="shared" si="320"/>
        <v/>
      </c>
      <c r="V581" s="261"/>
      <c r="Z581" s="1072" t="str">
        <f t="shared" si="307"/>
        <v/>
      </c>
      <c r="AA581" s="1073">
        <f>+tab!$C$156</f>
        <v>0.62</v>
      </c>
      <c r="AB581" s="1074" t="e">
        <f t="shared" si="321"/>
        <v>#VALUE!</v>
      </c>
      <c r="AC581" s="1074" t="e">
        <f t="shared" si="322"/>
        <v>#VALUE!</v>
      </c>
      <c r="AD581" s="1074" t="e">
        <f t="shared" si="323"/>
        <v>#VALUE!</v>
      </c>
      <c r="AE581" s="1075" t="e">
        <f t="shared" si="308"/>
        <v>#VALUE!</v>
      </c>
      <c r="AF581" s="1075" t="e">
        <f t="shared" si="309"/>
        <v>#VALUE!</v>
      </c>
      <c r="AG581" s="1076">
        <f>IF(H581&gt;8,tab!C$157,tab!C$160)</f>
        <v>0.5</v>
      </c>
      <c r="AH581" s="1050">
        <f t="shared" si="310"/>
        <v>0</v>
      </c>
      <c r="AI581" s="1050">
        <f t="shared" si="311"/>
        <v>0</v>
      </c>
      <c r="AJ581" s="1077" t="e">
        <f t="shared" si="312"/>
        <v>#VALUE!</v>
      </c>
      <c r="AK581" s="1053" t="e">
        <f t="shared" si="313"/>
        <v>#VALUE!</v>
      </c>
      <c r="AL581" s="1052">
        <f t="shared" si="314"/>
        <v>30</v>
      </c>
      <c r="AM581" s="1052">
        <f t="shared" si="315"/>
        <v>30</v>
      </c>
      <c r="AN581" s="1078">
        <f t="shared" si="316"/>
        <v>0</v>
      </c>
      <c r="AU581" s="51"/>
      <c r="AV581" s="51"/>
    </row>
    <row r="582" spans="3:48" ht="13.15" customHeight="1" x14ac:dyDescent="0.2">
      <c r="C582" s="45"/>
      <c r="D582" s="196" t="str">
        <f>IF(op!D470=0,"",op!D470)</f>
        <v/>
      </c>
      <c r="E582" s="196" t="str">
        <f>IF(op!E470=0,"",op!E470)</f>
        <v/>
      </c>
      <c r="F582" s="196" t="str">
        <f>IF(op!F470=0,"",op!F470)</f>
        <v/>
      </c>
      <c r="G582" s="48" t="str">
        <f>IF(op!G470="","",op!G470+1)</f>
        <v/>
      </c>
      <c r="H582" s="1294" t="str">
        <f>IF(op!H470=0,"",op!H470)</f>
        <v/>
      </c>
      <c r="I582" s="48" t="str">
        <f>IF(op!I470=0,"",op!I470)</f>
        <v/>
      </c>
      <c r="J582" s="198" t="str">
        <f t="shared" si="300"/>
        <v/>
      </c>
      <c r="K582" s="1295" t="str">
        <f>IF(op!K470=0,0,op!K470)</f>
        <v/>
      </c>
      <c r="L582" s="963"/>
      <c r="M582" s="951" t="str">
        <f>IF(K582="","",IF(op!M470=0,0,op!M470))</f>
        <v/>
      </c>
      <c r="N582" s="951" t="str">
        <f>IF(K582="","",IF(op!N470=0,0,op!N470))</f>
        <v/>
      </c>
      <c r="O582" s="1083" t="str">
        <f t="shared" si="317"/>
        <v/>
      </c>
      <c r="P582" s="1084" t="str">
        <f t="shared" si="318"/>
        <v/>
      </c>
      <c r="Q582" s="1084" t="str">
        <f t="shared" si="319"/>
        <v/>
      </c>
      <c r="R582" s="963"/>
      <c r="S582" s="1027" t="str">
        <f t="shared" si="304"/>
        <v/>
      </c>
      <c r="T582" s="1027" t="str">
        <f t="shared" si="305"/>
        <v/>
      </c>
      <c r="U582" s="1148" t="str">
        <f t="shared" si="320"/>
        <v/>
      </c>
      <c r="V582" s="6"/>
      <c r="Z582" s="1072" t="str">
        <f t="shared" si="307"/>
        <v/>
      </c>
      <c r="AA582" s="1073">
        <f>+tab!$C$156</f>
        <v>0.62</v>
      </c>
      <c r="AB582" s="1074" t="e">
        <f t="shared" si="321"/>
        <v>#VALUE!</v>
      </c>
      <c r="AC582" s="1074" t="e">
        <f t="shared" si="322"/>
        <v>#VALUE!</v>
      </c>
      <c r="AD582" s="1074" t="e">
        <f t="shared" si="323"/>
        <v>#VALUE!</v>
      </c>
      <c r="AE582" s="1075" t="e">
        <f t="shared" si="308"/>
        <v>#VALUE!</v>
      </c>
      <c r="AF582" s="1075" t="e">
        <f t="shared" si="309"/>
        <v>#VALUE!</v>
      </c>
      <c r="AG582" s="1076">
        <f>IF(H582&gt;8,tab!C$157,tab!C$160)</f>
        <v>0.5</v>
      </c>
      <c r="AH582" s="1050">
        <f t="shared" si="310"/>
        <v>0</v>
      </c>
      <c r="AI582" s="1050">
        <f t="shared" si="311"/>
        <v>0</v>
      </c>
      <c r="AJ582" s="1077" t="e">
        <f t="shared" si="312"/>
        <v>#VALUE!</v>
      </c>
      <c r="AK582" s="1053" t="e">
        <f t="shared" si="313"/>
        <v>#VALUE!</v>
      </c>
      <c r="AL582" s="1052">
        <f t="shared" si="314"/>
        <v>30</v>
      </c>
      <c r="AM582" s="1052">
        <f t="shared" si="315"/>
        <v>30</v>
      </c>
      <c r="AN582" s="1078">
        <f t="shared" si="316"/>
        <v>0</v>
      </c>
      <c r="AU582" s="51"/>
      <c r="AV582" s="51"/>
    </row>
    <row r="583" spans="3:48" ht="13.15" customHeight="1" x14ac:dyDescent="0.2">
      <c r="C583" s="45"/>
      <c r="D583" s="196" t="str">
        <f>IF(op!D471=0,"",op!D471)</f>
        <v/>
      </c>
      <c r="E583" s="196" t="str">
        <f>IF(op!E471=0,"",op!E471)</f>
        <v/>
      </c>
      <c r="F583" s="196" t="str">
        <f>IF(op!F471=0,"",op!F471)</f>
        <v/>
      </c>
      <c r="G583" s="48" t="str">
        <f>IF(op!G471="","",op!G471+1)</f>
        <v/>
      </c>
      <c r="H583" s="1294" t="str">
        <f>IF(op!H471=0,"",op!H471)</f>
        <v/>
      </c>
      <c r="I583" s="48" t="str">
        <f>IF(op!I471=0,"",op!I471)</f>
        <v/>
      </c>
      <c r="J583" s="198" t="str">
        <f t="shared" si="300"/>
        <v/>
      </c>
      <c r="K583" s="1295" t="str">
        <f>IF(op!K471=0,0,op!K471)</f>
        <v/>
      </c>
      <c r="L583" s="963"/>
      <c r="M583" s="951" t="str">
        <f>IF(K583="","",IF(op!M471=0,0,op!M471))</f>
        <v/>
      </c>
      <c r="N583" s="951" t="str">
        <f>IF(K583="","",IF(op!N471=0,0,op!N471))</f>
        <v/>
      </c>
      <c r="O583" s="1083" t="str">
        <f t="shared" si="317"/>
        <v/>
      </c>
      <c r="P583" s="1084" t="str">
        <f t="shared" si="318"/>
        <v/>
      </c>
      <c r="Q583" s="1084" t="str">
        <f t="shared" si="319"/>
        <v/>
      </c>
      <c r="R583" s="963"/>
      <c r="S583" s="1027" t="str">
        <f t="shared" si="304"/>
        <v/>
      </c>
      <c r="T583" s="1027" t="str">
        <f t="shared" si="305"/>
        <v/>
      </c>
      <c r="U583" s="1148" t="str">
        <f t="shared" si="320"/>
        <v/>
      </c>
      <c r="V583" s="6"/>
      <c r="Z583" s="1072" t="str">
        <f t="shared" si="307"/>
        <v/>
      </c>
      <c r="AA583" s="1073">
        <f>+tab!$C$156</f>
        <v>0.62</v>
      </c>
      <c r="AB583" s="1074" t="e">
        <f t="shared" si="321"/>
        <v>#VALUE!</v>
      </c>
      <c r="AC583" s="1074" t="e">
        <f t="shared" si="322"/>
        <v>#VALUE!</v>
      </c>
      <c r="AD583" s="1074" t="e">
        <f t="shared" si="323"/>
        <v>#VALUE!</v>
      </c>
      <c r="AE583" s="1075" t="e">
        <f t="shared" si="308"/>
        <v>#VALUE!</v>
      </c>
      <c r="AF583" s="1075" t="e">
        <f t="shared" si="309"/>
        <v>#VALUE!</v>
      </c>
      <c r="AG583" s="1076">
        <f>IF(H583&gt;8,tab!C$157,tab!C$160)</f>
        <v>0.5</v>
      </c>
      <c r="AH583" s="1050">
        <f t="shared" si="310"/>
        <v>0</v>
      </c>
      <c r="AI583" s="1050">
        <f t="shared" si="311"/>
        <v>0</v>
      </c>
      <c r="AJ583" s="1077" t="e">
        <f t="shared" si="312"/>
        <v>#VALUE!</v>
      </c>
      <c r="AK583" s="1053" t="e">
        <f t="shared" si="313"/>
        <v>#VALUE!</v>
      </c>
      <c r="AL583" s="1052">
        <f t="shared" si="314"/>
        <v>30</v>
      </c>
      <c r="AM583" s="1052">
        <f t="shared" si="315"/>
        <v>30</v>
      </c>
      <c r="AN583" s="1078">
        <f t="shared" si="316"/>
        <v>0</v>
      </c>
      <c r="AU583" s="51"/>
      <c r="AV583" s="51"/>
    </row>
    <row r="584" spans="3:48" ht="13.15" customHeight="1" x14ac:dyDescent="0.2">
      <c r="C584" s="45"/>
      <c r="D584" s="196" t="str">
        <f>IF(op!D472=0,"",op!D472)</f>
        <v/>
      </c>
      <c r="E584" s="196" t="str">
        <f>IF(op!E472=0,"",op!E472)</f>
        <v/>
      </c>
      <c r="F584" s="196" t="str">
        <f>IF(op!F472=0,"",op!F472)</f>
        <v/>
      </c>
      <c r="G584" s="48" t="str">
        <f>IF(op!G472="","",op!G472+1)</f>
        <v/>
      </c>
      <c r="H584" s="1294" t="str">
        <f>IF(op!H472=0,"",op!H472)</f>
        <v/>
      </c>
      <c r="I584" s="48" t="str">
        <f>IF(op!I472=0,"",op!I472)</f>
        <v/>
      </c>
      <c r="J584" s="198" t="str">
        <f t="shared" si="300"/>
        <v/>
      </c>
      <c r="K584" s="1295" t="str">
        <f>IF(op!K472=0,0,op!K472)</f>
        <v/>
      </c>
      <c r="L584" s="963"/>
      <c r="M584" s="951" t="str">
        <f>IF(K584="","",IF(op!M472=0,0,op!M472))</f>
        <v/>
      </c>
      <c r="N584" s="951" t="str">
        <f>IF(K584="","",IF(op!N472=0,0,op!N472))</f>
        <v/>
      </c>
      <c r="O584" s="1083" t="str">
        <f t="shared" si="317"/>
        <v/>
      </c>
      <c r="P584" s="1084" t="str">
        <f t="shared" si="318"/>
        <v/>
      </c>
      <c r="Q584" s="1084" t="str">
        <f t="shared" si="319"/>
        <v/>
      </c>
      <c r="R584" s="963"/>
      <c r="S584" s="1027" t="str">
        <f t="shared" si="304"/>
        <v/>
      </c>
      <c r="T584" s="1027" t="str">
        <f t="shared" si="305"/>
        <v/>
      </c>
      <c r="U584" s="1148" t="str">
        <f t="shared" si="320"/>
        <v/>
      </c>
      <c r="V584" s="6"/>
      <c r="Z584" s="1072" t="str">
        <f t="shared" si="307"/>
        <v/>
      </c>
      <c r="AA584" s="1073">
        <f>+tab!$C$156</f>
        <v>0.62</v>
      </c>
      <c r="AB584" s="1074" t="e">
        <f t="shared" si="321"/>
        <v>#VALUE!</v>
      </c>
      <c r="AC584" s="1074" t="e">
        <f t="shared" si="322"/>
        <v>#VALUE!</v>
      </c>
      <c r="AD584" s="1074" t="e">
        <f t="shared" si="323"/>
        <v>#VALUE!</v>
      </c>
      <c r="AE584" s="1075" t="e">
        <f t="shared" si="308"/>
        <v>#VALUE!</v>
      </c>
      <c r="AF584" s="1075" t="e">
        <f t="shared" si="309"/>
        <v>#VALUE!</v>
      </c>
      <c r="AG584" s="1076">
        <f>IF(H584&gt;8,tab!C$157,tab!C$160)</f>
        <v>0.5</v>
      </c>
      <c r="AH584" s="1050">
        <f t="shared" si="310"/>
        <v>0</v>
      </c>
      <c r="AI584" s="1050">
        <f t="shared" si="311"/>
        <v>0</v>
      </c>
      <c r="AJ584" s="1077" t="e">
        <f t="shared" si="312"/>
        <v>#VALUE!</v>
      </c>
      <c r="AK584" s="1053" t="e">
        <f t="shared" si="313"/>
        <v>#VALUE!</v>
      </c>
      <c r="AL584" s="1052">
        <f t="shared" si="314"/>
        <v>30</v>
      </c>
      <c r="AM584" s="1052">
        <f t="shared" si="315"/>
        <v>30</v>
      </c>
      <c r="AN584" s="1078">
        <f t="shared" si="316"/>
        <v>0</v>
      </c>
      <c r="AU584" s="51"/>
      <c r="AV584" s="51"/>
    </row>
    <row r="585" spans="3:48" ht="13.15" customHeight="1" x14ac:dyDescent="0.2">
      <c r="C585" s="45"/>
      <c r="D585" s="196" t="str">
        <f>IF(op!D473=0,"",op!D473)</f>
        <v/>
      </c>
      <c r="E585" s="196" t="str">
        <f>IF(op!E473=0,"",op!E473)</f>
        <v/>
      </c>
      <c r="F585" s="196" t="str">
        <f>IF(op!F473=0,"",op!F473)</f>
        <v/>
      </c>
      <c r="G585" s="48" t="str">
        <f>IF(op!G473="","",op!G473+1)</f>
        <v/>
      </c>
      <c r="H585" s="1294" t="str">
        <f>IF(op!H473=0,"",op!H473)</f>
        <v/>
      </c>
      <c r="I585" s="48" t="str">
        <f>IF(op!I473=0,"",op!I473)</f>
        <v/>
      </c>
      <c r="J585" s="198" t="str">
        <f t="shared" si="300"/>
        <v/>
      </c>
      <c r="K585" s="1295" t="str">
        <f>IF(op!K473=0,0,op!K473)</f>
        <v/>
      </c>
      <c r="L585" s="963"/>
      <c r="M585" s="951" t="str">
        <f>IF(K585="","",IF(op!M473=0,0,op!M473))</f>
        <v/>
      </c>
      <c r="N585" s="951" t="str">
        <f>IF(K585="","",IF(op!N473=0,0,op!N473))</f>
        <v/>
      </c>
      <c r="O585" s="1083" t="str">
        <f t="shared" si="317"/>
        <v/>
      </c>
      <c r="P585" s="1084" t="str">
        <f t="shared" si="318"/>
        <v/>
      </c>
      <c r="Q585" s="1084" t="str">
        <f t="shared" si="319"/>
        <v/>
      </c>
      <c r="R585" s="963"/>
      <c r="S585" s="1027" t="str">
        <f t="shared" si="304"/>
        <v/>
      </c>
      <c r="T585" s="1027" t="str">
        <f t="shared" si="305"/>
        <v/>
      </c>
      <c r="U585" s="1148" t="str">
        <f t="shared" si="320"/>
        <v/>
      </c>
      <c r="V585" s="6"/>
      <c r="Z585" s="1072" t="str">
        <f t="shared" si="307"/>
        <v/>
      </c>
      <c r="AA585" s="1073">
        <f>+tab!$C$156</f>
        <v>0.62</v>
      </c>
      <c r="AB585" s="1074" t="e">
        <f t="shared" si="321"/>
        <v>#VALUE!</v>
      </c>
      <c r="AC585" s="1074" t="e">
        <f t="shared" si="322"/>
        <v>#VALUE!</v>
      </c>
      <c r="AD585" s="1074" t="e">
        <f t="shared" si="323"/>
        <v>#VALUE!</v>
      </c>
      <c r="AE585" s="1075" t="e">
        <f t="shared" si="308"/>
        <v>#VALUE!</v>
      </c>
      <c r="AF585" s="1075" t="e">
        <f t="shared" si="309"/>
        <v>#VALUE!</v>
      </c>
      <c r="AG585" s="1076">
        <f>IF(H585&gt;8,tab!C$157,tab!C$160)</f>
        <v>0.5</v>
      </c>
      <c r="AH585" s="1050">
        <f t="shared" si="310"/>
        <v>0</v>
      </c>
      <c r="AI585" s="1050">
        <f t="shared" si="311"/>
        <v>0</v>
      </c>
      <c r="AJ585" s="1077" t="e">
        <f t="shared" si="312"/>
        <v>#VALUE!</v>
      </c>
      <c r="AK585" s="1053" t="e">
        <f t="shared" si="313"/>
        <v>#VALUE!</v>
      </c>
      <c r="AL585" s="1052">
        <f t="shared" si="314"/>
        <v>30</v>
      </c>
      <c r="AM585" s="1052">
        <f t="shared" si="315"/>
        <v>30</v>
      </c>
      <c r="AN585" s="1078">
        <f t="shared" si="316"/>
        <v>0</v>
      </c>
      <c r="AU585" s="51"/>
      <c r="AV585" s="51"/>
    </row>
    <row r="586" spans="3:48" ht="13.15" customHeight="1" x14ac:dyDescent="0.2">
      <c r="C586" s="45"/>
      <c r="D586" s="196" t="str">
        <f>IF(op!D474=0,"",op!D474)</f>
        <v/>
      </c>
      <c r="E586" s="196" t="str">
        <f>IF(op!E474=0,"",op!E474)</f>
        <v/>
      </c>
      <c r="F586" s="196" t="str">
        <f>IF(op!F474=0,"",op!F474)</f>
        <v/>
      </c>
      <c r="G586" s="48" t="str">
        <f>IF(op!G474="","",op!G474+1)</f>
        <v/>
      </c>
      <c r="H586" s="1294" t="str">
        <f>IF(op!H474=0,"",op!H474)</f>
        <v/>
      </c>
      <c r="I586" s="48" t="str">
        <f>IF(op!I474=0,"",op!I474)</f>
        <v/>
      </c>
      <c r="J586" s="198" t="str">
        <f t="shared" si="300"/>
        <v/>
      </c>
      <c r="K586" s="1295" t="str">
        <f>IF(op!K474=0,0,op!K474)</f>
        <v/>
      </c>
      <c r="L586" s="963"/>
      <c r="M586" s="951" t="str">
        <f>IF(K586="","",IF(op!M474=0,0,op!M474))</f>
        <v/>
      </c>
      <c r="N586" s="951" t="str">
        <f>IF(K586="","",IF(op!N474=0,0,op!N474))</f>
        <v/>
      </c>
      <c r="O586" s="1083" t="str">
        <f t="shared" si="317"/>
        <v/>
      </c>
      <c r="P586" s="1084" t="str">
        <f t="shared" si="318"/>
        <v/>
      </c>
      <c r="Q586" s="1084" t="str">
        <f t="shared" si="319"/>
        <v/>
      </c>
      <c r="R586" s="963"/>
      <c r="S586" s="1027" t="str">
        <f t="shared" si="304"/>
        <v/>
      </c>
      <c r="T586" s="1027" t="str">
        <f t="shared" si="305"/>
        <v/>
      </c>
      <c r="U586" s="1148" t="str">
        <f t="shared" si="320"/>
        <v/>
      </c>
      <c r="V586" s="6"/>
      <c r="Z586" s="1072" t="str">
        <f t="shared" si="307"/>
        <v/>
      </c>
      <c r="AA586" s="1073">
        <f>+tab!$C$156</f>
        <v>0.62</v>
      </c>
      <c r="AB586" s="1074" t="e">
        <f t="shared" si="321"/>
        <v>#VALUE!</v>
      </c>
      <c r="AC586" s="1074" t="e">
        <f t="shared" si="322"/>
        <v>#VALUE!</v>
      </c>
      <c r="AD586" s="1074" t="e">
        <f t="shared" si="323"/>
        <v>#VALUE!</v>
      </c>
      <c r="AE586" s="1075" t="e">
        <f t="shared" si="308"/>
        <v>#VALUE!</v>
      </c>
      <c r="AF586" s="1075" t="e">
        <f t="shared" si="309"/>
        <v>#VALUE!</v>
      </c>
      <c r="AG586" s="1076">
        <f>IF(H586&gt;8,tab!C$157,tab!C$160)</f>
        <v>0.5</v>
      </c>
      <c r="AH586" s="1050">
        <f t="shared" si="310"/>
        <v>0</v>
      </c>
      <c r="AI586" s="1050">
        <f t="shared" si="311"/>
        <v>0</v>
      </c>
      <c r="AJ586" s="1077" t="e">
        <f t="shared" si="312"/>
        <v>#VALUE!</v>
      </c>
      <c r="AK586" s="1053" t="e">
        <f t="shared" si="313"/>
        <v>#VALUE!</v>
      </c>
      <c r="AL586" s="1052">
        <f t="shared" si="314"/>
        <v>30</v>
      </c>
      <c r="AM586" s="1052">
        <f t="shared" si="315"/>
        <v>30</v>
      </c>
      <c r="AN586" s="1078">
        <f t="shared" si="316"/>
        <v>0</v>
      </c>
      <c r="AU586" s="51"/>
      <c r="AV586" s="51"/>
    </row>
    <row r="587" spans="3:48" ht="13.15" customHeight="1" x14ac:dyDescent="0.2">
      <c r="C587" s="45"/>
      <c r="D587" s="196" t="str">
        <f>IF(op!D475=0,"",op!D475)</f>
        <v/>
      </c>
      <c r="E587" s="196" t="str">
        <f>IF(op!E475=0,"",op!E475)</f>
        <v/>
      </c>
      <c r="F587" s="196" t="str">
        <f>IF(op!F475=0,"",op!F475)</f>
        <v/>
      </c>
      <c r="G587" s="48" t="str">
        <f>IF(op!G475="","",op!G475+1)</f>
        <v/>
      </c>
      <c r="H587" s="1294" t="str">
        <f>IF(op!H475=0,"",op!H475)</f>
        <v/>
      </c>
      <c r="I587" s="48" t="str">
        <f>IF(op!I475=0,"",op!I475)</f>
        <v/>
      </c>
      <c r="J587" s="198" t="str">
        <f t="shared" si="300"/>
        <v/>
      </c>
      <c r="K587" s="1295" t="str">
        <f>IF(op!K475=0,0,op!K475)</f>
        <v/>
      </c>
      <c r="L587" s="963"/>
      <c r="M587" s="951" t="str">
        <f>IF(K587="","",IF(op!M475=0,0,op!M475))</f>
        <v/>
      </c>
      <c r="N587" s="951" t="str">
        <f>IF(K587="","",IF(op!N475=0,0,op!N475))</f>
        <v/>
      </c>
      <c r="O587" s="1083" t="str">
        <f t="shared" si="317"/>
        <v/>
      </c>
      <c r="P587" s="1084" t="str">
        <f t="shared" si="318"/>
        <v/>
      </c>
      <c r="Q587" s="1084" t="str">
        <f t="shared" si="319"/>
        <v/>
      </c>
      <c r="R587" s="963"/>
      <c r="S587" s="1027" t="str">
        <f t="shared" si="304"/>
        <v/>
      </c>
      <c r="T587" s="1027" t="str">
        <f t="shared" si="305"/>
        <v/>
      </c>
      <c r="U587" s="1148" t="str">
        <f t="shared" si="320"/>
        <v/>
      </c>
      <c r="V587" s="6"/>
      <c r="Z587" s="1072" t="str">
        <f t="shared" si="307"/>
        <v/>
      </c>
      <c r="AA587" s="1073">
        <f>+tab!$C$156</f>
        <v>0.62</v>
      </c>
      <c r="AB587" s="1074" t="e">
        <f t="shared" si="321"/>
        <v>#VALUE!</v>
      </c>
      <c r="AC587" s="1074" t="e">
        <f t="shared" si="322"/>
        <v>#VALUE!</v>
      </c>
      <c r="AD587" s="1074" t="e">
        <f t="shared" si="323"/>
        <v>#VALUE!</v>
      </c>
      <c r="AE587" s="1075" t="e">
        <f t="shared" si="308"/>
        <v>#VALUE!</v>
      </c>
      <c r="AF587" s="1075" t="e">
        <f t="shared" si="309"/>
        <v>#VALUE!</v>
      </c>
      <c r="AG587" s="1076">
        <f>IF(H587&gt;8,tab!C$157,tab!C$160)</f>
        <v>0.5</v>
      </c>
      <c r="AH587" s="1050">
        <f t="shared" si="310"/>
        <v>0</v>
      </c>
      <c r="AI587" s="1050">
        <f t="shared" si="311"/>
        <v>0</v>
      </c>
      <c r="AJ587" s="1077" t="e">
        <f t="shared" si="312"/>
        <v>#VALUE!</v>
      </c>
      <c r="AK587" s="1053" t="e">
        <f t="shared" si="313"/>
        <v>#VALUE!</v>
      </c>
      <c r="AL587" s="1052">
        <f t="shared" si="314"/>
        <v>30</v>
      </c>
      <c r="AM587" s="1052">
        <f t="shared" si="315"/>
        <v>30</v>
      </c>
      <c r="AN587" s="1078">
        <f t="shared" si="316"/>
        <v>0</v>
      </c>
      <c r="AU587" s="51"/>
      <c r="AV587" s="51"/>
    </row>
    <row r="588" spans="3:48" ht="13.15" customHeight="1" x14ac:dyDescent="0.2">
      <c r="C588" s="45"/>
      <c r="D588" s="196" t="str">
        <f>IF(op!D476=0,"",op!D476)</f>
        <v/>
      </c>
      <c r="E588" s="196" t="str">
        <f>IF(op!E476=0,"",op!E476)</f>
        <v/>
      </c>
      <c r="F588" s="196" t="str">
        <f>IF(op!F476=0,"",op!F476)</f>
        <v/>
      </c>
      <c r="G588" s="48" t="str">
        <f>IF(op!G476="","",op!G476+1)</f>
        <v/>
      </c>
      <c r="H588" s="1294" t="str">
        <f>IF(op!H476=0,"",op!H476)</f>
        <v/>
      </c>
      <c r="I588" s="48" t="str">
        <f>IF(op!I476=0,"",op!I476)</f>
        <v/>
      </c>
      <c r="J588" s="198" t="str">
        <f t="shared" si="300"/>
        <v/>
      </c>
      <c r="K588" s="1295" t="str">
        <f>IF(op!K476=0,0,op!K476)</f>
        <v/>
      </c>
      <c r="L588" s="963"/>
      <c r="M588" s="951" t="str">
        <f>IF(K588="","",IF(op!M476=0,0,op!M476))</f>
        <v/>
      </c>
      <c r="N588" s="951" t="str">
        <f>IF(K588="","",IF(op!N476=0,0,op!N476))</f>
        <v/>
      </c>
      <c r="O588" s="1083" t="str">
        <f t="shared" si="317"/>
        <v/>
      </c>
      <c r="P588" s="1084" t="str">
        <f t="shared" si="318"/>
        <v/>
      </c>
      <c r="Q588" s="1084" t="str">
        <f t="shared" si="319"/>
        <v/>
      </c>
      <c r="R588" s="963"/>
      <c r="S588" s="1027" t="str">
        <f t="shared" si="304"/>
        <v/>
      </c>
      <c r="T588" s="1027" t="str">
        <f t="shared" si="305"/>
        <v/>
      </c>
      <c r="U588" s="1148" t="str">
        <f t="shared" si="320"/>
        <v/>
      </c>
      <c r="V588" s="6"/>
      <c r="Z588" s="1072" t="str">
        <f t="shared" si="307"/>
        <v/>
      </c>
      <c r="AA588" s="1073">
        <f>+tab!$C$156</f>
        <v>0.62</v>
      </c>
      <c r="AB588" s="1074" t="e">
        <f t="shared" si="321"/>
        <v>#VALUE!</v>
      </c>
      <c r="AC588" s="1074" t="e">
        <f t="shared" si="322"/>
        <v>#VALUE!</v>
      </c>
      <c r="AD588" s="1074" t="e">
        <f t="shared" si="323"/>
        <v>#VALUE!</v>
      </c>
      <c r="AE588" s="1075" t="e">
        <f t="shared" si="308"/>
        <v>#VALUE!</v>
      </c>
      <c r="AF588" s="1075" t="e">
        <f t="shared" si="309"/>
        <v>#VALUE!</v>
      </c>
      <c r="AG588" s="1076">
        <f>IF(H588&gt;8,tab!C$157,tab!C$160)</f>
        <v>0.5</v>
      </c>
      <c r="AH588" s="1050">
        <f t="shared" si="310"/>
        <v>0</v>
      </c>
      <c r="AI588" s="1050">
        <f t="shared" si="311"/>
        <v>0</v>
      </c>
      <c r="AJ588" s="1077" t="e">
        <f t="shared" si="312"/>
        <v>#VALUE!</v>
      </c>
      <c r="AK588" s="1053" t="e">
        <f t="shared" si="313"/>
        <v>#VALUE!</v>
      </c>
      <c r="AL588" s="1052">
        <f t="shared" si="314"/>
        <v>30</v>
      </c>
      <c r="AM588" s="1052">
        <f t="shared" si="315"/>
        <v>30</v>
      </c>
      <c r="AN588" s="1078">
        <f t="shared" si="316"/>
        <v>0</v>
      </c>
      <c r="AU588" s="51"/>
      <c r="AV588" s="51"/>
    </row>
    <row r="589" spans="3:48" ht="13.15" customHeight="1" x14ac:dyDescent="0.2">
      <c r="C589" s="45"/>
      <c r="D589" s="196" t="str">
        <f>IF(op!D477=0,"",op!D477)</f>
        <v/>
      </c>
      <c r="E589" s="196" t="str">
        <f>IF(op!E477=0,"",op!E477)</f>
        <v/>
      </c>
      <c r="F589" s="196" t="str">
        <f>IF(op!F477=0,"",op!F477)</f>
        <v/>
      </c>
      <c r="G589" s="48" t="str">
        <f>IF(op!G477="","",op!G477+1)</f>
        <v/>
      </c>
      <c r="H589" s="1294" t="str">
        <f>IF(op!H477=0,"",op!H477)</f>
        <v/>
      </c>
      <c r="I589" s="48" t="str">
        <f>IF(op!I477=0,"",op!I477)</f>
        <v/>
      </c>
      <c r="J589" s="198" t="str">
        <f t="shared" si="300"/>
        <v/>
      </c>
      <c r="K589" s="1295" t="str">
        <f>IF(op!K477=0,0,op!K477)</f>
        <v/>
      </c>
      <c r="L589" s="963"/>
      <c r="M589" s="951" t="str">
        <f>IF(K589="","",IF(op!M477=0,0,op!M477))</f>
        <v/>
      </c>
      <c r="N589" s="951" t="str">
        <f>IF(K589="","",IF(op!N477=0,0,op!N477))</f>
        <v/>
      </c>
      <c r="O589" s="1083" t="str">
        <f t="shared" si="317"/>
        <v/>
      </c>
      <c r="P589" s="1084" t="str">
        <f t="shared" si="318"/>
        <v/>
      </c>
      <c r="Q589" s="1084" t="str">
        <f t="shared" si="319"/>
        <v/>
      </c>
      <c r="R589" s="963"/>
      <c r="S589" s="1027" t="str">
        <f t="shared" si="304"/>
        <v/>
      </c>
      <c r="T589" s="1027" t="str">
        <f t="shared" si="305"/>
        <v/>
      </c>
      <c r="U589" s="1148" t="str">
        <f t="shared" si="320"/>
        <v/>
      </c>
      <c r="V589" s="6"/>
      <c r="Z589" s="1072" t="str">
        <f t="shared" si="307"/>
        <v/>
      </c>
      <c r="AA589" s="1073">
        <f>+tab!$C$156</f>
        <v>0.62</v>
      </c>
      <c r="AB589" s="1074" t="e">
        <f t="shared" si="321"/>
        <v>#VALUE!</v>
      </c>
      <c r="AC589" s="1074" t="e">
        <f t="shared" si="322"/>
        <v>#VALUE!</v>
      </c>
      <c r="AD589" s="1074" t="e">
        <f t="shared" si="323"/>
        <v>#VALUE!</v>
      </c>
      <c r="AE589" s="1075" t="e">
        <f t="shared" si="308"/>
        <v>#VALUE!</v>
      </c>
      <c r="AF589" s="1075" t="e">
        <f t="shared" si="309"/>
        <v>#VALUE!</v>
      </c>
      <c r="AG589" s="1076">
        <f>IF(H589&gt;8,tab!C$157,tab!C$160)</f>
        <v>0.5</v>
      </c>
      <c r="AH589" s="1050">
        <f t="shared" si="310"/>
        <v>0</v>
      </c>
      <c r="AI589" s="1050">
        <f t="shared" si="311"/>
        <v>0</v>
      </c>
      <c r="AJ589" s="1077" t="e">
        <f t="shared" si="312"/>
        <v>#VALUE!</v>
      </c>
      <c r="AK589" s="1053" t="e">
        <f t="shared" si="313"/>
        <v>#VALUE!</v>
      </c>
      <c r="AL589" s="1052">
        <f t="shared" si="314"/>
        <v>30</v>
      </c>
      <c r="AM589" s="1052">
        <f t="shared" si="315"/>
        <v>30</v>
      </c>
      <c r="AN589" s="1078">
        <f t="shared" si="316"/>
        <v>0</v>
      </c>
      <c r="AU589" s="51"/>
      <c r="AV589" s="51"/>
    </row>
    <row r="590" spans="3:48" ht="13.15" customHeight="1" x14ac:dyDescent="0.2">
      <c r="C590" s="45"/>
      <c r="D590" s="196" t="str">
        <f>IF(op!D478=0,"",op!D478)</f>
        <v/>
      </c>
      <c r="E590" s="196" t="str">
        <f>IF(op!E478=0,"",op!E478)</f>
        <v/>
      </c>
      <c r="F590" s="196" t="str">
        <f>IF(op!F478=0,"",op!F478)</f>
        <v/>
      </c>
      <c r="G590" s="48" t="str">
        <f>IF(op!G478="","",op!G478+1)</f>
        <v/>
      </c>
      <c r="H590" s="1294" t="str">
        <f>IF(op!H478=0,"",op!H478)</f>
        <v/>
      </c>
      <c r="I590" s="48" t="str">
        <f>IF(op!I478=0,"",op!I478)</f>
        <v/>
      </c>
      <c r="J590" s="198" t="str">
        <f t="shared" si="300"/>
        <v/>
      </c>
      <c r="K590" s="1295" t="str">
        <f>IF(op!K478=0,0,op!K478)</f>
        <v/>
      </c>
      <c r="L590" s="963"/>
      <c r="M590" s="951" t="str">
        <f>IF(K590="","",IF(op!M478=0,0,op!M478))</f>
        <v/>
      </c>
      <c r="N590" s="951" t="str">
        <f>IF(K590="","",IF(op!N478=0,0,op!N478))</f>
        <v/>
      </c>
      <c r="O590" s="1083" t="str">
        <f t="shared" si="317"/>
        <v/>
      </c>
      <c r="P590" s="1084" t="str">
        <f t="shared" si="318"/>
        <v/>
      </c>
      <c r="Q590" s="1084" t="str">
        <f t="shared" si="319"/>
        <v/>
      </c>
      <c r="R590" s="963"/>
      <c r="S590" s="1027" t="str">
        <f t="shared" si="304"/>
        <v/>
      </c>
      <c r="T590" s="1027" t="str">
        <f t="shared" si="305"/>
        <v/>
      </c>
      <c r="U590" s="1148" t="str">
        <f t="shared" si="320"/>
        <v/>
      </c>
      <c r="V590" s="6"/>
      <c r="Z590" s="1072" t="str">
        <f t="shared" si="307"/>
        <v/>
      </c>
      <c r="AA590" s="1073">
        <f>+tab!$C$156</f>
        <v>0.62</v>
      </c>
      <c r="AB590" s="1074" t="e">
        <f t="shared" si="321"/>
        <v>#VALUE!</v>
      </c>
      <c r="AC590" s="1074" t="e">
        <f t="shared" si="322"/>
        <v>#VALUE!</v>
      </c>
      <c r="AD590" s="1074" t="e">
        <f t="shared" si="323"/>
        <v>#VALUE!</v>
      </c>
      <c r="AE590" s="1075" t="e">
        <f t="shared" si="308"/>
        <v>#VALUE!</v>
      </c>
      <c r="AF590" s="1075" t="e">
        <f t="shared" si="309"/>
        <v>#VALUE!</v>
      </c>
      <c r="AG590" s="1076">
        <f>IF(H590&gt;8,tab!C$157,tab!C$160)</f>
        <v>0.5</v>
      </c>
      <c r="AH590" s="1050">
        <f t="shared" si="310"/>
        <v>0</v>
      </c>
      <c r="AI590" s="1050">
        <f t="shared" si="311"/>
        <v>0</v>
      </c>
      <c r="AJ590" s="1077" t="e">
        <f t="shared" si="312"/>
        <v>#VALUE!</v>
      </c>
      <c r="AK590" s="1053" t="e">
        <f t="shared" si="313"/>
        <v>#VALUE!</v>
      </c>
      <c r="AL590" s="1052">
        <f t="shared" si="314"/>
        <v>30</v>
      </c>
      <c r="AM590" s="1052">
        <f t="shared" si="315"/>
        <v>30</v>
      </c>
      <c r="AN590" s="1078">
        <f t="shared" si="316"/>
        <v>0</v>
      </c>
      <c r="AU590" s="51"/>
      <c r="AV590" s="51"/>
    </row>
    <row r="591" spans="3:48" ht="13.15" customHeight="1" x14ac:dyDescent="0.2">
      <c r="C591" s="45"/>
      <c r="D591" s="196" t="str">
        <f>IF(op!D479=0,"",op!D479)</f>
        <v/>
      </c>
      <c r="E591" s="196" t="str">
        <f>IF(op!E479=0,"",op!E479)</f>
        <v/>
      </c>
      <c r="F591" s="196" t="str">
        <f>IF(op!F479=0,"",op!F479)</f>
        <v/>
      </c>
      <c r="G591" s="48" t="str">
        <f>IF(op!G479="","",op!G479+1)</f>
        <v/>
      </c>
      <c r="H591" s="1294" t="str">
        <f>IF(op!H479=0,"",op!H479)</f>
        <v/>
      </c>
      <c r="I591" s="48" t="str">
        <f>IF(op!I479=0,"",op!I479)</f>
        <v/>
      </c>
      <c r="J591" s="198" t="str">
        <f t="shared" si="300"/>
        <v/>
      </c>
      <c r="K591" s="1295" t="str">
        <f>IF(op!K479=0,0,op!K479)</f>
        <v/>
      </c>
      <c r="L591" s="963"/>
      <c r="M591" s="951" t="str">
        <f>IF(K591="","",IF(op!M479=0,0,op!M479))</f>
        <v/>
      </c>
      <c r="N591" s="951" t="str">
        <f>IF(K591="","",IF(op!N479=0,0,op!N479))</f>
        <v/>
      </c>
      <c r="O591" s="1083" t="str">
        <f t="shared" si="317"/>
        <v/>
      </c>
      <c r="P591" s="1084" t="str">
        <f t="shared" si="318"/>
        <v/>
      </c>
      <c r="Q591" s="1084" t="str">
        <f t="shared" si="319"/>
        <v/>
      </c>
      <c r="R591" s="963"/>
      <c r="S591" s="1027" t="str">
        <f t="shared" si="304"/>
        <v/>
      </c>
      <c r="T591" s="1027" t="str">
        <f t="shared" si="305"/>
        <v/>
      </c>
      <c r="U591" s="1148" t="str">
        <f t="shared" si="320"/>
        <v/>
      </c>
      <c r="V591" s="6"/>
      <c r="Z591" s="1072" t="str">
        <f t="shared" si="307"/>
        <v/>
      </c>
      <c r="AA591" s="1073">
        <f>+tab!$C$156</f>
        <v>0.62</v>
      </c>
      <c r="AB591" s="1074" t="e">
        <f t="shared" si="321"/>
        <v>#VALUE!</v>
      </c>
      <c r="AC591" s="1074" t="e">
        <f t="shared" si="322"/>
        <v>#VALUE!</v>
      </c>
      <c r="AD591" s="1074" t="e">
        <f t="shared" si="323"/>
        <v>#VALUE!</v>
      </c>
      <c r="AE591" s="1075" t="e">
        <f t="shared" si="308"/>
        <v>#VALUE!</v>
      </c>
      <c r="AF591" s="1075" t="e">
        <f t="shared" si="309"/>
        <v>#VALUE!</v>
      </c>
      <c r="AG591" s="1076">
        <f>IF(H591&gt;8,tab!C$157,tab!C$160)</f>
        <v>0.5</v>
      </c>
      <c r="AH591" s="1050">
        <f t="shared" si="310"/>
        <v>0</v>
      </c>
      <c r="AI591" s="1050">
        <f t="shared" si="311"/>
        <v>0</v>
      </c>
      <c r="AJ591" s="1077" t="e">
        <f t="shared" si="312"/>
        <v>#VALUE!</v>
      </c>
      <c r="AK591" s="1053" t="e">
        <f t="shared" si="313"/>
        <v>#VALUE!</v>
      </c>
      <c r="AL591" s="1052">
        <f t="shared" si="314"/>
        <v>30</v>
      </c>
      <c r="AM591" s="1052">
        <f t="shared" si="315"/>
        <v>30</v>
      </c>
      <c r="AN591" s="1078">
        <f t="shared" si="316"/>
        <v>0</v>
      </c>
      <c r="AU591" s="51"/>
      <c r="AV591" s="51"/>
    </row>
    <row r="592" spans="3:48" ht="13.15" customHeight="1" x14ac:dyDescent="0.2">
      <c r="C592" s="45"/>
      <c r="D592" s="196" t="str">
        <f>IF(op!D480=0,"",op!D480)</f>
        <v/>
      </c>
      <c r="E592" s="196" t="str">
        <f>IF(op!E480=0,"",op!E480)</f>
        <v/>
      </c>
      <c r="F592" s="196" t="str">
        <f>IF(op!F480=0,"",op!F480)</f>
        <v/>
      </c>
      <c r="G592" s="48" t="str">
        <f>IF(op!G480="","",op!G480+1)</f>
        <v/>
      </c>
      <c r="H592" s="1294" t="str">
        <f>IF(op!H480=0,"",op!H480)</f>
        <v/>
      </c>
      <c r="I592" s="48" t="str">
        <f>IF(op!I480=0,"",op!I480)</f>
        <v/>
      </c>
      <c r="J592" s="198" t="str">
        <f t="shared" si="300"/>
        <v/>
      </c>
      <c r="K592" s="1295" t="str">
        <f>IF(op!K480=0,0,op!K480)</f>
        <v/>
      </c>
      <c r="L592" s="963"/>
      <c r="M592" s="951" t="str">
        <f>IF(K592="","",IF(op!M480=0,0,op!M480))</f>
        <v/>
      </c>
      <c r="N592" s="951" t="str">
        <f>IF(K592="","",IF(op!N480=0,0,op!N480))</f>
        <v/>
      </c>
      <c r="O592" s="1083" t="str">
        <f t="shared" si="317"/>
        <v/>
      </c>
      <c r="P592" s="1084" t="str">
        <f t="shared" si="318"/>
        <v/>
      </c>
      <c r="Q592" s="1084" t="str">
        <f t="shared" si="319"/>
        <v/>
      </c>
      <c r="R592" s="963"/>
      <c r="S592" s="1027" t="str">
        <f t="shared" si="304"/>
        <v/>
      </c>
      <c r="T592" s="1027" t="str">
        <f t="shared" si="305"/>
        <v/>
      </c>
      <c r="U592" s="1148" t="str">
        <f t="shared" si="320"/>
        <v/>
      </c>
      <c r="V592" s="6"/>
      <c r="Z592" s="1072" t="str">
        <f t="shared" si="307"/>
        <v/>
      </c>
      <c r="AA592" s="1073">
        <f>+tab!$C$156</f>
        <v>0.62</v>
      </c>
      <c r="AB592" s="1074" t="e">
        <f t="shared" si="321"/>
        <v>#VALUE!</v>
      </c>
      <c r="AC592" s="1074" t="e">
        <f t="shared" si="322"/>
        <v>#VALUE!</v>
      </c>
      <c r="AD592" s="1074" t="e">
        <f t="shared" si="323"/>
        <v>#VALUE!</v>
      </c>
      <c r="AE592" s="1075" t="e">
        <f t="shared" si="308"/>
        <v>#VALUE!</v>
      </c>
      <c r="AF592" s="1075" t="e">
        <f t="shared" si="309"/>
        <v>#VALUE!</v>
      </c>
      <c r="AG592" s="1076">
        <f>IF(H592&gt;8,tab!C$157,tab!C$160)</f>
        <v>0.5</v>
      </c>
      <c r="AH592" s="1050">
        <f t="shared" si="310"/>
        <v>0</v>
      </c>
      <c r="AI592" s="1050">
        <f t="shared" si="311"/>
        <v>0</v>
      </c>
      <c r="AJ592" s="1077" t="e">
        <f t="shared" si="312"/>
        <v>#VALUE!</v>
      </c>
      <c r="AK592" s="1053" t="e">
        <f t="shared" si="313"/>
        <v>#VALUE!</v>
      </c>
      <c r="AL592" s="1052">
        <f t="shared" si="314"/>
        <v>30</v>
      </c>
      <c r="AM592" s="1052">
        <f t="shared" si="315"/>
        <v>30</v>
      </c>
      <c r="AN592" s="1078">
        <f t="shared" si="316"/>
        <v>0</v>
      </c>
      <c r="AU592" s="51"/>
      <c r="AV592" s="51"/>
    </row>
    <row r="593" spans="3:48" ht="13.15" customHeight="1" x14ac:dyDescent="0.2">
      <c r="C593" s="45"/>
      <c r="D593" s="196" t="str">
        <f>IF(op!D481=0,"",op!D481)</f>
        <v/>
      </c>
      <c r="E593" s="196" t="str">
        <f>IF(op!E481=0,"",op!E481)</f>
        <v/>
      </c>
      <c r="F593" s="196" t="str">
        <f>IF(op!F481=0,"",op!F481)</f>
        <v/>
      </c>
      <c r="G593" s="48" t="str">
        <f>IF(op!G481="","",op!G481+1)</f>
        <v/>
      </c>
      <c r="H593" s="1294" t="str">
        <f>IF(op!H481=0,"",op!H481)</f>
        <v/>
      </c>
      <c r="I593" s="48" t="str">
        <f>IF(op!I481=0,"",op!I481)</f>
        <v/>
      </c>
      <c r="J593" s="198" t="str">
        <f t="shared" si="300"/>
        <v/>
      </c>
      <c r="K593" s="1295" t="str">
        <f>IF(op!K481=0,0,op!K481)</f>
        <v/>
      </c>
      <c r="L593" s="963"/>
      <c r="M593" s="951" t="str">
        <f>IF(K593="","",IF(op!M481=0,0,op!M481))</f>
        <v/>
      </c>
      <c r="N593" s="951" t="str">
        <f>IF(K593="","",IF(op!N481=0,0,op!N481))</f>
        <v/>
      </c>
      <c r="O593" s="1083" t="str">
        <f t="shared" si="317"/>
        <v/>
      </c>
      <c r="P593" s="1084" t="str">
        <f t="shared" si="318"/>
        <v/>
      </c>
      <c r="Q593" s="1084" t="str">
        <f t="shared" si="319"/>
        <v/>
      </c>
      <c r="R593" s="963"/>
      <c r="S593" s="1027" t="str">
        <f t="shared" si="304"/>
        <v/>
      </c>
      <c r="T593" s="1027" t="str">
        <f t="shared" si="305"/>
        <v/>
      </c>
      <c r="U593" s="1148" t="str">
        <f t="shared" si="320"/>
        <v/>
      </c>
      <c r="V593" s="6"/>
      <c r="Z593" s="1072" t="str">
        <f t="shared" si="307"/>
        <v/>
      </c>
      <c r="AA593" s="1073">
        <f>+tab!$C$156</f>
        <v>0.62</v>
      </c>
      <c r="AB593" s="1074" t="e">
        <f t="shared" si="321"/>
        <v>#VALUE!</v>
      </c>
      <c r="AC593" s="1074" t="e">
        <f t="shared" si="322"/>
        <v>#VALUE!</v>
      </c>
      <c r="AD593" s="1074" t="e">
        <f t="shared" si="323"/>
        <v>#VALUE!</v>
      </c>
      <c r="AE593" s="1075" t="e">
        <f t="shared" si="308"/>
        <v>#VALUE!</v>
      </c>
      <c r="AF593" s="1075" t="e">
        <f t="shared" si="309"/>
        <v>#VALUE!</v>
      </c>
      <c r="AG593" s="1076">
        <f>IF(H593&gt;8,tab!C$157,tab!C$160)</f>
        <v>0.5</v>
      </c>
      <c r="AH593" s="1050">
        <f t="shared" si="310"/>
        <v>0</v>
      </c>
      <c r="AI593" s="1050">
        <f t="shared" si="311"/>
        <v>0</v>
      </c>
      <c r="AJ593" s="1077" t="e">
        <f t="shared" si="312"/>
        <v>#VALUE!</v>
      </c>
      <c r="AK593" s="1053" t="e">
        <f t="shared" si="313"/>
        <v>#VALUE!</v>
      </c>
      <c r="AL593" s="1052">
        <f t="shared" si="314"/>
        <v>30</v>
      </c>
      <c r="AM593" s="1052">
        <f t="shared" si="315"/>
        <v>30</v>
      </c>
      <c r="AN593" s="1078">
        <f t="shared" si="316"/>
        <v>0</v>
      </c>
      <c r="AU593" s="51"/>
      <c r="AV593" s="51"/>
    </row>
    <row r="594" spans="3:48" ht="13.15" customHeight="1" x14ac:dyDescent="0.2">
      <c r="C594" s="45"/>
      <c r="D594" s="196" t="str">
        <f>IF(op!D482=0,"",op!D482)</f>
        <v/>
      </c>
      <c r="E594" s="196" t="str">
        <f>IF(op!E482=0,"",op!E482)</f>
        <v/>
      </c>
      <c r="F594" s="196" t="str">
        <f>IF(op!F482=0,"",op!F482)</f>
        <v/>
      </c>
      <c r="G594" s="48" t="str">
        <f>IF(op!G482="","",op!G482+1)</f>
        <v/>
      </c>
      <c r="H594" s="1294" t="str">
        <f>IF(op!H482=0,"",op!H482)</f>
        <v/>
      </c>
      <c r="I594" s="48" t="str">
        <f>IF(op!I482=0,"",op!I482)</f>
        <v/>
      </c>
      <c r="J594" s="198" t="str">
        <f t="shared" si="300"/>
        <v/>
      </c>
      <c r="K594" s="1295" t="str">
        <f>IF(op!K482=0,0,op!K482)</f>
        <v/>
      </c>
      <c r="L594" s="963"/>
      <c r="M594" s="951" t="str">
        <f>IF(K594="","",IF(op!M482=0,0,op!M482))</f>
        <v/>
      </c>
      <c r="N594" s="951" t="str">
        <f>IF(K594="","",IF(op!N482=0,0,op!N482))</f>
        <v/>
      </c>
      <c r="O594" s="1083" t="str">
        <f t="shared" si="317"/>
        <v/>
      </c>
      <c r="P594" s="1084" t="str">
        <f t="shared" si="318"/>
        <v/>
      </c>
      <c r="Q594" s="1084" t="str">
        <f t="shared" si="319"/>
        <v/>
      </c>
      <c r="R594" s="963"/>
      <c r="S594" s="1027" t="str">
        <f t="shared" si="304"/>
        <v/>
      </c>
      <c r="T594" s="1027" t="str">
        <f t="shared" si="305"/>
        <v/>
      </c>
      <c r="U594" s="1148" t="str">
        <f t="shared" si="320"/>
        <v/>
      </c>
      <c r="V594" s="6"/>
      <c r="Z594" s="1072" t="str">
        <f t="shared" si="307"/>
        <v/>
      </c>
      <c r="AA594" s="1073">
        <f>+tab!$C$156</f>
        <v>0.62</v>
      </c>
      <c r="AB594" s="1074" t="e">
        <f t="shared" si="321"/>
        <v>#VALUE!</v>
      </c>
      <c r="AC594" s="1074" t="e">
        <f t="shared" si="322"/>
        <v>#VALUE!</v>
      </c>
      <c r="AD594" s="1074" t="e">
        <f t="shared" si="323"/>
        <v>#VALUE!</v>
      </c>
      <c r="AE594" s="1075" t="e">
        <f t="shared" si="308"/>
        <v>#VALUE!</v>
      </c>
      <c r="AF594" s="1075" t="e">
        <f t="shared" si="309"/>
        <v>#VALUE!</v>
      </c>
      <c r="AG594" s="1076">
        <f>IF(H594&gt;8,tab!C$157,tab!C$160)</f>
        <v>0.5</v>
      </c>
      <c r="AH594" s="1050">
        <f t="shared" si="310"/>
        <v>0</v>
      </c>
      <c r="AI594" s="1050">
        <f t="shared" si="311"/>
        <v>0</v>
      </c>
      <c r="AJ594" s="1077" t="e">
        <f t="shared" si="312"/>
        <v>#VALUE!</v>
      </c>
      <c r="AK594" s="1053" t="e">
        <f t="shared" si="313"/>
        <v>#VALUE!</v>
      </c>
      <c r="AL594" s="1052">
        <f t="shared" si="314"/>
        <v>30</v>
      </c>
      <c r="AM594" s="1052">
        <f t="shared" si="315"/>
        <v>30</v>
      </c>
      <c r="AN594" s="1078">
        <f t="shared" si="316"/>
        <v>0</v>
      </c>
      <c r="AU594" s="51"/>
      <c r="AV594" s="51"/>
    </row>
    <row r="595" spans="3:48" ht="13.15" customHeight="1" x14ac:dyDescent="0.2">
      <c r="C595" s="45"/>
      <c r="D595" s="196" t="str">
        <f>IF(op!D483=0,"",op!D483)</f>
        <v/>
      </c>
      <c r="E595" s="196" t="str">
        <f>IF(op!E483=0,"",op!E483)</f>
        <v/>
      </c>
      <c r="F595" s="196" t="str">
        <f>IF(op!F483=0,"",op!F483)</f>
        <v/>
      </c>
      <c r="G595" s="48" t="str">
        <f>IF(op!G483="","",op!G483+1)</f>
        <v/>
      </c>
      <c r="H595" s="1294" t="str">
        <f>IF(op!H483=0,"",op!H483)</f>
        <v/>
      </c>
      <c r="I595" s="48" t="str">
        <f>IF(op!I483=0,"",op!I483)</f>
        <v/>
      </c>
      <c r="J595" s="198" t="str">
        <f t="shared" si="300"/>
        <v/>
      </c>
      <c r="K595" s="1295" t="str">
        <f>IF(op!K483=0,0,op!K483)</f>
        <v/>
      </c>
      <c r="L595" s="963"/>
      <c r="M595" s="951" t="str">
        <f>IF(K595="","",IF(op!M483=0,0,op!M483))</f>
        <v/>
      </c>
      <c r="N595" s="951" t="str">
        <f>IF(K595="","",IF(op!N483=0,0,op!N483))</f>
        <v/>
      </c>
      <c r="O595" s="1083" t="str">
        <f t="shared" si="317"/>
        <v/>
      </c>
      <c r="P595" s="1084" t="str">
        <f t="shared" si="318"/>
        <v/>
      </c>
      <c r="Q595" s="1084" t="str">
        <f t="shared" si="319"/>
        <v/>
      </c>
      <c r="R595" s="963"/>
      <c r="S595" s="1027" t="str">
        <f t="shared" si="304"/>
        <v/>
      </c>
      <c r="T595" s="1027" t="str">
        <f t="shared" si="305"/>
        <v/>
      </c>
      <c r="U595" s="1148" t="str">
        <f t="shared" si="320"/>
        <v/>
      </c>
      <c r="V595" s="6"/>
      <c r="Z595" s="1072" t="str">
        <f t="shared" si="307"/>
        <v/>
      </c>
      <c r="AA595" s="1073">
        <f>+tab!$C$156</f>
        <v>0.62</v>
      </c>
      <c r="AB595" s="1074" t="e">
        <f t="shared" si="321"/>
        <v>#VALUE!</v>
      </c>
      <c r="AC595" s="1074" t="e">
        <f t="shared" si="322"/>
        <v>#VALUE!</v>
      </c>
      <c r="AD595" s="1074" t="e">
        <f t="shared" si="323"/>
        <v>#VALUE!</v>
      </c>
      <c r="AE595" s="1075" t="e">
        <f t="shared" si="308"/>
        <v>#VALUE!</v>
      </c>
      <c r="AF595" s="1075" t="e">
        <f t="shared" si="309"/>
        <v>#VALUE!</v>
      </c>
      <c r="AG595" s="1076">
        <f>IF(H595&gt;8,tab!C$157,tab!C$160)</f>
        <v>0.5</v>
      </c>
      <c r="AH595" s="1050">
        <f t="shared" si="310"/>
        <v>0</v>
      </c>
      <c r="AI595" s="1050">
        <f t="shared" si="311"/>
        <v>0</v>
      </c>
      <c r="AJ595" s="1077" t="e">
        <f t="shared" si="312"/>
        <v>#VALUE!</v>
      </c>
      <c r="AK595" s="1053" t="e">
        <f t="shared" si="313"/>
        <v>#VALUE!</v>
      </c>
      <c r="AL595" s="1052">
        <f t="shared" si="314"/>
        <v>30</v>
      </c>
      <c r="AM595" s="1052">
        <f t="shared" si="315"/>
        <v>30</v>
      </c>
      <c r="AN595" s="1078">
        <f t="shared" si="316"/>
        <v>0</v>
      </c>
      <c r="AU595" s="51"/>
      <c r="AV595" s="51"/>
    </row>
    <row r="596" spans="3:48" ht="13.15" customHeight="1" x14ac:dyDescent="0.2">
      <c r="C596" s="45"/>
      <c r="D596" s="196" t="str">
        <f>IF(op!D484=0,"",op!D484)</f>
        <v/>
      </c>
      <c r="E596" s="196" t="str">
        <f>IF(op!E484=0,"",op!E484)</f>
        <v/>
      </c>
      <c r="F596" s="196" t="str">
        <f>IF(op!F484=0,"",op!F484)</f>
        <v/>
      </c>
      <c r="G596" s="48" t="str">
        <f>IF(op!G484="","",op!G484+1)</f>
        <v/>
      </c>
      <c r="H596" s="1294" t="str">
        <f>IF(op!H484=0,"",op!H484)</f>
        <v/>
      </c>
      <c r="I596" s="48" t="str">
        <f>IF(op!I484=0,"",op!I484)</f>
        <v/>
      </c>
      <c r="J596" s="198" t="str">
        <f t="shared" si="300"/>
        <v/>
      </c>
      <c r="K596" s="1295" t="str">
        <f>IF(op!K484=0,0,op!K484)</f>
        <v/>
      </c>
      <c r="L596" s="963"/>
      <c r="M596" s="951" t="str">
        <f>IF(K596="","",IF(op!M484=0,0,op!M484))</f>
        <v/>
      </c>
      <c r="N596" s="951" t="str">
        <f>IF(K596="","",IF(op!N484=0,0,op!N484))</f>
        <v/>
      </c>
      <c r="O596" s="1083" t="str">
        <f t="shared" si="317"/>
        <v/>
      </c>
      <c r="P596" s="1084" t="str">
        <f t="shared" si="318"/>
        <v/>
      </c>
      <c r="Q596" s="1084" t="str">
        <f t="shared" si="319"/>
        <v/>
      </c>
      <c r="R596" s="963"/>
      <c r="S596" s="1027" t="str">
        <f t="shared" si="304"/>
        <v/>
      </c>
      <c r="T596" s="1027" t="str">
        <f t="shared" si="305"/>
        <v/>
      </c>
      <c r="U596" s="1148" t="str">
        <f t="shared" si="320"/>
        <v/>
      </c>
      <c r="V596" s="6"/>
      <c r="Z596" s="1072" t="str">
        <f t="shared" si="307"/>
        <v/>
      </c>
      <c r="AA596" s="1073">
        <f>+tab!$C$156</f>
        <v>0.62</v>
      </c>
      <c r="AB596" s="1074" t="e">
        <f t="shared" si="321"/>
        <v>#VALUE!</v>
      </c>
      <c r="AC596" s="1074" t="e">
        <f t="shared" si="322"/>
        <v>#VALUE!</v>
      </c>
      <c r="AD596" s="1074" t="e">
        <f t="shared" si="323"/>
        <v>#VALUE!</v>
      </c>
      <c r="AE596" s="1075" t="e">
        <f t="shared" si="308"/>
        <v>#VALUE!</v>
      </c>
      <c r="AF596" s="1075" t="e">
        <f t="shared" si="309"/>
        <v>#VALUE!</v>
      </c>
      <c r="AG596" s="1076">
        <f>IF(H596&gt;8,tab!C$157,tab!C$160)</f>
        <v>0.5</v>
      </c>
      <c r="AH596" s="1050">
        <f t="shared" si="310"/>
        <v>0</v>
      </c>
      <c r="AI596" s="1050">
        <f t="shared" si="311"/>
        <v>0</v>
      </c>
      <c r="AJ596" s="1077" t="e">
        <f t="shared" si="312"/>
        <v>#VALUE!</v>
      </c>
      <c r="AK596" s="1053" t="e">
        <f t="shared" si="313"/>
        <v>#VALUE!</v>
      </c>
      <c r="AL596" s="1052">
        <f t="shared" si="314"/>
        <v>30</v>
      </c>
      <c r="AM596" s="1052">
        <f t="shared" si="315"/>
        <v>30</v>
      </c>
      <c r="AN596" s="1078">
        <f t="shared" si="316"/>
        <v>0</v>
      </c>
      <c r="AU596" s="51"/>
      <c r="AV596" s="51"/>
    </row>
    <row r="597" spans="3:48" ht="13.15" customHeight="1" x14ac:dyDescent="0.2">
      <c r="C597" s="45"/>
      <c r="D597" s="196" t="str">
        <f>IF(op!D485=0,"",op!D485)</f>
        <v/>
      </c>
      <c r="E597" s="196" t="str">
        <f>IF(op!E485=0,"",op!E485)</f>
        <v/>
      </c>
      <c r="F597" s="196" t="str">
        <f>IF(op!F485=0,"",op!F485)</f>
        <v/>
      </c>
      <c r="G597" s="48" t="str">
        <f>IF(op!G485="","",op!G485+1)</f>
        <v/>
      </c>
      <c r="H597" s="1294" t="str">
        <f>IF(op!H485=0,"",op!H485)</f>
        <v/>
      </c>
      <c r="I597" s="48" t="str">
        <f>IF(op!I485=0,"",op!I485)</f>
        <v/>
      </c>
      <c r="J597" s="198" t="str">
        <f t="shared" si="300"/>
        <v/>
      </c>
      <c r="K597" s="1295" t="str">
        <f>IF(op!K485=0,0,op!K485)</f>
        <v/>
      </c>
      <c r="L597" s="963"/>
      <c r="M597" s="951" t="str">
        <f>IF(K597="","",IF(op!M485=0,0,op!M485))</f>
        <v/>
      </c>
      <c r="N597" s="951" t="str">
        <f>IF(K597="","",IF(op!N485=0,0,op!N485))</f>
        <v/>
      </c>
      <c r="O597" s="1083" t="str">
        <f t="shared" si="317"/>
        <v/>
      </c>
      <c r="P597" s="1084" t="str">
        <f t="shared" si="318"/>
        <v/>
      </c>
      <c r="Q597" s="1084" t="str">
        <f t="shared" si="319"/>
        <v/>
      </c>
      <c r="R597" s="963"/>
      <c r="S597" s="1027" t="str">
        <f t="shared" si="304"/>
        <v/>
      </c>
      <c r="T597" s="1027" t="str">
        <f t="shared" si="305"/>
        <v/>
      </c>
      <c r="U597" s="1148" t="str">
        <f t="shared" si="320"/>
        <v/>
      </c>
      <c r="V597" s="6"/>
      <c r="Z597" s="1072" t="str">
        <f t="shared" si="307"/>
        <v/>
      </c>
      <c r="AA597" s="1073">
        <f>+tab!$C$156</f>
        <v>0.62</v>
      </c>
      <c r="AB597" s="1074" t="e">
        <f t="shared" si="321"/>
        <v>#VALUE!</v>
      </c>
      <c r="AC597" s="1074" t="e">
        <f t="shared" si="322"/>
        <v>#VALUE!</v>
      </c>
      <c r="AD597" s="1074" t="e">
        <f t="shared" si="323"/>
        <v>#VALUE!</v>
      </c>
      <c r="AE597" s="1075" t="e">
        <f t="shared" si="308"/>
        <v>#VALUE!</v>
      </c>
      <c r="AF597" s="1075" t="e">
        <f t="shared" si="309"/>
        <v>#VALUE!</v>
      </c>
      <c r="AG597" s="1076">
        <f>IF(H597&gt;8,tab!C$157,tab!C$160)</f>
        <v>0.5</v>
      </c>
      <c r="AH597" s="1050">
        <f t="shared" si="310"/>
        <v>0</v>
      </c>
      <c r="AI597" s="1050">
        <f t="shared" si="311"/>
        <v>0</v>
      </c>
      <c r="AJ597" s="1077" t="e">
        <f t="shared" si="312"/>
        <v>#VALUE!</v>
      </c>
      <c r="AK597" s="1053" t="e">
        <f t="shared" si="313"/>
        <v>#VALUE!</v>
      </c>
      <c r="AL597" s="1052">
        <f t="shared" si="314"/>
        <v>30</v>
      </c>
      <c r="AM597" s="1052">
        <f t="shared" si="315"/>
        <v>30</v>
      </c>
      <c r="AN597" s="1078">
        <f t="shared" si="316"/>
        <v>0</v>
      </c>
      <c r="AU597" s="51"/>
      <c r="AV597" s="51"/>
    </row>
    <row r="598" spans="3:48" ht="13.15" customHeight="1" x14ac:dyDescent="0.2">
      <c r="C598" s="45"/>
      <c r="D598" s="196" t="str">
        <f>IF(op!D486=0,"",op!D486)</f>
        <v/>
      </c>
      <c r="E598" s="196" t="str">
        <f>IF(op!E486=0,"",op!E486)</f>
        <v/>
      </c>
      <c r="F598" s="196" t="str">
        <f>IF(op!F486=0,"",op!F486)</f>
        <v/>
      </c>
      <c r="G598" s="48" t="str">
        <f>IF(op!G486="","",op!G486+1)</f>
        <v/>
      </c>
      <c r="H598" s="1294" t="str">
        <f>IF(op!H486=0,"",op!H486)</f>
        <v/>
      </c>
      <c r="I598" s="48" t="str">
        <f>IF(op!I486=0,"",op!I486)</f>
        <v/>
      </c>
      <c r="J598" s="198" t="str">
        <f t="shared" si="300"/>
        <v/>
      </c>
      <c r="K598" s="1295" t="str">
        <f>IF(op!K486=0,0,op!K486)</f>
        <v/>
      </c>
      <c r="L598" s="963"/>
      <c r="M598" s="951" t="str">
        <f>IF(K598="","",IF(op!M486=0,0,op!M486))</f>
        <v/>
      </c>
      <c r="N598" s="951" t="str">
        <f>IF(K598="","",IF(op!N486=0,0,op!N486))</f>
        <v/>
      </c>
      <c r="O598" s="1083" t="str">
        <f t="shared" si="317"/>
        <v/>
      </c>
      <c r="P598" s="1084" t="str">
        <f t="shared" si="318"/>
        <v/>
      </c>
      <c r="Q598" s="1084" t="str">
        <f t="shared" si="319"/>
        <v/>
      </c>
      <c r="R598" s="963"/>
      <c r="S598" s="1027" t="str">
        <f t="shared" si="304"/>
        <v/>
      </c>
      <c r="T598" s="1027" t="str">
        <f t="shared" si="305"/>
        <v/>
      </c>
      <c r="U598" s="1148" t="str">
        <f t="shared" si="320"/>
        <v/>
      </c>
      <c r="V598" s="6"/>
      <c r="Z598" s="1072" t="str">
        <f t="shared" si="307"/>
        <v/>
      </c>
      <c r="AA598" s="1073">
        <f>+tab!$C$156</f>
        <v>0.62</v>
      </c>
      <c r="AB598" s="1074" t="e">
        <f t="shared" si="321"/>
        <v>#VALUE!</v>
      </c>
      <c r="AC598" s="1074" t="e">
        <f t="shared" si="322"/>
        <v>#VALUE!</v>
      </c>
      <c r="AD598" s="1074" t="e">
        <f t="shared" si="323"/>
        <v>#VALUE!</v>
      </c>
      <c r="AE598" s="1075" t="e">
        <f t="shared" si="308"/>
        <v>#VALUE!</v>
      </c>
      <c r="AF598" s="1075" t="e">
        <f t="shared" si="309"/>
        <v>#VALUE!</v>
      </c>
      <c r="AG598" s="1076">
        <f>IF(H598&gt;8,tab!C$157,tab!C$160)</f>
        <v>0.5</v>
      </c>
      <c r="AH598" s="1050">
        <f t="shared" si="310"/>
        <v>0</v>
      </c>
      <c r="AI598" s="1050">
        <f t="shared" si="311"/>
        <v>0</v>
      </c>
      <c r="AJ598" s="1077" t="e">
        <f t="shared" si="312"/>
        <v>#VALUE!</v>
      </c>
      <c r="AK598" s="1053" t="e">
        <f t="shared" si="313"/>
        <v>#VALUE!</v>
      </c>
      <c r="AL598" s="1052">
        <f t="shared" si="314"/>
        <v>30</v>
      </c>
      <c r="AM598" s="1052">
        <f t="shared" si="315"/>
        <v>30</v>
      </c>
      <c r="AN598" s="1078">
        <f t="shared" si="316"/>
        <v>0</v>
      </c>
      <c r="AU598" s="51"/>
      <c r="AV598" s="51"/>
    </row>
    <row r="599" spans="3:48" ht="13.15" customHeight="1" x14ac:dyDescent="0.2">
      <c r="C599" s="45"/>
      <c r="D599" s="196" t="str">
        <f>IF(op!D487=0,"",op!D487)</f>
        <v/>
      </c>
      <c r="E599" s="196" t="str">
        <f>IF(op!E487=0,"",op!E487)</f>
        <v/>
      </c>
      <c r="F599" s="196" t="str">
        <f>IF(op!F487=0,"",op!F487)</f>
        <v/>
      </c>
      <c r="G599" s="48" t="str">
        <f>IF(op!G487="","",op!G487+1)</f>
        <v/>
      </c>
      <c r="H599" s="1294" t="str">
        <f>IF(op!H487=0,"",op!H487)</f>
        <v/>
      </c>
      <c r="I599" s="48" t="str">
        <f>IF(op!I487=0,"",op!I487)</f>
        <v/>
      </c>
      <c r="J599" s="198" t="str">
        <f t="shared" si="300"/>
        <v/>
      </c>
      <c r="K599" s="1295" t="str">
        <f>IF(op!K487=0,0,op!K487)</f>
        <v/>
      </c>
      <c r="L599" s="963"/>
      <c r="M599" s="951" t="str">
        <f>IF(K599="","",IF(op!M487=0,0,op!M487))</f>
        <v/>
      </c>
      <c r="N599" s="951" t="str">
        <f>IF(K599="","",IF(op!N487=0,0,op!N487))</f>
        <v/>
      </c>
      <c r="O599" s="1083" t="str">
        <f t="shared" si="317"/>
        <v/>
      </c>
      <c r="P599" s="1084" t="str">
        <f t="shared" si="318"/>
        <v/>
      </c>
      <c r="Q599" s="1084" t="str">
        <f t="shared" si="319"/>
        <v/>
      </c>
      <c r="R599" s="963"/>
      <c r="S599" s="1027" t="str">
        <f t="shared" si="304"/>
        <v/>
      </c>
      <c r="T599" s="1027" t="str">
        <f t="shared" si="305"/>
        <v/>
      </c>
      <c r="U599" s="1148" t="str">
        <f t="shared" si="320"/>
        <v/>
      </c>
      <c r="V599" s="6"/>
      <c r="Z599" s="1072" t="str">
        <f t="shared" si="307"/>
        <v/>
      </c>
      <c r="AA599" s="1073">
        <f>+tab!$C$156</f>
        <v>0.62</v>
      </c>
      <c r="AB599" s="1074" t="e">
        <f t="shared" si="321"/>
        <v>#VALUE!</v>
      </c>
      <c r="AC599" s="1074" t="e">
        <f t="shared" si="322"/>
        <v>#VALUE!</v>
      </c>
      <c r="AD599" s="1074" t="e">
        <f t="shared" si="323"/>
        <v>#VALUE!</v>
      </c>
      <c r="AE599" s="1075" t="e">
        <f t="shared" si="308"/>
        <v>#VALUE!</v>
      </c>
      <c r="AF599" s="1075" t="e">
        <f t="shared" si="309"/>
        <v>#VALUE!</v>
      </c>
      <c r="AG599" s="1076">
        <f>IF(H599&gt;8,tab!C$157,tab!C$160)</f>
        <v>0.5</v>
      </c>
      <c r="AH599" s="1050">
        <f t="shared" si="310"/>
        <v>0</v>
      </c>
      <c r="AI599" s="1050">
        <f t="shared" si="311"/>
        <v>0</v>
      </c>
      <c r="AJ599" s="1077" t="e">
        <f t="shared" si="312"/>
        <v>#VALUE!</v>
      </c>
      <c r="AK599" s="1053" t="e">
        <f t="shared" si="313"/>
        <v>#VALUE!</v>
      </c>
      <c r="AL599" s="1052">
        <f t="shared" si="314"/>
        <v>30</v>
      </c>
      <c r="AM599" s="1052">
        <f t="shared" si="315"/>
        <v>30</v>
      </c>
      <c r="AN599" s="1078">
        <f t="shared" si="316"/>
        <v>0</v>
      </c>
      <c r="AU599" s="51"/>
      <c r="AV599" s="51"/>
    </row>
    <row r="600" spans="3:48" ht="13.15" customHeight="1" x14ac:dyDescent="0.2">
      <c r="C600" s="45"/>
      <c r="D600" s="196" t="str">
        <f>IF(op!D488=0,"",op!D488)</f>
        <v/>
      </c>
      <c r="E600" s="196" t="str">
        <f>IF(op!E488=0,"",op!E488)</f>
        <v/>
      </c>
      <c r="F600" s="196" t="str">
        <f>IF(op!F488=0,"",op!F488)</f>
        <v/>
      </c>
      <c r="G600" s="48" t="str">
        <f>IF(op!G488="","",op!G488+1)</f>
        <v/>
      </c>
      <c r="H600" s="1294" t="str">
        <f>IF(op!H488=0,"",op!H488)</f>
        <v/>
      </c>
      <c r="I600" s="48" t="str">
        <f>IF(op!I488=0,"",op!I488)</f>
        <v/>
      </c>
      <c r="J600" s="198" t="str">
        <f t="shared" si="300"/>
        <v/>
      </c>
      <c r="K600" s="1295" t="str">
        <f>IF(op!K488=0,0,op!K488)</f>
        <v/>
      </c>
      <c r="L600" s="963"/>
      <c r="M600" s="951" t="str">
        <f>IF(K600="","",IF(op!M488=0,0,op!M488))</f>
        <v/>
      </c>
      <c r="N600" s="951" t="str">
        <f>IF(K600="","",IF(op!N488=0,0,op!N488))</f>
        <v/>
      </c>
      <c r="O600" s="1083" t="str">
        <f t="shared" si="317"/>
        <v/>
      </c>
      <c r="P600" s="1084" t="str">
        <f t="shared" si="318"/>
        <v/>
      </c>
      <c r="Q600" s="1084" t="str">
        <f t="shared" si="319"/>
        <v/>
      </c>
      <c r="R600" s="963"/>
      <c r="S600" s="1027" t="str">
        <f t="shared" si="304"/>
        <v/>
      </c>
      <c r="T600" s="1027" t="str">
        <f t="shared" si="305"/>
        <v/>
      </c>
      <c r="U600" s="1148" t="str">
        <f t="shared" si="320"/>
        <v/>
      </c>
      <c r="V600" s="6"/>
      <c r="Z600" s="1072" t="str">
        <f t="shared" si="307"/>
        <v/>
      </c>
      <c r="AA600" s="1073">
        <f>+tab!$C$156</f>
        <v>0.62</v>
      </c>
      <c r="AB600" s="1074" t="e">
        <f t="shared" si="321"/>
        <v>#VALUE!</v>
      </c>
      <c r="AC600" s="1074" t="e">
        <f t="shared" si="322"/>
        <v>#VALUE!</v>
      </c>
      <c r="AD600" s="1074" t="e">
        <f t="shared" si="323"/>
        <v>#VALUE!</v>
      </c>
      <c r="AE600" s="1075" t="e">
        <f t="shared" si="308"/>
        <v>#VALUE!</v>
      </c>
      <c r="AF600" s="1075" t="e">
        <f t="shared" si="309"/>
        <v>#VALUE!</v>
      </c>
      <c r="AG600" s="1076">
        <f>IF(H600&gt;8,tab!C$157,tab!C$160)</f>
        <v>0.5</v>
      </c>
      <c r="AH600" s="1050">
        <f t="shared" si="310"/>
        <v>0</v>
      </c>
      <c r="AI600" s="1050">
        <f t="shared" si="311"/>
        <v>0</v>
      </c>
      <c r="AJ600" s="1077" t="e">
        <f t="shared" si="312"/>
        <v>#VALUE!</v>
      </c>
      <c r="AK600" s="1053" t="e">
        <f t="shared" si="313"/>
        <v>#VALUE!</v>
      </c>
      <c r="AL600" s="1052">
        <f t="shared" si="314"/>
        <v>30</v>
      </c>
      <c r="AM600" s="1052">
        <f t="shared" si="315"/>
        <v>30</v>
      </c>
      <c r="AN600" s="1078">
        <f t="shared" si="316"/>
        <v>0</v>
      </c>
      <c r="AU600" s="51"/>
      <c r="AV600" s="51"/>
    </row>
    <row r="601" spans="3:48" ht="13.15" customHeight="1" x14ac:dyDescent="0.2">
      <c r="C601" s="45"/>
      <c r="D601" s="196" t="str">
        <f>IF(op!D489=0,"",op!D489)</f>
        <v/>
      </c>
      <c r="E601" s="196" t="str">
        <f>IF(op!E489=0,"",op!E489)</f>
        <v/>
      </c>
      <c r="F601" s="196" t="str">
        <f>IF(op!F489=0,"",op!F489)</f>
        <v/>
      </c>
      <c r="G601" s="48" t="str">
        <f>IF(op!G489="","",op!G489+1)</f>
        <v/>
      </c>
      <c r="H601" s="1294" t="str">
        <f>IF(op!H489=0,"",op!H489)</f>
        <v/>
      </c>
      <c r="I601" s="48" t="str">
        <f>IF(op!I489=0,"",op!I489)</f>
        <v/>
      </c>
      <c r="J601" s="198" t="str">
        <f t="shared" si="300"/>
        <v/>
      </c>
      <c r="K601" s="1295" t="str">
        <f>IF(op!K489=0,0,op!K489)</f>
        <v/>
      </c>
      <c r="L601" s="963"/>
      <c r="M601" s="951" t="str">
        <f>IF(K601="","",IF(op!M489=0,0,op!M489))</f>
        <v/>
      </c>
      <c r="N601" s="951" t="str">
        <f>IF(K601="","",IF(op!N489=0,0,op!N489))</f>
        <v/>
      </c>
      <c r="O601" s="1083" t="str">
        <f t="shared" si="317"/>
        <v/>
      </c>
      <c r="P601" s="1084" t="str">
        <f t="shared" si="318"/>
        <v/>
      </c>
      <c r="Q601" s="1084" t="str">
        <f t="shared" si="319"/>
        <v/>
      </c>
      <c r="R601" s="963"/>
      <c r="S601" s="1027" t="str">
        <f t="shared" si="304"/>
        <v/>
      </c>
      <c r="T601" s="1027" t="str">
        <f t="shared" si="305"/>
        <v/>
      </c>
      <c r="U601" s="1148" t="str">
        <f t="shared" si="320"/>
        <v/>
      </c>
      <c r="V601" s="6"/>
      <c r="Z601" s="1072" t="str">
        <f t="shared" si="307"/>
        <v/>
      </c>
      <c r="AA601" s="1073">
        <f>+tab!$C$156</f>
        <v>0.62</v>
      </c>
      <c r="AB601" s="1074" t="e">
        <f t="shared" si="321"/>
        <v>#VALUE!</v>
      </c>
      <c r="AC601" s="1074" t="e">
        <f t="shared" si="322"/>
        <v>#VALUE!</v>
      </c>
      <c r="AD601" s="1074" t="e">
        <f t="shared" si="323"/>
        <v>#VALUE!</v>
      </c>
      <c r="AE601" s="1075" t="e">
        <f t="shared" si="308"/>
        <v>#VALUE!</v>
      </c>
      <c r="AF601" s="1075" t="e">
        <f t="shared" si="309"/>
        <v>#VALUE!</v>
      </c>
      <c r="AG601" s="1076">
        <f>IF(H601&gt;8,tab!C$157,tab!C$160)</f>
        <v>0.5</v>
      </c>
      <c r="AH601" s="1050">
        <f t="shared" si="310"/>
        <v>0</v>
      </c>
      <c r="AI601" s="1050">
        <f t="shared" si="311"/>
        <v>0</v>
      </c>
      <c r="AJ601" s="1077" t="e">
        <f t="shared" si="312"/>
        <v>#VALUE!</v>
      </c>
      <c r="AK601" s="1053" t="e">
        <f t="shared" si="313"/>
        <v>#VALUE!</v>
      </c>
      <c r="AL601" s="1052">
        <f t="shared" si="314"/>
        <v>30</v>
      </c>
      <c r="AM601" s="1052">
        <f t="shared" si="315"/>
        <v>30</v>
      </c>
      <c r="AN601" s="1078">
        <f t="shared" si="316"/>
        <v>0</v>
      </c>
      <c r="AU601" s="51"/>
      <c r="AV601" s="51"/>
    </row>
    <row r="602" spans="3:48" ht="13.15" customHeight="1" x14ac:dyDescent="0.2">
      <c r="C602" s="45"/>
      <c r="D602" s="196" t="str">
        <f>IF(op!D490=0,"",op!D490)</f>
        <v/>
      </c>
      <c r="E602" s="196" t="str">
        <f>IF(op!E490=0,"",op!E490)</f>
        <v/>
      </c>
      <c r="F602" s="196" t="str">
        <f>IF(op!F490=0,"",op!F490)</f>
        <v/>
      </c>
      <c r="G602" s="48" t="str">
        <f>IF(op!G490="","",op!G490+1)</f>
        <v/>
      </c>
      <c r="H602" s="1294" t="str">
        <f>IF(op!H490=0,"",op!H490)</f>
        <v/>
      </c>
      <c r="I602" s="48" t="str">
        <f>IF(op!I490=0,"",op!I490)</f>
        <v/>
      </c>
      <c r="J602" s="198" t="str">
        <f t="shared" si="300"/>
        <v/>
      </c>
      <c r="K602" s="1295" t="str">
        <f>IF(op!K490=0,0,op!K490)</f>
        <v/>
      </c>
      <c r="L602" s="963"/>
      <c r="M602" s="951" t="str">
        <f>IF(K602="","",IF(op!M490=0,0,op!M490))</f>
        <v/>
      </c>
      <c r="N602" s="951" t="str">
        <f>IF(K602="","",IF(op!N490=0,0,op!N490))</f>
        <v/>
      </c>
      <c r="O602" s="1083" t="str">
        <f t="shared" si="317"/>
        <v/>
      </c>
      <c r="P602" s="1084" t="str">
        <f t="shared" si="318"/>
        <v/>
      </c>
      <c r="Q602" s="1084" t="str">
        <f t="shared" si="319"/>
        <v/>
      </c>
      <c r="R602" s="963"/>
      <c r="S602" s="1027" t="str">
        <f t="shared" si="304"/>
        <v/>
      </c>
      <c r="T602" s="1027" t="str">
        <f t="shared" si="305"/>
        <v/>
      </c>
      <c r="U602" s="1148" t="str">
        <f t="shared" si="320"/>
        <v/>
      </c>
      <c r="V602" s="6"/>
      <c r="Z602" s="1072" t="str">
        <f t="shared" si="307"/>
        <v/>
      </c>
      <c r="AA602" s="1073">
        <f>+tab!$C$156</f>
        <v>0.62</v>
      </c>
      <c r="AB602" s="1074" t="e">
        <f t="shared" si="321"/>
        <v>#VALUE!</v>
      </c>
      <c r="AC602" s="1074" t="e">
        <f t="shared" si="322"/>
        <v>#VALUE!</v>
      </c>
      <c r="AD602" s="1074" t="e">
        <f t="shared" si="323"/>
        <v>#VALUE!</v>
      </c>
      <c r="AE602" s="1075" t="e">
        <f t="shared" si="308"/>
        <v>#VALUE!</v>
      </c>
      <c r="AF602" s="1075" t="e">
        <f t="shared" si="309"/>
        <v>#VALUE!</v>
      </c>
      <c r="AG602" s="1076">
        <f>IF(H602&gt;8,tab!C$157,tab!C$160)</f>
        <v>0.5</v>
      </c>
      <c r="AH602" s="1050">
        <f t="shared" si="310"/>
        <v>0</v>
      </c>
      <c r="AI602" s="1050">
        <f t="shared" si="311"/>
        <v>0</v>
      </c>
      <c r="AJ602" s="1077" t="e">
        <f t="shared" si="312"/>
        <v>#VALUE!</v>
      </c>
      <c r="AK602" s="1053" t="e">
        <f t="shared" si="313"/>
        <v>#VALUE!</v>
      </c>
      <c r="AL602" s="1052">
        <f t="shared" si="314"/>
        <v>30</v>
      </c>
      <c r="AM602" s="1052">
        <f t="shared" si="315"/>
        <v>30</v>
      </c>
      <c r="AN602" s="1078">
        <f t="shared" si="316"/>
        <v>0</v>
      </c>
      <c r="AU602" s="51"/>
      <c r="AV602" s="51"/>
    </row>
    <row r="603" spans="3:48" ht="13.15" customHeight="1" x14ac:dyDescent="0.2">
      <c r="C603" s="45"/>
      <c r="D603" s="196" t="str">
        <f>IF(op!D491=0,"",op!D491)</f>
        <v/>
      </c>
      <c r="E603" s="196" t="str">
        <f>IF(op!E491=0,"",op!E491)</f>
        <v/>
      </c>
      <c r="F603" s="196" t="str">
        <f>IF(op!F491=0,"",op!F491)</f>
        <v/>
      </c>
      <c r="G603" s="48" t="str">
        <f>IF(op!G491="","",op!G491+1)</f>
        <v/>
      </c>
      <c r="H603" s="1294" t="str">
        <f>IF(op!H491=0,"",op!H491)</f>
        <v/>
      </c>
      <c r="I603" s="48" t="str">
        <f>IF(op!I491=0,"",op!I491)</f>
        <v/>
      </c>
      <c r="J603" s="198" t="str">
        <f t="shared" si="300"/>
        <v/>
      </c>
      <c r="K603" s="1295" t="str">
        <f>IF(op!K491=0,0,op!K491)</f>
        <v/>
      </c>
      <c r="L603" s="963"/>
      <c r="M603" s="951" t="str">
        <f>IF(K603="","",IF(op!M491=0,0,op!M491))</f>
        <v/>
      </c>
      <c r="N603" s="951" t="str">
        <f>IF(K603="","",IF(op!N491=0,0,op!N491))</f>
        <v/>
      </c>
      <c r="O603" s="1083" t="str">
        <f t="shared" si="317"/>
        <v/>
      </c>
      <c r="P603" s="1084" t="str">
        <f t="shared" si="318"/>
        <v/>
      </c>
      <c r="Q603" s="1084" t="str">
        <f t="shared" si="319"/>
        <v/>
      </c>
      <c r="R603" s="963"/>
      <c r="S603" s="1027" t="str">
        <f t="shared" si="304"/>
        <v/>
      </c>
      <c r="T603" s="1027" t="str">
        <f t="shared" si="305"/>
        <v/>
      </c>
      <c r="U603" s="1148" t="str">
        <f t="shared" si="320"/>
        <v/>
      </c>
      <c r="V603" s="6"/>
      <c r="Z603" s="1072" t="str">
        <f t="shared" si="307"/>
        <v/>
      </c>
      <c r="AA603" s="1073">
        <f>+tab!$C$156</f>
        <v>0.62</v>
      </c>
      <c r="AB603" s="1074" t="e">
        <f t="shared" si="321"/>
        <v>#VALUE!</v>
      </c>
      <c r="AC603" s="1074" t="e">
        <f t="shared" si="322"/>
        <v>#VALUE!</v>
      </c>
      <c r="AD603" s="1074" t="e">
        <f t="shared" si="323"/>
        <v>#VALUE!</v>
      </c>
      <c r="AE603" s="1075" t="e">
        <f t="shared" si="308"/>
        <v>#VALUE!</v>
      </c>
      <c r="AF603" s="1075" t="e">
        <f t="shared" si="309"/>
        <v>#VALUE!</v>
      </c>
      <c r="AG603" s="1076">
        <f>IF(H603&gt;8,tab!C$157,tab!C$160)</f>
        <v>0.5</v>
      </c>
      <c r="AH603" s="1050">
        <f t="shared" si="310"/>
        <v>0</v>
      </c>
      <c r="AI603" s="1050">
        <f t="shared" si="311"/>
        <v>0</v>
      </c>
      <c r="AJ603" s="1077" t="e">
        <f t="shared" si="312"/>
        <v>#VALUE!</v>
      </c>
      <c r="AK603" s="1053" t="e">
        <f t="shared" si="313"/>
        <v>#VALUE!</v>
      </c>
      <c r="AL603" s="1052">
        <f t="shared" si="314"/>
        <v>30</v>
      </c>
      <c r="AM603" s="1052">
        <f t="shared" si="315"/>
        <v>30</v>
      </c>
      <c r="AN603" s="1078">
        <f t="shared" si="316"/>
        <v>0</v>
      </c>
      <c r="AU603" s="51"/>
      <c r="AV603" s="51"/>
    </row>
    <row r="604" spans="3:48" ht="13.15" customHeight="1" x14ac:dyDescent="0.2">
      <c r="C604" s="45"/>
      <c r="D604" s="196" t="str">
        <f>IF(op!D492=0,"",op!D492)</f>
        <v/>
      </c>
      <c r="E604" s="196" t="str">
        <f>IF(op!E492=0,"",op!E492)</f>
        <v/>
      </c>
      <c r="F604" s="196" t="str">
        <f>IF(op!F492=0,"",op!F492)</f>
        <v/>
      </c>
      <c r="G604" s="48" t="str">
        <f>IF(op!G492="","",op!G492+1)</f>
        <v/>
      </c>
      <c r="H604" s="1294" t="str">
        <f>IF(op!H492=0,"",op!H492)</f>
        <v/>
      </c>
      <c r="I604" s="48" t="str">
        <f>IF(op!I492=0,"",op!I492)</f>
        <v/>
      </c>
      <c r="J604" s="198" t="str">
        <f t="shared" si="300"/>
        <v/>
      </c>
      <c r="K604" s="1295" t="str">
        <f>IF(op!K492=0,0,op!K492)</f>
        <v/>
      </c>
      <c r="L604" s="963"/>
      <c r="M604" s="951" t="str">
        <f>IF(K604="","",IF(op!M492=0,0,op!M492))</f>
        <v/>
      </c>
      <c r="N604" s="951" t="str">
        <f>IF(K604="","",IF(op!N492=0,0,op!N492))</f>
        <v/>
      </c>
      <c r="O604" s="1083" t="str">
        <f t="shared" si="317"/>
        <v/>
      </c>
      <c r="P604" s="1084" t="str">
        <f t="shared" si="318"/>
        <v/>
      </c>
      <c r="Q604" s="1084" t="str">
        <f t="shared" si="319"/>
        <v/>
      </c>
      <c r="R604" s="963"/>
      <c r="S604" s="1027" t="str">
        <f t="shared" si="304"/>
        <v/>
      </c>
      <c r="T604" s="1027" t="str">
        <f t="shared" si="305"/>
        <v/>
      </c>
      <c r="U604" s="1148" t="str">
        <f t="shared" si="320"/>
        <v/>
      </c>
      <c r="V604" s="6"/>
      <c r="Z604" s="1072" t="str">
        <f t="shared" si="307"/>
        <v/>
      </c>
      <c r="AA604" s="1073">
        <f>+tab!$C$156</f>
        <v>0.62</v>
      </c>
      <c r="AB604" s="1074" t="e">
        <f t="shared" si="321"/>
        <v>#VALUE!</v>
      </c>
      <c r="AC604" s="1074" t="e">
        <f t="shared" si="322"/>
        <v>#VALUE!</v>
      </c>
      <c r="AD604" s="1074" t="e">
        <f t="shared" si="323"/>
        <v>#VALUE!</v>
      </c>
      <c r="AE604" s="1075" t="e">
        <f t="shared" si="308"/>
        <v>#VALUE!</v>
      </c>
      <c r="AF604" s="1075" t="e">
        <f t="shared" si="309"/>
        <v>#VALUE!</v>
      </c>
      <c r="AG604" s="1076">
        <f>IF(H604&gt;8,tab!C$157,tab!C$160)</f>
        <v>0.5</v>
      </c>
      <c r="AH604" s="1050">
        <f t="shared" si="310"/>
        <v>0</v>
      </c>
      <c r="AI604" s="1050">
        <f t="shared" si="311"/>
        <v>0</v>
      </c>
      <c r="AJ604" s="1077" t="e">
        <f t="shared" si="312"/>
        <v>#VALUE!</v>
      </c>
      <c r="AK604" s="1053" t="e">
        <f t="shared" si="313"/>
        <v>#VALUE!</v>
      </c>
      <c r="AL604" s="1052">
        <f t="shared" si="314"/>
        <v>30</v>
      </c>
      <c r="AM604" s="1052">
        <f t="shared" si="315"/>
        <v>30</v>
      </c>
      <c r="AN604" s="1078">
        <f t="shared" si="316"/>
        <v>0</v>
      </c>
      <c r="AU604" s="51"/>
      <c r="AV604" s="51"/>
    </row>
    <row r="605" spans="3:48" ht="13.15" customHeight="1" x14ac:dyDescent="0.2">
      <c r="C605" s="45"/>
      <c r="D605" s="196" t="str">
        <f>IF(op!D493=0,"",op!D493)</f>
        <v/>
      </c>
      <c r="E605" s="196" t="str">
        <f>IF(op!E493=0,"",op!E493)</f>
        <v/>
      </c>
      <c r="F605" s="196" t="str">
        <f>IF(op!F493=0,"",op!F493)</f>
        <v/>
      </c>
      <c r="G605" s="48" t="str">
        <f>IF(op!G493="","",op!G493+1)</f>
        <v/>
      </c>
      <c r="H605" s="1294" t="str">
        <f>IF(op!H493=0,"",op!H493)</f>
        <v/>
      </c>
      <c r="I605" s="48" t="str">
        <f>IF(op!I493=0,"",op!I493)</f>
        <v/>
      </c>
      <c r="J605" s="198" t="str">
        <f t="shared" si="300"/>
        <v/>
      </c>
      <c r="K605" s="1295" t="str">
        <f>IF(op!K493=0,0,op!K493)</f>
        <v/>
      </c>
      <c r="L605" s="963"/>
      <c r="M605" s="951" t="str">
        <f>IF(K605="","",IF(op!M493=0,0,op!M493))</f>
        <v/>
      </c>
      <c r="N605" s="951" t="str">
        <f>IF(K605="","",IF(op!N493=0,0,op!N493))</f>
        <v/>
      </c>
      <c r="O605" s="1083" t="str">
        <f t="shared" si="317"/>
        <v/>
      </c>
      <c r="P605" s="1084" t="str">
        <f t="shared" si="318"/>
        <v/>
      </c>
      <c r="Q605" s="1084" t="str">
        <f t="shared" si="319"/>
        <v/>
      </c>
      <c r="R605" s="963"/>
      <c r="S605" s="1027" t="str">
        <f t="shared" si="304"/>
        <v/>
      </c>
      <c r="T605" s="1027" t="str">
        <f t="shared" si="305"/>
        <v/>
      </c>
      <c r="U605" s="1148" t="str">
        <f t="shared" si="320"/>
        <v/>
      </c>
      <c r="V605" s="6"/>
      <c r="Z605" s="1072" t="str">
        <f t="shared" si="307"/>
        <v/>
      </c>
      <c r="AA605" s="1073">
        <f>+tab!$C$156</f>
        <v>0.62</v>
      </c>
      <c r="AB605" s="1074" t="e">
        <f t="shared" si="321"/>
        <v>#VALUE!</v>
      </c>
      <c r="AC605" s="1074" t="e">
        <f t="shared" si="322"/>
        <v>#VALUE!</v>
      </c>
      <c r="AD605" s="1074" t="e">
        <f t="shared" si="323"/>
        <v>#VALUE!</v>
      </c>
      <c r="AE605" s="1075" t="e">
        <f t="shared" si="308"/>
        <v>#VALUE!</v>
      </c>
      <c r="AF605" s="1075" t="e">
        <f t="shared" si="309"/>
        <v>#VALUE!</v>
      </c>
      <c r="AG605" s="1076">
        <f>IF(H605&gt;8,tab!C$157,tab!C$160)</f>
        <v>0.5</v>
      </c>
      <c r="AH605" s="1050">
        <f t="shared" si="310"/>
        <v>0</v>
      </c>
      <c r="AI605" s="1050">
        <f t="shared" si="311"/>
        <v>0</v>
      </c>
      <c r="AJ605" s="1077" t="e">
        <f t="shared" si="312"/>
        <v>#VALUE!</v>
      </c>
      <c r="AK605" s="1053" t="e">
        <f t="shared" si="313"/>
        <v>#VALUE!</v>
      </c>
      <c r="AL605" s="1052">
        <f t="shared" si="314"/>
        <v>30</v>
      </c>
      <c r="AM605" s="1052">
        <f t="shared" si="315"/>
        <v>30</v>
      </c>
      <c r="AN605" s="1078">
        <f t="shared" si="316"/>
        <v>0</v>
      </c>
      <c r="AU605" s="51"/>
      <c r="AV605" s="51"/>
    </row>
    <row r="606" spans="3:48" ht="13.15" customHeight="1" x14ac:dyDescent="0.2">
      <c r="C606" s="45"/>
      <c r="D606" s="196" t="str">
        <f>IF(op!D494=0,"",op!D494)</f>
        <v/>
      </c>
      <c r="E606" s="196" t="str">
        <f>IF(op!E494=0,"",op!E494)</f>
        <v/>
      </c>
      <c r="F606" s="196" t="str">
        <f>IF(op!F494=0,"",op!F494)</f>
        <v/>
      </c>
      <c r="G606" s="48" t="str">
        <f>IF(op!G494="","",op!G494+1)</f>
        <v/>
      </c>
      <c r="H606" s="1294" t="str">
        <f>IF(op!H494=0,"",op!H494)</f>
        <v/>
      </c>
      <c r="I606" s="48" t="str">
        <f>IF(op!I494=0,"",op!I494)</f>
        <v/>
      </c>
      <c r="J606" s="198" t="str">
        <f t="shared" si="300"/>
        <v/>
      </c>
      <c r="K606" s="1295" t="str">
        <f>IF(op!K494=0,0,op!K494)</f>
        <v/>
      </c>
      <c r="L606" s="963"/>
      <c r="M606" s="951" t="str">
        <f>IF(K606="","",IF(op!M494=0,0,op!M494))</f>
        <v/>
      </c>
      <c r="N606" s="951" t="str">
        <f>IF(K606="","",IF(op!N494=0,0,op!N494))</f>
        <v/>
      </c>
      <c r="O606" s="1083" t="str">
        <f t="shared" si="317"/>
        <v/>
      </c>
      <c r="P606" s="1084" t="str">
        <f t="shared" si="318"/>
        <v/>
      </c>
      <c r="Q606" s="1084" t="str">
        <f t="shared" si="319"/>
        <v/>
      </c>
      <c r="R606" s="963"/>
      <c r="S606" s="1027" t="str">
        <f t="shared" si="304"/>
        <v/>
      </c>
      <c r="T606" s="1027" t="str">
        <f t="shared" si="305"/>
        <v/>
      </c>
      <c r="U606" s="1148" t="str">
        <f t="shared" si="320"/>
        <v/>
      </c>
      <c r="V606" s="6"/>
      <c r="Z606" s="1072" t="str">
        <f t="shared" si="307"/>
        <v/>
      </c>
      <c r="AA606" s="1073">
        <f>+tab!$C$156</f>
        <v>0.62</v>
      </c>
      <c r="AB606" s="1074" t="e">
        <f t="shared" si="321"/>
        <v>#VALUE!</v>
      </c>
      <c r="AC606" s="1074" t="e">
        <f t="shared" si="322"/>
        <v>#VALUE!</v>
      </c>
      <c r="AD606" s="1074" t="e">
        <f t="shared" si="323"/>
        <v>#VALUE!</v>
      </c>
      <c r="AE606" s="1075" t="e">
        <f t="shared" si="308"/>
        <v>#VALUE!</v>
      </c>
      <c r="AF606" s="1075" t="e">
        <f t="shared" si="309"/>
        <v>#VALUE!</v>
      </c>
      <c r="AG606" s="1076">
        <f>IF(H606&gt;8,tab!C$157,tab!C$160)</f>
        <v>0.5</v>
      </c>
      <c r="AH606" s="1050">
        <f t="shared" si="310"/>
        <v>0</v>
      </c>
      <c r="AI606" s="1050">
        <f t="shared" si="311"/>
        <v>0</v>
      </c>
      <c r="AJ606" s="1077" t="e">
        <f t="shared" si="312"/>
        <v>#VALUE!</v>
      </c>
      <c r="AK606" s="1053" t="e">
        <f t="shared" si="313"/>
        <v>#VALUE!</v>
      </c>
      <c r="AL606" s="1052">
        <f t="shared" si="314"/>
        <v>30</v>
      </c>
      <c r="AM606" s="1052">
        <f t="shared" si="315"/>
        <v>30</v>
      </c>
      <c r="AN606" s="1078">
        <f t="shared" si="316"/>
        <v>0</v>
      </c>
      <c r="AU606" s="51"/>
      <c r="AV606" s="51"/>
    </row>
    <row r="607" spans="3:48" ht="13.15" customHeight="1" x14ac:dyDescent="0.2">
      <c r="C607" s="45"/>
      <c r="D607" s="196" t="str">
        <f>IF(op!D495=0,"",op!D495)</f>
        <v/>
      </c>
      <c r="E607" s="196" t="str">
        <f>IF(op!E495=0,"",op!E495)</f>
        <v/>
      </c>
      <c r="F607" s="196" t="str">
        <f>IF(op!F495=0,"",op!F495)</f>
        <v/>
      </c>
      <c r="G607" s="48" t="str">
        <f>IF(op!G495="","",op!G495+1)</f>
        <v/>
      </c>
      <c r="H607" s="1294" t="str">
        <f>IF(op!H495=0,"",op!H495)</f>
        <v/>
      </c>
      <c r="I607" s="48" t="str">
        <f>IF(op!I495=0,"",op!I495)</f>
        <v/>
      </c>
      <c r="J607" s="198" t="str">
        <f t="shared" si="300"/>
        <v/>
      </c>
      <c r="K607" s="1295" t="str">
        <f>IF(op!K495=0,0,op!K495)</f>
        <v/>
      </c>
      <c r="L607" s="963"/>
      <c r="M607" s="951" t="str">
        <f>IF(K607="","",IF(op!M495=0,0,op!M495))</f>
        <v/>
      </c>
      <c r="N607" s="951" t="str">
        <f>IF(K607="","",IF(op!N495=0,0,op!N495))</f>
        <v/>
      </c>
      <c r="O607" s="1083" t="str">
        <f t="shared" si="317"/>
        <v/>
      </c>
      <c r="P607" s="1084" t="str">
        <f t="shared" si="318"/>
        <v/>
      </c>
      <c r="Q607" s="1084" t="str">
        <f t="shared" si="319"/>
        <v/>
      </c>
      <c r="R607" s="963"/>
      <c r="S607" s="1027" t="str">
        <f t="shared" si="304"/>
        <v/>
      </c>
      <c r="T607" s="1027" t="str">
        <f t="shared" si="305"/>
        <v/>
      </c>
      <c r="U607" s="1148" t="str">
        <f t="shared" si="320"/>
        <v/>
      </c>
      <c r="V607" s="6"/>
      <c r="Z607" s="1072" t="str">
        <f t="shared" si="307"/>
        <v/>
      </c>
      <c r="AA607" s="1073">
        <f>+tab!$C$156</f>
        <v>0.62</v>
      </c>
      <c r="AB607" s="1074" t="e">
        <f t="shared" si="321"/>
        <v>#VALUE!</v>
      </c>
      <c r="AC607" s="1074" t="e">
        <f t="shared" si="322"/>
        <v>#VALUE!</v>
      </c>
      <c r="AD607" s="1074" t="e">
        <f t="shared" si="323"/>
        <v>#VALUE!</v>
      </c>
      <c r="AE607" s="1075" t="e">
        <f t="shared" si="308"/>
        <v>#VALUE!</v>
      </c>
      <c r="AF607" s="1075" t="e">
        <f t="shared" si="309"/>
        <v>#VALUE!</v>
      </c>
      <c r="AG607" s="1076">
        <f>IF(H607&gt;8,tab!C$157,tab!C$160)</f>
        <v>0.5</v>
      </c>
      <c r="AH607" s="1050">
        <f t="shared" si="310"/>
        <v>0</v>
      </c>
      <c r="AI607" s="1050">
        <f t="shared" si="311"/>
        <v>0</v>
      </c>
      <c r="AJ607" s="1077" t="e">
        <f t="shared" si="312"/>
        <v>#VALUE!</v>
      </c>
      <c r="AK607" s="1053" t="e">
        <f t="shared" si="313"/>
        <v>#VALUE!</v>
      </c>
      <c r="AL607" s="1052">
        <f t="shared" si="314"/>
        <v>30</v>
      </c>
      <c r="AM607" s="1052">
        <f t="shared" si="315"/>
        <v>30</v>
      </c>
      <c r="AN607" s="1078">
        <f t="shared" si="316"/>
        <v>0</v>
      </c>
      <c r="AU607" s="51"/>
      <c r="AV607" s="51"/>
    </row>
    <row r="608" spans="3:48" ht="13.15" customHeight="1" x14ac:dyDescent="0.2">
      <c r="C608" s="45"/>
      <c r="D608" s="196" t="str">
        <f>IF(op!D496=0,"",op!D496)</f>
        <v/>
      </c>
      <c r="E608" s="196" t="str">
        <f>IF(op!E496=0,"",op!E496)</f>
        <v/>
      </c>
      <c r="F608" s="196" t="str">
        <f>IF(op!F496=0,"",op!F496)</f>
        <v/>
      </c>
      <c r="G608" s="48" t="str">
        <f>IF(op!G496="","",op!G496+1)</f>
        <v/>
      </c>
      <c r="H608" s="1294" t="str">
        <f>IF(op!H496=0,"",op!H496)</f>
        <v/>
      </c>
      <c r="I608" s="48" t="str">
        <f>IF(op!I496=0,"",op!I496)</f>
        <v/>
      </c>
      <c r="J608" s="198" t="str">
        <f t="shared" si="300"/>
        <v/>
      </c>
      <c r="K608" s="1295" t="str">
        <f>IF(op!K496=0,0,op!K496)</f>
        <v/>
      </c>
      <c r="L608" s="963"/>
      <c r="M608" s="951" t="str">
        <f>IF(K608="","",IF(op!M496=0,0,op!M496))</f>
        <v/>
      </c>
      <c r="N608" s="951" t="str">
        <f>IF(K608="","",IF(op!N496=0,0,op!N496))</f>
        <v/>
      </c>
      <c r="O608" s="1083" t="str">
        <f t="shared" si="317"/>
        <v/>
      </c>
      <c r="P608" s="1084" t="str">
        <f t="shared" si="318"/>
        <v/>
      </c>
      <c r="Q608" s="1084" t="str">
        <f t="shared" si="319"/>
        <v/>
      </c>
      <c r="R608" s="963"/>
      <c r="S608" s="1027" t="str">
        <f t="shared" ref="S608:S639" si="324">IF(K608="","",(1659*K608-Q608)*AC608)</f>
        <v/>
      </c>
      <c r="T608" s="1027" t="str">
        <f t="shared" ref="T608:T639" si="325">IF(K608="","",(Q608*AD608)+AB608*(AE608+AF608*(1-AG608)))</f>
        <v/>
      </c>
      <c r="U608" s="1148" t="str">
        <f t="shared" si="320"/>
        <v/>
      </c>
      <c r="V608" s="6"/>
      <c r="Z608" s="1072" t="str">
        <f t="shared" ref="Z608:Z639" si="326">IF(I608="","",VLOOKUP(I608,Schaal2014,J608+1,FALSE))</f>
        <v/>
      </c>
      <c r="AA608" s="1073">
        <f>+tab!$C$156</f>
        <v>0.62</v>
      </c>
      <c r="AB608" s="1074" t="e">
        <f t="shared" si="321"/>
        <v>#VALUE!</v>
      </c>
      <c r="AC608" s="1074" t="e">
        <f t="shared" si="322"/>
        <v>#VALUE!</v>
      </c>
      <c r="AD608" s="1074" t="e">
        <f t="shared" si="323"/>
        <v>#VALUE!</v>
      </c>
      <c r="AE608" s="1075" t="e">
        <f t="shared" ref="AE608:AE639" si="327">O608+P608</f>
        <v>#VALUE!</v>
      </c>
      <c r="AF608" s="1075" t="e">
        <f t="shared" ref="AF608:AF639" si="328">M608+N608</f>
        <v>#VALUE!</v>
      </c>
      <c r="AG608" s="1076">
        <f>IF(H608&gt;8,tab!C$157,tab!C$160)</f>
        <v>0.5</v>
      </c>
      <c r="AH608" s="1050">
        <f t="shared" ref="AH608:AH639" si="329">IF(G608&lt;25,0,IF(G608=25,25,IF(G608&lt;40,0,IF(G608=40,40,IF(G608&gt;=40,0)))))</f>
        <v>0</v>
      </c>
      <c r="AI608" s="1050">
        <f t="shared" ref="AI608:AI639" si="330">IF(AH608=25,Z608*1.08*K608/2,IF(AH608=40,Z608*1.08*K608,IF(AH608=0,0)))</f>
        <v>0</v>
      </c>
      <c r="AJ608" s="1077" t="e">
        <f t="shared" ref="AJ608:AJ639" si="331">DATE(YEAR($E$345),MONTH(H608),DAY(H608))&gt;$E$345</f>
        <v>#VALUE!</v>
      </c>
      <c r="AK608" s="1053" t="e">
        <f t="shared" ref="AK608:AK639" si="332">YEAR($E$569)-YEAR(H608)-AJ608</f>
        <v>#VALUE!</v>
      </c>
      <c r="AL608" s="1052">
        <f t="shared" ref="AL608:AL639" si="333">IF((H608=""),30,AK608)</f>
        <v>30</v>
      </c>
      <c r="AM608" s="1052">
        <f t="shared" si="315"/>
        <v>30</v>
      </c>
      <c r="AN608" s="1078">
        <f t="shared" ref="AN608:AN639" si="334">(AM608*(SUM(K608:K608)))</f>
        <v>0</v>
      </c>
      <c r="AU608" s="51"/>
      <c r="AV608" s="51"/>
    </row>
    <row r="609" spans="3:48" ht="13.15" customHeight="1" x14ac:dyDescent="0.2">
      <c r="C609" s="45"/>
      <c r="D609" s="196" t="str">
        <f>IF(op!D497=0,"",op!D497)</f>
        <v/>
      </c>
      <c r="E609" s="196" t="str">
        <f>IF(op!E497=0,"",op!E497)</f>
        <v/>
      </c>
      <c r="F609" s="196" t="str">
        <f>IF(op!F497=0,"",op!F497)</f>
        <v/>
      </c>
      <c r="G609" s="48" t="str">
        <f>IF(op!G497="","",op!G497+1)</f>
        <v/>
      </c>
      <c r="H609" s="1294" t="str">
        <f>IF(op!H497=0,"",op!H497)</f>
        <v/>
      </c>
      <c r="I609" s="48" t="str">
        <f>IF(op!I497=0,"",op!I497)</f>
        <v/>
      </c>
      <c r="J609" s="198" t="str">
        <f t="shared" si="300"/>
        <v/>
      </c>
      <c r="K609" s="1295" t="str">
        <f>IF(op!K497=0,0,op!K497)</f>
        <v/>
      </c>
      <c r="L609" s="963"/>
      <c r="M609" s="951" t="str">
        <f>IF(K609="","",IF(op!M497=0,0,op!M497))</f>
        <v/>
      </c>
      <c r="N609" s="951" t="str">
        <f>IF(K609="","",IF(op!N497=0,0,op!N497))</f>
        <v/>
      </c>
      <c r="O609" s="1083" t="str">
        <f t="shared" si="317"/>
        <v/>
      </c>
      <c r="P609" s="1084" t="str">
        <f t="shared" si="318"/>
        <v/>
      </c>
      <c r="Q609" s="1084" t="str">
        <f t="shared" si="319"/>
        <v/>
      </c>
      <c r="R609" s="963"/>
      <c r="S609" s="1027" t="str">
        <f t="shared" si="324"/>
        <v/>
      </c>
      <c r="T609" s="1027" t="str">
        <f t="shared" si="325"/>
        <v/>
      </c>
      <c r="U609" s="1148" t="str">
        <f t="shared" si="320"/>
        <v/>
      </c>
      <c r="V609" s="6"/>
      <c r="Z609" s="1072" t="str">
        <f t="shared" si="326"/>
        <v/>
      </c>
      <c r="AA609" s="1073">
        <f>+tab!$C$156</f>
        <v>0.62</v>
      </c>
      <c r="AB609" s="1074" t="e">
        <f t="shared" si="321"/>
        <v>#VALUE!</v>
      </c>
      <c r="AC609" s="1074" t="e">
        <f t="shared" si="322"/>
        <v>#VALUE!</v>
      </c>
      <c r="AD609" s="1074" t="e">
        <f t="shared" si="323"/>
        <v>#VALUE!</v>
      </c>
      <c r="AE609" s="1075" t="e">
        <f t="shared" si="327"/>
        <v>#VALUE!</v>
      </c>
      <c r="AF609" s="1075" t="e">
        <f t="shared" si="328"/>
        <v>#VALUE!</v>
      </c>
      <c r="AG609" s="1076">
        <f>IF(H609&gt;8,tab!C$157,tab!C$160)</f>
        <v>0.5</v>
      </c>
      <c r="AH609" s="1050">
        <f t="shared" si="329"/>
        <v>0</v>
      </c>
      <c r="AI609" s="1050">
        <f t="shared" si="330"/>
        <v>0</v>
      </c>
      <c r="AJ609" s="1077" t="e">
        <f t="shared" si="331"/>
        <v>#VALUE!</v>
      </c>
      <c r="AK609" s="1053" t="e">
        <f t="shared" si="332"/>
        <v>#VALUE!</v>
      </c>
      <c r="AL609" s="1052">
        <f t="shared" si="333"/>
        <v>30</v>
      </c>
      <c r="AM609" s="1052">
        <f t="shared" si="315"/>
        <v>30</v>
      </c>
      <c r="AN609" s="1078">
        <f t="shared" si="334"/>
        <v>0</v>
      </c>
      <c r="AU609" s="51"/>
      <c r="AV609" s="51"/>
    </row>
    <row r="610" spans="3:48" ht="13.15" customHeight="1" x14ac:dyDescent="0.2">
      <c r="C610" s="45"/>
      <c r="D610" s="196" t="str">
        <f>IF(op!D498=0,"",op!D498)</f>
        <v/>
      </c>
      <c r="E610" s="196" t="str">
        <f>IF(op!E498=0,"",op!E498)</f>
        <v/>
      </c>
      <c r="F610" s="196" t="str">
        <f>IF(op!F498=0,"",op!F498)</f>
        <v/>
      </c>
      <c r="G610" s="48" t="str">
        <f>IF(op!G498="","",op!G498+1)</f>
        <v/>
      </c>
      <c r="H610" s="1294" t="str">
        <f>IF(op!H498=0,"",op!H498)</f>
        <v/>
      </c>
      <c r="I610" s="48" t="str">
        <f>IF(op!I498=0,"",op!I498)</f>
        <v/>
      </c>
      <c r="J610" s="198" t="str">
        <f t="shared" si="300"/>
        <v/>
      </c>
      <c r="K610" s="1295" t="str">
        <f>IF(op!K498=0,0,op!K498)</f>
        <v/>
      </c>
      <c r="L610" s="963"/>
      <c r="M610" s="951" t="str">
        <f>IF(K610="","",IF(op!M498=0,0,op!M498))</f>
        <v/>
      </c>
      <c r="N610" s="951" t="str">
        <f>IF(K610="","",IF(op!N498=0,0,op!N498))</f>
        <v/>
      </c>
      <c r="O610" s="1083" t="str">
        <f t="shared" si="317"/>
        <v/>
      </c>
      <c r="P610" s="1084" t="str">
        <f t="shared" si="318"/>
        <v/>
      </c>
      <c r="Q610" s="1084" t="str">
        <f t="shared" si="319"/>
        <v/>
      </c>
      <c r="R610" s="963"/>
      <c r="S610" s="1027" t="str">
        <f t="shared" si="324"/>
        <v/>
      </c>
      <c r="T610" s="1027" t="str">
        <f t="shared" si="325"/>
        <v/>
      </c>
      <c r="U610" s="1148" t="str">
        <f t="shared" si="320"/>
        <v/>
      </c>
      <c r="V610" s="6"/>
      <c r="Z610" s="1072" t="str">
        <f t="shared" si="326"/>
        <v/>
      </c>
      <c r="AA610" s="1073">
        <f>+tab!$C$156</f>
        <v>0.62</v>
      </c>
      <c r="AB610" s="1074" t="e">
        <f t="shared" si="321"/>
        <v>#VALUE!</v>
      </c>
      <c r="AC610" s="1074" t="e">
        <f t="shared" si="322"/>
        <v>#VALUE!</v>
      </c>
      <c r="AD610" s="1074" t="e">
        <f t="shared" si="323"/>
        <v>#VALUE!</v>
      </c>
      <c r="AE610" s="1075" t="e">
        <f t="shared" si="327"/>
        <v>#VALUE!</v>
      </c>
      <c r="AF610" s="1075" t="e">
        <f t="shared" si="328"/>
        <v>#VALUE!</v>
      </c>
      <c r="AG610" s="1076">
        <f>IF(H610&gt;8,tab!C$157,tab!C$160)</f>
        <v>0.5</v>
      </c>
      <c r="AH610" s="1050">
        <f t="shared" si="329"/>
        <v>0</v>
      </c>
      <c r="AI610" s="1050">
        <f t="shared" si="330"/>
        <v>0</v>
      </c>
      <c r="AJ610" s="1077" t="e">
        <f t="shared" si="331"/>
        <v>#VALUE!</v>
      </c>
      <c r="AK610" s="1053" t="e">
        <f t="shared" si="332"/>
        <v>#VALUE!</v>
      </c>
      <c r="AL610" s="1052">
        <f t="shared" si="333"/>
        <v>30</v>
      </c>
      <c r="AM610" s="1052">
        <f t="shared" si="315"/>
        <v>30</v>
      </c>
      <c r="AN610" s="1078">
        <f t="shared" si="334"/>
        <v>0</v>
      </c>
      <c r="AU610" s="51"/>
      <c r="AV610" s="51"/>
    </row>
    <row r="611" spans="3:48" ht="13.15" customHeight="1" x14ac:dyDescent="0.2">
      <c r="C611" s="45"/>
      <c r="D611" s="196" t="str">
        <f>IF(op!D499=0,"",op!D499)</f>
        <v/>
      </c>
      <c r="E611" s="196" t="str">
        <f>IF(op!E499=0,"",op!E499)</f>
        <v/>
      </c>
      <c r="F611" s="196" t="str">
        <f>IF(op!F499=0,"",op!F499)</f>
        <v/>
      </c>
      <c r="G611" s="48" t="str">
        <f>IF(op!G499="","",op!G499+1)</f>
        <v/>
      </c>
      <c r="H611" s="1294" t="str">
        <f>IF(op!H499=0,"",op!H499)</f>
        <v/>
      </c>
      <c r="I611" s="48" t="str">
        <f>IF(op!I499=0,"",op!I499)</f>
        <v/>
      </c>
      <c r="J611" s="198" t="str">
        <f t="shared" si="300"/>
        <v/>
      </c>
      <c r="K611" s="1295" t="str">
        <f>IF(op!K499=0,0,op!K499)</f>
        <v/>
      </c>
      <c r="L611" s="963"/>
      <c r="M611" s="951" t="str">
        <f>IF(K611="","",IF(op!M499=0,0,op!M499))</f>
        <v/>
      </c>
      <c r="N611" s="951" t="str">
        <f>IF(K611="","",IF(op!N499=0,0,op!N499))</f>
        <v/>
      </c>
      <c r="O611" s="1083" t="str">
        <f t="shared" si="317"/>
        <v/>
      </c>
      <c r="P611" s="1084" t="str">
        <f t="shared" si="318"/>
        <v/>
      </c>
      <c r="Q611" s="1084" t="str">
        <f t="shared" si="319"/>
        <v/>
      </c>
      <c r="R611" s="963"/>
      <c r="S611" s="1027" t="str">
        <f t="shared" si="324"/>
        <v/>
      </c>
      <c r="T611" s="1027" t="str">
        <f t="shared" si="325"/>
        <v/>
      </c>
      <c r="U611" s="1148" t="str">
        <f t="shared" si="320"/>
        <v/>
      </c>
      <c r="V611" s="6"/>
      <c r="Z611" s="1072" t="str">
        <f t="shared" si="326"/>
        <v/>
      </c>
      <c r="AA611" s="1073">
        <f>+tab!$C$156</f>
        <v>0.62</v>
      </c>
      <c r="AB611" s="1074" t="e">
        <f t="shared" si="321"/>
        <v>#VALUE!</v>
      </c>
      <c r="AC611" s="1074" t="e">
        <f t="shared" si="322"/>
        <v>#VALUE!</v>
      </c>
      <c r="AD611" s="1074" t="e">
        <f t="shared" si="323"/>
        <v>#VALUE!</v>
      </c>
      <c r="AE611" s="1075" t="e">
        <f t="shared" si="327"/>
        <v>#VALUE!</v>
      </c>
      <c r="AF611" s="1075" t="e">
        <f t="shared" si="328"/>
        <v>#VALUE!</v>
      </c>
      <c r="AG611" s="1076">
        <f>IF(H611&gt;8,tab!C$157,tab!C$160)</f>
        <v>0.5</v>
      </c>
      <c r="AH611" s="1050">
        <f t="shared" si="329"/>
        <v>0</v>
      </c>
      <c r="AI611" s="1050">
        <f t="shared" si="330"/>
        <v>0</v>
      </c>
      <c r="AJ611" s="1077" t="e">
        <f t="shared" si="331"/>
        <v>#VALUE!</v>
      </c>
      <c r="AK611" s="1053" t="e">
        <f t="shared" si="332"/>
        <v>#VALUE!</v>
      </c>
      <c r="AL611" s="1052">
        <f t="shared" si="333"/>
        <v>30</v>
      </c>
      <c r="AM611" s="1052">
        <f t="shared" si="315"/>
        <v>30</v>
      </c>
      <c r="AN611" s="1078">
        <f t="shared" si="334"/>
        <v>0</v>
      </c>
      <c r="AU611" s="51"/>
      <c r="AV611" s="51"/>
    </row>
    <row r="612" spans="3:48" ht="13.15" customHeight="1" x14ac:dyDescent="0.2">
      <c r="C612" s="45"/>
      <c r="D612" s="196" t="str">
        <f>IF(op!D500=0,"",op!D500)</f>
        <v/>
      </c>
      <c r="E612" s="196" t="str">
        <f>IF(op!E500=0,"",op!E500)</f>
        <v/>
      </c>
      <c r="F612" s="196" t="str">
        <f>IF(op!F500=0,"",op!F500)</f>
        <v/>
      </c>
      <c r="G612" s="48" t="str">
        <f>IF(op!G500="","",op!G500+1)</f>
        <v/>
      </c>
      <c r="H612" s="1294" t="str">
        <f>IF(op!H500=0,"",op!H500)</f>
        <v/>
      </c>
      <c r="I612" s="48" t="str">
        <f>IF(op!I500=0,"",op!I500)</f>
        <v/>
      </c>
      <c r="J612" s="198" t="str">
        <f t="shared" si="300"/>
        <v/>
      </c>
      <c r="K612" s="1295" t="str">
        <f>IF(op!K500=0,0,op!K500)</f>
        <v/>
      </c>
      <c r="L612" s="963"/>
      <c r="M612" s="951" t="str">
        <f>IF(K612="","",IF(op!M500=0,0,op!M500))</f>
        <v/>
      </c>
      <c r="N612" s="951" t="str">
        <f>IF(K612="","",IF(op!N500=0,0,op!N500))</f>
        <v/>
      </c>
      <c r="O612" s="1083" t="str">
        <f t="shared" si="317"/>
        <v/>
      </c>
      <c r="P612" s="1084" t="str">
        <f t="shared" si="318"/>
        <v/>
      </c>
      <c r="Q612" s="1084" t="str">
        <f t="shared" si="319"/>
        <v/>
      </c>
      <c r="R612" s="963"/>
      <c r="S612" s="1027" t="str">
        <f t="shared" si="324"/>
        <v/>
      </c>
      <c r="T612" s="1027" t="str">
        <f t="shared" si="325"/>
        <v/>
      </c>
      <c r="U612" s="1148" t="str">
        <f t="shared" si="320"/>
        <v/>
      </c>
      <c r="V612" s="6"/>
      <c r="Z612" s="1072" t="str">
        <f t="shared" si="326"/>
        <v/>
      </c>
      <c r="AA612" s="1073">
        <f>+tab!$C$156</f>
        <v>0.62</v>
      </c>
      <c r="AB612" s="1074" t="e">
        <f t="shared" si="321"/>
        <v>#VALUE!</v>
      </c>
      <c r="AC612" s="1074" t="e">
        <f t="shared" si="322"/>
        <v>#VALUE!</v>
      </c>
      <c r="AD612" s="1074" t="e">
        <f t="shared" si="323"/>
        <v>#VALUE!</v>
      </c>
      <c r="AE612" s="1075" t="e">
        <f t="shared" si="327"/>
        <v>#VALUE!</v>
      </c>
      <c r="AF612" s="1075" t="e">
        <f t="shared" si="328"/>
        <v>#VALUE!</v>
      </c>
      <c r="AG612" s="1076">
        <f>IF(H612&gt;8,tab!C$157,tab!C$160)</f>
        <v>0.5</v>
      </c>
      <c r="AH612" s="1050">
        <f t="shared" si="329"/>
        <v>0</v>
      </c>
      <c r="AI612" s="1050">
        <f t="shared" si="330"/>
        <v>0</v>
      </c>
      <c r="AJ612" s="1077" t="e">
        <f t="shared" si="331"/>
        <v>#VALUE!</v>
      </c>
      <c r="AK612" s="1053" t="e">
        <f t="shared" si="332"/>
        <v>#VALUE!</v>
      </c>
      <c r="AL612" s="1052">
        <f t="shared" si="333"/>
        <v>30</v>
      </c>
      <c r="AM612" s="1052">
        <f t="shared" si="315"/>
        <v>30</v>
      </c>
      <c r="AN612" s="1078">
        <f t="shared" si="334"/>
        <v>0</v>
      </c>
      <c r="AU612" s="51"/>
      <c r="AV612" s="51"/>
    </row>
    <row r="613" spans="3:48" ht="13.15" customHeight="1" x14ac:dyDescent="0.2">
      <c r="C613" s="45"/>
      <c r="D613" s="196" t="str">
        <f>IF(op!D501=0,"",op!D501)</f>
        <v/>
      </c>
      <c r="E613" s="196" t="str">
        <f>IF(op!E501=0,"",op!E501)</f>
        <v/>
      </c>
      <c r="F613" s="196" t="str">
        <f>IF(op!F501=0,"",op!F501)</f>
        <v/>
      </c>
      <c r="G613" s="48" t="str">
        <f>IF(op!G501="","",op!G501+1)</f>
        <v/>
      </c>
      <c r="H613" s="1294" t="str">
        <f>IF(op!H501=0,"",op!H501)</f>
        <v/>
      </c>
      <c r="I613" s="48" t="str">
        <f>IF(op!I501=0,"",op!I501)</f>
        <v/>
      </c>
      <c r="J613" s="198" t="str">
        <f t="shared" si="300"/>
        <v/>
      </c>
      <c r="K613" s="1295" t="str">
        <f>IF(op!K501=0,0,op!K501)</f>
        <v/>
      </c>
      <c r="L613" s="963"/>
      <c r="M613" s="951" t="str">
        <f>IF(K613="","",IF(op!M501=0,0,op!M501))</f>
        <v/>
      </c>
      <c r="N613" s="951" t="str">
        <f>IF(K613="","",IF(op!N501=0,0,op!N501))</f>
        <v/>
      </c>
      <c r="O613" s="1083" t="str">
        <f t="shared" si="317"/>
        <v/>
      </c>
      <c r="P613" s="1084" t="str">
        <f t="shared" si="318"/>
        <v/>
      </c>
      <c r="Q613" s="1084" t="str">
        <f t="shared" si="319"/>
        <v/>
      </c>
      <c r="R613" s="963"/>
      <c r="S613" s="1027" t="str">
        <f t="shared" si="324"/>
        <v/>
      </c>
      <c r="T613" s="1027" t="str">
        <f t="shared" si="325"/>
        <v/>
      </c>
      <c r="U613" s="1148" t="str">
        <f t="shared" si="320"/>
        <v/>
      </c>
      <c r="V613" s="6"/>
      <c r="Z613" s="1072" t="str">
        <f t="shared" si="326"/>
        <v/>
      </c>
      <c r="AA613" s="1073">
        <f>+tab!$C$156</f>
        <v>0.62</v>
      </c>
      <c r="AB613" s="1074" t="e">
        <f t="shared" si="321"/>
        <v>#VALUE!</v>
      </c>
      <c r="AC613" s="1074" t="e">
        <f t="shared" si="322"/>
        <v>#VALUE!</v>
      </c>
      <c r="AD613" s="1074" t="e">
        <f t="shared" si="323"/>
        <v>#VALUE!</v>
      </c>
      <c r="AE613" s="1075" t="e">
        <f t="shared" si="327"/>
        <v>#VALUE!</v>
      </c>
      <c r="AF613" s="1075" t="e">
        <f t="shared" si="328"/>
        <v>#VALUE!</v>
      </c>
      <c r="AG613" s="1076">
        <f>IF(H613&gt;8,tab!C$157,tab!C$160)</f>
        <v>0.5</v>
      </c>
      <c r="AH613" s="1050">
        <f t="shared" si="329"/>
        <v>0</v>
      </c>
      <c r="AI613" s="1050">
        <f t="shared" si="330"/>
        <v>0</v>
      </c>
      <c r="AJ613" s="1077" t="e">
        <f t="shared" si="331"/>
        <v>#VALUE!</v>
      </c>
      <c r="AK613" s="1053" t="e">
        <f t="shared" si="332"/>
        <v>#VALUE!</v>
      </c>
      <c r="AL613" s="1052">
        <f t="shared" si="333"/>
        <v>30</v>
      </c>
      <c r="AM613" s="1052">
        <f t="shared" si="315"/>
        <v>30</v>
      </c>
      <c r="AN613" s="1078">
        <f t="shared" si="334"/>
        <v>0</v>
      </c>
      <c r="AU613" s="51"/>
      <c r="AV613" s="51"/>
    </row>
    <row r="614" spans="3:48" ht="13.15" customHeight="1" x14ac:dyDescent="0.2">
      <c r="C614" s="45"/>
      <c r="D614" s="196" t="str">
        <f>IF(op!D502=0,"",op!D502)</f>
        <v/>
      </c>
      <c r="E614" s="196" t="str">
        <f>IF(op!E502=0,"",op!E502)</f>
        <v/>
      </c>
      <c r="F614" s="196" t="str">
        <f>IF(op!F502=0,"",op!F502)</f>
        <v/>
      </c>
      <c r="G614" s="48" t="str">
        <f>IF(op!G502="","",op!G502+1)</f>
        <v/>
      </c>
      <c r="H614" s="1294" t="str">
        <f>IF(op!H502=0,"",op!H502)</f>
        <v/>
      </c>
      <c r="I614" s="48" t="str">
        <f>IF(op!I502=0,"",op!I502)</f>
        <v/>
      </c>
      <c r="J614" s="198" t="str">
        <f t="shared" si="300"/>
        <v/>
      </c>
      <c r="K614" s="1295" t="str">
        <f>IF(op!K502=0,0,op!K502)</f>
        <v/>
      </c>
      <c r="L614" s="963"/>
      <c r="M614" s="951" t="str">
        <f>IF(K614="","",IF(op!M502=0,0,op!M502))</f>
        <v/>
      </c>
      <c r="N614" s="951" t="str">
        <f>IF(K614="","",IF(op!N502=0,0,op!N502))</f>
        <v/>
      </c>
      <c r="O614" s="1083" t="str">
        <f t="shared" si="317"/>
        <v/>
      </c>
      <c r="P614" s="1084" t="str">
        <f t="shared" si="318"/>
        <v/>
      </c>
      <c r="Q614" s="1084" t="str">
        <f t="shared" si="319"/>
        <v/>
      </c>
      <c r="R614" s="963"/>
      <c r="S614" s="1027" t="str">
        <f t="shared" si="324"/>
        <v/>
      </c>
      <c r="T614" s="1027" t="str">
        <f t="shared" si="325"/>
        <v/>
      </c>
      <c r="U614" s="1148" t="str">
        <f t="shared" si="320"/>
        <v/>
      </c>
      <c r="V614" s="6"/>
      <c r="Z614" s="1072" t="str">
        <f t="shared" si="326"/>
        <v/>
      </c>
      <c r="AA614" s="1073">
        <f>+tab!$C$156</f>
        <v>0.62</v>
      </c>
      <c r="AB614" s="1074" t="e">
        <f t="shared" si="321"/>
        <v>#VALUE!</v>
      </c>
      <c r="AC614" s="1074" t="e">
        <f t="shared" si="322"/>
        <v>#VALUE!</v>
      </c>
      <c r="AD614" s="1074" t="e">
        <f t="shared" si="323"/>
        <v>#VALUE!</v>
      </c>
      <c r="AE614" s="1075" t="e">
        <f t="shared" si="327"/>
        <v>#VALUE!</v>
      </c>
      <c r="AF614" s="1075" t="e">
        <f t="shared" si="328"/>
        <v>#VALUE!</v>
      </c>
      <c r="AG614" s="1076">
        <f>IF(H614&gt;8,tab!C$157,tab!C$160)</f>
        <v>0.5</v>
      </c>
      <c r="AH614" s="1050">
        <f t="shared" si="329"/>
        <v>0</v>
      </c>
      <c r="AI614" s="1050">
        <f t="shared" si="330"/>
        <v>0</v>
      </c>
      <c r="AJ614" s="1077" t="e">
        <f t="shared" si="331"/>
        <v>#VALUE!</v>
      </c>
      <c r="AK614" s="1053" t="e">
        <f t="shared" si="332"/>
        <v>#VALUE!</v>
      </c>
      <c r="AL614" s="1052">
        <f t="shared" si="333"/>
        <v>30</v>
      </c>
      <c r="AM614" s="1052">
        <f t="shared" si="315"/>
        <v>30</v>
      </c>
      <c r="AN614" s="1078">
        <f t="shared" si="334"/>
        <v>0</v>
      </c>
      <c r="AU614" s="51"/>
      <c r="AV614" s="51"/>
    </row>
    <row r="615" spans="3:48" ht="13.15" customHeight="1" x14ac:dyDescent="0.2">
      <c r="C615" s="45"/>
      <c r="D615" s="196" t="str">
        <f>IF(op!D503=0,"",op!D503)</f>
        <v/>
      </c>
      <c r="E615" s="196" t="str">
        <f>IF(op!E503=0,"",op!E503)</f>
        <v/>
      </c>
      <c r="F615" s="196" t="str">
        <f>IF(op!F503=0,"",op!F503)</f>
        <v/>
      </c>
      <c r="G615" s="48" t="str">
        <f>IF(op!G503="","",op!G503+1)</f>
        <v/>
      </c>
      <c r="H615" s="1294" t="str">
        <f>IF(op!H503=0,"",op!H503)</f>
        <v/>
      </c>
      <c r="I615" s="48" t="str">
        <f>IF(op!I503=0,"",op!I503)</f>
        <v/>
      </c>
      <c r="J615" s="198" t="str">
        <f t="shared" si="300"/>
        <v/>
      </c>
      <c r="K615" s="1295" t="str">
        <f>IF(op!K503=0,0,op!K503)</f>
        <v/>
      </c>
      <c r="L615" s="963"/>
      <c r="M615" s="951" t="str">
        <f>IF(K615="","",IF(op!M503=0,0,op!M503))</f>
        <v/>
      </c>
      <c r="N615" s="951" t="str">
        <f>IF(K615="","",IF(op!N503=0,0,op!N503))</f>
        <v/>
      </c>
      <c r="O615" s="1083" t="str">
        <f t="shared" si="317"/>
        <v/>
      </c>
      <c r="P615" s="1084" t="str">
        <f t="shared" si="318"/>
        <v/>
      </c>
      <c r="Q615" s="1084" t="str">
        <f t="shared" si="319"/>
        <v/>
      </c>
      <c r="R615" s="963"/>
      <c r="S615" s="1027" t="str">
        <f t="shared" si="324"/>
        <v/>
      </c>
      <c r="T615" s="1027" t="str">
        <f t="shared" si="325"/>
        <v/>
      </c>
      <c r="U615" s="1148" t="str">
        <f t="shared" si="320"/>
        <v/>
      </c>
      <c r="V615" s="6"/>
      <c r="Z615" s="1072" t="str">
        <f t="shared" si="326"/>
        <v/>
      </c>
      <c r="AA615" s="1073">
        <f>+tab!$C$156</f>
        <v>0.62</v>
      </c>
      <c r="AB615" s="1074" t="e">
        <f t="shared" si="321"/>
        <v>#VALUE!</v>
      </c>
      <c r="AC615" s="1074" t="e">
        <f t="shared" si="322"/>
        <v>#VALUE!</v>
      </c>
      <c r="AD615" s="1074" t="e">
        <f t="shared" si="323"/>
        <v>#VALUE!</v>
      </c>
      <c r="AE615" s="1075" t="e">
        <f t="shared" si="327"/>
        <v>#VALUE!</v>
      </c>
      <c r="AF615" s="1075" t="e">
        <f t="shared" si="328"/>
        <v>#VALUE!</v>
      </c>
      <c r="AG615" s="1076">
        <f>IF(H615&gt;8,tab!C$157,tab!C$160)</f>
        <v>0.5</v>
      </c>
      <c r="AH615" s="1050">
        <f t="shared" si="329"/>
        <v>0</v>
      </c>
      <c r="AI615" s="1050">
        <f t="shared" si="330"/>
        <v>0</v>
      </c>
      <c r="AJ615" s="1077" t="e">
        <f t="shared" si="331"/>
        <v>#VALUE!</v>
      </c>
      <c r="AK615" s="1053" t="e">
        <f t="shared" si="332"/>
        <v>#VALUE!</v>
      </c>
      <c r="AL615" s="1052">
        <f t="shared" si="333"/>
        <v>30</v>
      </c>
      <c r="AM615" s="1052">
        <f t="shared" si="315"/>
        <v>30</v>
      </c>
      <c r="AN615" s="1078">
        <f t="shared" si="334"/>
        <v>0</v>
      </c>
      <c r="AU615" s="51"/>
      <c r="AV615" s="51"/>
    </row>
    <row r="616" spans="3:48" ht="13.15" customHeight="1" x14ac:dyDescent="0.2">
      <c r="C616" s="45"/>
      <c r="D616" s="196" t="str">
        <f>IF(op!D504=0,"",op!D504)</f>
        <v/>
      </c>
      <c r="E616" s="196" t="str">
        <f>IF(op!E504=0,"",op!E504)</f>
        <v/>
      </c>
      <c r="F616" s="196" t="str">
        <f>IF(op!F504=0,"",op!F504)</f>
        <v/>
      </c>
      <c r="G616" s="48" t="str">
        <f>IF(op!G504="","",op!G504+1)</f>
        <v/>
      </c>
      <c r="H616" s="1294" t="str">
        <f>IF(op!H504=0,"",op!H504)</f>
        <v/>
      </c>
      <c r="I616" s="48" t="str">
        <f>IF(op!I504=0,"",op!I504)</f>
        <v/>
      </c>
      <c r="J616" s="198" t="str">
        <f t="shared" si="300"/>
        <v/>
      </c>
      <c r="K616" s="1295" t="str">
        <f>IF(op!K504=0,0,op!K504)</f>
        <v/>
      </c>
      <c r="L616" s="963"/>
      <c r="M616" s="951" t="str">
        <f>IF(K616="","",IF(op!M504=0,0,op!M504))</f>
        <v/>
      </c>
      <c r="N616" s="951" t="str">
        <f>IF(K616="","",IF(op!N504=0,0,op!N504))</f>
        <v/>
      </c>
      <c r="O616" s="1083" t="str">
        <f t="shared" si="317"/>
        <v/>
      </c>
      <c r="P616" s="1084" t="str">
        <f t="shared" si="318"/>
        <v/>
      </c>
      <c r="Q616" s="1084" t="str">
        <f t="shared" si="319"/>
        <v/>
      </c>
      <c r="R616" s="963"/>
      <c r="S616" s="1027" t="str">
        <f t="shared" si="324"/>
        <v/>
      </c>
      <c r="T616" s="1027" t="str">
        <f t="shared" si="325"/>
        <v/>
      </c>
      <c r="U616" s="1148" t="str">
        <f t="shared" si="320"/>
        <v/>
      </c>
      <c r="V616" s="6"/>
      <c r="Z616" s="1072" t="str">
        <f t="shared" si="326"/>
        <v/>
      </c>
      <c r="AA616" s="1073">
        <f>+tab!$C$156</f>
        <v>0.62</v>
      </c>
      <c r="AB616" s="1074" t="e">
        <f t="shared" si="321"/>
        <v>#VALUE!</v>
      </c>
      <c r="AC616" s="1074" t="e">
        <f t="shared" si="322"/>
        <v>#VALUE!</v>
      </c>
      <c r="AD616" s="1074" t="e">
        <f t="shared" si="323"/>
        <v>#VALUE!</v>
      </c>
      <c r="AE616" s="1075" t="e">
        <f t="shared" si="327"/>
        <v>#VALUE!</v>
      </c>
      <c r="AF616" s="1075" t="e">
        <f t="shared" si="328"/>
        <v>#VALUE!</v>
      </c>
      <c r="AG616" s="1076">
        <f>IF(H616&gt;8,tab!C$157,tab!C$160)</f>
        <v>0.5</v>
      </c>
      <c r="AH616" s="1050">
        <f t="shared" si="329"/>
        <v>0</v>
      </c>
      <c r="AI616" s="1050">
        <f t="shared" si="330"/>
        <v>0</v>
      </c>
      <c r="AJ616" s="1077" t="e">
        <f t="shared" si="331"/>
        <v>#VALUE!</v>
      </c>
      <c r="AK616" s="1053" t="e">
        <f t="shared" si="332"/>
        <v>#VALUE!</v>
      </c>
      <c r="AL616" s="1052">
        <f t="shared" si="333"/>
        <v>30</v>
      </c>
      <c r="AM616" s="1052">
        <f t="shared" si="315"/>
        <v>30</v>
      </c>
      <c r="AN616" s="1078">
        <f t="shared" si="334"/>
        <v>0</v>
      </c>
      <c r="AU616" s="51"/>
      <c r="AV616" s="51"/>
    </row>
    <row r="617" spans="3:48" ht="13.15" customHeight="1" x14ac:dyDescent="0.2">
      <c r="C617" s="45"/>
      <c r="D617" s="196" t="str">
        <f>IF(op!D505=0,"",op!D505)</f>
        <v/>
      </c>
      <c r="E617" s="196" t="str">
        <f>IF(op!E505=0,"",op!E505)</f>
        <v/>
      </c>
      <c r="F617" s="196" t="str">
        <f>IF(op!F505=0,"",op!F505)</f>
        <v/>
      </c>
      <c r="G617" s="48" t="str">
        <f>IF(op!G505="","",op!G505+1)</f>
        <v/>
      </c>
      <c r="H617" s="1294" t="str">
        <f>IF(op!H505=0,"",op!H505)</f>
        <v/>
      </c>
      <c r="I617" s="48" t="str">
        <f>IF(op!I505=0,"",op!I505)</f>
        <v/>
      </c>
      <c r="J617" s="198" t="str">
        <f t="shared" si="300"/>
        <v/>
      </c>
      <c r="K617" s="1295" t="str">
        <f>IF(op!K505=0,0,op!K505)</f>
        <v/>
      </c>
      <c r="L617" s="963"/>
      <c r="M617" s="951" t="str">
        <f>IF(K617="","",IF(op!M505=0,0,op!M505))</f>
        <v/>
      </c>
      <c r="N617" s="951" t="str">
        <f>IF(K617="","",IF(op!N505=0,0,op!N505))</f>
        <v/>
      </c>
      <c r="O617" s="1083" t="str">
        <f t="shared" si="317"/>
        <v/>
      </c>
      <c r="P617" s="1084" t="str">
        <f t="shared" si="318"/>
        <v/>
      </c>
      <c r="Q617" s="1084" t="str">
        <f t="shared" si="319"/>
        <v/>
      </c>
      <c r="R617" s="963"/>
      <c r="S617" s="1027" t="str">
        <f t="shared" si="324"/>
        <v/>
      </c>
      <c r="T617" s="1027" t="str">
        <f t="shared" si="325"/>
        <v/>
      </c>
      <c r="U617" s="1148" t="str">
        <f t="shared" si="320"/>
        <v/>
      </c>
      <c r="V617" s="6"/>
      <c r="Z617" s="1072" t="str">
        <f t="shared" si="326"/>
        <v/>
      </c>
      <c r="AA617" s="1073">
        <f>+tab!$C$156</f>
        <v>0.62</v>
      </c>
      <c r="AB617" s="1074" t="e">
        <f t="shared" si="321"/>
        <v>#VALUE!</v>
      </c>
      <c r="AC617" s="1074" t="e">
        <f t="shared" si="322"/>
        <v>#VALUE!</v>
      </c>
      <c r="AD617" s="1074" t="e">
        <f t="shared" si="323"/>
        <v>#VALUE!</v>
      </c>
      <c r="AE617" s="1075" t="e">
        <f t="shared" si="327"/>
        <v>#VALUE!</v>
      </c>
      <c r="AF617" s="1075" t="e">
        <f t="shared" si="328"/>
        <v>#VALUE!</v>
      </c>
      <c r="AG617" s="1076">
        <f>IF(H617&gt;8,tab!C$157,tab!C$160)</f>
        <v>0.5</v>
      </c>
      <c r="AH617" s="1050">
        <f t="shared" si="329"/>
        <v>0</v>
      </c>
      <c r="AI617" s="1050">
        <f t="shared" si="330"/>
        <v>0</v>
      </c>
      <c r="AJ617" s="1077" t="e">
        <f t="shared" si="331"/>
        <v>#VALUE!</v>
      </c>
      <c r="AK617" s="1053" t="e">
        <f t="shared" si="332"/>
        <v>#VALUE!</v>
      </c>
      <c r="AL617" s="1052">
        <f t="shared" si="333"/>
        <v>30</v>
      </c>
      <c r="AM617" s="1052">
        <f t="shared" si="315"/>
        <v>30</v>
      </c>
      <c r="AN617" s="1078">
        <f t="shared" si="334"/>
        <v>0</v>
      </c>
      <c r="AU617" s="51"/>
      <c r="AV617" s="51"/>
    </row>
    <row r="618" spans="3:48" ht="13.15" customHeight="1" x14ac:dyDescent="0.2">
      <c r="C618" s="45"/>
      <c r="D618" s="196" t="str">
        <f>IF(op!D506=0,"",op!D506)</f>
        <v/>
      </c>
      <c r="E618" s="196" t="str">
        <f>IF(op!E506=0,"",op!E506)</f>
        <v/>
      </c>
      <c r="F618" s="196" t="str">
        <f>IF(op!F506=0,"",op!F506)</f>
        <v/>
      </c>
      <c r="G618" s="48" t="str">
        <f>IF(op!G506="","",op!G506+1)</f>
        <v/>
      </c>
      <c r="H618" s="1294" t="str">
        <f>IF(op!H506=0,"",op!H506)</f>
        <v/>
      </c>
      <c r="I618" s="48" t="str">
        <f>IF(op!I506=0,"",op!I506)</f>
        <v/>
      </c>
      <c r="J618" s="198" t="str">
        <f t="shared" si="300"/>
        <v/>
      </c>
      <c r="K618" s="1295" t="str">
        <f>IF(op!K506=0,0,op!K506)</f>
        <v/>
      </c>
      <c r="L618" s="963"/>
      <c r="M618" s="951" t="str">
        <f>IF(K618="","",IF(op!M506=0,0,op!M506))</f>
        <v/>
      </c>
      <c r="N618" s="951" t="str">
        <f>IF(K618="","",IF(op!N506=0,0,op!N506))</f>
        <v/>
      </c>
      <c r="O618" s="1083" t="str">
        <f t="shared" si="317"/>
        <v/>
      </c>
      <c r="P618" s="1084" t="str">
        <f t="shared" si="318"/>
        <v/>
      </c>
      <c r="Q618" s="1084" t="str">
        <f t="shared" si="319"/>
        <v/>
      </c>
      <c r="R618" s="963"/>
      <c r="S618" s="1027" t="str">
        <f t="shared" si="324"/>
        <v/>
      </c>
      <c r="T618" s="1027" t="str">
        <f t="shared" si="325"/>
        <v/>
      </c>
      <c r="U618" s="1148" t="str">
        <f t="shared" si="320"/>
        <v/>
      </c>
      <c r="V618" s="6"/>
      <c r="Z618" s="1072" t="str">
        <f t="shared" si="326"/>
        <v/>
      </c>
      <c r="AA618" s="1073">
        <f>+tab!$C$156</f>
        <v>0.62</v>
      </c>
      <c r="AB618" s="1074" t="e">
        <f t="shared" si="321"/>
        <v>#VALUE!</v>
      </c>
      <c r="AC618" s="1074" t="e">
        <f t="shared" si="322"/>
        <v>#VALUE!</v>
      </c>
      <c r="AD618" s="1074" t="e">
        <f t="shared" si="323"/>
        <v>#VALUE!</v>
      </c>
      <c r="AE618" s="1075" t="e">
        <f t="shared" si="327"/>
        <v>#VALUE!</v>
      </c>
      <c r="AF618" s="1075" t="e">
        <f t="shared" si="328"/>
        <v>#VALUE!</v>
      </c>
      <c r="AG618" s="1076">
        <f>IF(H618&gt;8,tab!C$157,tab!C$160)</f>
        <v>0.5</v>
      </c>
      <c r="AH618" s="1050">
        <f t="shared" si="329"/>
        <v>0</v>
      </c>
      <c r="AI618" s="1050">
        <f t="shared" si="330"/>
        <v>0</v>
      </c>
      <c r="AJ618" s="1077" t="e">
        <f t="shared" si="331"/>
        <v>#VALUE!</v>
      </c>
      <c r="AK618" s="1053" t="e">
        <f t="shared" si="332"/>
        <v>#VALUE!</v>
      </c>
      <c r="AL618" s="1052">
        <f t="shared" si="333"/>
        <v>30</v>
      </c>
      <c r="AM618" s="1052">
        <f t="shared" si="315"/>
        <v>30</v>
      </c>
      <c r="AN618" s="1078">
        <f t="shared" si="334"/>
        <v>0</v>
      </c>
      <c r="AU618" s="51"/>
      <c r="AV618" s="51"/>
    </row>
    <row r="619" spans="3:48" ht="13.15" customHeight="1" x14ac:dyDescent="0.2">
      <c r="C619" s="45"/>
      <c r="D619" s="196" t="str">
        <f>IF(op!D507=0,"",op!D507)</f>
        <v/>
      </c>
      <c r="E619" s="196" t="str">
        <f>IF(op!E507=0,"",op!E507)</f>
        <v/>
      </c>
      <c r="F619" s="196" t="str">
        <f>IF(op!F507=0,"",op!F507)</f>
        <v/>
      </c>
      <c r="G619" s="48" t="str">
        <f>IF(op!G507="","",op!G507+1)</f>
        <v/>
      </c>
      <c r="H619" s="1294" t="str">
        <f>IF(op!H507=0,"",op!H507)</f>
        <v/>
      </c>
      <c r="I619" s="48" t="str">
        <f>IF(op!I507=0,"",op!I507)</f>
        <v/>
      </c>
      <c r="J619" s="198" t="str">
        <f t="shared" si="300"/>
        <v/>
      </c>
      <c r="K619" s="1295" t="str">
        <f>IF(op!K507=0,0,op!K507)</f>
        <v/>
      </c>
      <c r="L619" s="963"/>
      <c r="M619" s="951" t="str">
        <f>IF(K619="","",IF(op!M507=0,0,op!M507))</f>
        <v/>
      </c>
      <c r="N619" s="951" t="str">
        <f>IF(K619="","",IF(op!N507=0,0,op!N507))</f>
        <v/>
      </c>
      <c r="O619" s="1083" t="str">
        <f t="shared" si="317"/>
        <v/>
      </c>
      <c r="P619" s="1084" t="str">
        <f t="shared" si="318"/>
        <v/>
      </c>
      <c r="Q619" s="1084" t="str">
        <f t="shared" si="319"/>
        <v/>
      </c>
      <c r="R619" s="963"/>
      <c r="S619" s="1027" t="str">
        <f t="shared" si="324"/>
        <v/>
      </c>
      <c r="T619" s="1027" t="str">
        <f t="shared" si="325"/>
        <v/>
      </c>
      <c r="U619" s="1148" t="str">
        <f t="shared" si="320"/>
        <v/>
      </c>
      <c r="V619" s="6"/>
      <c r="Z619" s="1072" t="str">
        <f t="shared" si="326"/>
        <v/>
      </c>
      <c r="AA619" s="1073">
        <f>+tab!$C$156</f>
        <v>0.62</v>
      </c>
      <c r="AB619" s="1074" t="e">
        <f t="shared" si="321"/>
        <v>#VALUE!</v>
      </c>
      <c r="AC619" s="1074" t="e">
        <f t="shared" si="322"/>
        <v>#VALUE!</v>
      </c>
      <c r="AD619" s="1074" t="e">
        <f t="shared" si="323"/>
        <v>#VALUE!</v>
      </c>
      <c r="AE619" s="1075" t="e">
        <f t="shared" si="327"/>
        <v>#VALUE!</v>
      </c>
      <c r="AF619" s="1075" t="e">
        <f t="shared" si="328"/>
        <v>#VALUE!</v>
      </c>
      <c r="AG619" s="1076">
        <f>IF(H619&gt;8,tab!C$157,tab!C$160)</f>
        <v>0.5</v>
      </c>
      <c r="AH619" s="1050">
        <f t="shared" si="329"/>
        <v>0</v>
      </c>
      <c r="AI619" s="1050">
        <f t="shared" si="330"/>
        <v>0</v>
      </c>
      <c r="AJ619" s="1077" t="e">
        <f t="shared" si="331"/>
        <v>#VALUE!</v>
      </c>
      <c r="AK619" s="1053" t="e">
        <f t="shared" si="332"/>
        <v>#VALUE!</v>
      </c>
      <c r="AL619" s="1052">
        <f t="shared" si="333"/>
        <v>30</v>
      </c>
      <c r="AM619" s="1052">
        <f t="shared" si="315"/>
        <v>30</v>
      </c>
      <c r="AN619" s="1078">
        <f t="shared" si="334"/>
        <v>0</v>
      </c>
      <c r="AU619" s="51"/>
      <c r="AV619" s="51"/>
    </row>
    <row r="620" spans="3:48" ht="13.15" customHeight="1" x14ac:dyDescent="0.2">
      <c r="C620" s="45"/>
      <c r="D620" s="196" t="str">
        <f>IF(op!D508=0,"",op!D508)</f>
        <v/>
      </c>
      <c r="E620" s="196" t="str">
        <f>IF(op!E508=0,"",op!E508)</f>
        <v/>
      </c>
      <c r="F620" s="196" t="str">
        <f>IF(op!F508=0,"",op!F508)</f>
        <v/>
      </c>
      <c r="G620" s="48" t="str">
        <f>IF(op!G508="","",op!G508+1)</f>
        <v/>
      </c>
      <c r="H620" s="1294" t="str">
        <f>IF(op!H508=0,"",op!H508)</f>
        <v/>
      </c>
      <c r="I620" s="48" t="str">
        <f>IF(op!I508=0,"",op!I508)</f>
        <v/>
      </c>
      <c r="J620" s="198" t="str">
        <f t="shared" si="300"/>
        <v/>
      </c>
      <c r="K620" s="1295" t="str">
        <f>IF(op!K508=0,0,op!K508)</f>
        <v/>
      </c>
      <c r="L620" s="963"/>
      <c r="M620" s="951" t="str">
        <f>IF(K620="","",IF(op!M508=0,0,op!M508))</f>
        <v/>
      </c>
      <c r="N620" s="951" t="str">
        <f>IF(K620="","",IF(op!N508=0,0,op!N508))</f>
        <v/>
      </c>
      <c r="O620" s="1083" t="str">
        <f t="shared" si="317"/>
        <v/>
      </c>
      <c r="P620" s="1084" t="str">
        <f t="shared" si="318"/>
        <v/>
      </c>
      <c r="Q620" s="1084" t="str">
        <f t="shared" si="319"/>
        <v/>
      </c>
      <c r="R620" s="963"/>
      <c r="S620" s="1027" t="str">
        <f t="shared" si="324"/>
        <v/>
      </c>
      <c r="T620" s="1027" t="str">
        <f t="shared" si="325"/>
        <v/>
      </c>
      <c r="U620" s="1148" t="str">
        <f t="shared" si="320"/>
        <v/>
      </c>
      <c r="V620" s="6"/>
      <c r="Z620" s="1072" t="str">
        <f t="shared" si="326"/>
        <v/>
      </c>
      <c r="AA620" s="1073">
        <f>+tab!$C$156</f>
        <v>0.62</v>
      </c>
      <c r="AB620" s="1074" t="e">
        <f t="shared" si="321"/>
        <v>#VALUE!</v>
      </c>
      <c r="AC620" s="1074" t="e">
        <f t="shared" si="322"/>
        <v>#VALUE!</v>
      </c>
      <c r="AD620" s="1074" t="e">
        <f t="shared" si="323"/>
        <v>#VALUE!</v>
      </c>
      <c r="AE620" s="1075" t="e">
        <f t="shared" si="327"/>
        <v>#VALUE!</v>
      </c>
      <c r="AF620" s="1075" t="e">
        <f t="shared" si="328"/>
        <v>#VALUE!</v>
      </c>
      <c r="AG620" s="1076">
        <f>IF(H620&gt;8,tab!C$157,tab!C$160)</f>
        <v>0.5</v>
      </c>
      <c r="AH620" s="1050">
        <f t="shared" si="329"/>
        <v>0</v>
      </c>
      <c r="AI620" s="1050">
        <f t="shared" si="330"/>
        <v>0</v>
      </c>
      <c r="AJ620" s="1077" t="e">
        <f t="shared" si="331"/>
        <v>#VALUE!</v>
      </c>
      <c r="AK620" s="1053" t="e">
        <f t="shared" si="332"/>
        <v>#VALUE!</v>
      </c>
      <c r="AL620" s="1052">
        <f t="shared" si="333"/>
        <v>30</v>
      </c>
      <c r="AM620" s="1052">
        <f t="shared" si="315"/>
        <v>30</v>
      </c>
      <c r="AN620" s="1078">
        <f t="shared" si="334"/>
        <v>0</v>
      </c>
      <c r="AU620" s="51"/>
      <c r="AV620" s="51"/>
    </row>
    <row r="621" spans="3:48" ht="13.15" customHeight="1" x14ac:dyDescent="0.2">
      <c r="C621" s="45"/>
      <c r="D621" s="196" t="str">
        <f>IF(op!D509=0,"",op!D509)</f>
        <v/>
      </c>
      <c r="E621" s="196" t="str">
        <f>IF(op!E509=0,"",op!E509)</f>
        <v/>
      </c>
      <c r="F621" s="196" t="str">
        <f>IF(op!F509=0,"",op!F509)</f>
        <v/>
      </c>
      <c r="G621" s="48" t="str">
        <f>IF(op!G509="","",op!G509+1)</f>
        <v/>
      </c>
      <c r="H621" s="1294" t="str">
        <f>IF(op!H509=0,"",op!H509)</f>
        <v/>
      </c>
      <c r="I621" s="48" t="str">
        <f>IF(op!I509=0,"",op!I509)</f>
        <v/>
      </c>
      <c r="J621" s="198" t="str">
        <f t="shared" si="300"/>
        <v/>
      </c>
      <c r="K621" s="1295" t="str">
        <f>IF(op!K509=0,0,op!K509)</f>
        <v/>
      </c>
      <c r="L621" s="963"/>
      <c r="M621" s="951" t="str">
        <f>IF(K621="","",IF(op!M509=0,0,op!M509))</f>
        <v/>
      </c>
      <c r="N621" s="951" t="str">
        <f>IF(K621="","",IF(op!N509=0,0,op!N509))</f>
        <v/>
      </c>
      <c r="O621" s="1083" t="str">
        <f t="shared" si="317"/>
        <v/>
      </c>
      <c r="P621" s="1084" t="str">
        <f t="shared" si="318"/>
        <v/>
      </c>
      <c r="Q621" s="1084" t="str">
        <f t="shared" si="319"/>
        <v/>
      </c>
      <c r="R621" s="963"/>
      <c r="S621" s="1027" t="str">
        <f t="shared" si="324"/>
        <v/>
      </c>
      <c r="T621" s="1027" t="str">
        <f t="shared" si="325"/>
        <v/>
      </c>
      <c r="U621" s="1148" t="str">
        <f t="shared" si="320"/>
        <v/>
      </c>
      <c r="V621" s="6"/>
      <c r="Z621" s="1072" t="str">
        <f t="shared" si="326"/>
        <v/>
      </c>
      <c r="AA621" s="1073">
        <f>+tab!$C$156</f>
        <v>0.62</v>
      </c>
      <c r="AB621" s="1074" t="e">
        <f t="shared" si="321"/>
        <v>#VALUE!</v>
      </c>
      <c r="AC621" s="1074" t="e">
        <f t="shared" si="322"/>
        <v>#VALUE!</v>
      </c>
      <c r="AD621" s="1074" t="e">
        <f t="shared" si="323"/>
        <v>#VALUE!</v>
      </c>
      <c r="AE621" s="1075" t="e">
        <f t="shared" si="327"/>
        <v>#VALUE!</v>
      </c>
      <c r="AF621" s="1075" t="e">
        <f t="shared" si="328"/>
        <v>#VALUE!</v>
      </c>
      <c r="AG621" s="1076">
        <f>IF(H621&gt;8,tab!C$157,tab!C$160)</f>
        <v>0.5</v>
      </c>
      <c r="AH621" s="1050">
        <f t="shared" si="329"/>
        <v>0</v>
      </c>
      <c r="AI621" s="1050">
        <f t="shared" si="330"/>
        <v>0</v>
      </c>
      <c r="AJ621" s="1077" t="e">
        <f t="shared" si="331"/>
        <v>#VALUE!</v>
      </c>
      <c r="AK621" s="1053" t="e">
        <f t="shared" si="332"/>
        <v>#VALUE!</v>
      </c>
      <c r="AL621" s="1052">
        <f t="shared" si="333"/>
        <v>30</v>
      </c>
      <c r="AM621" s="1052">
        <f t="shared" si="315"/>
        <v>30</v>
      </c>
      <c r="AN621" s="1078">
        <f t="shared" si="334"/>
        <v>0</v>
      </c>
      <c r="AU621" s="51"/>
      <c r="AV621" s="51"/>
    </row>
    <row r="622" spans="3:48" ht="13.15" customHeight="1" x14ac:dyDescent="0.2">
      <c r="C622" s="45"/>
      <c r="D622" s="196" t="str">
        <f>IF(op!D510=0,"",op!D510)</f>
        <v/>
      </c>
      <c r="E622" s="196" t="str">
        <f>IF(op!E510=0,"",op!E510)</f>
        <v/>
      </c>
      <c r="F622" s="196" t="str">
        <f>IF(op!F510=0,"",op!F510)</f>
        <v/>
      </c>
      <c r="G622" s="48" t="str">
        <f>IF(op!G510="","",op!G510+1)</f>
        <v/>
      </c>
      <c r="H622" s="1294" t="str">
        <f>IF(op!H510=0,"",op!H510)</f>
        <v/>
      </c>
      <c r="I622" s="48" t="str">
        <f>IF(op!I510=0,"",op!I510)</f>
        <v/>
      </c>
      <c r="J622" s="198" t="str">
        <f t="shared" si="300"/>
        <v/>
      </c>
      <c r="K622" s="1295" t="str">
        <f>IF(op!K510=0,0,op!K510)</f>
        <v/>
      </c>
      <c r="L622" s="963"/>
      <c r="M622" s="951" t="str">
        <f>IF(K622="","",IF(op!M510=0,0,op!M510))</f>
        <v/>
      </c>
      <c r="N622" s="951" t="str">
        <f>IF(K622="","",IF(op!N510=0,0,op!N510))</f>
        <v/>
      </c>
      <c r="O622" s="1083" t="str">
        <f t="shared" si="317"/>
        <v/>
      </c>
      <c r="P622" s="1084" t="str">
        <f t="shared" si="318"/>
        <v/>
      </c>
      <c r="Q622" s="1084" t="str">
        <f t="shared" si="319"/>
        <v/>
      </c>
      <c r="R622" s="963"/>
      <c r="S622" s="1027" t="str">
        <f t="shared" si="324"/>
        <v/>
      </c>
      <c r="T622" s="1027" t="str">
        <f t="shared" si="325"/>
        <v/>
      </c>
      <c r="U622" s="1148" t="str">
        <f t="shared" si="320"/>
        <v/>
      </c>
      <c r="V622" s="6"/>
      <c r="Z622" s="1072" t="str">
        <f t="shared" si="326"/>
        <v/>
      </c>
      <c r="AA622" s="1073">
        <f>+tab!$C$156</f>
        <v>0.62</v>
      </c>
      <c r="AB622" s="1074" t="e">
        <f t="shared" si="321"/>
        <v>#VALUE!</v>
      </c>
      <c r="AC622" s="1074" t="e">
        <f t="shared" si="322"/>
        <v>#VALUE!</v>
      </c>
      <c r="AD622" s="1074" t="e">
        <f t="shared" si="323"/>
        <v>#VALUE!</v>
      </c>
      <c r="AE622" s="1075" t="e">
        <f t="shared" si="327"/>
        <v>#VALUE!</v>
      </c>
      <c r="AF622" s="1075" t="e">
        <f t="shared" si="328"/>
        <v>#VALUE!</v>
      </c>
      <c r="AG622" s="1076">
        <f>IF(H622&gt;8,tab!C$157,tab!C$160)</f>
        <v>0.5</v>
      </c>
      <c r="AH622" s="1050">
        <f t="shared" si="329"/>
        <v>0</v>
      </c>
      <c r="AI622" s="1050">
        <f t="shared" si="330"/>
        <v>0</v>
      </c>
      <c r="AJ622" s="1077" t="e">
        <f t="shared" si="331"/>
        <v>#VALUE!</v>
      </c>
      <c r="AK622" s="1053" t="e">
        <f t="shared" si="332"/>
        <v>#VALUE!</v>
      </c>
      <c r="AL622" s="1052">
        <f t="shared" si="333"/>
        <v>30</v>
      </c>
      <c r="AM622" s="1052">
        <f t="shared" si="315"/>
        <v>30</v>
      </c>
      <c r="AN622" s="1078">
        <f t="shared" si="334"/>
        <v>0</v>
      </c>
      <c r="AU622" s="51"/>
      <c r="AV622" s="51"/>
    </row>
    <row r="623" spans="3:48" ht="13.15" customHeight="1" x14ac:dyDescent="0.2">
      <c r="C623" s="45"/>
      <c r="D623" s="196" t="str">
        <f>IF(op!D511=0,"",op!D511)</f>
        <v/>
      </c>
      <c r="E623" s="196" t="str">
        <f>IF(op!E511=0,"",op!E511)</f>
        <v/>
      </c>
      <c r="F623" s="196" t="str">
        <f>IF(op!F511=0,"",op!F511)</f>
        <v/>
      </c>
      <c r="G623" s="48" t="str">
        <f>IF(op!G511="","",op!G511+1)</f>
        <v/>
      </c>
      <c r="H623" s="1294" t="str">
        <f>IF(op!H511=0,"",op!H511)</f>
        <v/>
      </c>
      <c r="I623" s="48" t="str">
        <f>IF(op!I511=0,"",op!I511)</f>
        <v/>
      </c>
      <c r="J623" s="198" t="str">
        <f t="shared" si="300"/>
        <v/>
      </c>
      <c r="K623" s="1295" t="str">
        <f>IF(op!K511=0,0,op!K511)</f>
        <v/>
      </c>
      <c r="L623" s="963"/>
      <c r="M623" s="951" t="str">
        <f>IF(K623="","",IF(op!M511=0,0,op!M511))</f>
        <v/>
      </c>
      <c r="N623" s="951" t="str">
        <f>IF(K623="","",IF(op!N511=0,0,op!N511))</f>
        <v/>
      </c>
      <c r="O623" s="1083" t="str">
        <f t="shared" si="317"/>
        <v/>
      </c>
      <c r="P623" s="1084" t="str">
        <f t="shared" si="318"/>
        <v/>
      </c>
      <c r="Q623" s="1084" t="str">
        <f t="shared" si="319"/>
        <v/>
      </c>
      <c r="R623" s="963"/>
      <c r="S623" s="1027" t="str">
        <f t="shared" si="324"/>
        <v/>
      </c>
      <c r="T623" s="1027" t="str">
        <f t="shared" si="325"/>
        <v/>
      </c>
      <c r="U623" s="1148" t="str">
        <f t="shared" si="320"/>
        <v/>
      </c>
      <c r="V623" s="6"/>
      <c r="Z623" s="1072" t="str">
        <f t="shared" si="326"/>
        <v/>
      </c>
      <c r="AA623" s="1073">
        <f>+tab!$C$156</f>
        <v>0.62</v>
      </c>
      <c r="AB623" s="1074" t="e">
        <f t="shared" si="321"/>
        <v>#VALUE!</v>
      </c>
      <c r="AC623" s="1074" t="e">
        <f t="shared" si="322"/>
        <v>#VALUE!</v>
      </c>
      <c r="AD623" s="1074" t="e">
        <f t="shared" si="323"/>
        <v>#VALUE!</v>
      </c>
      <c r="AE623" s="1075" t="e">
        <f t="shared" si="327"/>
        <v>#VALUE!</v>
      </c>
      <c r="AF623" s="1075" t="e">
        <f t="shared" si="328"/>
        <v>#VALUE!</v>
      </c>
      <c r="AG623" s="1076">
        <f>IF(H623&gt;8,tab!C$157,tab!C$160)</f>
        <v>0.5</v>
      </c>
      <c r="AH623" s="1050">
        <f t="shared" si="329"/>
        <v>0</v>
      </c>
      <c r="AI623" s="1050">
        <f t="shared" si="330"/>
        <v>0</v>
      </c>
      <c r="AJ623" s="1077" t="e">
        <f t="shared" si="331"/>
        <v>#VALUE!</v>
      </c>
      <c r="AK623" s="1053" t="e">
        <f t="shared" si="332"/>
        <v>#VALUE!</v>
      </c>
      <c r="AL623" s="1052">
        <f t="shared" si="333"/>
        <v>30</v>
      </c>
      <c r="AM623" s="1052">
        <f t="shared" si="315"/>
        <v>30</v>
      </c>
      <c r="AN623" s="1078">
        <f t="shared" si="334"/>
        <v>0</v>
      </c>
      <c r="AU623" s="51"/>
      <c r="AV623" s="51"/>
    </row>
    <row r="624" spans="3:48" ht="13.15" customHeight="1" x14ac:dyDescent="0.2">
      <c r="C624" s="45"/>
      <c r="D624" s="196" t="str">
        <f>IF(op!D512=0,"",op!D512)</f>
        <v/>
      </c>
      <c r="E624" s="196" t="str">
        <f>IF(op!E512=0,"",op!E512)</f>
        <v/>
      </c>
      <c r="F624" s="196" t="str">
        <f>IF(op!F512=0,"",op!F512)</f>
        <v/>
      </c>
      <c r="G624" s="48" t="str">
        <f>IF(op!G512="","",op!G512+1)</f>
        <v/>
      </c>
      <c r="H624" s="1294" t="str">
        <f>IF(op!H512=0,"",op!H512)</f>
        <v/>
      </c>
      <c r="I624" s="48" t="str">
        <f>IF(op!I512=0,"",op!I512)</f>
        <v/>
      </c>
      <c r="J624" s="198" t="str">
        <f t="shared" si="300"/>
        <v/>
      </c>
      <c r="K624" s="1295" t="str">
        <f>IF(op!K512=0,0,op!K512)</f>
        <v/>
      </c>
      <c r="L624" s="963"/>
      <c r="M624" s="951" t="str">
        <f>IF(K624="","",IF(op!M512=0,0,op!M512))</f>
        <v/>
      </c>
      <c r="N624" s="951" t="str">
        <f>IF(K624="","",IF(op!N512=0,0,op!N512))</f>
        <v/>
      </c>
      <c r="O624" s="1083" t="str">
        <f t="shared" si="317"/>
        <v/>
      </c>
      <c r="P624" s="1084" t="str">
        <f t="shared" si="318"/>
        <v/>
      </c>
      <c r="Q624" s="1084" t="str">
        <f t="shared" si="319"/>
        <v/>
      </c>
      <c r="R624" s="963"/>
      <c r="S624" s="1027" t="str">
        <f t="shared" si="324"/>
        <v/>
      </c>
      <c r="T624" s="1027" t="str">
        <f t="shared" si="325"/>
        <v/>
      </c>
      <c r="U624" s="1148" t="str">
        <f t="shared" si="320"/>
        <v/>
      </c>
      <c r="V624" s="6"/>
      <c r="Z624" s="1072" t="str">
        <f t="shared" si="326"/>
        <v/>
      </c>
      <c r="AA624" s="1073">
        <f>+tab!$C$156</f>
        <v>0.62</v>
      </c>
      <c r="AB624" s="1074" t="e">
        <f t="shared" si="321"/>
        <v>#VALUE!</v>
      </c>
      <c r="AC624" s="1074" t="e">
        <f t="shared" si="322"/>
        <v>#VALUE!</v>
      </c>
      <c r="AD624" s="1074" t="e">
        <f t="shared" si="323"/>
        <v>#VALUE!</v>
      </c>
      <c r="AE624" s="1075" t="e">
        <f t="shared" si="327"/>
        <v>#VALUE!</v>
      </c>
      <c r="AF624" s="1075" t="e">
        <f t="shared" si="328"/>
        <v>#VALUE!</v>
      </c>
      <c r="AG624" s="1076">
        <f>IF(H624&gt;8,tab!C$157,tab!C$160)</f>
        <v>0.5</v>
      </c>
      <c r="AH624" s="1050">
        <f t="shared" si="329"/>
        <v>0</v>
      </c>
      <c r="AI624" s="1050">
        <f t="shared" si="330"/>
        <v>0</v>
      </c>
      <c r="AJ624" s="1077" t="e">
        <f t="shared" si="331"/>
        <v>#VALUE!</v>
      </c>
      <c r="AK624" s="1053" t="e">
        <f t="shared" si="332"/>
        <v>#VALUE!</v>
      </c>
      <c r="AL624" s="1052">
        <f t="shared" si="333"/>
        <v>30</v>
      </c>
      <c r="AM624" s="1052">
        <f t="shared" si="315"/>
        <v>30</v>
      </c>
      <c r="AN624" s="1078">
        <f t="shared" si="334"/>
        <v>0</v>
      </c>
      <c r="AU624" s="51"/>
      <c r="AV624" s="51"/>
    </row>
    <row r="625" spans="3:48" ht="13.15" customHeight="1" x14ac:dyDescent="0.2">
      <c r="C625" s="45"/>
      <c r="D625" s="196" t="str">
        <f>IF(op!D513=0,"",op!D513)</f>
        <v/>
      </c>
      <c r="E625" s="196" t="str">
        <f>IF(op!E513=0,"",op!E513)</f>
        <v/>
      </c>
      <c r="F625" s="196" t="str">
        <f>IF(op!F513=0,"",op!F513)</f>
        <v/>
      </c>
      <c r="G625" s="48" t="str">
        <f>IF(op!G513="","",op!G513+1)</f>
        <v/>
      </c>
      <c r="H625" s="1294" t="str">
        <f>IF(op!H513=0,"",op!H513)</f>
        <v/>
      </c>
      <c r="I625" s="48" t="str">
        <f>IF(op!I513=0,"",op!I513)</f>
        <v/>
      </c>
      <c r="J625" s="198" t="str">
        <f t="shared" si="300"/>
        <v/>
      </c>
      <c r="K625" s="1295" t="str">
        <f>IF(op!K513=0,0,op!K513)</f>
        <v/>
      </c>
      <c r="L625" s="963"/>
      <c r="M625" s="951" t="str">
        <f>IF(K625="","",IF(op!M513=0,0,op!M513))</f>
        <v/>
      </c>
      <c r="N625" s="951" t="str">
        <f>IF(K625="","",IF(op!N513=0,0,op!N513))</f>
        <v/>
      </c>
      <c r="O625" s="1083" t="str">
        <f t="shared" si="317"/>
        <v/>
      </c>
      <c r="P625" s="1084" t="str">
        <f t="shared" si="318"/>
        <v/>
      </c>
      <c r="Q625" s="1084" t="str">
        <f t="shared" si="319"/>
        <v/>
      </c>
      <c r="R625" s="963"/>
      <c r="S625" s="1027" t="str">
        <f t="shared" si="324"/>
        <v/>
      </c>
      <c r="T625" s="1027" t="str">
        <f t="shared" si="325"/>
        <v/>
      </c>
      <c r="U625" s="1148" t="str">
        <f t="shared" si="320"/>
        <v/>
      </c>
      <c r="V625" s="6"/>
      <c r="Z625" s="1072" t="str">
        <f t="shared" si="326"/>
        <v/>
      </c>
      <c r="AA625" s="1073">
        <f>+tab!$C$156</f>
        <v>0.62</v>
      </c>
      <c r="AB625" s="1074" t="e">
        <f t="shared" si="321"/>
        <v>#VALUE!</v>
      </c>
      <c r="AC625" s="1074" t="e">
        <f t="shared" si="322"/>
        <v>#VALUE!</v>
      </c>
      <c r="AD625" s="1074" t="e">
        <f t="shared" si="323"/>
        <v>#VALUE!</v>
      </c>
      <c r="AE625" s="1075" t="e">
        <f t="shared" si="327"/>
        <v>#VALUE!</v>
      </c>
      <c r="AF625" s="1075" t="e">
        <f t="shared" si="328"/>
        <v>#VALUE!</v>
      </c>
      <c r="AG625" s="1076">
        <f>IF(H625&gt;8,tab!C$157,tab!C$160)</f>
        <v>0.5</v>
      </c>
      <c r="AH625" s="1050">
        <f t="shared" si="329"/>
        <v>0</v>
      </c>
      <c r="AI625" s="1050">
        <f t="shared" si="330"/>
        <v>0</v>
      </c>
      <c r="AJ625" s="1077" t="e">
        <f t="shared" si="331"/>
        <v>#VALUE!</v>
      </c>
      <c r="AK625" s="1053" t="e">
        <f t="shared" si="332"/>
        <v>#VALUE!</v>
      </c>
      <c r="AL625" s="1052">
        <f t="shared" si="333"/>
        <v>30</v>
      </c>
      <c r="AM625" s="1052">
        <f t="shared" si="315"/>
        <v>30</v>
      </c>
      <c r="AN625" s="1078">
        <f t="shared" si="334"/>
        <v>0</v>
      </c>
      <c r="AU625" s="51"/>
      <c r="AV625" s="51"/>
    </row>
    <row r="626" spans="3:48" ht="13.15" customHeight="1" x14ac:dyDescent="0.2">
      <c r="C626" s="45"/>
      <c r="D626" s="196" t="str">
        <f>IF(op!D514=0,"",op!D514)</f>
        <v/>
      </c>
      <c r="E626" s="196" t="str">
        <f>IF(op!E514=0,"",op!E514)</f>
        <v/>
      </c>
      <c r="F626" s="196" t="str">
        <f>IF(op!F514=0,"",op!F514)</f>
        <v/>
      </c>
      <c r="G626" s="48" t="str">
        <f>IF(op!G514="","",op!G514+1)</f>
        <v/>
      </c>
      <c r="H626" s="1294" t="str">
        <f>IF(op!H514=0,"",op!H514)</f>
        <v/>
      </c>
      <c r="I626" s="48" t="str">
        <f>IF(op!I514=0,"",op!I514)</f>
        <v/>
      </c>
      <c r="J626" s="198" t="str">
        <f t="shared" si="300"/>
        <v/>
      </c>
      <c r="K626" s="1295" t="str">
        <f>IF(op!K514=0,0,op!K514)</f>
        <v/>
      </c>
      <c r="L626" s="963"/>
      <c r="M626" s="951" t="str">
        <f>IF(K626="","",IF(op!M514=0,0,op!M514))</f>
        <v/>
      </c>
      <c r="N626" s="951" t="str">
        <f>IF(K626="","",IF(op!N514=0,0,op!N514))</f>
        <v/>
      </c>
      <c r="O626" s="1083" t="str">
        <f t="shared" si="317"/>
        <v/>
      </c>
      <c r="P626" s="1084" t="str">
        <f t="shared" si="318"/>
        <v/>
      </c>
      <c r="Q626" s="1084" t="str">
        <f t="shared" si="319"/>
        <v/>
      </c>
      <c r="R626" s="963"/>
      <c r="S626" s="1027" t="str">
        <f t="shared" si="324"/>
        <v/>
      </c>
      <c r="T626" s="1027" t="str">
        <f t="shared" si="325"/>
        <v/>
      </c>
      <c r="U626" s="1148" t="str">
        <f t="shared" si="320"/>
        <v/>
      </c>
      <c r="V626" s="6"/>
      <c r="Z626" s="1072" t="str">
        <f t="shared" si="326"/>
        <v/>
      </c>
      <c r="AA626" s="1073">
        <f>+tab!$C$156</f>
        <v>0.62</v>
      </c>
      <c r="AB626" s="1074" t="e">
        <f t="shared" si="321"/>
        <v>#VALUE!</v>
      </c>
      <c r="AC626" s="1074" t="e">
        <f t="shared" si="322"/>
        <v>#VALUE!</v>
      </c>
      <c r="AD626" s="1074" t="e">
        <f t="shared" si="323"/>
        <v>#VALUE!</v>
      </c>
      <c r="AE626" s="1075" t="e">
        <f t="shared" si="327"/>
        <v>#VALUE!</v>
      </c>
      <c r="AF626" s="1075" t="e">
        <f t="shared" si="328"/>
        <v>#VALUE!</v>
      </c>
      <c r="AG626" s="1076">
        <f>IF(H626&gt;8,tab!C$157,tab!C$160)</f>
        <v>0.5</v>
      </c>
      <c r="AH626" s="1050">
        <f t="shared" si="329"/>
        <v>0</v>
      </c>
      <c r="AI626" s="1050">
        <f t="shared" si="330"/>
        <v>0</v>
      </c>
      <c r="AJ626" s="1077" t="e">
        <f t="shared" si="331"/>
        <v>#VALUE!</v>
      </c>
      <c r="AK626" s="1053" t="e">
        <f t="shared" si="332"/>
        <v>#VALUE!</v>
      </c>
      <c r="AL626" s="1052">
        <f t="shared" si="333"/>
        <v>30</v>
      </c>
      <c r="AM626" s="1052">
        <f t="shared" si="315"/>
        <v>30</v>
      </c>
      <c r="AN626" s="1078">
        <f t="shared" si="334"/>
        <v>0</v>
      </c>
      <c r="AU626" s="51"/>
      <c r="AV626" s="51"/>
    </row>
    <row r="627" spans="3:48" ht="13.15" customHeight="1" x14ac:dyDescent="0.2">
      <c r="C627" s="45"/>
      <c r="D627" s="196" t="str">
        <f>IF(op!D515=0,"",op!D515)</f>
        <v/>
      </c>
      <c r="E627" s="196" t="str">
        <f>IF(op!E515=0,"",op!E515)</f>
        <v/>
      </c>
      <c r="F627" s="196" t="str">
        <f>IF(op!F515=0,"",op!F515)</f>
        <v/>
      </c>
      <c r="G627" s="48" t="str">
        <f>IF(op!G515="","",op!G515+1)</f>
        <v/>
      </c>
      <c r="H627" s="1294" t="str">
        <f>IF(op!H515=0,"",op!H515)</f>
        <v/>
      </c>
      <c r="I627" s="48" t="str">
        <f>IF(op!I515=0,"",op!I515)</f>
        <v/>
      </c>
      <c r="J627" s="198" t="str">
        <f t="shared" si="300"/>
        <v/>
      </c>
      <c r="K627" s="1295" t="str">
        <f>IF(op!K515=0,0,op!K515)</f>
        <v/>
      </c>
      <c r="L627" s="963"/>
      <c r="M627" s="951" t="str">
        <f>IF(K627="","",IF(op!M515=0,0,op!M515))</f>
        <v/>
      </c>
      <c r="N627" s="951" t="str">
        <f>IF(K627="","",IF(op!N515=0,0,op!N515))</f>
        <v/>
      </c>
      <c r="O627" s="1083" t="str">
        <f t="shared" si="317"/>
        <v/>
      </c>
      <c r="P627" s="1084" t="str">
        <f t="shared" si="318"/>
        <v/>
      </c>
      <c r="Q627" s="1084" t="str">
        <f t="shared" si="319"/>
        <v/>
      </c>
      <c r="R627" s="963"/>
      <c r="S627" s="1027" t="str">
        <f t="shared" si="324"/>
        <v/>
      </c>
      <c r="T627" s="1027" t="str">
        <f t="shared" si="325"/>
        <v/>
      </c>
      <c r="U627" s="1148" t="str">
        <f t="shared" si="320"/>
        <v/>
      </c>
      <c r="V627" s="6"/>
      <c r="Z627" s="1072" t="str">
        <f t="shared" si="326"/>
        <v/>
      </c>
      <c r="AA627" s="1073">
        <f>+tab!$C$156</f>
        <v>0.62</v>
      </c>
      <c r="AB627" s="1074" t="e">
        <f t="shared" si="321"/>
        <v>#VALUE!</v>
      </c>
      <c r="AC627" s="1074" t="e">
        <f t="shared" si="322"/>
        <v>#VALUE!</v>
      </c>
      <c r="AD627" s="1074" t="e">
        <f t="shared" si="323"/>
        <v>#VALUE!</v>
      </c>
      <c r="AE627" s="1075" t="e">
        <f t="shared" si="327"/>
        <v>#VALUE!</v>
      </c>
      <c r="AF627" s="1075" t="e">
        <f t="shared" si="328"/>
        <v>#VALUE!</v>
      </c>
      <c r="AG627" s="1076">
        <f>IF(H627&gt;8,tab!C$157,tab!C$160)</f>
        <v>0.5</v>
      </c>
      <c r="AH627" s="1050">
        <f t="shared" si="329"/>
        <v>0</v>
      </c>
      <c r="AI627" s="1050">
        <f t="shared" si="330"/>
        <v>0</v>
      </c>
      <c r="AJ627" s="1077" t="e">
        <f t="shared" si="331"/>
        <v>#VALUE!</v>
      </c>
      <c r="AK627" s="1053" t="e">
        <f t="shared" si="332"/>
        <v>#VALUE!</v>
      </c>
      <c r="AL627" s="1052">
        <f t="shared" si="333"/>
        <v>30</v>
      </c>
      <c r="AM627" s="1052">
        <f t="shared" si="315"/>
        <v>30</v>
      </c>
      <c r="AN627" s="1078">
        <f t="shared" si="334"/>
        <v>0</v>
      </c>
      <c r="AU627" s="51"/>
      <c r="AV627" s="51"/>
    </row>
    <row r="628" spans="3:48" ht="13.15" customHeight="1" x14ac:dyDescent="0.2">
      <c r="C628" s="45"/>
      <c r="D628" s="196" t="str">
        <f>IF(op!D516=0,"",op!D516)</f>
        <v/>
      </c>
      <c r="E628" s="196" t="str">
        <f>IF(op!E516=0,"",op!E516)</f>
        <v/>
      </c>
      <c r="F628" s="196" t="str">
        <f>IF(op!F516=0,"",op!F516)</f>
        <v/>
      </c>
      <c r="G628" s="48" t="str">
        <f>IF(op!G516="","",op!G516+1)</f>
        <v/>
      </c>
      <c r="H628" s="1294" t="str">
        <f>IF(op!H516=0,"",op!H516)</f>
        <v/>
      </c>
      <c r="I628" s="48" t="str">
        <f>IF(op!I516=0,"",op!I516)</f>
        <v/>
      </c>
      <c r="J628" s="198" t="str">
        <f t="shared" si="300"/>
        <v/>
      </c>
      <c r="K628" s="1295" t="str">
        <f>IF(op!K516=0,0,op!K516)</f>
        <v/>
      </c>
      <c r="L628" s="963"/>
      <c r="M628" s="951" t="str">
        <f>IF(K628="","",IF(op!M516=0,0,op!M516))</f>
        <v/>
      </c>
      <c r="N628" s="951" t="str">
        <f>IF(K628="","",IF(op!N516=0,0,op!N516))</f>
        <v/>
      </c>
      <c r="O628" s="1083" t="str">
        <f t="shared" si="317"/>
        <v/>
      </c>
      <c r="P628" s="1084" t="str">
        <f t="shared" si="318"/>
        <v/>
      </c>
      <c r="Q628" s="1084" t="str">
        <f t="shared" si="319"/>
        <v/>
      </c>
      <c r="R628" s="963"/>
      <c r="S628" s="1027" t="str">
        <f t="shared" si="324"/>
        <v/>
      </c>
      <c r="T628" s="1027" t="str">
        <f t="shared" si="325"/>
        <v/>
      </c>
      <c r="U628" s="1148" t="str">
        <f t="shared" si="320"/>
        <v/>
      </c>
      <c r="V628" s="6"/>
      <c r="Z628" s="1072" t="str">
        <f t="shared" si="326"/>
        <v/>
      </c>
      <c r="AA628" s="1073">
        <f>+tab!$C$156</f>
        <v>0.62</v>
      </c>
      <c r="AB628" s="1074" t="e">
        <f t="shared" si="321"/>
        <v>#VALUE!</v>
      </c>
      <c r="AC628" s="1074" t="e">
        <f t="shared" si="322"/>
        <v>#VALUE!</v>
      </c>
      <c r="AD628" s="1074" t="e">
        <f t="shared" si="323"/>
        <v>#VALUE!</v>
      </c>
      <c r="AE628" s="1075" t="e">
        <f t="shared" si="327"/>
        <v>#VALUE!</v>
      </c>
      <c r="AF628" s="1075" t="e">
        <f t="shared" si="328"/>
        <v>#VALUE!</v>
      </c>
      <c r="AG628" s="1076">
        <f>IF(H628&gt;8,tab!C$157,tab!C$160)</f>
        <v>0.5</v>
      </c>
      <c r="AH628" s="1050">
        <f t="shared" si="329"/>
        <v>0</v>
      </c>
      <c r="AI628" s="1050">
        <f t="shared" si="330"/>
        <v>0</v>
      </c>
      <c r="AJ628" s="1077" t="e">
        <f t="shared" si="331"/>
        <v>#VALUE!</v>
      </c>
      <c r="AK628" s="1053" t="e">
        <f t="shared" si="332"/>
        <v>#VALUE!</v>
      </c>
      <c r="AL628" s="1052">
        <f t="shared" si="333"/>
        <v>30</v>
      </c>
      <c r="AM628" s="1052">
        <f t="shared" si="315"/>
        <v>30</v>
      </c>
      <c r="AN628" s="1078">
        <f t="shared" si="334"/>
        <v>0</v>
      </c>
      <c r="AU628" s="51"/>
      <c r="AV628" s="51"/>
    </row>
    <row r="629" spans="3:48" ht="13.15" customHeight="1" x14ac:dyDescent="0.2">
      <c r="C629" s="45"/>
      <c r="D629" s="196" t="str">
        <f>IF(op!D517=0,"",op!D517)</f>
        <v/>
      </c>
      <c r="E629" s="196" t="str">
        <f>IF(op!E517=0,"",op!E517)</f>
        <v/>
      </c>
      <c r="F629" s="196" t="str">
        <f>IF(op!F517=0,"",op!F517)</f>
        <v/>
      </c>
      <c r="G629" s="48" t="str">
        <f>IF(op!G517="","",op!G517+1)</f>
        <v/>
      </c>
      <c r="H629" s="1294" t="str">
        <f>IF(op!H517=0,"",op!H517)</f>
        <v/>
      </c>
      <c r="I629" s="48" t="str">
        <f>IF(op!I517=0,"",op!I517)</f>
        <v/>
      </c>
      <c r="J629" s="198" t="str">
        <f t="shared" si="300"/>
        <v/>
      </c>
      <c r="K629" s="1295" t="str">
        <f>IF(op!K517=0,0,op!K517)</f>
        <v/>
      </c>
      <c r="L629" s="963"/>
      <c r="M629" s="951" t="str">
        <f>IF(K629="","",IF(op!M517=0,0,op!M517))</f>
        <v/>
      </c>
      <c r="N629" s="951" t="str">
        <f>IF(K629="","",IF(op!N517=0,0,op!N517))</f>
        <v/>
      </c>
      <c r="O629" s="1083" t="str">
        <f t="shared" si="317"/>
        <v/>
      </c>
      <c r="P629" s="1084" t="str">
        <f t="shared" si="318"/>
        <v/>
      </c>
      <c r="Q629" s="1084" t="str">
        <f t="shared" si="319"/>
        <v/>
      </c>
      <c r="R629" s="963"/>
      <c r="S629" s="1027" t="str">
        <f t="shared" si="324"/>
        <v/>
      </c>
      <c r="T629" s="1027" t="str">
        <f t="shared" si="325"/>
        <v/>
      </c>
      <c r="U629" s="1148" t="str">
        <f t="shared" si="320"/>
        <v/>
      </c>
      <c r="V629" s="6"/>
      <c r="Z629" s="1072" t="str">
        <f t="shared" si="326"/>
        <v/>
      </c>
      <c r="AA629" s="1073">
        <f>+tab!$C$156</f>
        <v>0.62</v>
      </c>
      <c r="AB629" s="1074" t="e">
        <f t="shared" si="321"/>
        <v>#VALUE!</v>
      </c>
      <c r="AC629" s="1074" t="e">
        <f t="shared" si="322"/>
        <v>#VALUE!</v>
      </c>
      <c r="AD629" s="1074" t="e">
        <f t="shared" si="323"/>
        <v>#VALUE!</v>
      </c>
      <c r="AE629" s="1075" t="e">
        <f t="shared" si="327"/>
        <v>#VALUE!</v>
      </c>
      <c r="AF629" s="1075" t="e">
        <f t="shared" si="328"/>
        <v>#VALUE!</v>
      </c>
      <c r="AG629" s="1076">
        <f>IF(H629&gt;8,tab!C$157,tab!C$160)</f>
        <v>0.5</v>
      </c>
      <c r="AH629" s="1050">
        <f t="shared" si="329"/>
        <v>0</v>
      </c>
      <c r="AI629" s="1050">
        <f t="shared" si="330"/>
        <v>0</v>
      </c>
      <c r="AJ629" s="1077" t="e">
        <f t="shared" si="331"/>
        <v>#VALUE!</v>
      </c>
      <c r="AK629" s="1053" t="e">
        <f t="shared" si="332"/>
        <v>#VALUE!</v>
      </c>
      <c r="AL629" s="1052">
        <f t="shared" si="333"/>
        <v>30</v>
      </c>
      <c r="AM629" s="1052">
        <f t="shared" si="315"/>
        <v>30</v>
      </c>
      <c r="AN629" s="1078">
        <f t="shared" si="334"/>
        <v>0</v>
      </c>
      <c r="AU629" s="51"/>
      <c r="AV629" s="51"/>
    </row>
    <row r="630" spans="3:48" ht="13.15" customHeight="1" x14ac:dyDescent="0.2">
      <c r="C630" s="45"/>
      <c r="D630" s="196" t="str">
        <f>IF(op!D518=0,"",op!D518)</f>
        <v/>
      </c>
      <c r="E630" s="196" t="str">
        <f>IF(op!E518=0,"",op!E518)</f>
        <v/>
      </c>
      <c r="F630" s="196" t="str">
        <f>IF(op!F518=0,"",op!F518)</f>
        <v/>
      </c>
      <c r="G630" s="48" t="str">
        <f>IF(op!G518="","",op!G518+1)</f>
        <v/>
      </c>
      <c r="H630" s="1294" t="str">
        <f>IF(op!H518=0,"",op!H518)</f>
        <v/>
      </c>
      <c r="I630" s="48" t="str">
        <f>IF(op!I518=0,"",op!I518)</f>
        <v/>
      </c>
      <c r="J630" s="198" t="str">
        <f t="shared" si="300"/>
        <v/>
      </c>
      <c r="K630" s="1295" t="str">
        <f>IF(op!K518=0,0,op!K518)</f>
        <v/>
      </c>
      <c r="L630" s="963"/>
      <c r="M630" s="951" t="str">
        <f>IF(K630="","",IF(op!M518=0,0,op!M518))</f>
        <v/>
      </c>
      <c r="N630" s="951" t="str">
        <f>IF(K630="","",IF(op!N518=0,0,op!N518))</f>
        <v/>
      </c>
      <c r="O630" s="1083" t="str">
        <f t="shared" si="317"/>
        <v/>
      </c>
      <c r="P630" s="1084" t="str">
        <f t="shared" si="318"/>
        <v/>
      </c>
      <c r="Q630" s="1084" t="str">
        <f t="shared" si="319"/>
        <v/>
      </c>
      <c r="R630" s="963"/>
      <c r="S630" s="1027" t="str">
        <f t="shared" si="324"/>
        <v/>
      </c>
      <c r="T630" s="1027" t="str">
        <f t="shared" si="325"/>
        <v/>
      </c>
      <c r="U630" s="1148" t="str">
        <f t="shared" si="320"/>
        <v/>
      </c>
      <c r="V630" s="6"/>
      <c r="Z630" s="1072" t="str">
        <f t="shared" si="326"/>
        <v/>
      </c>
      <c r="AA630" s="1073">
        <f>+tab!$C$156</f>
        <v>0.62</v>
      </c>
      <c r="AB630" s="1074" t="e">
        <f t="shared" si="321"/>
        <v>#VALUE!</v>
      </c>
      <c r="AC630" s="1074" t="e">
        <f t="shared" si="322"/>
        <v>#VALUE!</v>
      </c>
      <c r="AD630" s="1074" t="e">
        <f t="shared" si="323"/>
        <v>#VALUE!</v>
      </c>
      <c r="AE630" s="1075" t="e">
        <f t="shared" si="327"/>
        <v>#VALUE!</v>
      </c>
      <c r="AF630" s="1075" t="e">
        <f t="shared" si="328"/>
        <v>#VALUE!</v>
      </c>
      <c r="AG630" s="1076">
        <f>IF(H630&gt;8,tab!C$157,tab!C$160)</f>
        <v>0.5</v>
      </c>
      <c r="AH630" s="1050">
        <f t="shared" si="329"/>
        <v>0</v>
      </c>
      <c r="AI630" s="1050">
        <f t="shared" si="330"/>
        <v>0</v>
      </c>
      <c r="AJ630" s="1077" t="e">
        <f t="shared" si="331"/>
        <v>#VALUE!</v>
      </c>
      <c r="AK630" s="1053" t="e">
        <f t="shared" si="332"/>
        <v>#VALUE!</v>
      </c>
      <c r="AL630" s="1052">
        <f t="shared" si="333"/>
        <v>30</v>
      </c>
      <c r="AM630" s="1052">
        <f t="shared" si="315"/>
        <v>30</v>
      </c>
      <c r="AN630" s="1078">
        <f t="shared" si="334"/>
        <v>0</v>
      </c>
      <c r="AU630" s="51"/>
      <c r="AV630" s="51"/>
    </row>
    <row r="631" spans="3:48" ht="13.15" customHeight="1" x14ac:dyDescent="0.2">
      <c r="C631" s="45"/>
      <c r="D631" s="196" t="str">
        <f>IF(op!D519=0,"",op!D519)</f>
        <v/>
      </c>
      <c r="E631" s="196" t="str">
        <f>IF(op!E519=0,"",op!E519)</f>
        <v/>
      </c>
      <c r="F631" s="196" t="str">
        <f>IF(op!F519=0,"",op!F519)</f>
        <v/>
      </c>
      <c r="G631" s="48" t="str">
        <f>IF(op!G519="","",op!G519+1)</f>
        <v/>
      </c>
      <c r="H631" s="1294" t="str">
        <f>IF(op!H519=0,"",op!H519)</f>
        <v/>
      </c>
      <c r="I631" s="48" t="str">
        <f>IF(op!I519=0,"",op!I519)</f>
        <v/>
      </c>
      <c r="J631" s="198" t="str">
        <f t="shared" si="300"/>
        <v/>
      </c>
      <c r="K631" s="1295" t="str">
        <f>IF(op!K519=0,0,op!K519)</f>
        <v/>
      </c>
      <c r="L631" s="963"/>
      <c r="M631" s="951" t="str">
        <f>IF(K631="","",IF(op!M519=0,0,op!M519))</f>
        <v/>
      </c>
      <c r="N631" s="951" t="str">
        <f>IF(K631="","",IF(op!N519=0,0,op!N519))</f>
        <v/>
      </c>
      <c r="O631" s="1083" t="str">
        <f t="shared" si="317"/>
        <v/>
      </c>
      <c r="P631" s="1084" t="str">
        <f t="shared" si="318"/>
        <v/>
      </c>
      <c r="Q631" s="1084" t="str">
        <f t="shared" si="319"/>
        <v/>
      </c>
      <c r="R631" s="963"/>
      <c r="S631" s="1027" t="str">
        <f t="shared" si="324"/>
        <v/>
      </c>
      <c r="T631" s="1027" t="str">
        <f t="shared" si="325"/>
        <v/>
      </c>
      <c r="U631" s="1148" t="str">
        <f t="shared" si="320"/>
        <v/>
      </c>
      <c r="V631" s="6"/>
      <c r="Z631" s="1072" t="str">
        <f t="shared" si="326"/>
        <v/>
      </c>
      <c r="AA631" s="1073">
        <f>+tab!$C$156</f>
        <v>0.62</v>
      </c>
      <c r="AB631" s="1074" t="e">
        <f t="shared" si="321"/>
        <v>#VALUE!</v>
      </c>
      <c r="AC631" s="1074" t="e">
        <f t="shared" si="322"/>
        <v>#VALUE!</v>
      </c>
      <c r="AD631" s="1074" t="e">
        <f t="shared" si="323"/>
        <v>#VALUE!</v>
      </c>
      <c r="AE631" s="1075" t="e">
        <f t="shared" si="327"/>
        <v>#VALUE!</v>
      </c>
      <c r="AF631" s="1075" t="e">
        <f t="shared" si="328"/>
        <v>#VALUE!</v>
      </c>
      <c r="AG631" s="1076">
        <f>IF(H631&gt;8,tab!C$157,tab!C$160)</f>
        <v>0.5</v>
      </c>
      <c r="AH631" s="1050">
        <f t="shared" si="329"/>
        <v>0</v>
      </c>
      <c r="AI631" s="1050">
        <f t="shared" si="330"/>
        <v>0</v>
      </c>
      <c r="AJ631" s="1077" t="e">
        <f t="shared" si="331"/>
        <v>#VALUE!</v>
      </c>
      <c r="AK631" s="1053" t="e">
        <f t="shared" si="332"/>
        <v>#VALUE!</v>
      </c>
      <c r="AL631" s="1052">
        <f t="shared" si="333"/>
        <v>30</v>
      </c>
      <c r="AM631" s="1052">
        <f t="shared" si="315"/>
        <v>30</v>
      </c>
      <c r="AN631" s="1078">
        <f t="shared" si="334"/>
        <v>0</v>
      </c>
      <c r="AU631" s="51"/>
      <c r="AV631" s="51"/>
    </row>
    <row r="632" spans="3:48" ht="13.15" customHeight="1" x14ac:dyDescent="0.2">
      <c r="C632" s="45"/>
      <c r="D632" s="196" t="str">
        <f>IF(op!D520=0,"",op!D520)</f>
        <v/>
      </c>
      <c r="E632" s="196" t="str">
        <f>IF(op!E520=0,"",op!E520)</f>
        <v/>
      </c>
      <c r="F632" s="196" t="str">
        <f>IF(op!F520=0,"",op!F520)</f>
        <v/>
      </c>
      <c r="G632" s="48" t="str">
        <f>IF(op!G520="","",op!G520+1)</f>
        <v/>
      </c>
      <c r="H632" s="1294" t="str">
        <f>IF(op!H520=0,"",op!H520)</f>
        <v/>
      </c>
      <c r="I632" s="48" t="str">
        <f>IF(op!I520=0,"",op!I520)</f>
        <v/>
      </c>
      <c r="J632" s="198" t="str">
        <f t="shared" si="300"/>
        <v/>
      </c>
      <c r="K632" s="1295" t="str">
        <f>IF(op!K520=0,0,op!K520)</f>
        <v/>
      </c>
      <c r="L632" s="963"/>
      <c r="M632" s="951" t="str">
        <f>IF(K632="","",IF(op!M520=0,0,op!M520))</f>
        <v/>
      </c>
      <c r="N632" s="951" t="str">
        <f>IF(K632="","",IF(op!N520=0,0,op!N520))</f>
        <v/>
      </c>
      <c r="O632" s="1083" t="str">
        <f t="shared" si="317"/>
        <v/>
      </c>
      <c r="P632" s="1084" t="str">
        <f t="shared" si="318"/>
        <v/>
      </c>
      <c r="Q632" s="1084" t="str">
        <f t="shared" si="319"/>
        <v/>
      </c>
      <c r="R632" s="963"/>
      <c r="S632" s="1027" t="str">
        <f t="shared" si="324"/>
        <v/>
      </c>
      <c r="T632" s="1027" t="str">
        <f t="shared" si="325"/>
        <v/>
      </c>
      <c r="U632" s="1148" t="str">
        <f t="shared" si="320"/>
        <v/>
      </c>
      <c r="V632" s="6"/>
      <c r="Z632" s="1072" t="str">
        <f t="shared" si="326"/>
        <v/>
      </c>
      <c r="AA632" s="1073">
        <f>+tab!$C$156</f>
        <v>0.62</v>
      </c>
      <c r="AB632" s="1074" t="e">
        <f t="shared" si="321"/>
        <v>#VALUE!</v>
      </c>
      <c r="AC632" s="1074" t="e">
        <f t="shared" si="322"/>
        <v>#VALUE!</v>
      </c>
      <c r="AD632" s="1074" t="e">
        <f t="shared" si="323"/>
        <v>#VALUE!</v>
      </c>
      <c r="AE632" s="1075" t="e">
        <f t="shared" si="327"/>
        <v>#VALUE!</v>
      </c>
      <c r="AF632" s="1075" t="e">
        <f t="shared" si="328"/>
        <v>#VALUE!</v>
      </c>
      <c r="AG632" s="1076">
        <f>IF(H632&gt;8,tab!C$157,tab!C$160)</f>
        <v>0.5</v>
      </c>
      <c r="AH632" s="1050">
        <f t="shared" si="329"/>
        <v>0</v>
      </c>
      <c r="AI632" s="1050">
        <f t="shared" si="330"/>
        <v>0</v>
      </c>
      <c r="AJ632" s="1077" t="e">
        <f t="shared" si="331"/>
        <v>#VALUE!</v>
      </c>
      <c r="AK632" s="1053" t="e">
        <f t="shared" si="332"/>
        <v>#VALUE!</v>
      </c>
      <c r="AL632" s="1052">
        <f t="shared" si="333"/>
        <v>30</v>
      </c>
      <c r="AM632" s="1052">
        <f t="shared" si="315"/>
        <v>30</v>
      </c>
      <c r="AN632" s="1078">
        <f t="shared" si="334"/>
        <v>0</v>
      </c>
      <c r="AU632" s="51"/>
      <c r="AV632" s="51"/>
    </row>
    <row r="633" spans="3:48" ht="13.15" customHeight="1" x14ac:dyDescent="0.2">
      <c r="C633" s="45"/>
      <c r="D633" s="196" t="str">
        <f>IF(op!D521=0,"",op!D521)</f>
        <v/>
      </c>
      <c r="E633" s="196" t="str">
        <f>IF(op!E521=0,"",op!E521)</f>
        <v/>
      </c>
      <c r="F633" s="196" t="str">
        <f>IF(op!F521=0,"",op!F521)</f>
        <v/>
      </c>
      <c r="G633" s="48" t="str">
        <f>IF(op!G521="","",op!G521+1)</f>
        <v/>
      </c>
      <c r="H633" s="1294" t="str">
        <f>IF(op!H521=0,"",op!H521)</f>
        <v/>
      </c>
      <c r="I633" s="48" t="str">
        <f>IF(op!I521=0,"",op!I521)</f>
        <v/>
      </c>
      <c r="J633" s="198" t="str">
        <f t="shared" si="300"/>
        <v/>
      </c>
      <c r="K633" s="1295" t="str">
        <f>IF(op!K521=0,0,op!K521)</f>
        <v/>
      </c>
      <c r="L633" s="963"/>
      <c r="M633" s="951" t="str">
        <f>IF(K633="","",IF(op!M521=0,0,op!M521))</f>
        <v/>
      </c>
      <c r="N633" s="951" t="str">
        <f>IF(K633="","",IF(op!N521=0,0,op!N521))</f>
        <v/>
      </c>
      <c r="O633" s="1083" t="str">
        <f t="shared" si="317"/>
        <v/>
      </c>
      <c r="P633" s="1084" t="str">
        <f t="shared" si="318"/>
        <v/>
      </c>
      <c r="Q633" s="1084" t="str">
        <f t="shared" si="319"/>
        <v/>
      </c>
      <c r="R633" s="963"/>
      <c r="S633" s="1027" t="str">
        <f t="shared" si="324"/>
        <v/>
      </c>
      <c r="T633" s="1027" t="str">
        <f t="shared" si="325"/>
        <v/>
      </c>
      <c r="U633" s="1148" t="str">
        <f t="shared" si="320"/>
        <v/>
      </c>
      <c r="V633" s="6"/>
      <c r="Z633" s="1072" t="str">
        <f t="shared" si="326"/>
        <v/>
      </c>
      <c r="AA633" s="1073">
        <f>+tab!$C$156</f>
        <v>0.62</v>
      </c>
      <c r="AB633" s="1074" t="e">
        <f t="shared" si="321"/>
        <v>#VALUE!</v>
      </c>
      <c r="AC633" s="1074" t="e">
        <f t="shared" si="322"/>
        <v>#VALUE!</v>
      </c>
      <c r="AD633" s="1074" t="e">
        <f t="shared" si="323"/>
        <v>#VALUE!</v>
      </c>
      <c r="AE633" s="1075" t="e">
        <f t="shared" si="327"/>
        <v>#VALUE!</v>
      </c>
      <c r="AF633" s="1075" t="e">
        <f t="shared" si="328"/>
        <v>#VALUE!</v>
      </c>
      <c r="AG633" s="1076">
        <f>IF(H633&gt;8,tab!C$157,tab!C$160)</f>
        <v>0.5</v>
      </c>
      <c r="AH633" s="1050">
        <f t="shared" si="329"/>
        <v>0</v>
      </c>
      <c r="AI633" s="1050">
        <f t="shared" si="330"/>
        <v>0</v>
      </c>
      <c r="AJ633" s="1077" t="e">
        <f t="shared" si="331"/>
        <v>#VALUE!</v>
      </c>
      <c r="AK633" s="1053" t="e">
        <f t="shared" si="332"/>
        <v>#VALUE!</v>
      </c>
      <c r="AL633" s="1052">
        <f t="shared" si="333"/>
        <v>30</v>
      </c>
      <c r="AM633" s="1052">
        <f t="shared" si="315"/>
        <v>30</v>
      </c>
      <c r="AN633" s="1078">
        <f t="shared" si="334"/>
        <v>0</v>
      </c>
      <c r="AU633" s="51"/>
      <c r="AV633" s="51"/>
    </row>
    <row r="634" spans="3:48" ht="13.15" customHeight="1" x14ac:dyDescent="0.2">
      <c r="C634" s="45"/>
      <c r="D634" s="196" t="str">
        <f>IF(op!D522=0,"",op!D522)</f>
        <v/>
      </c>
      <c r="E634" s="196" t="str">
        <f>IF(op!E522=0,"",op!E522)</f>
        <v/>
      </c>
      <c r="F634" s="196" t="str">
        <f>IF(op!F522=0,"",op!F522)</f>
        <v/>
      </c>
      <c r="G634" s="48" t="str">
        <f>IF(op!G522="","",op!G522+1)</f>
        <v/>
      </c>
      <c r="H634" s="1294" t="str">
        <f>IF(op!H522=0,"",op!H522)</f>
        <v/>
      </c>
      <c r="I634" s="48" t="str">
        <f>IF(op!I522=0,"",op!I522)</f>
        <v/>
      </c>
      <c r="J634" s="198" t="str">
        <f t="shared" si="300"/>
        <v/>
      </c>
      <c r="K634" s="1295" t="str">
        <f>IF(op!K522=0,0,op!K522)</f>
        <v/>
      </c>
      <c r="L634" s="963"/>
      <c r="M634" s="951" t="str">
        <f>IF(K634="","",IF(op!M522=0,0,op!M522))</f>
        <v/>
      </c>
      <c r="N634" s="951" t="str">
        <f>IF(K634="","",IF(op!N522=0,0,op!N522))</f>
        <v/>
      </c>
      <c r="O634" s="1083" t="str">
        <f t="shared" si="317"/>
        <v/>
      </c>
      <c r="P634" s="1084" t="str">
        <f t="shared" si="318"/>
        <v/>
      </c>
      <c r="Q634" s="1084" t="str">
        <f t="shared" si="319"/>
        <v/>
      </c>
      <c r="R634" s="963"/>
      <c r="S634" s="1027" t="str">
        <f t="shared" si="324"/>
        <v/>
      </c>
      <c r="T634" s="1027" t="str">
        <f t="shared" si="325"/>
        <v/>
      </c>
      <c r="U634" s="1148" t="str">
        <f t="shared" si="320"/>
        <v/>
      </c>
      <c r="V634" s="6"/>
      <c r="Z634" s="1072" t="str">
        <f t="shared" si="326"/>
        <v/>
      </c>
      <c r="AA634" s="1073">
        <f>+tab!$C$156</f>
        <v>0.62</v>
      </c>
      <c r="AB634" s="1074" t="e">
        <f t="shared" si="321"/>
        <v>#VALUE!</v>
      </c>
      <c r="AC634" s="1074" t="e">
        <f t="shared" si="322"/>
        <v>#VALUE!</v>
      </c>
      <c r="AD634" s="1074" t="e">
        <f t="shared" si="323"/>
        <v>#VALUE!</v>
      </c>
      <c r="AE634" s="1075" t="e">
        <f t="shared" si="327"/>
        <v>#VALUE!</v>
      </c>
      <c r="AF634" s="1075" t="e">
        <f t="shared" si="328"/>
        <v>#VALUE!</v>
      </c>
      <c r="AG634" s="1076">
        <f>IF(H634&gt;8,tab!C$157,tab!C$160)</f>
        <v>0.5</v>
      </c>
      <c r="AH634" s="1050">
        <f t="shared" si="329"/>
        <v>0</v>
      </c>
      <c r="AI634" s="1050">
        <f t="shared" si="330"/>
        <v>0</v>
      </c>
      <c r="AJ634" s="1077" t="e">
        <f t="shared" si="331"/>
        <v>#VALUE!</v>
      </c>
      <c r="AK634" s="1053" t="e">
        <f t="shared" si="332"/>
        <v>#VALUE!</v>
      </c>
      <c r="AL634" s="1052">
        <f t="shared" si="333"/>
        <v>30</v>
      </c>
      <c r="AM634" s="1052">
        <f t="shared" si="315"/>
        <v>30</v>
      </c>
      <c r="AN634" s="1078">
        <f t="shared" si="334"/>
        <v>0</v>
      </c>
      <c r="AU634" s="51"/>
      <c r="AV634" s="51"/>
    </row>
    <row r="635" spans="3:48" ht="13.15" customHeight="1" x14ac:dyDescent="0.2">
      <c r="C635" s="45"/>
      <c r="D635" s="196" t="str">
        <f>IF(op!D523=0,"",op!D523)</f>
        <v/>
      </c>
      <c r="E635" s="196" t="str">
        <f>IF(op!E523=0,"",op!E523)</f>
        <v/>
      </c>
      <c r="F635" s="196" t="str">
        <f>IF(op!F523=0,"",op!F523)</f>
        <v/>
      </c>
      <c r="G635" s="48" t="str">
        <f>IF(op!G523="","",op!G523+1)</f>
        <v/>
      </c>
      <c r="H635" s="1294" t="str">
        <f>IF(op!H523=0,"",op!H523)</f>
        <v/>
      </c>
      <c r="I635" s="48" t="str">
        <f>IF(op!I523=0,"",op!I523)</f>
        <v/>
      </c>
      <c r="J635" s="198" t="str">
        <f t="shared" si="300"/>
        <v/>
      </c>
      <c r="K635" s="1295" t="str">
        <f>IF(op!K523=0,0,op!K523)</f>
        <v/>
      </c>
      <c r="L635" s="963"/>
      <c r="M635" s="951" t="str">
        <f>IF(K635="","",IF(op!M523=0,0,op!M523))</f>
        <v/>
      </c>
      <c r="N635" s="951" t="str">
        <f>IF(K635="","",IF(op!N523=0,0,op!N523))</f>
        <v/>
      </c>
      <c r="O635" s="1083" t="str">
        <f t="shared" si="317"/>
        <v/>
      </c>
      <c r="P635" s="1084" t="str">
        <f t="shared" si="318"/>
        <v/>
      </c>
      <c r="Q635" s="1084" t="str">
        <f t="shared" si="319"/>
        <v/>
      </c>
      <c r="R635" s="963"/>
      <c r="S635" s="1027" t="str">
        <f t="shared" si="324"/>
        <v/>
      </c>
      <c r="T635" s="1027" t="str">
        <f t="shared" si="325"/>
        <v/>
      </c>
      <c r="U635" s="1148" t="str">
        <f t="shared" si="320"/>
        <v/>
      </c>
      <c r="V635" s="6"/>
      <c r="Z635" s="1072" t="str">
        <f t="shared" si="326"/>
        <v/>
      </c>
      <c r="AA635" s="1073">
        <f>+tab!$C$156</f>
        <v>0.62</v>
      </c>
      <c r="AB635" s="1074" t="e">
        <f t="shared" si="321"/>
        <v>#VALUE!</v>
      </c>
      <c r="AC635" s="1074" t="e">
        <f t="shared" si="322"/>
        <v>#VALUE!</v>
      </c>
      <c r="AD635" s="1074" t="e">
        <f t="shared" si="323"/>
        <v>#VALUE!</v>
      </c>
      <c r="AE635" s="1075" t="e">
        <f t="shared" si="327"/>
        <v>#VALUE!</v>
      </c>
      <c r="AF635" s="1075" t="e">
        <f t="shared" si="328"/>
        <v>#VALUE!</v>
      </c>
      <c r="AG635" s="1076">
        <f>IF(H635&gt;8,tab!C$157,tab!C$160)</f>
        <v>0.5</v>
      </c>
      <c r="AH635" s="1050">
        <f t="shared" si="329"/>
        <v>0</v>
      </c>
      <c r="AI635" s="1050">
        <f t="shared" si="330"/>
        <v>0</v>
      </c>
      <c r="AJ635" s="1077" t="e">
        <f t="shared" si="331"/>
        <v>#VALUE!</v>
      </c>
      <c r="AK635" s="1053" t="e">
        <f t="shared" si="332"/>
        <v>#VALUE!</v>
      </c>
      <c r="AL635" s="1052">
        <f t="shared" si="333"/>
        <v>30</v>
      </c>
      <c r="AM635" s="1052">
        <f t="shared" si="315"/>
        <v>30</v>
      </c>
      <c r="AN635" s="1078">
        <f t="shared" si="334"/>
        <v>0</v>
      </c>
      <c r="AU635" s="51"/>
      <c r="AV635" s="51"/>
    </row>
    <row r="636" spans="3:48" ht="13.15" customHeight="1" x14ac:dyDescent="0.2">
      <c r="C636" s="45"/>
      <c r="D636" s="196" t="str">
        <f>IF(op!D524=0,"",op!D524)</f>
        <v/>
      </c>
      <c r="E636" s="196" t="str">
        <f>IF(op!E524=0,"",op!E524)</f>
        <v/>
      </c>
      <c r="F636" s="196" t="str">
        <f>IF(op!F524=0,"",op!F524)</f>
        <v/>
      </c>
      <c r="G636" s="48" t="str">
        <f>IF(op!G524="","",op!G524+1)</f>
        <v/>
      </c>
      <c r="H636" s="1294" t="str">
        <f>IF(op!H524=0,"",op!H524)</f>
        <v/>
      </c>
      <c r="I636" s="48" t="str">
        <f>IF(op!I524=0,"",op!I524)</f>
        <v/>
      </c>
      <c r="J636" s="198" t="str">
        <f t="shared" si="300"/>
        <v/>
      </c>
      <c r="K636" s="1295" t="str">
        <f>IF(op!K524=0,0,op!K524)</f>
        <v/>
      </c>
      <c r="L636" s="963"/>
      <c r="M636" s="951" t="str">
        <f>IF(K636="","",IF(op!M524=0,0,op!M524))</f>
        <v/>
      </c>
      <c r="N636" s="951" t="str">
        <f>IF(K636="","",IF(op!N524=0,0,op!N524))</f>
        <v/>
      </c>
      <c r="O636" s="1083" t="str">
        <f t="shared" si="317"/>
        <v/>
      </c>
      <c r="P636" s="1084" t="str">
        <f t="shared" si="318"/>
        <v/>
      </c>
      <c r="Q636" s="1084" t="str">
        <f t="shared" si="319"/>
        <v/>
      </c>
      <c r="R636" s="963"/>
      <c r="S636" s="1027" t="str">
        <f t="shared" si="324"/>
        <v/>
      </c>
      <c r="T636" s="1027" t="str">
        <f t="shared" si="325"/>
        <v/>
      </c>
      <c r="U636" s="1148" t="str">
        <f t="shared" si="320"/>
        <v/>
      </c>
      <c r="V636" s="6"/>
      <c r="Z636" s="1072" t="str">
        <f t="shared" si="326"/>
        <v/>
      </c>
      <c r="AA636" s="1073">
        <f>+tab!$C$156</f>
        <v>0.62</v>
      </c>
      <c r="AB636" s="1074" t="e">
        <f t="shared" si="321"/>
        <v>#VALUE!</v>
      </c>
      <c r="AC636" s="1074" t="e">
        <f t="shared" si="322"/>
        <v>#VALUE!</v>
      </c>
      <c r="AD636" s="1074" t="e">
        <f t="shared" si="323"/>
        <v>#VALUE!</v>
      </c>
      <c r="AE636" s="1075" t="e">
        <f t="shared" si="327"/>
        <v>#VALUE!</v>
      </c>
      <c r="AF636" s="1075" t="e">
        <f t="shared" si="328"/>
        <v>#VALUE!</v>
      </c>
      <c r="AG636" s="1076">
        <f>IF(H636&gt;8,tab!C$157,tab!C$160)</f>
        <v>0.5</v>
      </c>
      <c r="AH636" s="1050">
        <f t="shared" si="329"/>
        <v>0</v>
      </c>
      <c r="AI636" s="1050">
        <f t="shared" si="330"/>
        <v>0</v>
      </c>
      <c r="AJ636" s="1077" t="e">
        <f t="shared" si="331"/>
        <v>#VALUE!</v>
      </c>
      <c r="AK636" s="1053" t="e">
        <f t="shared" si="332"/>
        <v>#VALUE!</v>
      </c>
      <c r="AL636" s="1052">
        <f t="shared" si="333"/>
        <v>30</v>
      </c>
      <c r="AM636" s="1052">
        <f t="shared" si="315"/>
        <v>30</v>
      </c>
      <c r="AN636" s="1078">
        <f t="shared" si="334"/>
        <v>0</v>
      </c>
      <c r="AU636" s="51"/>
      <c r="AV636" s="51"/>
    </row>
    <row r="637" spans="3:48" ht="13.15" customHeight="1" x14ac:dyDescent="0.2">
      <c r="C637" s="45"/>
      <c r="D637" s="196" t="str">
        <f>IF(op!D525=0,"",op!D525)</f>
        <v/>
      </c>
      <c r="E637" s="196" t="str">
        <f>IF(op!E525=0,"",op!E525)</f>
        <v/>
      </c>
      <c r="F637" s="196" t="str">
        <f>IF(op!F525=0,"",op!F525)</f>
        <v/>
      </c>
      <c r="G637" s="48" t="str">
        <f>IF(op!G525="","",op!G525+1)</f>
        <v/>
      </c>
      <c r="H637" s="1294" t="str">
        <f>IF(op!H525=0,"",op!H525)</f>
        <v/>
      </c>
      <c r="I637" s="48" t="str">
        <f>IF(op!I525=0,"",op!I525)</f>
        <v/>
      </c>
      <c r="J637" s="198" t="str">
        <f t="shared" si="300"/>
        <v/>
      </c>
      <c r="K637" s="1295" t="str">
        <f>IF(op!K525=0,0,op!K525)</f>
        <v/>
      </c>
      <c r="L637" s="963"/>
      <c r="M637" s="951" t="str">
        <f>IF(K637="","",IF(op!M525=0,0,op!M525))</f>
        <v/>
      </c>
      <c r="N637" s="951" t="str">
        <f>IF(K637="","",IF(op!N525=0,0,op!N525))</f>
        <v/>
      </c>
      <c r="O637" s="1083" t="str">
        <f t="shared" si="317"/>
        <v/>
      </c>
      <c r="P637" s="1084" t="str">
        <f t="shared" si="318"/>
        <v/>
      </c>
      <c r="Q637" s="1084" t="str">
        <f t="shared" si="319"/>
        <v/>
      </c>
      <c r="R637" s="963"/>
      <c r="S637" s="1027" t="str">
        <f t="shared" si="324"/>
        <v/>
      </c>
      <c r="T637" s="1027" t="str">
        <f t="shared" si="325"/>
        <v/>
      </c>
      <c r="U637" s="1148" t="str">
        <f t="shared" si="320"/>
        <v/>
      </c>
      <c r="V637" s="6"/>
      <c r="Z637" s="1072" t="str">
        <f t="shared" si="326"/>
        <v/>
      </c>
      <c r="AA637" s="1073">
        <f>+tab!$C$156</f>
        <v>0.62</v>
      </c>
      <c r="AB637" s="1074" t="e">
        <f t="shared" si="321"/>
        <v>#VALUE!</v>
      </c>
      <c r="AC637" s="1074" t="e">
        <f t="shared" si="322"/>
        <v>#VALUE!</v>
      </c>
      <c r="AD637" s="1074" t="e">
        <f t="shared" si="323"/>
        <v>#VALUE!</v>
      </c>
      <c r="AE637" s="1075" t="e">
        <f t="shared" si="327"/>
        <v>#VALUE!</v>
      </c>
      <c r="AF637" s="1075" t="e">
        <f t="shared" si="328"/>
        <v>#VALUE!</v>
      </c>
      <c r="AG637" s="1076">
        <f>IF(H637&gt;8,tab!C$157,tab!C$160)</f>
        <v>0.5</v>
      </c>
      <c r="AH637" s="1050">
        <f t="shared" si="329"/>
        <v>0</v>
      </c>
      <c r="AI637" s="1050">
        <f t="shared" si="330"/>
        <v>0</v>
      </c>
      <c r="AJ637" s="1077" t="e">
        <f t="shared" si="331"/>
        <v>#VALUE!</v>
      </c>
      <c r="AK637" s="1053" t="e">
        <f t="shared" si="332"/>
        <v>#VALUE!</v>
      </c>
      <c r="AL637" s="1052">
        <f t="shared" si="333"/>
        <v>30</v>
      </c>
      <c r="AM637" s="1052">
        <f t="shared" si="315"/>
        <v>30</v>
      </c>
      <c r="AN637" s="1078">
        <f t="shared" si="334"/>
        <v>0</v>
      </c>
      <c r="AU637" s="51"/>
      <c r="AV637" s="51"/>
    </row>
    <row r="638" spans="3:48" ht="13.15" customHeight="1" x14ac:dyDescent="0.2">
      <c r="C638" s="45"/>
      <c r="D638" s="196" t="str">
        <f>IF(op!D526=0,"",op!D526)</f>
        <v/>
      </c>
      <c r="E638" s="196" t="str">
        <f>IF(op!E526=0,"",op!E526)</f>
        <v/>
      </c>
      <c r="F638" s="196" t="str">
        <f>IF(op!F526=0,"",op!F526)</f>
        <v/>
      </c>
      <c r="G638" s="48" t="str">
        <f>IF(op!G526="","",op!G526+1)</f>
        <v/>
      </c>
      <c r="H638" s="1294" t="str">
        <f>IF(op!H526=0,"",op!H526)</f>
        <v/>
      </c>
      <c r="I638" s="48" t="str">
        <f>IF(op!I526=0,"",op!I526)</f>
        <v/>
      </c>
      <c r="J638" s="198" t="str">
        <f t="shared" si="300"/>
        <v/>
      </c>
      <c r="K638" s="1295" t="str">
        <f>IF(op!K526=0,0,op!K526)</f>
        <v/>
      </c>
      <c r="L638" s="963"/>
      <c r="M638" s="951" t="str">
        <f>IF(K638="","",IF(op!M526=0,0,op!M526))</f>
        <v/>
      </c>
      <c r="N638" s="951" t="str">
        <f>IF(K638="","",IF(op!N526=0,0,op!N526))</f>
        <v/>
      </c>
      <c r="O638" s="1083" t="str">
        <f t="shared" si="317"/>
        <v/>
      </c>
      <c r="P638" s="1084" t="str">
        <f t="shared" si="318"/>
        <v/>
      </c>
      <c r="Q638" s="1084" t="str">
        <f t="shared" si="319"/>
        <v/>
      </c>
      <c r="R638" s="963"/>
      <c r="S638" s="1027" t="str">
        <f t="shared" si="324"/>
        <v/>
      </c>
      <c r="T638" s="1027" t="str">
        <f t="shared" si="325"/>
        <v/>
      </c>
      <c r="U638" s="1148" t="str">
        <f t="shared" si="320"/>
        <v/>
      </c>
      <c r="V638" s="6"/>
      <c r="Z638" s="1072" t="str">
        <f t="shared" si="326"/>
        <v/>
      </c>
      <c r="AA638" s="1073">
        <f>+tab!$C$156</f>
        <v>0.62</v>
      </c>
      <c r="AB638" s="1074" t="e">
        <f t="shared" si="321"/>
        <v>#VALUE!</v>
      </c>
      <c r="AC638" s="1074" t="e">
        <f t="shared" si="322"/>
        <v>#VALUE!</v>
      </c>
      <c r="AD638" s="1074" t="e">
        <f t="shared" si="323"/>
        <v>#VALUE!</v>
      </c>
      <c r="AE638" s="1075" t="e">
        <f t="shared" si="327"/>
        <v>#VALUE!</v>
      </c>
      <c r="AF638" s="1075" t="e">
        <f t="shared" si="328"/>
        <v>#VALUE!</v>
      </c>
      <c r="AG638" s="1076">
        <f>IF(H638&gt;8,tab!C$157,tab!C$160)</f>
        <v>0.5</v>
      </c>
      <c r="AH638" s="1050">
        <f t="shared" si="329"/>
        <v>0</v>
      </c>
      <c r="AI638" s="1050">
        <f t="shared" si="330"/>
        <v>0</v>
      </c>
      <c r="AJ638" s="1077" t="e">
        <f t="shared" si="331"/>
        <v>#VALUE!</v>
      </c>
      <c r="AK638" s="1053" t="e">
        <f t="shared" si="332"/>
        <v>#VALUE!</v>
      </c>
      <c r="AL638" s="1052">
        <f t="shared" si="333"/>
        <v>30</v>
      </c>
      <c r="AM638" s="1052">
        <f t="shared" si="315"/>
        <v>30</v>
      </c>
      <c r="AN638" s="1078">
        <f t="shared" si="334"/>
        <v>0</v>
      </c>
      <c r="AU638" s="51"/>
      <c r="AV638" s="51"/>
    </row>
    <row r="639" spans="3:48" ht="13.15" customHeight="1" x14ac:dyDescent="0.2">
      <c r="C639" s="45"/>
      <c r="D639" s="196" t="str">
        <f>IF(op!D527=0,"",op!D527)</f>
        <v/>
      </c>
      <c r="E639" s="196" t="str">
        <f>IF(op!E527=0,"",op!E527)</f>
        <v/>
      </c>
      <c r="F639" s="196" t="str">
        <f>IF(op!F527=0,"",op!F527)</f>
        <v/>
      </c>
      <c r="G639" s="48" t="str">
        <f>IF(op!G527="","",op!G527+1)</f>
        <v/>
      </c>
      <c r="H639" s="1294" t="str">
        <f>IF(op!H527=0,"",op!H527)</f>
        <v/>
      </c>
      <c r="I639" s="48" t="str">
        <f>IF(op!I527=0,"",op!I527)</f>
        <v/>
      </c>
      <c r="J639" s="198" t="str">
        <f t="shared" si="300"/>
        <v/>
      </c>
      <c r="K639" s="1295" t="str">
        <f>IF(op!K527=0,0,op!K527)</f>
        <v/>
      </c>
      <c r="L639" s="963"/>
      <c r="M639" s="951" t="str">
        <f>IF(K639="","",IF(op!M527=0,0,op!M527))</f>
        <v/>
      </c>
      <c r="N639" s="951" t="str">
        <f>IF(K639="","",IF(op!N527=0,0,op!N527))</f>
        <v/>
      </c>
      <c r="O639" s="1083" t="str">
        <f t="shared" si="317"/>
        <v/>
      </c>
      <c r="P639" s="1084" t="str">
        <f t="shared" si="318"/>
        <v/>
      </c>
      <c r="Q639" s="1084" t="str">
        <f t="shared" si="319"/>
        <v/>
      </c>
      <c r="R639" s="963"/>
      <c r="S639" s="1027" t="str">
        <f t="shared" si="324"/>
        <v/>
      </c>
      <c r="T639" s="1027" t="str">
        <f t="shared" si="325"/>
        <v/>
      </c>
      <c r="U639" s="1148" t="str">
        <f t="shared" si="320"/>
        <v/>
      </c>
      <c r="V639" s="6"/>
      <c r="Z639" s="1072" t="str">
        <f t="shared" si="326"/>
        <v/>
      </c>
      <c r="AA639" s="1073">
        <f>+tab!$C$156</f>
        <v>0.62</v>
      </c>
      <c r="AB639" s="1074" t="e">
        <f t="shared" si="321"/>
        <v>#VALUE!</v>
      </c>
      <c r="AC639" s="1074" t="e">
        <f t="shared" si="322"/>
        <v>#VALUE!</v>
      </c>
      <c r="AD639" s="1074" t="e">
        <f t="shared" si="323"/>
        <v>#VALUE!</v>
      </c>
      <c r="AE639" s="1075" t="e">
        <f t="shared" si="327"/>
        <v>#VALUE!</v>
      </c>
      <c r="AF639" s="1075" t="e">
        <f t="shared" si="328"/>
        <v>#VALUE!</v>
      </c>
      <c r="AG639" s="1076">
        <f>IF(H639&gt;8,tab!C$157,tab!C$160)</f>
        <v>0.5</v>
      </c>
      <c r="AH639" s="1050">
        <f t="shared" si="329"/>
        <v>0</v>
      </c>
      <c r="AI639" s="1050">
        <f t="shared" si="330"/>
        <v>0</v>
      </c>
      <c r="AJ639" s="1077" t="e">
        <f t="shared" si="331"/>
        <v>#VALUE!</v>
      </c>
      <c r="AK639" s="1053" t="e">
        <f t="shared" si="332"/>
        <v>#VALUE!</v>
      </c>
      <c r="AL639" s="1052">
        <f t="shared" si="333"/>
        <v>30</v>
      </c>
      <c r="AM639" s="1052">
        <f t="shared" si="315"/>
        <v>30</v>
      </c>
      <c r="AN639" s="1078">
        <f t="shared" si="334"/>
        <v>0</v>
      </c>
      <c r="AU639" s="51"/>
      <c r="AV639" s="51"/>
    </row>
    <row r="640" spans="3:48" ht="13.15" customHeight="1" x14ac:dyDescent="0.2">
      <c r="C640" s="45"/>
      <c r="D640" s="196" t="str">
        <f>IF(op!D528=0,"",op!D528)</f>
        <v/>
      </c>
      <c r="E640" s="196" t="str">
        <f>IF(op!E528=0,"",op!E528)</f>
        <v/>
      </c>
      <c r="F640" s="196" t="str">
        <f>IF(op!F528=0,"",op!F528)</f>
        <v/>
      </c>
      <c r="G640" s="48" t="str">
        <f>IF(op!G528="","",op!G528+1)</f>
        <v/>
      </c>
      <c r="H640" s="1294" t="str">
        <f>IF(op!H528=0,"",op!H528)</f>
        <v/>
      </c>
      <c r="I640" s="48" t="str">
        <f>IF(op!I528=0,"",op!I528)</f>
        <v/>
      </c>
      <c r="J640" s="198" t="str">
        <f t="shared" ref="J640:J675" si="335">IF(E640="","",IF(J528=VLOOKUP(I640,Schaal2014,22,FALSE),J528,J528+1))</f>
        <v/>
      </c>
      <c r="K640" s="1295" t="str">
        <f>IF(op!K528=0,0,op!K528)</f>
        <v/>
      </c>
      <c r="L640" s="963"/>
      <c r="M640" s="951" t="str">
        <f>IF(K640="","",IF(op!M528=0,0,op!M528))</f>
        <v/>
      </c>
      <c r="N640" s="951" t="str">
        <f>IF(K640="","",IF(op!N528=0,0,op!N528))</f>
        <v/>
      </c>
      <c r="O640" s="1083" t="str">
        <f t="shared" si="317"/>
        <v/>
      </c>
      <c r="P640" s="1084" t="str">
        <f t="shared" si="318"/>
        <v/>
      </c>
      <c r="Q640" s="1084" t="str">
        <f t="shared" si="319"/>
        <v/>
      </c>
      <c r="R640" s="963"/>
      <c r="S640" s="1027" t="str">
        <f t="shared" ref="S640:S675" si="336">IF(K640="","",(1659*K640-Q640)*AC640)</f>
        <v/>
      </c>
      <c r="T640" s="1027" t="str">
        <f t="shared" ref="T640:T675" si="337">IF(K640="","",(Q640*AD640)+AB640*(AE640+AF640*(1-AG640)))</f>
        <v/>
      </c>
      <c r="U640" s="1148" t="str">
        <f t="shared" si="320"/>
        <v/>
      </c>
      <c r="V640" s="6"/>
      <c r="Z640" s="1072" t="str">
        <f t="shared" ref="Z640:Z675" si="338">IF(I640="","",VLOOKUP(I640,Schaal2014,J640+1,FALSE))</f>
        <v/>
      </c>
      <c r="AA640" s="1073">
        <f>+tab!$C$156</f>
        <v>0.62</v>
      </c>
      <c r="AB640" s="1074" t="e">
        <f t="shared" si="321"/>
        <v>#VALUE!</v>
      </c>
      <c r="AC640" s="1074" t="e">
        <f t="shared" si="322"/>
        <v>#VALUE!</v>
      </c>
      <c r="AD640" s="1074" t="e">
        <f t="shared" si="323"/>
        <v>#VALUE!</v>
      </c>
      <c r="AE640" s="1075" t="e">
        <f t="shared" ref="AE640:AE675" si="339">O640+P640</f>
        <v>#VALUE!</v>
      </c>
      <c r="AF640" s="1075" t="e">
        <f t="shared" ref="AF640:AF675" si="340">M640+N640</f>
        <v>#VALUE!</v>
      </c>
      <c r="AG640" s="1076">
        <f>IF(H640&gt;8,tab!C$157,tab!C$160)</f>
        <v>0.5</v>
      </c>
      <c r="AH640" s="1050">
        <f t="shared" ref="AH640:AH675" si="341">IF(G640&lt;25,0,IF(G640=25,25,IF(G640&lt;40,0,IF(G640=40,40,IF(G640&gt;=40,0)))))</f>
        <v>0</v>
      </c>
      <c r="AI640" s="1050">
        <f t="shared" ref="AI640:AI671" si="342">IF(AH640=25,Z640*1.08*K640/2,IF(AH640=40,Z640*1.08*K640,IF(AH640=0,0)))</f>
        <v>0</v>
      </c>
      <c r="AJ640" s="1077" t="e">
        <f t="shared" ref="AJ640:AJ675" si="343">DATE(YEAR($E$345),MONTH(H640),DAY(H640))&gt;$E$345</f>
        <v>#VALUE!</v>
      </c>
      <c r="AK640" s="1053" t="e">
        <f t="shared" ref="AK640:AK671" si="344">YEAR($E$569)-YEAR(H640)-AJ640</f>
        <v>#VALUE!</v>
      </c>
      <c r="AL640" s="1052">
        <f t="shared" ref="AL640:AL671" si="345">IF((H640=""),30,AK640)</f>
        <v>30</v>
      </c>
      <c r="AM640" s="1052">
        <f t="shared" si="315"/>
        <v>30</v>
      </c>
      <c r="AN640" s="1078">
        <f t="shared" ref="AN640:AN671" si="346">(AM640*(SUM(K640:K640)))</f>
        <v>0</v>
      </c>
      <c r="AU640" s="51"/>
      <c r="AV640" s="51"/>
    </row>
    <row r="641" spans="3:48" ht="13.15" customHeight="1" x14ac:dyDescent="0.2">
      <c r="C641" s="45"/>
      <c r="D641" s="196" t="str">
        <f>IF(op!D529=0,"",op!D529)</f>
        <v/>
      </c>
      <c r="E641" s="196" t="str">
        <f>IF(op!E529=0,"",op!E529)</f>
        <v/>
      </c>
      <c r="F641" s="196" t="str">
        <f>IF(op!F529=0,"",op!F529)</f>
        <v/>
      </c>
      <c r="G641" s="48" t="str">
        <f>IF(op!G529="","",op!G529+1)</f>
        <v/>
      </c>
      <c r="H641" s="1294" t="str">
        <f>IF(op!H529=0,"",op!H529)</f>
        <v/>
      </c>
      <c r="I641" s="48" t="str">
        <f>IF(op!I529=0,"",op!I529)</f>
        <v/>
      </c>
      <c r="J641" s="198" t="str">
        <f t="shared" si="335"/>
        <v/>
      </c>
      <c r="K641" s="1295" t="str">
        <f>IF(op!K529=0,0,op!K529)</f>
        <v/>
      </c>
      <c r="L641" s="963"/>
      <c r="M641" s="951" t="str">
        <f>IF(K641="","",IF(op!M529=0,0,op!M529))</f>
        <v/>
      </c>
      <c r="N641" s="951" t="str">
        <f>IF(K641="","",IF(op!N529=0,0,op!N529))</f>
        <v/>
      </c>
      <c r="O641" s="1083" t="str">
        <f t="shared" ref="O641:O675" si="347">IF(K641="","",IF(K641*40&gt;40,40,K641*40))</f>
        <v/>
      </c>
      <c r="P641" s="1084" t="str">
        <f t="shared" ref="P641:P675" si="348">IF(I641="","",IF(J641&lt;4,IF(40*K641&gt;40,40,40*K641),0))</f>
        <v/>
      </c>
      <c r="Q641" s="1084" t="str">
        <f t="shared" ref="Q641:Q675" si="349">IF(K641="","",SUM(M641:P641))</f>
        <v/>
      </c>
      <c r="R641" s="963"/>
      <c r="S641" s="1027" t="str">
        <f t="shared" si="336"/>
        <v/>
      </c>
      <c r="T641" s="1027" t="str">
        <f t="shared" si="337"/>
        <v/>
      </c>
      <c r="U641" s="1148" t="str">
        <f t="shared" ref="U641:U675" si="350">IF(K641="","",SUM(S641:T641))</f>
        <v/>
      </c>
      <c r="V641" s="6"/>
      <c r="Z641" s="1072" t="str">
        <f t="shared" si="338"/>
        <v/>
      </c>
      <c r="AA641" s="1073">
        <f>+tab!$C$156</f>
        <v>0.62</v>
      </c>
      <c r="AB641" s="1074" t="e">
        <f t="shared" ref="AB641:AB675" si="351">Z641*12/1659</f>
        <v>#VALUE!</v>
      </c>
      <c r="AC641" s="1074" t="e">
        <f t="shared" ref="AC641:AC675" si="352">Z641*12*(1+AA641)/1659</f>
        <v>#VALUE!</v>
      </c>
      <c r="AD641" s="1074" t="e">
        <f t="shared" ref="AD641:AD675" si="353">AC641-AB641</f>
        <v>#VALUE!</v>
      </c>
      <c r="AE641" s="1075" t="e">
        <f t="shared" si="339"/>
        <v>#VALUE!</v>
      </c>
      <c r="AF641" s="1075" t="e">
        <f t="shared" si="340"/>
        <v>#VALUE!</v>
      </c>
      <c r="AG641" s="1076">
        <f>IF(H641&gt;8,tab!C$157,tab!C$160)</f>
        <v>0.5</v>
      </c>
      <c r="AH641" s="1050">
        <f t="shared" si="341"/>
        <v>0</v>
      </c>
      <c r="AI641" s="1050">
        <f t="shared" si="342"/>
        <v>0</v>
      </c>
      <c r="AJ641" s="1077" t="e">
        <f t="shared" si="343"/>
        <v>#VALUE!</v>
      </c>
      <c r="AK641" s="1053" t="e">
        <f t="shared" si="344"/>
        <v>#VALUE!</v>
      </c>
      <c r="AL641" s="1052">
        <f t="shared" si="345"/>
        <v>30</v>
      </c>
      <c r="AM641" s="1052">
        <f t="shared" si="315"/>
        <v>30</v>
      </c>
      <c r="AN641" s="1078">
        <f t="shared" si="346"/>
        <v>0</v>
      </c>
      <c r="AU641" s="51"/>
      <c r="AV641" s="51"/>
    </row>
    <row r="642" spans="3:48" ht="13.15" customHeight="1" x14ac:dyDescent="0.2">
      <c r="C642" s="45"/>
      <c r="D642" s="196" t="str">
        <f>IF(op!D530=0,"",op!D530)</f>
        <v/>
      </c>
      <c r="E642" s="196" t="str">
        <f>IF(op!E530=0,"",op!E530)</f>
        <v/>
      </c>
      <c r="F642" s="196" t="str">
        <f>IF(op!F530=0,"",op!F530)</f>
        <v/>
      </c>
      <c r="G642" s="48" t="str">
        <f>IF(op!G530="","",op!G530+1)</f>
        <v/>
      </c>
      <c r="H642" s="1294" t="str">
        <f>IF(op!H530=0,"",op!H530)</f>
        <v/>
      </c>
      <c r="I642" s="48" t="str">
        <f>IF(op!I530=0,"",op!I530)</f>
        <v/>
      </c>
      <c r="J642" s="198" t="str">
        <f t="shared" si="335"/>
        <v/>
      </c>
      <c r="K642" s="1295" t="str">
        <f>IF(op!K530=0,0,op!K530)</f>
        <v/>
      </c>
      <c r="L642" s="963"/>
      <c r="M642" s="951" t="str">
        <f>IF(K642="","",IF(op!M530=0,0,op!M530))</f>
        <v/>
      </c>
      <c r="N642" s="951" t="str">
        <f>IF(K642="","",IF(op!N530=0,0,op!N530))</f>
        <v/>
      </c>
      <c r="O642" s="1083" t="str">
        <f t="shared" si="347"/>
        <v/>
      </c>
      <c r="P642" s="1084" t="str">
        <f t="shared" si="348"/>
        <v/>
      </c>
      <c r="Q642" s="1084" t="str">
        <f t="shared" si="349"/>
        <v/>
      </c>
      <c r="R642" s="963"/>
      <c r="S642" s="1027" t="str">
        <f t="shared" si="336"/>
        <v/>
      </c>
      <c r="T642" s="1027" t="str">
        <f t="shared" si="337"/>
        <v/>
      </c>
      <c r="U642" s="1148" t="str">
        <f t="shared" si="350"/>
        <v/>
      </c>
      <c r="V642" s="6"/>
      <c r="Z642" s="1072" t="str">
        <f t="shared" si="338"/>
        <v/>
      </c>
      <c r="AA642" s="1073">
        <f>+tab!$C$156</f>
        <v>0.62</v>
      </c>
      <c r="AB642" s="1074" t="e">
        <f t="shared" si="351"/>
        <v>#VALUE!</v>
      </c>
      <c r="AC642" s="1074" t="e">
        <f t="shared" si="352"/>
        <v>#VALUE!</v>
      </c>
      <c r="AD642" s="1074" t="e">
        <f t="shared" si="353"/>
        <v>#VALUE!</v>
      </c>
      <c r="AE642" s="1075" t="e">
        <f t="shared" si="339"/>
        <v>#VALUE!</v>
      </c>
      <c r="AF642" s="1075" t="e">
        <f t="shared" si="340"/>
        <v>#VALUE!</v>
      </c>
      <c r="AG642" s="1076">
        <f>IF(H642&gt;8,tab!C$157,tab!C$160)</f>
        <v>0.5</v>
      </c>
      <c r="AH642" s="1050">
        <f t="shared" si="341"/>
        <v>0</v>
      </c>
      <c r="AI642" s="1050">
        <f t="shared" si="342"/>
        <v>0</v>
      </c>
      <c r="AJ642" s="1077" t="e">
        <f t="shared" si="343"/>
        <v>#VALUE!</v>
      </c>
      <c r="AK642" s="1053" t="e">
        <f t="shared" si="344"/>
        <v>#VALUE!</v>
      </c>
      <c r="AL642" s="1052">
        <f t="shared" si="345"/>
        <v>30</v>
      </c>
      <c r="AM642" s="1052">
        <f t="shared" si="315"/>
        <v>30</v>
      </c>
      <c r="AN642" s="1078">
        <f t="shared" si="346"/>
        <v>0</v>
      </c>
      <c r="AU642" s="51"/>
      <c r="AV642" s="51"/>
    </row>
    <row r="643" spans="3:48" ht="13.15" customHeight="1" x14ac:dyDescent="0.2">
      <c r="C643" s="45"/>
      <c r="D643" s="196" t="str">
        <f>IF(op!D531=0,"",op!D531)</f>
        <v/>
      </c>
      <c r="E643" s="196" t="str">
        <f>IF(op!E531=0,"",op!E531)</f>
        <v/>
      </c>
      <c r="F643" s="196" t="str">
        <f>IF(op!F531=0,"",op!F531)</f>
        <v/>
      </c>
      <c r="G643" s="48" t="str">
        <f>IF(op!G531="","",op!G531+1)</f>
        <v/>
      </c>
      <c r="H643" s="1294" t="str">
        <f>IF(op!H531=0,"",op!H531)</f>
        <v/>
      </c>
      <c r="I643" s="48" t="str">
        <f>IF(op!I531=0,"",op!I531)</f>
        <v/>
      </c>
      <c r="J643" s="198" t="str">
        <f t="shared" si="335"/>
        <v/>
      </c>
      <c r="K643" s="1295" t="str">
        <f>IF(op!K531=0,0,op!K531)</f>
        <v/>
      </c>
      <c r="L643" s="963"/>
      <c r="M643" s="951" t="str">
        <f>IF(K643="","",IF(op!M531=0,0,op!M531))</f>
        <v/>
      </c>
      <c r="N643" s="951" t="str">
        <f>IF(K643="","",IF(op!N531=0,0,op!N531))</f>
        <v/>
      </c>
      <c r="O643" s="1083" t="str">
        <f t="shared" si="347"/>
        <v/>
      </c>
      <c r="P643" s="1084" t="str">
        <f t="shared" si="348"/>
        <v/>
      </c>
      <c r="Q643" s="1084" t="str">
        <f t="shared" si="349"/>
        <v/>
      </c>
      <c r="R643" s="963"/>
      <c r="S643" s="1027" t="str">
        <f t="shared" si="336"/>
        <v/>
      </c>
      <c r="T643" s="1027" t="str">
        <f t="shared" si="337"/>
        <v/>
      </c>
      <c r="U643" s="1148" t="str">
        <f t="shared" si="350"/>
        <v/>
      </c>
      <c r="V643" s="6"/>
      <c r="Z643" s="1072" t="str">
        <f t="shared" si="338"/>
        <v/>
      </c>
      <c r="AA643" s="1073">
        <f>+tab!$C$156</f>
        <v>0.62</v>
      </c>
      <c r="AB643" s="1074" t="e">
        <f t="shared" si="351"/>
        <v>#VALUE!</v>
      </c>
      <c r="AC643" s="1074" t="e">
        <f t="shared" si="352"/>
        <v>#VALUE!</v>
      </c>
      <c r="AD643" s="1074" t="e">
        <f t="shared" si="353"/>
        <v>#VALUE!</v>
      </c>
      <c r="AE643" s="1075" t="e">
        <f t="shared" si="339"/>
        <v>#VALUE!</v>
      </c>
      <c r="AF643" s="1075" t="e">
        <f t="shared" si="340"/>
        <v>#VALUE!</v>
      </c>
      <c r="AG643" s="1076">
        <f>IF(H643&gt;8,tab!C$157,tab!C$160)</f>
        <v>0.5</v>
      </c>
      <c r="AH643" s="1050">
        <f t="shared" si="341"/>
        <v>0</v>
      </c>
      <c r="AI643" s="1050">
        <f t="shared" si="342"/>
        <v>0</v>
      </c>
      <c r="AJ643" s="1077" t="e">
        <f t="shared" si="343"/>
        <v>#VALUE!</v>
      </c>
      <c r="AK643" s="1053" t="e">
        <f t="shared" si="344"/>
        <v>#VALUE!</v>
      </c>
      <c r="AL643" s="1052">
        <f t="shared" si="345"/>
        <v>30</v>
      </c>
      <c r="AM643" s="1052">
        <f t="shared" si="315"/>
        <v>30</v>
      </c>
      <c r="AN643" s="1078">
        <f t="shared" si="346"/>
        <v>0</v>
      </c>
      <c r="AU643" s="51"/>
      <c r="AV643" s="51"/>
    </row>
    <row r="644" spans="3:48" ht="13.15" customHeight="1" x14ac:dyDescent="0.2">
      <c r="C644" s="45"/>
      <c r="D644" s="196" t="str">
        <f>IF(op!D532=0,"",op!D532)</f>
        <v/>
      </c>
      <c r="E644" s="196" t="str">
        <f>IF(op!E532=0,"",op!E532)</f>
        <v/>
      </c>
      <c r="F644" s="196" t="str">
        <f>IF(op!F532=0,"",op!F532)</f>
        <v/>
      </c>
      <c r="G644" s="48" t="str">
        <f>IF(op!G532="","",op!G532+1)</f>
        <v/>
      </c>
      <c r="H644" s="1294" t="str">
        <f>IF(op!H532=0,"",op!H532)</f>
        <v/>
      </c>
      <c r="I644" s="48" t="str">
        <f>IF(op!I532=0,"",op!I532)</f>
        <v/>
      </c>
      <c r="J644" s="198" t="str">
        <f t="shared" si="335"/>
        <v/>
      </c>
      <c r="K644" s="1295" t="str">
        <f>IF(op!K532=0,0,op!K532)</f>
        <v/>
      </c>
      <c r="L644" s="963"/>
      <c r="M644" s="951" t="str">
        <f>IF(K644="","",IF(op!M532=0,0,op!M532))</f>
        <v/>
      </c>
      <c r="N644" s="951" t="str">
        <f>IF(K644="","",IF(op!N532=0,0,op!N532))</f>
        <v/>
      </c>
      <c r="O644" s="1083" t="str">
        <f t="shared" si="347"/>
        <v/>
      </c>
      <c r="P644" s="1084" t="str">
        <f t="shared" si="348"/>
        <v/>
      </c>
      <c r="Q644" s="1084" t="str">
        <f t="shared" si="349"/>
        <v/>
      </c>
      <c r="R644" s="963"/>
      <c r="S644" s="1027" t="str">
        <f t="shared" si="336"/>
        <v/>
      </c>
      <c r="T644" s="1027" t="str">
        <f t="shared" si="337"/>
        <v/>
      </c>
      <c r="U644" s="1148" t="str">
        <f t="shared" si="350"/>
        <v/>
      </c>
      <c r="V644" s="6"/>
      <c r="Z644" s="1072" t="str">
        <f t="shared" si="338"/>
        <v/>
      </c>
      <c r="AA644" s="1073">
        <f>+tab!$C$156</f>
        <v>0.62</v>
      </c>
      <c r="AB644" s="1074" t="e">
        <f t="shared" si="351"/>
        <v>#VALUE!</v>
      </c>
      <c r="AC644" s="1074" t="e">
        <f t="shared" si="352"/>
        <v>#VALUE!</v>
      </c>
      <c r="AD644" s="1074" t="e">
        <f t="shared" si="353"/>
        <v>#VALUE!</v>
      </c>
      <c r="AE644" s="1075" t="e">
        <f t="shared" si="339"/>
        <v>#VALUE!</v>
      </c>
      <c r="AF644" s="1075" t="e">
        <f t="shared" si="340"/>
        <v>#VALUE!</v>
      </c>
      <c r="AG644" s="1076">
        <f>IF(H644&gt;8,tab!C$157,tab!C$160)</f>
        <v>0.5</v>
      </c>
      <c r="AH644" s="1050">
        <f t="shared" si="341"/>
        <v>0</v>
      </c>
      <c r="AI644" s="1050">
        <f t="shared" si="342"/>
        <v>0</v>
      </c>
      <c r="AJ644" s="1077" t="e">
        <f t="shared" si="343"/>
        <v>#VALUE!</v>
      </c>
      <c r="AK644" s="1053" t="e">
        <f t="shared" si="344"/>
        <v>#VALUE!</v>
      </c>
      <c r="AL644" s="1052">
        <f t="shared" si="345"/>
        <v>30</v>
      </c>
      <c r="AM644" s="1052">
        <f t="shared" si="315"/>
        <v>30</v>
      </c>
      <c r="AN644" s="1078">
        <f t="shared" si="346"/>
        <v>0</v>
      </c>
      <c r="AU644" s="51"/>
      <c r="AV644" s="51"/>
    </row>
    <row r="645" spans="3:48" ht="13.15" customHeight="1" x14ac:dyDescent="0.2">
      <c r="C645" s="45"/>
      <c r="D645" s="196" t="str">
        <f>IF(op!D533=0,"",op!D533)</f>
        <v/>
      </c>
      <c r="E645" s="196" t="str">
        <f>IF(op!E533=0,"",op!E533)</f>
        <v/>
      </c>
      <c r="F645" s="196" t="str">
        <f>IF(op!F533=0,"",op!F533)</f>
        <v/>
      </c>
      <c r="G645" s="48" t="str">
        <f>IF(op!G533="","",op!G533+1)</f>
        <v/>
      </c>
      <c r="H645" s="1294" t="str">
        <f>IF(op!H533=0,"",op!H533)</f>
        <v/>
      </c>
      <c r="I645" s="48" t="str">
        <f>IF(op!I533=0,"",op!I533)</f>
        <v/>
      </c>
      <c r="J645" s="198" t="str">
        <f t="shared" si="335"/>
        <v/>
      </c>
      <c r="K645" s="1295" t="str">
        <f>IF(op!K533=0,0,op!K533)</f>
        <v/>
      </c>
      <c r="L645" s="963"/>
      <c r="M645" s="951" t="str">
        <f>IF(K645="","",IF(op!M533=0,0,op!M533))</f>
        <v/>
      </c>
      <c r="N645" s="951" t="str">
        <f>IF(K645="","",IF(op!N533=0,0,op!N533))</f>
        <v/>
      </c>
      <c r="O645" s="1083" t="str">
        <f t="shared" si="347"/>
        <v/>
      </c>
      <c r="P645" s="1084" t="str">
        <f t="shared" si="348"/>
        <v/>
      </c>
      <c r="Q645" s="1084" t="str">
        <f t="shared" si="349"/>
        <v/>
      </c>
      <c r="R645" s="963"/>
      <c r="S645" s="1027" t="str">
        <f t="shared" si="336"/>
        <v/>
      </c>
      <c r="T645" s="1027" t="str">
        <f t="shared" si="337"/>
        <v/>
      </c>
      <c r="U645" s="1148" t="str">
        <f t="shared" si="350"/>
        <v/>
      </c>
      <c r="V645" s="6"/>
      <c r="Z645" s="1072" t="str">
        <f t="shared" si="338"/>
        <v/>
      </c>
      <c r="AA645" s="1073">
        <f>+tab!$C$156</f>
        <v>0.62</v>
      </c>
      <c r="AB645" s="1074" t="e">
        <f t="shared" si="351"/>
        <v>#VALUE!</v>
      </c>
      <c r="AC645" s="1074" t="e">
        <f t="shared" si="352"/>
        <v>#VALUE!</v>
      </c>
      <c r="AD645" s="1074" t="e">
        <f t="shared" si="353"/>
        <v>#VALUE!</v>
      </c>
      <c r="AE645" s="1075" t="e">
        <f t="shared" si="339"/>
        <v>#VALUE!</v>
      </c>
      <c r="AF645" s="1075" t="e">
        <f t="shared" si="340"/>
        <v>#VALUE!</v>
      </c>
      <c r="AG645" s="1076">
        <f>IF(H645&gt;8,tab!C$157,tab!C$160)</f>
        <v>0.5</v>
      </c>
      <c r="AH645" s="1050">
        <f t="shared" si="341"/>
        <v>0</v>
      </c>
      <c r="AI645" s="1050">
        <f t="shared" si="342"/>
        <v>0</v>
      </c>
      <c r="AJ645" s="1077" t="e">
        <f t="shared" si="343"/>
        <v>#VALUE!</v>
      </c>
      <c r="AK645" s="1053" t="e">
        <f t="shared" si="344"/>
        <v>#VALUE!</v>
      </c>
      <c r="AL645" s="1052">
        <f t="shared" si="345"/>
        <v>30</v>
      </c>
      <c r="AM645" s="1052">
        <f t="shared" si="315"/>
        <v>30</v>
      </c>
      <c r="AN645" s="1078">
        <f t="shared" si="346"/>
        <v>0</v>
      </c>
      <c r="AU645" s="51"/>
      <c r="AV645" s="51"/>
    </row>
    <row r="646" spans="3:48" ht="13.15" customHeight="1" x14ac:dyDescent="0.2">
      <c r="C646" s="45"/>
      <c r="D646" s="196" t="str">
        <f>IF(op!D534=0,"",op!D534)</f>
        <v/>
      </c>
      <c r="E646" s="196" t="str">
        <f>IF(op!E534=0,"",op!E534)</f>
        <v/>
      </c>
      <c r="F646" s="196" t="str">
        <f>IF(op!F534=0,"",op!F534)</f>
        <v/>
      </c>
      <c r="G646" s="48" t="str">
        <f>IF(op!G534="","",op!G534+1)</f>
        <v/>
      </c>
      <c r="H646" s="1294" t="str">
        <f>IF(op!H534=0,"",op!H534)</f>
        <v/>
      </c>
      <c r="I646" s="48" t="str">
        <f>IF(op!I534=0,"",op!I534)</f>
        <v/>
      </c>
      <c r="J646" s="198" t="str">
        <f t="shared" si="335"/>
        <v/>
      </c>
      <c r="K646" s="1295" t="str">
        <f>IF(op!K534=0,0,op!K534)</f>
        <v/>
      </c>
      <c r="L646" s="963"/>
      <c r="M646" s="951" t="str">
        <f>IF(K646="","",IF(op!M534=0,0,op!M534))</f>
        <v/>
      </c>
      <c r="N646" s="951" t="str">
        <f>IF(K646="","",IF(op!N534=0,0,op!N534))</f>
        <v/>
      </c>
      <c r="O646" s="1083" t="str">
        <f t="shared" si="347"/>
        <v/>
      </c>
      <c r="P646" s="1084" t="str">
        <f t="shared" si="348"/>
        <v/>
      </c>
      <c r="Q646" s="1084" t="str">
        <f t="shared" si="349"/>
        <v/>
      </c>
      <c r="R646" s="963"/>
      <c r="S646" s="1027" t="str">
        <f t="shared" si="336"/>
        <v/>
      </c>
      <c r="T646" s="1027" t="str">
        <f t="shared" si="337"/>
        <v/>
      </c>
      <c r="U646" s="1148" t="str">
        <f t="shared" si="350"/>
        <v/>
      </c>
      <c r="V646" s="6"/>
      <c r="Z646" s="1072" t="str">
        <f t="shared" si="338"/>
        <v/>
      </c>
      <c r="AA646" s="1073">
        <f>+tab!$C$156</f>
        <v>0.62</v>
      </c>
      <c r="AB646" s="1074" t="e">
        <f t="shared" si="351"/>
        <v>#VALUE!</v>
      </c>
      <c r="AC646" s="1074" t="e">
        <f t="shared" si="352"/>
        <v>#VALUE!</v>
      </c>
      <c r="AD646" s="1074" t="e">
        <f t="shared" si="353"/>
        <v>#VALUE!</v>
      </c>
      <c r="AE646" s="1075" t="e">
        <f t="shared" si="339"/>
        <v>#VALUE!</v>
      </c>
      <c r="AF646" s="1075" t="e">
        <f t="shared" si="340"/>
        <v>#VALUE!</v>
      </c>
      <c r="AG646" s="1076">
        <f>IF(H646&gt;8,tab!C$157,tab!C$160)</f>
        <v>0.5</v>
      </c>
      <c r="AH646" s="1050">
        <f t="shared" si="341"/>
        <v>0</v>
      </c>
      <c r="AI646" s="1050">
        <f t="shared" si="342"/>
        <v>0</v>
      </c>
      <c r="AJ646" s="1077" t="e">
        <f t="shared" si="343"/>
        <v>#VALUE!</v>
      </c>
      <c r="AK646" s="1053" t="e">
        <f t="shared" si="344"/>
        <v>#VALUE!</v>
      </c>
      <c r="AL646" s="1052">
        <f t="shared" si="345"/>
        <v>30</v>
      </c>
      <c r="AM646" s="1052">
        <f t="shared" si="315"/>
        <v>30</v>
      </c>
      <c r="AN646" s="1078">
        <f t="shared" si="346"/>
        <v>0</v>
      </c>
      <c r="AU646" s="51"/>
      <c r="AV646" s="51"/>
    </row>
    <row r="647" spans="3:48" ht="13.15" customHeight="1" x14ac:dyDescent="0.2">
      <c r="C647" s="45"/>
      <c r="D647" s="196" t="str">
        <f>IF(op!D535=0,"",op!D535)</f>
        <v/>
      </c>
      <c r="E647" s="196" t="str">
        <f>IF(op!E535=0,"",op!E535)</f>
        <v/>
      </c>
      <c r="F647" s="196" t="str">
        <f>IF(op!F535=0,"",op!F535)</f>
        <v/>
      </c>
      <c r="G647" s="48" t="str">
        <f>IF(op!G535="","",op!G535+1)</f>
        <v/>
      </c>
      <c r="H647" s="1294" t="str">
        <f>IF(op!H535=0,"",op!H535)</f>
        <v/>
      </c>
      <c r="I647" s="48" t="str">
        <f>IF(op!I535=0,"",op!I535)</f>
        <v/>
      </c>
      <c r="J647" s="198" t="str">
        <f t="shared" si="335"/>
        <v/>
      </c>
      <c r="K647" s="1295" t="str">
        <f>IF(op!K535=0,0,op!K535)</f>
        <v/>
      </c>
      <c r="L647" s="963"/>
      <c r="M647" s="951" t="str">
        <f>IF(K647="","",IF(op!M535=0,0,op!M535))</f>
        <v/>
      </c>
      <c r="N647" s="951" t="str">
        <f>IF(K647="","",IF(op!N535=0,0,op!N535))</f>
        <v/>
      </c>
      <c r="O647" s="1083" t="str">
        <f t="shared" si="347"/>
        <v/>
      </c>
      <c r="P647" s="1084" t="str">
        <f t="shared" si="348"/>
        <v/>
      </c>
      <c r="Q647" s="1084" t="str">
        <f t="shared" si="349"/>
        <v/>
      </c>
      <c r="R647" s="963"/>
      <c r="S647" s="1027" t="str">
        <f t="shared" si="336"/>
        <v/>
      </c>
      <c r="T647" s="1027" t="str">
        <f t="shared" si="337"/>
        <v/>
      </c>
      <c r="U647" s="1148" t="str">
        <f t="shared" si="350"/>
        <v/>
      </c>
      <c r="V647" s="6"/>
      <c r="Z647" s="1072" t="str">
        <f t="shared" si="338"/>
        <v/>
      </c>
      <c r="AA647" s="1073">
        <f>+tab!$C$156</f>
        <v>0.62</v>
      </c>
      <c r="AB647" s="1074" t="e">
        <f t="shared" si="351"/>
        <v>#VALUE!</v>
      </c>
      <c r="AC647" s="1074" t="e">
        <f t="shared" si="352"/>
        <v>#VALUE!</v>
      </c>
      <c r="AD647" s="1074" t="e">
        <f t="shared" si="353"/>
        <v>#VALUE!</v>
      </c>
      <c r="AE647" s="1075" t="e">
        <f t="shared" si="339"/>
        <v>#VALUE!</v>
      </c>
      <c r="AF647" s="1075" t="e">
        <f t="shared" si="340"/>
        <v>#VALUE!</v>
      </c>
      <c r="AG647" s="1076">
        <f>IF(H647&gt;8,tab!C$157,tab!C$160)</f>
        <v>0.5</v>
      </c>
      <c r="AH647" s="1050">
        <f t="shared" si="341"/>
        <v>0</v>
      </c>
      <c r="AI647" s="1050">
        <f t="shared" si="342"/>
        <v>0</v>
      </c>
      <c r="AJ647" s="1077" t="e">
        <f t="shared" si="343"/>
        <v>#VALUE!</v>
      </c>
      <c r="AK647" s="1053" t="e">
        <f t="shared" si="344"/>
        <v>#VALUE!</v>
      </c>
      <c r="AL647" s="1052">
        <f t="shared" si="345"/>
        <v>30</v>
      </c>
      <c r="AM647" s="1052">
        <f t="shared" si="315"/>
        <v>30</v>
      </c>
      <c r="AN647" s="1078">
        <f t="shared" si="346"/>
        <v>0</v>
      </c>
      <c r="AU647" s="51"/>
      <c r="AV647" s="51"/>
    </row>
    <row r="648" spans="3:48" ht="13.15" customHeight="1" x14ac:dyDescent="0.2">
      <c r="C648" s="45"/>
      <c r="D648" s="196" t="str">
        <f>IF(op!D536=0,"",op!D536)</f>
        <v/>
      </c>
      <c r="E648" s="196" t="str">
        <f>IF(op!E536=0,"",op!E536)</f>
        <v/>
      </c>
      <c r="F648" s="196" t="str">
        <f>IF(op!F536=0,"",op!F536)</f>
        <v/>
      </c>
      <c r="G648" s="48" t="str">
        <f>IF(op!G536="","",op!G536+1)</f>
        <v/>
      </c>
      <c r="H648" s="1294" t="str">
        <f>IF(op!H536=0,"",op!H536)</f>
        <v/>
      </c>
      <c r="I648" s="48" t="str">
        <f>IF(op!I536=0,"",op!I536)</f>
        <v/>
      </c>
      <c r="J648" s="198" t="str">
        <f t="shared" si="335"/>
        <v/>
      </c>
      <c r="K648" s="1295" t="str">
        <f>IF(op!K536=0,0,op!K536)</f>
        <v/>
      </c>
      <c r="L648" s="963"/>
      <c r="M648" s="951" t="str">
        <f>IF(K648="","",IF(op!M536=0,0,op!M536))</f>
        <v/>
      </c>
      <c r="N648" s="951" t="str">
        <f>IF(K648="","",IF(op!N536=0,0,op!N536))</f>
        <v/>
      </c>
      <c r="O648" s="1083" t="str">
        <f t="shared" si="347"/>
        <v/>
      </c>
      <c r="P648" s="1084" t="str">
        <f t="shared" si="348"/>
        <v/>
      </c>
      <c r="Q648" s="1084" t="str">
        <f t="shared" si="349"/>
        <v/>
      </c>
      <c r="R648" s="963"/>
      <c r="S648" s="1027" t="str">
        <f t="shared" si="336"/>
        <v/>
      </c>
      <c r="T648" s="1027" t="str">
        <f t="shared" si="337"/>
        <v/>
      </c>
      <c r="U648" s="1148" t="str">
        <f t="shared" si="350"/>
        <v/>
      </c>
      <c r="V648" s="6"/>
      <c r="Z648" s="1072" t="str">
        <f t="shared" si="338"/>
        <v/>
      </c>
      <c r="AA648" s="1073">
        <f>+tab!$C$156</f>
        <v>0.62</v>
      </c>
      <c r="AB648" s="1074" t="e">
        <f t="shared" si="351"/>
        <v>#VALUE!</v>
      </c>
      <c r="AC648" s="1074" t="e">
        <f t="shared" si="352"/>
        <v>#VALUE!</v>
      </c>
      <c r="AD648" s="1074" t="e">
        <f t="shared" si="353"/>
        <v>#VALUE!</v>
      </c>
      <c r="AE648" s="1075" t="e">
        <f t="shared" si="339"/>
        <v>#VALUE!</v>
      </c>
      <c r="AF648" s="1075" t="e">
        <f t="shared" si="340"/>
        <v>#VALUE!</v>
      </c>
      <c r="AG648" s="1076">
        <f>IF(H648&gt;8,tab!C$157,tab!C$160)</f>
        <v>0.5</v>
      </c>
      <c r="AH648" s="1050">
        <f t="shared" si="341"/>
        <v>0</v>
      </c>
      <c r="AI648" s="1050">
        <f t="shared" si="342"/>
        <v>0</v>
      </c>
      <c r="AJ648" s="1077" t="e">
        <f t="shared" si="343"/>
        <v>#VALUE!</v>
      </c>
      <c r="AK648" s="1053" t="e">
        <f t="shared" si="344"/>
        <v>#VALUE!</v>
      </c>
      <c r="AL648" s="1052">
        <f t="shared" si="345"/>
        <v>30</v>
      </c>
      <c r="AM648" s="1052">
        <f t="shared" si="315"/>
        <v>30</v>
      </c>
      <c r="AN648" s="1078">
        <f t="shared" si="346"/>
        <v>0</v>
      </c>
      <c r="AU648" s="51"/>
      <c r="AV648" s="51"/>
    </row>
    <row r="649" spans="3:48" ht="13.15" customHeight="1" x14ac:dyDescent="0.2">
      <c r="C649" s="45"/>
      <c r="D649" s="196" t="str">
        <f>IF(op!D537=0,"",op!D537)</f>
        <v/>
      </c>
      <c r="E649" s="196" t="str">
        <f>IF(op!E537=0,"",op!E537)</f>
        <v/>
      </c>
      <c r="F649" s="196" t="str">
        <f>IF(op!F537=0,"",op!F537)</f>
        <v/>
      </c>
      <c r="G649" s="48" t="str">
        <f>IF(op!G537="","",op!G537+1)</f>
        <v/>
      </c>
      <c r="H649" s="1294" t="str">
        <f>IF(op!H537=0,"",op!H537)</f>
        <v/>
      </c>
      <c r="I649" s="48" t="str">
        <f>IF(op!I537=0,"",op!I537)</f>
        <v/>
      </c>
      <c r="J649" s="198" t="str">
        <f t="shared" si="335"/>
        <v/>
      </c>
      <c r="K649" s="1295" t="str">
        <f>IF(op!K537=0,0,op!K537)</f>
        <v/>
      </c>
      <c r="L649" s="963"/>
      <c r="M649" s="951" t="str">
        <f>IF(K649="","",IF(op!M537=0,0,op!M537))</f>
        <v/>
      </c>
      <c r="N649" s="951" t="str">
        <f>IF(K649="","",IF(op!N537=0,0,op!N537))</f>
        <v/>
      </c>
      <c r="O649" s="1083" t="str">
        <f t="shared" si="347"/>
        <v/>
      </c>
      <c r="P649" s="1084" t="str">
        <f t="shared" si="348"/>
        <v/>
      </c>
      <c r="Q649" s="1084" t="str">
        <f t="shared" si="349"/>
        <v/>
      </c>
      <c r="R649" s="963"/>
      <c r="S649" s="1027" t="str">
        <f t="shared" si="336"/>
        <v/>
      </c>
      <c r="T649" s="1027" t="str">
        <f t="shared" si="337"/>
        <v/>
      </c>
      <c r="U649" s="1148" t="str">
        <f t="shared" si="350"/>
        <v/>
      </c>
      <c r="V649" s="6"/>
      <c r="Z649" s="1072" t="str">
        <f t="shared" si="338"/>
        <v/>
      </c>
      <c r="AA649" s="1073">
        <f>+tab!$C$156</f>
        <v>0.62</v>
      </c>
      <c r="AB649" s="1074" t="e">
        <f t="shared" si="351"/>
        <v>#VALUE!</v>
      </c>
      <c r="AC649" s="1074" t="e">
        <f t="shared" si="352"/>
        <v>#VALUE!</v>
      </c>
      <c r="AD649" s="1074" t="e">
        <f t="shared" si="353"/>
        <v>#VALUE!</v>
      </c>
      <c r="AE649" s="1075" t="e">
        <f t="shared" si="339"/>
        <v>#VALUE!</v>
      </c>
      <c r="AF649" s="1075" t="e">
        <f t="shared" si="340"/>
        <v>#VALUE!</v>
      </c>
      <c r="AG649" s="1076">
        <f>IF(H649&gt;8,tab!C$157,tab!C$160)</f>
        <v>0.5</v>
      </c>
      <c r="AH649" s="1050">
        <f t="shared" si="341"/>
        <v>0</v>
      </c>
      <c r="AI649" s="1050">
        <f t="shared" si="342"/>
        <v>0</v>
      </c>
      <c r="AJ649" s="1077" t="e">
        <f t="shared" si="343"/>
        <v>#VALUE!</v>
      </c>
      <c r="AK649" s="1053" t="e">
        <f t="shared" si="344"/>
        <v>#VALUE!</v>
      </c>
      <c r="AL649" s="1052">
        <f t="shared" si="345"/>
        <v>30</v>
      </c>
      <c r="AM649" s="1052">
        <f t="shared" si="315"/>
        <v>30</v>
      </c>
      <c r="AN649" s="1078">
        <f t="shared" si="346"/>
        <v>0</v>
      </c>
      <c r="AU649" s="51"/>
      <c r="AV649" s="51"/>
    </row>
    <row r="650" spans="3:48" ht="13.15" customHeight="1" x14ac:dyDescent="0.2">
      <c r="C650" s="45"/>
      <c r="D650" s="196" t="str">
        <f>IF(op!D538=0,"",op!D538)</f>
        <v/>
      </c>
      <c r="E650" s="196" t="str">
        <f>IF(op!E538=0,"",op!E538)</f>
        <v/>
      </c>
      <c r="F650" s="196" t="str">
        <f>IF(op!F538=0,"",op!F538)</f>
        <v/>
      </c>
      <c r="G650" s="48" t="str">
        <f>IF(op!G538="","",op!G538+1)</f>
        <v/>
      </c>
      <c r="H650" s="1294" t="str">
        <f>IF(op!H538=0,"",op!H538)</f>
        <v/>
      </c>
      <c r="I650" s="48" t="str">
        <f>IF(op!I538=0,"",op!I538)</f>
        <v/>
      </c>
      <c r="J650" s="198" t="str">
        <f t="shared" si="335"/>
        <v/>
      </c>
      <c r="K650" s="1295" t="str">
        <f>IF(op!K538=0,0,op!K538)</f>
        <v/>
      </c>
      <c r="L650" s="963"/>
      <c r="M650" s="951" t="str">
        <f>IF(K650="","",IF(op!M538=0,0,op!M538))</f>
        <v/>
      </c>
      <c r="N650" s="951" t="str">
        <f>IF(K650="","",IF(op!N538=0,0,op!N538))</f>
        <v/>
      </c>
      <c r="O650" s="1083" t="str">
        <f t="shared" si="347"/>
        <v/>
      </c>
      <c r="P650" s="1084" t="str">
        <f t="shared" si="348"/>
        <v/>
      </c>
      <c r="Q650" s="1084" t="str">
        <f t="shared" si="349"/>
        <v/>
      </c>
      <c r="R650" s="963"/>
      <c r="S650" s="1027" t="str">
        <f t="shared" si="336"/>
        <v/>
      </c>
      <c r="T650" s="1027" t="str">
        <f t="shared" si="337"/>
        <v/>
      </c>
      <c r="U650" s="1148" t="str">
        <f t="shared" si="350"/>
        <v/>
      </c>
      <c r="V650" s="6"/>
      <c r="Z650" s="1072" t="str">
        <f t="shared" si="338"/>
        <v/>
      </c>
      <c r="AA650" s="1073">
        <f>+tab!$C$156</f>
        <v>0.62</v>
      </c>
      <c r="AB650" s="1074" t="e">
        <f t="shared" si="351"/>
        <v>#VALUE!</v>
      </c>
      <c r="AC650" s="1074" t="e">
        <f t="shared" si="352"/>
        <v>#VALUE!</v>
      </c>
      <c r="AD650" s="1074" t="e">
        <f t="shared" si="353"/>
        <v>#VALUE!</v>
      </c>
      <c r="AE650" s="1075" t="e">
        <f t="shared" si="339"/>
        <v>#VALUE!</v>
      </c>
      <c r="AF650" s="1075" t="e">
        <f t="shared" si="340"/>
        <v>#VALUE!</v>
      </c>
      <c r="AG650" s="1076">
        <f>IF(H650&gt;8,tab!C$157,tab!C$160)</f>
        <v>0.5</v>
      </c>
      <c r="AH650" s="1050">
        <f t="shared" si="341"/>
        <v>0</v>
      </c>
      <c r="AI650" s="1050">
        <f t="shared" si="342"/>
        <v>0</v>
      </c>
      <c r="AJ650" s="1077" t="e">
        <f t="shared" si="343"/>
        <v>#VALUE!</v>
      </c>
      <c r="AK650" s="1053" t="e">
        <f t="shared" si="344"/>
        <v>#VALUE!</v>
      </c>
      <c r="AL650" s="1052">
        <f t="shared" si="345"/>
        <v>30</v>
      </c>
      <c r="AM650" s="1052">
        <f t="shared" si="315"/>
        <v>30</v>
      </c>
      <c r="AN650" s="1078">
        <f t="shared" si="346"/>
        <v>0</v>
      </c>
      <c r="AU650" s="51"/>
      <c r="AV650" s="51"/>
    </row>
    <row r="651" spans="3:48" ht="13.15" customHeight="1" x14ac:dyDescent="0.2">
      <c r="C651" s="45"/>
      <c r="D651" s="196" t="str">
        <f>IF(op!D539=0,"",op!D539)</f>
        <v/>
      </c>
      <c r="E651" s="196" t="str">
        <f>IF(op!E539=0,"",op!E539)</f>
        <v/>
      </c>
      <c r="F651" s="196" t="str">
        <f>IF(op!F539=0,"",op!F539)</f>
        <v/>
      </c>
      <c r="G651" s="48" t="str">
        <f>IF(op!G539="","",op!G539+1)</f>
        <v/>
      </c>
      <c r="H651" s="1294" t="str">
        <f>IF(op!H539=0,"",op!H539)</f>
        <v/>
      </c>
      <c r="I651" s="48" t="str">
        <f>IF(op!I539=0,"",op!I539)</f>
        <v/>
      </c>
      <c r="J651" s="198" t="str">
        <f t="shared" si="335"/>
        <v/>
      </c>
      <c r="K651" s="1295" t="str">
        <f>IF(op!K539=0,0,op!K539)</f>
        <v/>
      </c>
      <c r="L651" s="963"/>
      <c r="M651" s="951" t="str">
        <f>IF(K651="","",IF(op!M539=0,0,op!M539))</f>
        <v/>
      </c>
      <c r="N651" s="951" t="str">
        <f>IF(K651="","",IF(op!N539=0,0,op!N539))</f>
        <v/>
      </c>
      <c r="O651" s="1083" t="str">
        <f t="shared" si="347"/>
        <v/>
      </c>
      <c r="P651" s="1084" t="str">
        <f t="shared" si="348"/>
        <v/>
      </c>
      <c r="Q651" s="1084" t="str">
        <f t="shared" si="349"/>
        <v/>
      </c>
      <c r="R651" s="963"/>
      <c r="S651" s="1027" t="str">
        <f t="shared" si="336"/>
        <v/>
      </c>
      <c r="T651" s="1027" t="str">
        <f t="shared" si="337"/>
        <v/>
      </c>
      <c r="U651" s="1148" t="str">
        <f t="shared" si="350"/>
        <v/>
      </c>
      <c r="V651" s="6"/>
      <c r="Z651" s="1072" t="str">
        <f t="shared" si="338"/>
        <v/>
      </c>
      <c r="AA651" s="1073">
        <f>+tab!$C$156</f>
        <v>0.62</v>
      </c>
      <c r="AB651" s="1074" t="e">
        <f t="shared" si="351"/>
        <v>#VALUE!</v>
      </c>
      <c r="AC651" s="1074" t="e">
        <f t="shared" si="352"/>
        <v>#VALUE!</v>
      </c>
      <c r="AD651" s="1074" t="e">
        <f t="shared" si="353"/>
        <v>#VALUE!</v>
      </c>
      <c r="AE651" s="1075" t="e">
        <f t="shared" si="339"/>
        <v>#VALUE!</v>
      </c>
      <c r="AF651" s="1075" t="e">
        <f t="shared" si="340"/>
        <v>#VALUE!</v>
      </c>
      <c r="AG651" s="1076">
        <f>IF(H651&gt;8,tab!C$157,tab!C$160)</f>
        <v>0.5</v>
      </c>
      <c r="AH651" s="1050">
        <f t="shared" si="341"/>
        <v>0</v>
      </c>
      <c r="AI651" s="1050">
        <f t="shared" si="342"/>
        <v>0</v>
      </c>
      <c r="AJ651" s="1077" t="e">
        <f t="shared" si="343"/>
        <v>#VALUE!</v>
      </c>
      <c r="AK651" s="1053" t="e">
        <f t="shared" si="344"/>
        <v>#VALUE!</v>
      </c>
      <c r="AL651" s="1052">
        <f t="shared" si="345"/>
        <v>30</v>
      </c>
      <c r="AM651" s="1052">
        <f t="shared" si="315"/>
        <v>30</v>
      </c>
      <c r="AN651" s="1078">
        <f t="shared" si="346"/>
        <v>0</v>
      </c>
      <c r="AU651" s="51"/>
      <c r="AV651" s="51"/>
    </row>
    <row r="652" spans="3:48" ht="13.15" customHeight="1" x14ac:dyDescent="0.2">
      <c r="C652" s="45"/>
      <c r="D652" s="196" t="str">
        <f>IF(op!D540=0,"",op!D540)</f>
        <v/>
      </c>
      <c r="E652" s="196" t="str">
        <f>IF(op!E540=0,"",op!E540)</f>
        <v/>
      </c>
      <c r="F652" s="196" t="str">
        <f>IF(op!F540=0,"",op!F540)</f>
        <v/>
      </c>
      <c r="G652" s="48" t="str">
        <f>IF(op!G540="","",op!G540+1)</f>
        <v/>
      </c>
      <c r="H652" s="1294" t="str">
        <f>IF(op!H540=0,"",op!H540)</f>
        <v/>
      </c>
      <c r="I652" s="48" t="str">
        <f>IF(op!I540=0,"",op!I540)</f>
        <v/>
      </c>
      <c r="J652" s="198" t="str">
        <f t="shared" si="335"/>
        <v/>
      </c>
      <c r="K652" s="1295" t="str">
        <f>IF(op!K540=0,0,op!K540)</f>
        <v/>
      </c>
      <c r="L652" s="963"/>
      <c r="M652" s="951" t="str">
        <f>IF(K652="","",IF(op!M540=0,0,op!M540))</f>
        <v/>
      </c>
      <c r="N652" s="951" t="str">
        <f>IF(K652="","",IF(op!N540=0,0,op!N540))</f>
        <v/>
      </c>
      <c r="O652" s="1083" t="str">
        <f t="shared" si="347"/>
        <v/>
      </c>
      <c r="P652" s="1084" t="str">
        <f t="shared" si="348"/>
        <v/>
      </c>
      <c r="Q652" s="1084" t="str">
        <f t="shared" si="349"/>
        <v/>
      </c>
      <c r="R652" s="963"/>
      <c r="S652" s="1027" t="str">
        <f t="shared" si="336"/>
        <v/>
      </c>
      <c r="T652" s="1027" t="str">
        <f t="shared" si="337"/>
        <v/>
      </c>
      <c r="U652" s="1148" t="str">
        <f t="shared" si="350"/>
        <v/>
      </c>
      <c r="V652" s="6"/>
      <c r="Z652" s="1072" t="str">
        <f t="shared" si="338"/>
        <v/>
      </c>
      <c r="AA652" s="1073">
        <f>+tab!$C$156</f>
        <v>0.62</v>
      </c>
      <c r="AB652" s="1074" t="e">
        <f t="shared" si="351"/>
        <v>#VALUE!</v>
      </c>
      <c r="AC652" s="1074" t="e">
        <f t="shared" si="352"/>
        <v>#VALUE!</v>
      </c>
      <c r="AD652" s="1074" t="e">
        <f t="shared" si="353"/>
        <v>#VALUE!</v>
      </c>
      <c r="AE652" s="1075" t="e">
        <f t="shared" si="339"/>
        <v>#VALUE!</v>
      </c>
      <c r="AF652" s="1075" t="e">
        <f t="shared" si="340"/>
        <v>#VALUE!</v>
      </c>
      <c r="AG652" s="1076">
        <f>IF(H652&gt;8,tab!C$157,tab!C$160)</f>
        <v>0.5</v>
      </c>
      <c r="AH652" s="1050">
        <f t="shared" si="341"/>
        <v>0</v>
      </c>
      <c r="AI652" s="1050">
        <f t="shared" si="342"/>
        <v>0</v>
      </c>
      <c r="AJ652" s="1077" t="e">
        <f t="shared" si="343"/>
        <v>#VALUE!</v>
      </c>
      <c r="AK652" s="1053" t="e">
        <f t="shared" si="344"/>
        <v>#VALUE!</v>
      </c>
      <c r="AL652" s="1052">
        <f t="shared" si="345"/>
        <v>30</v>
      </c>
      <c r="AM652" s="1052">
        <f t="shared" si="315"/>
        <v>30</v>
      </c>
      <c r="AN652" s="1078">
        <f t="shared" si="346"/>
        <v>0</v>
      </c>
      <c r="AU652" s="51"/>
      <c r="AV652" s="51"/>
    </row>
    <row r="653" spans="3:48" ht="13.15" customHeight="1" x14ac:dyDescent="0.2">
      <c r="C653" s="45"/>
      <c r="D653" s="196" t="str">
        <f>IF(op!D541=0,"",op!D541)</f>
        <v/>
      </c>
      <c r="E653" s="196" t="str">
        <f>IF(op!E541=0,"",op!E541)</f>
        <v/>
      </c>
      <c r="F653" s="196" t="str">
        <f>IF(op!F541=0,"",op!F541)</f>
        <v/>
      </c>
      <c r="G653" s="48" t="str">
        <f>IF(op!G541="","",op!G541+1)</f>
        <v/>
      </c>
      <c r="H653" s="1294" t="str">
        <f>IF(op!H541=0,"",op!H541)</f>
        <v/>
      </c>
      <c r="I653" s="48" t="str">
        <f>IF(op!I541=0,"",op!I541)</f>
        <v/>
      </c>
      <c r="J653" s="198" t="str">
        <f t="shared" si="335"/>
        <v/>
      </c>
      <c r="K653" s="1295" t="str">
        <f>IF(op!K541=0,0,op!K541)</f>
        <v/>
      </c>
      <c r="L653" s="963"/>
      <c r="M653" s="951" t="str">
        <f>IF(K653="","",IF(op!M541=0,0,op!M541))</f>
        <v/>
      </c>
      <c r="N653" s="951" t="str">
        <f>IF(K653="","",IF(op!N541=0,0,op!N541))</f>
        <v/>
      </c>
      <c r="O653" s="1083" t="str">
        <f t="shared" si="347"/>
        <v/>
      </c>
      <c r="P653" s="1084" t="str">
        <f t="shared" si="348"/>
        <v/>
      </c>
      <c r="Q653" s="1084" t="str">
        <f t="shared" si="349"/>
        <v/>
      </c>
      <c r="R653" s="963"/>
      <c r="S653" s="1027" t="str">
        <f t="shared" si="336"/>
        <v/>
      </c>
      <c r="T653" s="1027" t="str">
        <f t="shared" si="337"/>
        <v/>
      </c>
      <c r="U653" s="1148" t="str">
        <f t="shared" si="350"/>
        <v/>
      </c>
      <c r="V653" s="6"/>
      <c r="Z653" s="1072" t="str">
        <f t="shared" si="338"/>
        <v/>
      </c>
      <c r="AA653" s="1073">
        <f>+tab!$C$156</f>
        <v>0.62</v>
      </c>
      <c r="AB653" s="1074" t="e">
        <f t="shared" si="351"/>
        <v>#VALUE!</v>
      </c>
      <c r="AC653" s="1074" t="e">
        <f t="shared" si="352"/>
        <v>#VALUE!</v>
      </c>
      <c r="AD653" s="1074" t="e">
        <f t="shared" si="353"/>
        <v>#VALUE!</v>
      </c>
      <c r="AE653" s="1075" t="e">
        <f t="shared" si="339"/>
        <v>#VALUE!</v>
      </c>
      <c r="AF653" s="1075" t="e">
        <f t="shared" si="340"/>
        <v>#VALUE!</v>
      </c>
      <c r="AG653" s="1076">
        <f>IF(H653&gt;8,tab!C$157,tab!C$160)</f>
        <v>0.5</v>
      </c>
      <c r="AH653" s="1050">
        <f t="shared" si="341"/>
        <v>0</v>
      </c>
      <c r="AI653" s="1050">
        <f t="shared" si="342"/>
        <v>0</v>
      </c>
      <c r="AJ653" s="1077" t="e">
        <f t="shared" si="343"/>
        <v>#VALUE!</v>
      </c>
      <c r="AK653" s="1053" t="e">
        <f t="shared" si="344"/>
        <v>#VALUE!</v>
      </c>
      <c r="AL653" s="1052">
        <f t="shared" si="345"/>
        <v>30</v>
      </c>
      <c r="AM653" s="1052">
        <f t="shared" si="315"/>
        <v>30</v>
      </c>
      <c r="AN653" s="1078">
        <f t="shared" si="346"/>
        <v>0</v>
      </c>
      <c r="AU653" s="51"/>
      <c r="AV653" s="51"/>
    </row>
    <row r="654" spans="3:48" ht="13.15" customHeight="1" x14ac:dyDescent="0.2">
      <c r="C654" s="45"/>
      <c r="D654" s="196" t="str">
        <f>IF(op!D542=0,"",op!D542)</f>
        <v/>
      </c>
      <c r="E654" s="196" t="str">
        <f>IF(op!E542=0,"",op!E542)</f>
        <v/>
      </c>
      <c r="F654" s="196" t="str">
        <f>IF(op!F542=0,"",op!F542)</f>
        <v/>
      </c>
      <c r="G654" s="48" t="str">
        <f>IF(op!G542="","",op!G542+1)</f>
        <v/>
      </c>
      <c r="H654" s="1294" t="str">
        <f>IF(op!H542=0,"",op!H542)</f>
        <v/>
      </c>
      <c r="I654" s="48" t="str">
        <f>IF(op!I542=0,"",op!I542)</f>
        <v/>
      </c>
      <c r="J654" s="198" t="str">
        <f t="shared" si="335"/>
        <v/>
      </c>
      <c r="K654" s="1295" t="str">
        <f>IF(op!K542=0,0,op!K542)</f>
        <v/>
      </c>
      <c r="L654" s="963"/>
      <c r="M654" s="951" t="str">
        <f>IF(K654="","",IF(op!M542=0,0,op!M542))</f>
        <v/>
      </c>
      <c r="N654" s="951" t="str">
        <f>IF(K654="","",IF(op!N542=0,0,op!N542))</f>
        <v/>
      </c>
      <c r="O654" s="1083" t="str">
        <f t="shared" si="347"/>
        <v/>
      </c>
      <c r="P654" s="1084" t="str">
        <f t="shared" si="348"/>
        <v/>
      </c>
      <c r="Q654" s="1084" t="str">
        <f t="shared" si="349"/>
        <v/>
      </c>
      <c r="R654" s="963"/>
      <c r="S654" s="1027" t="str">
        <f t="shared" si="336"/>
        <v/>
      </c>
      <c r="T654" s="1027" t="str">
        <f t="shared" si="337"/>
        <v/>
      </c>
      <c r="U654" s="1148" t="str">
        <f t="shared" si="350"/>
        <v/>
      </c>
      <c r="V654" s="6"/>
      <c r="Z654" s="1072" t="str">
        <f t="shared" si="338"/>
        <v/>
      </c>
      <c r="AA654" s="1073">
        <f>+tab!$C$156</f>
        <v>0.62</v>
      </c>
      <c r="AB654" s="1074" t="e">
        <f t="shared" si="351"/>
        <v>#VALUE!</v>
      </c>
      <c r="AC654" s="1074" t="e">
        <f t="shared" si="352"/>
        <v>#VALUE!</v>
      </c>
      <c r="AD654" s="1074" t="e">
        <f t="shared" si="353"/>
        <v>#VALUE!</v>
      </c>
      <c r="AE654" s="1075" t="e">
        <f t="shared" si="339"/>
        <v>#VALUE!</v>
      </c>
      <c r="AF654" s="1075" t="e">
        <f t="shared" si="340"/>
        <v>#VALUE!</v>
      </c>
      <c r="AG654" s="1076">
        <f>IF(H654&gt;8,tab!C$157,tab!C$160)</f>
        <v>0.5</v>
      </c>
      <c r="AH654" s="1050">
        <f t="shared" si="341"/>
        <v>0</v>
      </c>
      <c r="AI654" s="1050">
        <f t="shared" si="342"/>
        <v>0</v>
      </c>
      <c r="AJ654" s="1077" t="e">
        <f t="shared" si="343"/>
        <v>#VALUE!</v>
      </c>
      <c r="AK654" s="1053" t="e">
        <f t="shared" si="344"/>
        <v>#VALUE!</v>
      </c>
      <c r="AL654" s="1052">
        <f t="shared" si="345"/>
        <v>30</v>
      </c>
      <c r="AM654" s="1052">
        <f t="shared" si="315"/>
        <v>30</v>
      </c>
      <c r="AN654" s="1078">
        <f t="shared" si="346"/>
        <v>0</v>
      </c>
      <c r="AU654" s="51"/>
      <c r="AV654" s="51"/>
    </row>
    <row r="655" spans="3:48" ht="13.15" customHeight="1" x14ac:dyDescent="0.2">
      <c r="C655" s="45"/>
      <c r="D655" s="196" t="str">
        <f>IF(op!D543=0,"",op!D543)</f>
        <v/>
      </c>
      <c r="E655" s="196" t="str">
        <f>IF(op!E543=0,"",op!E543)</f>
        <v/>
      </c>
      <c r="F655" s="196" t="str">
        <f>IF(op!F543=0,"",op!F543)</f>
        <v/>
      </c>
      <c r="G655" s="48" t="str">
        <f>IF(op!G543="","",op!G543+1)</f>
        <v/>
      </c>
      <c r="H655" s="1294" t="str">
        <f>IF(op!H543=0,"",op!H543)</f>
        <v/>
      </c>
      <c r="I655" s="48" t="str">
        <f>IF(op!I543=0,"",op!I543)</f>
        <v/>
      </c>
      <c r="J655" s="198" t="str">
        <f t="shared" si="335"/>
        <v/>
      </c>
      <c r="K655" s="1295" t="str">
        <f>IF(op!K543=0,0,op!K543)</f>
        <v/>
      </c>
      <c r="L655" s="963"/>
      <c r="M655" s="951" t="str">
        <f>IF(K655="","",IF(op!M543=0,0,op!M543))</f>
        <v/>
      </c>
      <c r="N655" s="951" t="str">
        <f>IF(K655="","",IF(op!N543=0,0,op!N543))</f>
        <v/>
      </c>
      <c r="O655" s="1083" t="str">
        <f t="shared" si="347"/>
        <v/>
      </c>
      <c r="P655" s="1084" t="str">
        <f t="shared" si="348"/>
        <v/>
      </c>
      <c r="Q655" s="1084" t="str">
        <f t="shared" si="349"/>
        <v/>
      </c>
      <c r="R655" s="963"/>
      <c r="S655" s="1027" t="str">
        <f t="shared" si="336"/>
        <v/>
      </c>
      <c r="T655" s="1027" t="str">
        <f t="shared" si="337"/>
        <v/>
      </c>
      <c r="U655" s="1148" t="str">
        <f t="shared" si="350"/>
        <v/>
      </c>
      <c r="V655" s="6"/>
      <c r="Z655" s="1072" t="str">
        <f t="shared" si="338"/>
        <v/>
      </c>
      <c r="AA655" s="1073">
        <f>+tab!$C$156</f>
        <v>0.62</v>
      </c>
      <c r="AB655" s="1074" t="e">
        <f t="shared" si="351"/>
        <v>#VALUE!</v>
      </c>
      <c r="AC655" s="1074" t="e">
        <f t="shared" si="352"/>
        <v>#VALUE!</v>
      </c>
      <c r="AD655" s="1074" t="e">
        <f t="shared" si="353"/>
        <v>#VALUE!</v>
      </c>
      <c r="AE655" s="1075" t="e">
        <f t="shared" si="339"/>
        <v>#VALUE!</v>
      </c>
      <c r="AF655" s="1075" t="e">
        <f t="shared" si="340"/>
        <v>#VALUE!</v>
      </c>
      <c r="AG655" s="1076">
        <f>IF(H655&gt;8,tab!C$157,tab!C$160)</f>
        <v>0.5</v>
      </c>
      <c r="AH655" s="1050">
        <f t="shared" si="341"/>
        <v>0</v>
      </c>
      <c r="AI655" s="1050">
        <f t="shared" si="342"/>
        <v>0</v>
      </c>
      <c r="AJ655" s="1077" t="e">
        <f t="shared" si="343"/>
        <v>#VALUE!</v>
      </c>
      <c r="AK655" s="1053" t="e">
        <f t="shared" si="344"/>
        <v>#VALUE!</v>
      </c>
      <c r="AL655" s="1052">
        <f t="shared" si="345"/>
        <v>30</v>
      </c>
      <c r="AM655" s="1052">
        <f t="shared" si="315"/>
        <v>30</v>
      </c>
      <c r="AN655" s="1078">
        <f t="shared" si="346"/>
        <v>0</v>
      </c>
      <c r="AU655" s="51"/>
      <c r="AV655" s="51"/>
    </row>
    <row r="656" spans="3:48" ht="13.15" customHeight="1" x14ac:dyDescent="0.2">
      <c r="C656" s="45"/>
      <c r="D656" s="196" t="str">
        <f>IF(op!D544=0,"",op!D544)</f>
        <v/>
      </c>
      <c r="E656" s="196" t="str">
        <f>IF(op!E544=0,"",op!E544)</f>
        <v/>
      </c>
      <c r="F656" s="196" t="str">
        <f>IF(op!F544=0,"",op!F544)</f>
        <v/>
      </c>
      <c r="G656" s="48" t="str">
        <f>IF(op!G544="","",op!G544+1)</f>
        <v/>
      </c>
      <c r="H656" s="1294" t="str">
        <f>IF(op!H544=0,"",op!H544)</f>
        <v/>
      </c>
      <c r="I656" s="48" t="str">
        <f>IF(op!I544=0,"",op!I544)</f>
        <v/>
      </c>
      <c r="J656" s="198" t="str">
        <f t="shared" si="335"/>
        <v/>
      </c>
      <c r="K656" s="1295" t="str">
        <f>IF(op!K544=0,0,op!K544)</f>
        <v/>
      </c>
      <c r="L656" s="963"/>
      <c r="M656" s="951" t="str">
        <f>IF(K656="","",IF(op!M544=0,0,op!M544))</f>
        <v/>
      </c>
      <c r="N656" s="951" t="str">
        <f>IF(K656="","",IF(op!N544=0,0,op!N544))</f>
        <v/>
      </c>
      <c r="O656" s="1083" t="str">
        <f t="shared" si="347"/>
        <v/>
      </c>
      <c r="P656" s="1084" t="str">
        <f t="shared" si="348"/>
        <v/>
      </c>
      <c r="Q656" s="1084" t="str">
        <f t="shared" si="349"/>
        <v/>
      </c>
      <c r="R656" s="963"/>
      <c r="S656" s="1027" t="str">
        <f t="shared" si="336"/>
        <v/>
      </c>
      <c r="T656" s="1027" t="str">
        <f t="shared" si="337"/>
        <v/>
      </c>
      <c r="U656" s="1148" t="str">
        <f t="shared" si="350"/>
        <v/>
      </c>
      <c r="V656" s="6"/>
      <c r="Z656" s="1072" t="str">
        <f t="shared" si="338"/>
        <v/>
      </c>
      <c r="AA656" s="1073">
        <f>+tab!$C$156</f>
        <v>0.62</v>
      </c>
      <c r="AB656" s="1074" t="e">
        <f t="shared" si="351"/>
        <v>#VALUE!</v>
      </c>
      <c r="AC656" s="1074" t="e">
        <f t="shared" si="352"/>
        <v>#VALUE!</v>
      </c>
      <c r="AD656" s="1074" t="e">
        <f t="shared" si="353"/>
        <v>#VALUE!</v>
      </c>
      <c r="AE656" s="1075" t="e">
        <f t="shared" si="339"/>
        <v>#VALUE!</v>
      </c>
      <c r="AF656" s="1075" t="e">
        <f t="shared" si="340"/>
        <v>#VALUE!</v>
      </c>
      <c r="AG656" s="1076">
        <f>IF(H656&gt;8,tab!C$157,tab!C$160)</f>
        <v>0.5</v>
      </c>
      <c r="AH656" s="1050">
        <f t="shared" si="341"/>
        <v>0</v>
      </c>
      <c r="AI656" s="1050">
        <f t="shared" si="342"/>
        <v>0</v>
      </c>
      <c r="AJ656" s="1077" t="e">
        <f t="shared" si="343"/>
        <v>#VALUE!</v>
      </c>
      <c r="AK656" s="1053" t="e">
        <f t="shared" si="344"/>
        <v>#VALUE!</v>
      </c>
      <c r="AL656" s="1052">
        <f t="shared" si="345"/>
        <v>30</v>
      </c>
      <c r="AM656" s="1052">
        <f t="shared" si="315"/>
        <v>30</v>
      </c>
      <c r="AN656" s="1078">
        <f t="shared" si="346"/>
        <v>0</v>
      </c>
      <c r="AU656" s="51"/>
      <c r="AV656" s="51"/>
    </row>
    <row r="657" spans="3:48" ht="13.15" customHeight="1" x14ac:dyDescent="0.2">
      <c r="C657" s="45"/>
      <c r="D657" s="196" t="str">
        <f>IF(op!D545=0,"",op!D545)</f>
        <v/>
      </c>
      <c r="E657" s="196" t="str">
        <f>IF(op!E545=0,"",op!E545)</f>
        <v/>
      </c>
      <c r="F657" s="196" t="str">
        <f>IF(op!F545=0,"",op!F545)</f>
        <v/>
      </c>
      <c r="G657" s="48" t="str">
        <f>IF(op!G545="","",op!G545+1)</f>
        <v/>
      </c>
      <c r="H657" s="1294" t="str">
        <f>IF(op!H545=0,"",op!H545)</f>
        <v/>
      </c>
      <c r="I657" s="48" t="str">
        <f>IF(op!I545=0,"",op!I545)</f>
        <v/>
      </c>
      <c r="J657" s="198" t="str">
        <f t="shared" si="335"/>
        <v/>
      </c>
      <c r="K657" s="1295" t="str">
        <f>IF(op!K545=0,0,op!K545)</f>
        <v/>
      </c>
      <c r="L657" s="963"/>
      <c r="M657" s="951" t="str">
        <f>IF(K657="","",IF(op!M545=0,0,op!M545))</f>
        <v/>
      </c>
      <c r="N657" s="951" t="str">
        <f>IF(K657="","",IF(op!N545=0,0,op!N545))</f>
        <v/>
      </c>
      <c r="O657" s="1083" t="str">
        <f t="shared" si="347"/>
        <v/>
      </c>
      <c r="P657" s="1084" t="str">
        <f t="shared" si="348"/>
        <v/>
      </c>
      <c r="Q657" s="1084" t="str">
        <f t="shared" si="349"/>
        <v/>
      </c>
      <c r="R657" s="963"/>
      <c r="S657" s="1027" t="str">
        <f t="shared" si="336"/>
        <v/>
      </c>
      <c r="T657" s="1027" t="str">
        <f t="shared" si="337"/>
        <v/>
      </c>
      <c r="U657" s="1148" t="str">
        <f t="shared" si="350"/>
        <v/>
      </c>
      <c r="V657" s="6"/>
      <c r="Z657" s="1072" t="str">
        <f t="shared" si="338"/>
        <v/>
      </c>
      <c r="AA657" s="1073">
        <f>+tab!$C$156</f>
        <v>0.62</v>
      </c>
      <c r="AB657" s="1074" t="e">
        <f t="shared" si="351"/>
        <v>#VALUE!</v>
      </c>
      <c r="AC657" s="1074" t="e">
        <f t="shared" si="352"/>
        <v>#VALUE!</v>
      </c>
      <c r="AD657" s="1074" t="e">
        <f t="shared" si="353"/>
        <v>#VALUE!</v>
      </c>
      <c r="AE657" s="1075" t="e">
        <f t="shared" si="339"/>
        <v>#VALUE!</v>
      </c>
      <c r="AF657" s="1075" t="e">
        <f t="shared" si="340"/>
        <v>#VALUE!</v>
      </c>
      <c r="AG657" s="1076">
        <f>IF(H657&gt;8,tab!C$157,tab!C$160)</f>
        <v>0.5</v>
      </c>
      <c r="AH657" s="1050">
        <f t="shared" si="341"/>
        <v>0</v>
      </c>
      <c r="AI657" s="1050">
        <f t="shared" si="342"/>
        <v>0</v>
      </c>
      <c r="AJ657" s="1077" t="e">
        <f t="shared" si="343"/>
        <v>#VALUE!</v>
      </c>
      <c r="AK657" s="1053" t="e">
        <f t="shared" si="344"/>
        <v>#VALUE!</v>
      </c>
      <c r="AL657" s="1052">
        <f t="shared" si="345"/>
        <v>30</v>
      </c>
      <c r="AM657" s="1052">
        <f t="shared" si="315"/>
        <v>30</v>
      </c>
      <c r="AN657" s="1078">
        <f t="shared" si="346"/>
        <v>0</v>
      </c>
      <c r="AU657" s="51"/>
      <c r="AV657" s="51"/>
    </row>
    <row r="658" spans="3:48" ht="13.15" customHeight="1" x14ac:dyDescent="0.2">
      <c r="C658" s="45"/>
      <c r="D658" s="196" t="str">
        <f>IF(op!D546=0,"",op!D546)</f>
        <v/>
      </c>
      <c r="E658" s="196" t="str">
        <f>IF(op!E546=0,"",op!E546)</f>
        <v/>
      </c>
      <c r="F658" s="196" t="str">
        <f>IF(op!F546=0,"",op!F546)</f>
        <v/>
      </c>
      <c r="G658" s="48" t="str">
        <f>IF(op!G546="","",op!G546+1)</f>
        <v/>
      </c>
      <c r="H658" s="1294" t="str">
        <f>IF(op!H546=0,"",op!H546)</f>
        <v/>
      </c>
      <c r="I658" s="48" t="str">
        <f>IF(op!I546=0,"",op!I546)</f>
        <v/>
      </c>
      <c r="J658" s="198" t="str">
        <f t="shared" si="335"/>
        <v/>
      </c>
      <c r="K658" s="1295" t="str">
        <f>IF(op!K546=0,0,op!K546)</f>
        <v/>
      </c>
      <c r="L658" s="963"/>
      <c r="M658" s="951" t="str">
        <f>IF(K658="","",IF(op!M546=0,0,op!M546))</f>
        <v/>
      </c>
      <c r="N658" s="951" t="str">
        <f>IF(K658="","",IF(op!N546=0,0,op!N546))</f>
        <v/>
      </c>
      <c r="O658" s="1083" t="str">
        <f t="shared" si="347"/>
        <v/>
      </c>
      <c r="P658" s="1084" t="str">
        <f t="shared" si="348"/>
        <v/>
      </c>
      <c r="Q658" s="1084" t="str">
        <f t="shared" si="349"/>
        <v/>
      </c>
      <c r="R658" s="963"/>
      <c r="S658" s="1027" t="str">
        <f t="shared" si="336"/>
        <v/>
      </c>
      <c r="T658" s="1027" t="str">
        <f t="shared" si="337"/>
        <v/>
      </c>
      <c r="U658" s="1148" t="str">
        <f t="shared" si="350"/>
        <v/>
      </c>
      <c r="V658" s="6"/>
      <c r="Z658" s="1072" t="str">
        <f t="shared" si="338"/>
        <v/>
      </c>
      <c r="AA658" s="1073">
        <f>+tab!$C$156</f>
        <v>0.62</v>
      </c>
      <c r="AB658" s="1074" t="e">
        <f t="shared" si="351"/>
        <v>#VALUE!</v>
      </c>
      <c r="AC658" s="1074" t="e">
        <f t="shared" si="352"/>
        <v>#VALUE!</v>
      </c>
      <c r="AD658" s="1074" t="e">
        <f t="shared" si="353"/>
        <v>#VALUE!</v>
      </c>
      <c r="AE658" s="1075" t="e">
        <f t="shared" si="339"/>
        <v>#VALUE!</v>
      </c>
      <c r="AF658" s="1075" t="e">
        <f t="shared" si="340"/>
        <v>#VALUE!</v>
      </c>
      <c r="AG658" s="1076">
        <f>IF(H658&gt;8,tab!C$157,tab!C$160)</f>
        <v>0.5</v>
      </c>
      <c r="AH658" s="1050">
        <f t="shared" si="341"/>
        <v>0</v>
      </c>
      <c r="AI658" s="1050">
        <f t="shared" si="342"/>
        <v>0</v>
      </c>
      <c r="AJ658" s="1077" t="e">
        <f t="shared" si="343"/>
        <v>#VALUE!</v>
      </c>
      <c r="AK658" s="1053" t="e">
        <f t="shared" si="344"/>
        <v>#VALUE!</v>
      </c>
      <c r="AL658" s="1052">
        <f t="shared" si="345"/>
        <v>30</v>
      </c>
      <c r="AM658" s="1052">
        <f t="shared" si="315"/>
        <v>30</v>
      </c>
      <c r="AN658" s="1078">
        <f t="shared" si="346"/>
        <v>0</v>
      </c>
      <c r="AU658" s="51"/>
      <c r="AV658" s="51"/>
    </row>
    <row r="659" spans="3:48" ht="13.15" customHeight="1" x14ac:dyDescent="0.2">
      <c r="C659" s="45"/>
      <c r="D659" s="196" t="str">
        <f>IF(op!D547=0,"",op!D547)</f>
        <v/>
      </c>
      <c r="E659" s="196" t="str">
        <f>IF(op!E547=0,"",op!E547)</f>
        <v/>
      </c>
      <c r="F659" s="196" t="str">
        <f>IF(op!F547=0,"",op!F547)</f>
        <v/>
      </c>
      <c r="G659" s="48" t="str">
        <f>IF(op!G547="","",op!G547+1)</f>
        <v/>
      </c>
      <c r="H659" s="1294" t="str">
        <f>IF(op!H547=0,"",op!H547)</f>
        <v/>
      </c>
      <c r="I659" s="48" t="str">
        <f>IF(op!I547=0,"",op!I547)</f>
        <v/>
      </c>
      <c r="J659" s="198" t="str">
        <f t="shared" si="335"/>
        <v/>
      </c>
      <c r="K659" s="1295" t="str">
        <f>IF(op!K547=0,0,op!K547)</f>
        <v/>
      </c>
      <c r="L659" s="963"/>
      <c r="M659" s="951" t="str">
        <f>IF(K659="","",IF(op!M547=0,0,op!M547))</f>
        <v/>
      </c>
      <c r="N659" s="951" t="str">
        <f>IF(K659="","",IF(op!N547=0,0,op!N547))</f>
        <v/>
      </c>
      <c r="O659" s="1083" t="str">
        <f t="shared" si="347"/>
        <v/>
      </c>
      <c r="P659" s="1084" t="str">
        <f t="shared" si="348"/>
        <v/>
      </c>
      <c r="Q659" s="1084" t="str">
        <f t="shared" si="349"/>
        <v/>
      </c>
      <c r="R659" s="963"/>
      <c r="S659" s="1027" t="str">
        <f t="shared" si="336"/>
        <v/>
      </c>
      <c r="T659" s="1027" t="str">
        <f t="shared" si="337"/>
        <v/>
      </c>
      <c r="U659" s="1148" t="str">
        <f t="shared" si="350"/>
        <v/>
      </c>
      <c r="V659" s="6"/>
      <c r="Z659" s="1072" t="str">
        <f t="shared" si="338"/>
        <v/>
      </c>
      <c r="AA659" s="1073">
        <f>+tab!$C$156</f>
        <v>0.62</v>
      </c>
      <c r="AB659" s="1074" t="e">
        <f t="shared" si="351"/>
        <v>#VALUE!</v>
      </c>
      <c r="AC659" s="1074" t="e">
        <f t="shared" si="352"/>
        <v>#VALUE!</v>
      </c>
      <c r="AD659" s="1074" t="e">
        <f t="shared" si="353"/>
        <v>#VALUE!</v>
      </c>
      <c r="AE659" s="1075" t="e">
        <f t="shared" si="339"/>
        <v>#VALUE!</v>
      </c>
      <c r="AF659" s="1075" t="e">
        <f t="shared" si="340"/>
        <v>#VALUE!</v>
      </c>
      <c r="AG659" s="1076">
        <f>IF(H659&gt;8,tab!C$157,tab!C$160)</f>
        <v>0.5</v>
      </c>
      <c r="AH659" s="1050">
        <f t="shared" si="341"/>
        <v>0</v>
      </c>
      <c r="AI659" s="1050">
        <f t="shared" si="342"/>
        <v>0</v>
      </c>
      <c r="AJ659" s="1077" t="e">
        <f t="shared" si="343"/>
        <v>#VALUE!</v>
      </c>
      <c r="AK659" s="1053" t="e">
        <f t="shared" si="344"/>
        <v>#VALUE!</v>
      </c>
      <c r="AL659" s="1052">
        <f t="shared" si="345"/>
        <v>30</v>
      </c>
      <c r="AM659" s="1052">
        <f t="shared" si="315"/>
        <v>30</v>
      </c>
      <c r="AN659" s="1078">
        <f t="shared" si="346"/>
        <v>0</v>
      </c>
      <c r="AU659" s="51"/>
      <c r="AV659" s="51"/>
    </row>
    <row r="660" spans="3:48" ht="13.15" customHeight="1" x14ac:dyDescent="0.2">
      <c r="C660" s="45"/>
      <c r="D660" s="196" t="str">
        <f>IF(op!D548=0,"",op!D548)</f>
        <v/>
      </c>
      <c r="E660" s="196" t="str">
        <f>IF(op!E548=0,"",op!E548)</f>
        <v/>
      </c>
      <c r="F660" s="196" t="str">
        <f>IF(op!F548=0,"",op!F548)</f>
        <v/>
      </c>
      <c r="G660" s="48" t="str">
        <f>IF(op!G548="","",op!G548+1)</f>
        <v/>
      </c>
      <c r="H660" s="1294" t="str">
        <f>IF(op!H548=0,"",op!H548)</f>
        <v/>
      </c>
      <c r="I660" s="48" t="str">
        <f>IF(op!I548=0,"",op!I548)</f>
        <v/>
      </c>
      <c r="J660" s="198" t="str">
        <f t="shared" si="335"/>
        <v/>
      </c>
      <c r="K660" s="1295" t="str">
        <f>IF(op!K548=0,0,op!K548)</f>
        <v/>
      </c>
      <c r="L660" s="963"/>
      <c r="M660" s="951" t="str">
        <f>IF(K660="","",IF(op!M548=0,0,op!M548))</f>
        <v/>
      </c>
      <c r="N660" s="951" t="str">
        <f>IF(K660="","",IF(op!N548=0,0,op!N548))</f>
        <v/>
      </c>
      <c r="O660" s="1083" t="str">
        <f t="shared" si="347"/>
        <v/>
      </c>
      <c r="P660" s="1084" t="str">
        <f t="shared" si="348"/>
        <v/>
      </c>
      <c r="Q660" s="1084" t="str">
        <f t="shared" si="349"/>
        <v/>
      </c>
      <c r="R660" s="963"/>
      <c r="S660" s="1027" t="str">
        <f t="shared" si="336"/>
        <v/>
      </c>
      <c r="T660" s="1027" t="str">
        <f t="shared" si="337"/>
        <v/>
      </c>
      <c r="U660" s="1148" t="str">
        <f t="shared" si="350"/>
        <v/>
      </c>
      <c r="V660" s="6"/>
      <c r="Z660" s="1072" t="str">
        <f t="shared" si="338"/>
        <v/>
      </c>
      <c r="AA660" s="1073">
        <f>+tab!$C$156</f>
        <v>0.62</v>
      </c>
      <c r="AB660" s="1074" t="e">
        <f t="shared" si="351"/>
        <v>#VALUE!</v>
      </c>
      <c r="AC660" s="1074" t="e">
        <f t="shared" si="352"/>
        <v>#VALUE!</v>
      </c>
      <c r="AD660" s="1074" t="e">
        <f t="shared" si="353"/>
        <v>#VALUE!</v>
      </c>
      <c r="AE660" s="1075" t="e">
        <f t="shared" si="339"/>
        <v>#VALUE!</v>
      </c>
      <c r="AF660" s="1075" t="e">
        <f t="shared" si="340"/>
        <v>#VALUE!</v>
      </c>
      <c r="AG660" s="1076">
        <f>IF(H660&gt;8,tab!C$157,tab!C$160)</f>
        <v>0.5</v>
      </c>
      <c r="AH660" s="1050">
        <f t="shared" si="341"/>
        <v>0</v>
      </c>
      <c r="AI660" s="1050">
        <f t="shared" si="342"/>
        <v>0</v>
      </c>
      <c r="AJ660" s="1077" t="e">
        <f t="shared" si="343"/>
        <v>#VALUE!</v>
      </c>
      <c r="AK660" s="1053" t="e">
        <f t="shared" si="344"/>
        <v>#VALUE!</v>
      </c>
      <c r="AL660" s="1052">
        <f t="shared" si="345"/>
        <v>30</v>
      </c>
      <c r="AM660" s="1052">
        <f t="shared" si="315"/>
        <v>30</v>
      </c>
      <c r="AN660" s="1078">
        <f t="shared" si="346"/>
        <v>0</v>
      </c>
      <c r="AU660" s="51"/>
      <c r="AV660" s="51"/>
    </row>
    <row r="661" spans="3:48" ht="13.15" customHeight="1" x14ac:dyDescent="0.2">
      <c r="C661" s="45"/>
      <c r="D661" s="196" t="str">
        <f>IF(op!D549=0,"",op!D549)</f>
        <v/>
      </c>
      <c r="E661" s="196" t="str">
        <f>IF(op!E549=0,"",op!E549)</f>
        <v/>
      </c>
      <c r="F661" s="196" t="str">
        <f>IF(op!F549=0,"",op!F549)</f>
        <v/>
      </c>
      <c r="G661" s="48" t="str">
        <f>IF(op!G549="","",op!G549+1)</f>
        <v/>
      </c>
      <c r="H661" s="1294" t="str">
        <f>IF(op!H549=0,"",op!H549)</f>
        <v/>
      </c>
      <c r="I661" s="48" t="str">
        <f>IF(op!I549=0,"",op!I549)</f>
        <v/>
      </c>
      <c r="J661" s="198" t="str">
        <f t="shared" si="335"/>
        <v/>
      </c>
      <c r="K661" s="1295" t="str">
        <f>IF(op!K549=0,0,op!K549)</f>
        <v/>
      </c>
      <c r="L661" s="963"/>
      <c r="M661" s="951" t="str">
        <f>IF(K661="","",IF(op!M549=0,0,op!M549))</f>
        <v/>
      </c>
      <c r="N661" s="951" t="str">
        <f>IF(K661="","",IF(op!N549=0,0,op!N549))</f>
        <v/>
      </c>
      <c r="O661" s="1083" t="str">
        <f t="shared" si="347"/>
        <v/>
      </c>
      <c r="P661" s="1084" t="str">
        <f t="shared" si="348"/>
        <v/>
      </c>
      <c r="Q661" s="1084" t="str">
        <f t="shared" si="349"/>
        <v/>
      </c>
      <c r="R661" s="963"/>
      <c r="S661" s="1027" t="str">
        <f t="shared" si="336"/>
        <v/>
      </c>
      <c r="T661" s="1027" t="str">
        <f t="shared" si="337"/>
        <v/>
      </c>
      <c r="U661" s="1148" t="str">
        <f t="shared" si="350"/>
        <v/>
      </c>
      <c r="V661" s="6"/>
      <c r="Z661" s="1072" t="str">
        <f t="shared" si="338"/>
        <v/>
      </c>
      <c r="AA661" s="1073">
        <f>+tab!$C$156</f>
        <v>0.62</v>
      </c>
      <c r="AB661" s="1074" t="e">
        <f t="shared" si="351"/>
        <v>#VALUE!</v>
      </c>
      <c r="AC661" s="1074" t="e">
        <f t="shared" si="352"/>
        <v>#VALUE!</v>
      </c>
      <c r="AD661" s="1074" t="e">
        <f t="shared" si="353"/>
        <v>#VALUE!</v>
      </c>
      <c r="AE661" s="1075" t="e">
        <f t="shared" si="339"/>
        <v>#VALUE!</v>
      </c>
      <c r="AF661" s="1075" t="e">
        <f t="shared" si="340"/>
        <v>#VALUE!</v>
      </c>
      <c r="AG661" s="1076">
        <f>IF(H661&gt;8,tab!C$157,tab!C$160)</f>
        <v>0.5</v>
      </c>
      <c r="AH661" s="1050">
        <f t="shared" si="341"/>
        <v>0</v>
      </c>
      <c r="AI661" s="1050">
        <f t="shared" si="342"/>
        <v>0</v>
      </c>
      <c r="AJ661" s="1077" t="e">
        <f t="shared" si="343"/>
        <v>#VALUE!</v>
      </c>
      <c r="AK661" s="1053" t="e">
        <f t="shared" si="344"/>
        <v>#VALUE!</v>
      </c>
      <c r="AL661" s="1052">
        <f t="shared" si="345"/>
        <v>30</v>
      </c>
      <c r="AM661" s="1052">
        <f t="shared" si="315"/>
        <v>30</v>
      </c>
      <c r="AN661" s="1078">
        <f t="shared" si="346"/>
        <v>0</v>
      </c>
      <c r="AU661" s="51"/>
      <c r="AV661" s="51"/>
    </row>
    <row r="662" spans="3:48" ht="13.15" customHeight="1" x14ac:dyDescent="0.2">
      <c r="C662" s="45"/>
      <c r="D662" s="196" t="str">
        <f>IF(op!D550=0,"",op!D550)</f>
        <v/>
      </c>
      <c r="E662" s="196" t="str">
        <f>IF(op!E550=0,"",op!E550)</f>
        <v/>
      </c>
      <c r="F662" s="196" t="str">
        <f>IF(op!F550=0,"",op!F550)</f>
        <v/>
      </c>
      <c r="G662" s="48" t="str">
        <f>IF(op!G550="","",op!G550+1)</f>
        <v/>
      </c>
      <c r="H662" s="1294" t="str">
        <f>IF(op!H550=0,"",op!H550)</f>
        <v/>
      </c>
      <c r="I662" s="48" t="str">
        <f>IF(op!I550=0,"",op!I550)</f>
        <v/>
      </c>
      <c r="J662" s="198" t="str">
        <f t="shared" si="335"/>
        <v/>
      </c>
      <c r="K662" s="1295" t="str">
        <f>IF(op!K550=0,0,op!K550)</f>
        <v/>
      </c>
      <c r="L662" s="963"/>
      <c r="M662" s="951" t="str">
        <f>IF(K662="","",IF(op!M550=0,0,op!M550))</f>
        <v/>
      </c>
      <c r="N662" s="951" t="str">
        <f>IF(K662="","",IF(op!N550=0,0,op!N550))</f>
        <v/>
      </c>
      <c r="O662" s="1083" t="str">
        <f t="shared" si="347"/>
        <v/>
      </c>
      <c r="P662" s="1084" t="str">
        <f t="shared" si="348"/>
        <v/>
      </c>
      <c r="Q662" s="1084" t="str">
        <f t="shared" si="349"/>
        <v/>
      </c>
      <c r="R662" s="963"/>
      <c r="S662" s="1027" t="str">
        <f t="shared" si="336"/>
        <v/>
      </c>
      <c r="T662" s="1027" t="str">
        <f t="shared" si="337"/>
        <v/>
      </c>
      <c r="U662" s="1148" t="str">
        <f t="shared" si="350"/>
        <v/>
      </c>
      <c r="V662" s="6"/>
      <c r="Z662" s="1072" t="str">
        <f t="shared" si="338"/>
        <v/>
      </c>
      <c r="AA662" s="1073">
        <f>+tab!$C$156</f>
        <v>0.62</v>
      </c>
      <c r="AB662" s="1074" t="e">
        <f t="shared" si="351"/>
        <v>#VALUE!</v>
      </c>
      <c r="AC662" s="1074" t="e">
        <f t="shared" si="352"/>
        <v>#VALUE!</v>
      </c>
      <c r="AD662" s="1074" t="e">
        <f t="shared" si="353"/>
        <v>#VALUE!</v>
      </c>
      <c r="AE662" s="1075" t="e">
        <f t="shared" si="339"/>
        <v>#VALUE!</v>
      </c>
      <c r="AF662" s="1075" t="e">
        <f t="shared" si="340"/>
        <v>#VALUE!</v>
      </c>
      <c r="AG662" s="1076">
        <f>IF(H662&gt;8,tab!C$157,tab!C$160)</f>
        <v>0.5</v>
      </c>
      <c r="AH662" s="1050">
        <f t="shared" si="341"/>
        <v>0</v>
      </c>
      <c r="AI662" s="1050">
        <f t="shared" si="342"/>
        <v>0</v>
      </c>
      <c r="AJ662" s="1077" t="e">
        <f t="shared" si="343"/>
        <v>#VALUE!</v>
      </c>
      <c r="AK662" s="1053" t="e">
        <f t="shared" si="344"/>
        <v>#VALUE!</v>
      </c>
      <c r="AL662" s="1052">
        <f t="shared" si="345"/>
        <v>30</v>
      </c>
      <c r="AM662" s="1052">
        <f t="shared" si="315"/>
        <v>30</v>
      </c>
      <c r="AN662" s="1078">
        <f t="shared" si="346"/>
        <v>0</v>
      </c>
      <c r="AU662" s="51"/>
      <c r="AV662" s="51"/>
    </row>
    <row r="663" spans="3:48" ht="13.15" customHeight="1" x14ac:dyDescent="0.2">
      <c r="C663" s="45"/>
      <c r="D663" s="196" t="str">
        <f>IF(op!D551=0,"",op!D551)</f>
        <v/>
      </c>
      <c r="E663" s="196" t="str">
        <f>IF(op!E551=0,"",op!E551)</f>
        <v/>
      </c>
      <c r="F663" s="196" t="str">
        <f>IF(op!F551=0,"",op!F551)</f>
        <v/>
      </c>
      <c r="G663" s="48" t="str">
        <f>IF(op!G551="","",op!G551+1)</f>
        <v/>
      </c>
      <c r="H663" s="1294" t="str">
        <f>IF(op!H551=0,"",op!H551)</f>
        <v/>
      </c>
      <c r="I663" s="48" t="str">
        <f>IF(op!I551=0,"",op!I551)</f>
        <v/>
      </c>
      <c r="J663" s="198" t="str">
        <f t="shared" si="335"/>
        <v/>
      </c>
      <c r="K663" s="1295" t="str">
        <f>IF(op!K551=0,0,op!K551)</f>
        <v/>
      </c>
      <c r="L663" s="963"/>
      <c r="M663" s="951" t="str">
        <f>IF(K663="","",IF(op!M551=0,0,op!M551))</f>
        <v/>
      </c>
      <c r="N663" s="951" t="str">
        <f>IF(K663="","",IF(op!N551=0,0,op!N551))</f>
        <v/>
      </c>
      <c r="O663" s="1083" t="str">
        <f t="shared" si="347"/>
        <v/>
      </c>
      <c r="P663" s="1084" t="str">
        <f t="shared" si="348"/>
        <v/>
      </c>
      <c r="Q663" s="1084" t="str">
        <f t="shared" si="349"/>
        <v/>
      </c>
      <c r="R663" s="963"/>
      <c r="S663" s="1027" t="str">
        <f t="shared" si="336"/>
        <v/>
      </c>
      <c r="T663" s="1027" t="str">
        <f t="shared" si="337"/>
        <v/>
      </c>
      <c r="U663" s="1148" t="str">
        <f t="shared" si="350"/>
        <v/>
      </c>
      <c r="V663" s="6"/>
      <c r="Z663" s="1072" t="str">
        <f t="shared" si="338"/>
        <v/>
      </c>
      <c r="AA663" s="1073">
        <f>+tab!$C$156</f>
        <v>0.62</v>
      </c>
      <c r="AB663" s="1074" t="e">
        <f t="shared" si="351"/>
        <v>#VALUE!</v>
      </c>
      <c r="AC663" s="1074" t="e">
        <f t="shared" si="352"/>
        <v>#VALUE!</v>
      </c>
      <c r="AD663" s="1074" t="e">
        <f t="shared" si="353"/>
        <v>#VALUE!</v>
      </c>
      <c r="AE663" s="1075" t="e">
        <f t="shared" si="339"/>
        <v>#VALUE!</v>
      </c>
      <c r="AF663" s="1075" t="e">
        <f t="shared" si="340"/>
        <v>#VALUE!</v>
      </c>
      <c r="AG663" s="1076">
        <f>IF(H663&gt;8,tab!C$157,tab!C$160)</f>
        <v>0.5</v>
      </c>
      <c r="AH663" s="1050">
        <f t="shared" si="341"/>
        <v>0</v>
      </c>
      <c r="AI663" s="1050">
        <f t="shared" si="342"/>
        <v>0</v>
      </c>
      <c r="AJ663" s="1077" t="e">
        <f t="shared" si="343"/>
        <v>#VALUE!</v>
      </c>
      <c r="AK663" s="1053" t="e">
        <f t="shared" si="344"/>
        <v>#VALUE!</v>
      </c>
      <c r="AL663" s="1052">
        <f t="shared" si="345"/>
        <v>30</v>
      </c>
      <c r="AM663" s="1052">
        <f t="shared" si="315"/>
        <v>30</v>
      </c>
      <c r="AN663" s="1078">
        <f t="shared" si="346"/>
        <v>0</v>
      </c>
      <c r="AU663" s="51"/>
      <c r="AV663" s="51"/>
    </row>
    <row r="664" spans="3:48" ht="13.15" customHeight="1" x14ac:dyDescent="0.2">
      <c r="C664" s="45"/>
      <c r="D664" s="196" t="str">
        <f>IF(op!D552=0,"",op!D552)</f>
        <v/>
      </c>
      <c r="E664" s="196" t="str">
        <f>IF(op!E552=0,"",op!E552)</f>
        <v/>
      </c>
      <c r="F664" s="196" t="str">
        <f>IF(op!F552=0,"",op!F552)</f>
        <v/>
      </c>
      <c r="G664" s="48" t="str">
        <f>IF(op!G552="","",op!G552+1)</f>
        <v/>
      </c>
      <c r="H664" s="1294" t="str">
        <f>IF(op!H552=0,"",op!H552)</f>
        <v/>
      </c>
      <c r="I664" s="48" t="str">
        <f>IF(op!I552=0,"",op!I552)</f>
        <v/>
      </c>
      <c r="J664" s="198" t="str">
        <f t="shared" si="335"/>
        <v/>
      </c>
      <c r="K664" s="1295" t="str">
        <f>IF(op!K552=0,0,op!K552)</f>
        <v/>
      </c>
      <c r="L664" s="963"/>
      <c r="M664" s="951" t="str">
        <f>IF(K664="","",IF(op!M552=0,0,op!M552))</f>
        <v/>
      </c>
      <c r="N664" s="951" t="str">
        <f>IF(K664="","",IF(op!N552=0,0,op!N552))</f>
        <v/>
      </c>
      <c r="O664" s="1083" t="str">
        <f t="shared" si="347"/>
        <v/>
      </c>
      <c r="P664" s="1084" t="str">
        <f t="shared" si="348"/>
        <v/>
      </c>
      <c r="Q664" s="1084" t="str">
        <f t="shared" si="349"/>
        <v/>
      </c>
      <c r="R664" s="963"/>
      <c r="S664" s="1027" t="str">
        <f t="shared" si="336"/>
        <v/>
      </c>
      <c r="T664" s="1027" t="str">
        <f t="shared" si="337"/>
        <v/>
      </c>
      <c r="U664" s="1148" t="str">
        <f t="shared" si="350"/>
        <v/>
      </c>
      <c r="V664" s="6"/>
      <c r="Z664" s="1072" t="str">
        <f t="shared" si="338"/>
        <v/>
      </c>
      <c r="AA664" s="1073">
        <f>+tab!$C$156</f>
        <v>0.62</v>
      </c>
      <c r="AB664" s="1074" t="e">
        <f t="shared" si="351"/>
        <v>#VALUE!</v>
      </c>
      <c r="AC664" s="1074" t="e">
        <f t="shared" si="352"/>
        <v>#VALUE!</v>
      </c>
      <c r="AD664" s="1074" t="e">
        <f t="shared" si="353"/>
        <v>#VALUE!</v>
      </c>
      <c r="AE664" s="1075" t="e">
        <f t="shared" si="339"/>
        <v>#VALUE!</v>
      </c>
      <c r="AF664" s="1075" t="e">
        <f t="shared" si="340"/>
        <v>#VALUE!</v>
      </c>
      <c r="AG664" s="1076">
        <f>IF(H664&gt;8,tab!C$157,tab!C$160)</f>
        <v>0.5</v>
      </c>
      <c r="AH664" s="1050">
        <f t="shared" si="341"/>
        <v>0</v>
      </c>
      <c r="AI664" s="1050">
        <f t="shared" si="342"/>
        <v>0</v>
      </c>
      <c r="AJ664" s="1077" t="e">
        <f t="shared" si="343"/>
        <v>#VALUE!</v>
      </c>
      <c r="AK664" s="1053" t="e">
        <f t="shared" si="344"/>
        <v>#VALUE!</v>
      </c>
      <c r="AL664" s="1052">
        <f t="shared" si="345"/>
        <v>30</v>
      </c>
      <c r="AM664" s="1052">
        <f t="shared" si="315"/>
        <v>30</v>
      </c>
      <c r="AN664" s="1078">
        <f t="shared" si="346"/>
        <v>0</v>
      </c>
      <c r="AU664" s="51"/>
      <c r="AV664" s="51"/>
    </row>
    <row r="665" spans="3:48" ht="13.15" customHeight="1" x14ac:dyDescent="0.2">
      <c r="C665" s="45"/>
      <c r="D665" s="196" t="str">
        <f>IF(op!D553=0,"",op!D553)</f>
        <v/>
      </c>
      <c r="E665" s="196" t="str">
        <f>IF(op!E553=0,"",op!E553)</f>
        <v/>
      </c>
      <c r="F665" s="196" t="str">
        <f>IF(op!F553=0,"",op!F553)</f>
        <v/>
      </c>
      <c r="G665" s="48" t="str">
        <f>IF(op!G553="","",op!G553+1)</f>
        <v/>
      </c>
      <c r="H665" s="1294" t="str">
        <f>IF(op!H553=0,"",op!H553)</f>
        <v/>
      </c>
      <c r="I665" s="48" t="str">
        <f>IF(op!I553=0,"",op!I553)</f>
        <v/>
      </c>
      <c r="J665" s="198" t="str">
        <f t="shared" si="335"/>
        <v/>
      </c>
      <c r="K665" s="1295" t="str">
        <f>IF(op!K553=0,0,op!K553)</f>
        <v/>
      </c>
      <c r="L665" s="963"/>
      <c r="M665" s="951" t="str">
        <f>IF(K665="","",IF(op!M553=0,0,op!M553))</f>
        <v/>
      </c>
      <c r="N665" s="951" t="str">
        <f>IF(K665="","",IF(op!N553=0,0,op!N553))</f>
        <v/>
      </c>
      <c r="O665" s="1083" t="str">
        <f t="shared" si="347"/>
        <v/>
      </c>
      <c r="P665" s="1084" t="str">
        <f t="shared" si="348"/>
        <v/>
      </c>
      <c r="Q665" s="1084" t="str">
        <f t="shared" si="349"/>
        <v/>
      </c>
      <c r="R665" s="963"/>
      <c r="S665" s="1027" t="str">
        <f t="shared" si="336"/>
        <v/>
      </c>
      <c r="T665" s="1027" t="str">
        <f t="shared" si="337"/>
        <v/>
      </c>
      <c r="U665" s="1148" t="str">
        <f t="shared" si="350"/>
        <v/>
      </c>
      <c r="V665" s="6"/>
      <c r="Z665" s="1072" t="str">
        <f t="shared" si="338"/>
        <v/>
      </c>
      <c r="AA665" s="1073">
        <f>+tab!$C$156</f>
        <v>0.62</v>
      </c>
      <c r="AB665" s="1074" t="e">
        <f t="shared" si="351"/>
        <v>#VALUE!</v>
      </c>
      <c r="AC665" s="1074" t="e">
        <f t="shared" si="352"/>
        <v>#VALUE!</v>
      </c>
      <c r="AD665" s="1074" t="e">
        <f t="shared" si="353"/>
        <v>#VALUE!</v>
      </c>
      <c r="AE665" s="1075" t="e">
        <f t="shared" si="339"/>
        <v>#VALUE!</v>
      </c>
      <c r="AF665" s="1075" t="e">
        <f t="shared" si="340"/>
        <v>#VALUE!</v>
      </c>
      <c r="AG665" s="1076">
        <f>IF(H665&gt;8,tab!C$157,tab!C$160)</f>
        <v>0.5</v>
      </c>
      <c r="AH665" s="1050">
        <f t="shared" si="341"/>
        <v>0</v>
      </c>
      <c r="AI665" s="1050">
        <f t="shared" si="342"/>
        <v>0</v>
      </c>
      <c r="AJ665" s="1077" t="e">
        <f t="shared" si="343"/>
        <v>#VALUE!</v>
      </c>
      <c r="AK665" s="1053" t="e">
        <f t="shared" si="344"/>
        <v>#VALUE!</v>
      </c>
      <c r="AL665" s="1052">
        <f t="shared" si="345"/>
        <v>30</v>
      </c>
      <c r="AM665" s="1052">
        <f t="shared" si="315"/>
        <v>30</v>
      </c>
      <c r="AN665" s="1078">
        <f t="shared" si="346"/>
        <v>0</v>
      </c>
      <c r="AU665" s="51"/>
      <c r="AV665" s="51"/>
    </row>
    <row r="666" spans="3:48" ht="13.15" customHeight="1" x14ac:dyDescent="0.2">
      <c r="C666" s="45"/>
      <c r="D666" s="196" t="str">
        <f>IF(op!D554=0,"",op!D554)</f>
        <v/>
      </c>
      <c r="E666" s="196" t="str">
        <f>IF(op!E554=0,"",op!E554)</f>
        <v/>
      </c>
      <c r="F666" s="196" t="str">
        <f>IF(op!F554=0,"",op!F554)</f>
        <v/>
      </c>
      <c r="G666" s="48" t="str">
        <f>IF(op!G554="","",op!G554+1)</f>
        <v/>
      </c>
      <c r="H666" s="1294" t="str">
        <f>IF(op!H554=0,"",op!H554)</f>
        <v/>
      </c>
      <c r="I666" s="48" t="str">
        <f>IF(op!I554=0,"",op!I554)</f>
        <v/>
      </c>
      <c r="J666" s="198" t="str">
        <f t="shared" si="335"/>
        <v/>
      </c>
      <c r="K666" s="1295" t="str">
        <f>IF(op!K554=0,0,op!K554)</f>
        <v/>
      </c>
      <c r="L666" s="963"/>
      <c r="M666" s="951" t="str">
        <f>IF(K666="","",IF(op!M554=0,0,op!M554))</f>
        <v/>
      </c>
      <c r="N666" s="951" t="str">
        <f>IF(K666="","",IF(op!N554=0,0,op!N554))</f>
        <v/>
      </c>
      <c r="O666" s="1083" t="str">
        <f t="shared" si="347"/>
        <v/>
      </c>
      <c r="P666" s="1084" t="str">
        <f t="shared" si="348"/>
        <v/>
      </c>
      <c r="Q666" s="1084" t="str">
        <f t="shared" si="349"/>
        <v/>
      </c>
      <c r="R666" s="963"/>
      <c r="S666" s="1027" t="str">
        <f t="shared" si="336"/>
        <v/>
      </c>
      <c r="T666" s="1027" t="str">
        <f t="shared" si="337"/>
        <v/>
      </c>
      <c r="U666" s="1148" t="str">
        <f t="shared" si="350"/>
        <v/>
      </c>
      <c r="V666" s="6"/>
      <c r="Z666" s="1072" t="str">
        <f t="shared" si="338"/>
        <v/>
      </c>
      <c r="AA666" s="1073">
        <f>+tab!$C$156</f>
        <v>0.62</v>
      </c>
      <c r="AB666" s="1074" t="e">
        <f t="shared" si="351"/>
        <v>#VALUE!</v>
      </c>
      <c r="AC666" s="1074" t="e">
        <f t="shared" si="352"/>
        <v>#VALUE!</v>
      </c>
      <c r="AD666" s="1074" t="e">
        <f t="shared" si="353"/>
        <v>#VALUE!</v>
      </c>
      <c r="AE666" s="1075" t="e">
        <f t="shared" si="339"/>
        <v>#VALUE!</v>
      </c>
      <c r="AF666" s="1075" t="e">
        <f t="shared" si="340"/>
        <v>#VALUE!</v>
      </c>
      <c r="AG666" s="1076">
        <f>IF(H666&gt;8,tab!C$157,tab!C$160)</f>
        <v>0.5</v>
      </c>
      <c r="AH666" s="1050">
        <f t="shared" si="341"/>
        <v>0</v>
      </c>
      <c r="AI666" s="1050">
        <f t="shared" si="342"/>
        <v>0</v>
      </c>
      <c r="AJ666" s="1077" t="e">
        <f t="shared" si="343"/>
        <v>#VALUE!</v>
      </c>
      <c r="AK666" s="1053" t="e">
        <f t="shared" si="344"/>
        <v>#VALUE!</v>
      </c>
      <c r="AL666" s="1052">
        <f t="shared" si="345"/>
        <v>30</v>
      </c>
      <c r="AM666" s="1052">
        <f t="shared" si="315"/>
        <v>30</v>
      </c>
      <c r="AN666" s="1078">
        <f t="shared" si="346"/>
        <v>0</v>
      </c>
      <c r="AU666" s="51"/>
      <c r="AV666" s="51"/>
    </row>
    <row r="667" spans="3:48" ht="13.15" customHeight="1" x14ac:dyDescent="0.2">
      <c r="C667" s="45"/>
      <c r="D667" s="196" t="str">
        <f>IF(op!D555=0,"",op!D555)</f>
        <v/>
      </c>
      <c r="E667" s="196" t="str">
        <f>IF(op!E555=0,"",op!E555)</f>
        <v/>
      </c>
      <c r="F667" s="196" t="str">
        <f>IF(op!F555=0,"",op!F555)</f>
        <v/>
      </c>
      <c r="G667" s="48" t="str">
        <f>IF(op!G555="","",op!G555+1)</f>
        <v/>
      </c>
      <c r="H667" s="1294" t="str">
        <f>IF(op!H555=0,"",op!H555)</f>
        <v/>
      </c>
      <c r="I667" s="48" t="str">
        <f>IF(op!I555=0,"",op!I555)</f>
        <v/>
      </c>
      <c r="J667" s="198" t="str">
        <f t="shared" si="335"/>
        <v/>
      </c>
      <c r="K667" s="1295" t="str">
        <f>IF(op!K555=0,0,op!K555)</f>
        <v/>
      </c>
      <c r="L667" s="963"/>
      <c r="M667" s="951" t="str">
        <f>IF(K667="","",IF(op!M555=0,0,op!M555))</f>
        <v/>
      </c>
      <c r="N667" s="951" t="str">
        <f>IF(K667="","",IF(op!N555=0,0,op!N555))</f>
        <v/>
      </c>
      <c r="O667" s="1083" t="str">
        <f t="shared" si="347"/>
        <v/>
      </c>
      <c r="P667" s="1084" t="str">
        <f t="shared" si="348"/>
        <v/>
      </c>
      <c r="Q667" s="1084" t="str">
        <f t="shared" si="349"/>
        <v/>
      </c>
      <c r="R667" s="963"/>
      <c r="S667" s="1027" t="str">
        <f t="shared" si="336"/>
        <v/>
      </c>
      <c r="T667" s="1027" t="str">
        <f t="shared" si="337"/>
        <v/>
      </c>
      <c r="U667" s="1148" t="str">
        <f t="shared" si="350"/>
        <v/>
      </c>
      <c r="V667" s="6"/>
      <c r="Z667" s="1072" t="str">
        <f t="shared" si="338"/>
        <v/>
      </c>
      <c r="AA667" s="1073">
        <f>+tab!$C$156</f>
        <v>0.62</v>
      </c>
      <c r="AB667" s="1074" t="e">
        <f t="shared" si="351"/>
        <v>#VALUE!</v>
      </c>
      <c r="AC667" s="1074" t="e">
        <f t="shared" si="352"/>
        <v>#VALUE!</v>
      </c>
      <c r="AD667" s="1074" t="e">
        <f t="shared" si="353"/>
        <v>#VALUE!</v>
      </c>
      <c r="AE667" s="1075" t="e">
        <f t="shared" si="339"/>
        <v>#VALUE!</v>
      </c>
      <c r="AF667" s="1075" t="e">
        <f t="shared" si="340"/>
        <v>#VALUE!</v>
      </c>
      <c r="AG667" s="1076">
        <f>IF(H667&gt;8,tab!C$157,tab!C$160)</f>
        <v>0.5</v>
      </c>
      <c r="AH667" s="1050">
        <f t="shared" si="341"/>
        <v>0</v>
      </c>
      <c r="AI667" s="1050">
        <f t="shared" si="342"/>
        <v>0</v>
      </c>
      <c r="AJ667" s="1077" t="e">
        <f t="shared" si="343"/>
        <v>#VALUE!</v>
      </c>
      <c r="AK667" s="1053" t="e">
        <f t="shared" si="344"/>
        <v>#VALUE!</v>
      </c>
      <c r="AL667" s="1052">
        <f t="shared" si="345"/>
        <v>30</v>
      </c>
      <c r="AM667" s="1052">
        <f t="shared" si="315"/>
        <v>30</v>
      </c>
      <c r="AN667" s="1078">
        <f t="shared" si="346"/>
        <v>0</v>
      </c>
      <c r="AU667" s="51"/>
      <c r="AV667" s="51"/>
    </row>
    <row r="668" spans="3:48" ht="13.15" customHeight="1" x14ac:dyDescent="0.2">
      <c r="C668" s="45"/>
      <c r="D668" s="196" t="str">
        <f>IF(op!D556=0,"",op!D556)</f>
        <v/>
      </c>
      <c r="E668" s="196" t="str">
        <f>IF(op!E556=0,"",op!E556)</f>
        <v/>
      </c>
      <c r="F668" s="196" t="str">
        <f>IF(op!F556=0,"",op!F556)</f>
        <v/>
      </c>
      <c r="G668" s="48" t="str">
        <f>IF(op!G556="","",op!G556+1)</f>
        <v/>
      </c>
      <c r="H668" s="1294" t="str">
        <f>IF(op!H556=0,"",op!H556)</f>
        <v/>
      </c>
      <c r="I668" s="48" t="str">
        <f>IF(op!I556=0,"",op!I556)</f>
        <v/>
      </c>
      <c r="J668" s="198" t="str">
        <f t="shared" si="335"/>
        <v/>
      </c>
      <c r="K668" s="1295" t="str">
        <f>IF(op!K556=0,0,op!K556)</f>
        <v/>
      </c>
      <c r="L668" s="963"/>
      <c r="M668" s="951" t="str">
        <f>IF(K668="","",IF(op!M556=0,0,op!M556))</f>
        <v/>
      </c>
      <c r="N668" s="951" t="str">
        <f>IF(K668="","",IF(op!N556=0,0,op!N556))</f>
        <v/>
      </c>
      <c r="O668" s="1083" t="str">
        <f t="shared" si="347"/>
        <v/>
      </c>
      <c r="P668" s="1084" t="str">
        <f t="shared" si="348"/>
        <v/>
      </c>
      <c r="Q668" s="1084" t="str">
        <f t="shared" si="349"/>
        <v/>
      </c>
      <c r="R668" s="963"/>
      <c r="S668" s="1027" t="str">
        <f t="shared" si="336"/>
        <v/>
      </c>
      <c r="T668" s="1027" t="str">
        <f t="shared" si="337"/>
        <v/>
      </c>
      <c r="U668" s="1148" t="str">
        <f t="shared" si="350"/>
        <v/>
      </c>
      <c r="V668" s="6"/>
      <c r="Z668" s="1072" t="str">
        <f t="shared" si="338"/>
        <v/>
      </c>
      <c r="AA668" s="1073">
        <f>+tab!$C$156</f>
        <v>0.62</v>
      </c>
      <c r="AB668" s="1074" t="e">
        <f t="shared" si="351"/>
        <v>#VALUE!</v>
      </c>
      <c r="AC668" s="1074" t="e">
        <f t="shared" si="352"/>
        <v>#VALUE!</v>
      </c>
      <c r="AD668" s="1074" t="e">
        <f t="shared" si="353"/>
        <v>#VALUE!</v>
      </c>
      <c r="AE668" s="1075" t="e">
        <f t="shared" si="339"/>
        <v>#VALUE!</v>
      </c>
      <c r="AF668" s="1075" t="e">
        <f t="shared" si="340"/>
        <v>#VALUE!</v>
      </c>
      <c r="AG668" s="1076">
        <f>IF(H668&gt;8,tab!C$157,tab!C$160)</f>
        <v>0.5</v>
      </c>
      <c r="AH668" s="1050">
        <f t="shared" si="341"/>
        <v>0</v>
      </c>
      <c r="AI668" s="1050">
        <f t="shared" si="342"/>
        <v>0</v>
      </c>
      <c r="AJ668" s="1077" t="e">
        <f t="shared" si="343"/>
        <v>#VALUE!</v>
      </c>
      <c r="AK668" s="1053" t="e">
        <f t="shared" si="344"/>
        <v>#VALUE!</v>
      </c>
      <c r="AL668" s="1052">
        <f t="shared" si="345"/>
        <v>30</v>
      </c>
      <c r="AM668" s="1052">
        <f t="shared" si="315"/>
        <v>30</v>
      </c>
      <c r="AN668" s="1078">
        <f t="shared" si="346"/>
        <v>0</v>
      </c>
      <c r="AU668" s="51"/>
      <c r="AV668" s="51"/>
    </row>
    <row r="669" spans="3:48" ht="13.15" customHeight="1" x14ac:dyDescent="0.2">
      <c r="C669" s="45"/>
      <c r="D669" s="196" t="str">
        <f>IF(op!D557=0,"",op!D557)</f>
        <v/>
      </c>
      <c r="E669" s="196" t="str">
        <f>IF(op!E557=0,"",op!E557)</f>
        <v/>
      </c>
      <c r="F669" s="196" t="str">
        <f>IF(op!F557=0,"",op!F557)</f>
        <v/>
      </c>
      <c r="G669" s="48" t="str">
        <f>IF(op!G557="","",op!G557+1)</f>
        <v/>
      </c>
      <c r="H669" s="1294" t="str">
        <f>IF(op!H557=0,"",op!H557)</f>
        <v/>
      </c>
      <c r="I669" s="48" t="str">
        <f>IF(op!I557=0,"",op!I557)</f>
        <v/>
      </c>
      <c r="J669" s="198" t="str">
        <f t="shared" si="335"/>
        <v/>
      </c>
      <c r="K669" s="1295" t="str">
        <f>IF(op!K557=0,0,op!K557)</f>
        <v/>
      </c>
      <c r="L669" s="963"/>
      <c r="M669" s="951" t="str">
        <f>IF(K669="","",IF(op!M557=0,0,op!M557))</f>
        <v/>
      </c>
      <c r="N669" s="951" t="str">
        <f>IF(K669="","",IF(op!N557=0,0,op!N557))</f>
        <v/>
      </c>
      <c r="O669" s="1083" t="str">
        <f t="shared" si="347"/>
        <v/>
      </c>
      <c r="P669" s="1084" t="str">
        <f t="shared" si="348"/>
        <v/>
      </c>
      <c r="Q669" s="1084" t="str">
        <f t="shared" si="349"/>
        <v/>
      </c>
      <c r="R669" s="963"/>
      <c r="S669" s="1027" t="str">
        <f t="shared" si="336"/>
        <v/>
      </c>
      <c r="T669" s="1027" t="str">
        <f t="shared" si="337"/>
        <v/>
      </c>
      <c r="U669" s="1148" t="str">
        <f t="shared" si="350"/>
        <v/>
      </c>
      <c r="V669" s="6"/>
      <c r="Z669" s="1072" t="str">
        <f t="shared" si="338"/>
        <v/>
      </c>
      <c r="AA669" s="1073">
        <f>+tab!$C$156</f>
        <v>0.62</v>
      </c>
      <c r="AB669" s="1074" t="e">
        <f t="shared" si="351"/>
        <v>#VALUE!</v>
      </c>
      <c r="AC669" s="1074" t="e">
        <f t="shared" si="352"/>
        <v>#VALUE!</v>
      </c>
      <c r="AD669" s="1074" t="e">
        <f t="shared" si="353"/>
        <v>#VALUE!</v>
      </c>
      <c r="AE669" s="1075" t="e">
        <f t="shared" si="339"/>
        <v>#VALUE!</v>
      </c>
      <c r="AF669" s="1075" t="e">
        <f t="shared" si="340"/>
        <v>#VALUE!</v>
      </c>
      <c r="AG669" s="1076">
        <f>IF(H669&gt;8,tab!C$157,tab!C$160)</f>
        <v>0.5</v>
      </c>
      <c r="AH669" s="1050">
        <f t="shared" si="341"/>
        <v>0</v>
      </c>
      <c r="AI669" s="1050">
        <f t="shared" si="342"/>
        <v>0</v>
      </c>
      <c r="AJ669" s="1077" t="e">
        <f t="shared" si="343"/>
        <v>#VALUE!</v>
      </c>
      <c r="AK669" s="1053" t="e">
        <f t="shared" si="344"/>
        <v>#VALUE!</v>
      </c>
      <c r="AL669" s="1052">
        <f t="shared" si="345"/>
        <v>30</v>
      </c>
      <c r="AM669" s="1052">
        <f t="shared" si="315"/>
        <v>30</v>
      </c>
      <c r="AN669" s="1078">
        <f t="shared" si="346"/>
        <v>0</v>
      </c>
      <c r="AU669" s="51"/>
      <c r="AV669" s="51"/>
    </row>
    <row r="670" spans="3:48" ht="13.15" customHeight="1" x14ac:dyDescent="0.2">
      <c r="C670" s="45"/>
      <c r="D670" s="196" t="str">
        <f>IF(op!D558=0,"",op!D558)</f>
        <v/>
      </c>
      <c r="E670" s="196" t="str">
        <f>IF(op!E558=0,"",op!E558)</f>
        <v/>
      </c>
      <c r="F670" s="196" t="str">
        <f>IF(op!F558=0,"",op!F558)</f>
        <v/>
      </c>
      <c r="G670" s="48" t="str">
        <f>IF(op!G558="","",op!G558+1)</f>
        <v/>
      </c>
      <c r="H670" s="1294" t="str">
        <f>IF(op!H558=0,"",op!H558)</f>
        <v/>
      </c>
      <c r="I670" s="48" t="str">
        <f>IF(op!I558=0,"",op!I558)</f>
        <v/>
      </c>
      <c r="J670" s="198" t="str">
        <f t="shared" si="335"/>
        <v/>
      </c>
      <c r="K670" s="1295" t="str">
        <f>IF(op!K558=0,0,op!K558)</f>
        <v/>
      </c>
      <c r="L670" s="963"/>
      <c r="M670" s="951" t="str">
        <f>IF(K670="","",IF(op!M558=0,0,op!M558))</f>
        <v/>
      </c>
      <c r="N670" s="951" t="str">
        <f>IF(K670="","",IF(op!N558=0,0,op!N558))</f>
        <v/>
      </c>
      <c r="O670" s="1083" t="str">
        <f t="shared" si="347"/>
        <v/>
      </c>
      <c r="P670" s="1084" t="str">
        <f t="shared" si="348"/>
        <v/>
      </c>
      <c r="Q670" s="1084" t="str">
        <f t="shared" si="349"/>
        <v/>
      </c>
      <c r="R670" s="963"/>
      <c r="S670" s="1027" t="str">
        <f t="shared" si="336"/>
        <v/>
      </c>
      <c r="T670" s="1027" t="str">
        <f t="shared" si="337"/>
        <v/>
      </c>
      <c r="U670" s="1148" t="str">
        <f t="shared" si="350"/>
        <v/>
      </c>
      <c r="V670" s="6"/>
      <c r="Z670" s="1072" t="str">
        <f t="shared" si="338"/>
        <v/>
      </c>
      <c r="AA670" s="1073">
        <f>+tab!$C$156</f>
        <v>0.62</v>
      </c>
      <c r="AB670" s="1074" t="e">
        <f t="shared" si="351"/>
        <v>#VALUE!</v>
      </c>
      <c r="AC670" s="1074" t="e">
        <f t="shared" si="352"/>
        <v>#VALUE!</v>
      </c>
      <c r="AD670" s="1074" t="e">
        <f t="shared" si="353"/>
        <v>#VALUE!</v>
      </c>
      <c r="AE670" s="1075" t="e">
        <f t="shared" si="339"/>
        <v>#VALUE!</v>
      </c>
      <c r="AF670" s="1075" t="e">
        <f t="shared" si="340"/>
        <v>#VALUE!</v>
      </c>
      <c r="AG670" s="1076">
        <f>IF(H670&gt;8,tab!C$157,tab!C$160)</f>
        <v>0.5</v>
      </c>
      <c r="AH670" s="1050">
        <f t="shared" si="341"/>
        <v>0</v>
      </c>
      <c r="AI670" s="1050">
        <f t="shared" si="342"/>
        <v>0</v>
      </c>
      <c r="AJ670" s="1077" t="e">
        <f t="shared" si="343"/>
        <v>#VALUE!</v>
      </c>
      <c r="AK670" s="1053" t="e">
        <f t="shared" si="344"/>
        <v>#VALUE!</v>
      </c>
      <c r="AL670" s="1052">
        <f t="shared" si="345"/>
        <v>30</v>
      </c>
      <c r="AM670" s="1052">
        <f t="shared" si="315"/>
        <v>30</v>
      </c>
      <c r="AN670" s="1078">
        <f t="shared" si="346"/>
        <v>0</v>
      </c>
      <c r="AU670" s="51"/>
      <c r="AV670" s="51"/>
    </row>
    <row r="671" spans="3:48" ht="13.15" customHeight="1" x14ac:dyDescent="0.2">
      <c r="C671" s="45"/>
      <c r="D671" s="196" t="str">
        <f>IF(op!D559=0,"",op!D559)</f>
        <v/>
      </c>
      <c r="E671" s="196" t="str">
        <f>IF(op!E559=0,"",op!E559)</f>
        <v/>
      </c>
      <c r="F671" s="196" t="str">
        <f>IF(op!F559=0,"",op!F559)</f>
        <v/>
      </c>
      <c r="G671" s="48" t="str">
        <f>IF(op!G559="","",op!G559+1)</f>
        <v/>
      </c>
      <c r="H671" s="1294" t="str">
        <f>IF(op!H559=0,"",op!H559)</f>
        <v/>
      </c>
      <c r="I671" s="48" t="str">
        <f>IF(op!I559=0,"",op!I559)</f>
        <v/>
      </c>
      <c r="J671" s="198" t="str">
        <f t="shared" si="335"/>
        <v/>
      </c>
      <c r="K671" s="1295" t="str">
        <f>IF(op!K559=0,0,op!K559)</f>
        <v/>
      </c>
      <c r="L671" s="963"/>
      <c r="M671" s="951" t="str">
        <f>IF(K671="","",IF(op!M559=0,0,op!M559))</f>
        <v/>
      </c>
      <c r="N671" s="951" t="str">
        <f>IF(K671="","",IF(op!N559=0,0,op!N559))</f>
        <v/>
      </c>
      <c r="O671" s="1083" t="str">
        <f t="shared" si="347"/>
        <v/>
      </c>
      <c r="P671" s="1084" t="str">
        <f t="shared" si="348"/>
        <v/>
      </c>
      <c r="Q671" s="1084" t="str">
        <f t="shared" si="349"/>
        <v/>
      </c>
      <c r="R671" s="963"/>
      <c r="S671" s="1027" t="str">
        <f t="shared" si="336"/>
        <v/>
      </c>
      <c r="T671" s="1027" t="str">
        <f t="shared" si="337"/>
        <v/>
      </c>
      <c r="U671" s="1148" t="str">
        <f t="shared" si="350"/>
        <v/>
      </c>
      <c r="V671" s="6"/>
      <c r="Z671" s="1072" t="str">
        <f t="shared" si="338"/>
        <v/>
      </c>
      <c r="AA671" s="1073">
        <f>+tab!$C$156</f>
        <v>0.62</v>
      </c>
      <c r="AB671" s="1074" t="e">
        <f t="shared" si="351"/>
        <v>#VALUE!</v>
      </c>
      <c r="AC671" s="1074" t="e">
        <f t="shared" si="352"/>
        <v>#VALUE!</v>
      </c>
      <c r="AD671" s="1074" t="e">
        <f t="shared" si="353"/>
        <v>#VALUE!</v>
      </c>
      <c r="AE671" s="1075" t="e">
        <f t="shared" si="339"/>
        <v>#VALUE!</v>
      </c>
      <c r="AF671" s="1075" t="e">
        <f t="shared" si="340"/>
        <v>#VALUE!</v>
      </c>
      <c r="AG671" s="1076">
        <f>IF(H671&gt;8,tab!C$157,tab!C$160)</f>
        <v>0.5</v>
      </c>
      <c r="AH671" s="1050">
        <f t="shared" si="341"/>
        <v>0</v>
      </c>
      <c r="AI671" s="1050">
        <f t="shared" si="342"/>
        <v>0</v>
      </c>
      <c r="AJ671" s="1077" t="e">
        <f t="shared" si="343"/>
        <v>#VALUE!</v>
      </c>
      <c r="AK671" s="1053" t="e">
        <f t="shared" si="344"/>
        <v>#VALUE!</v>
      </c>
      <c r="AL671" s="1052">
        <f t="shared" si="345"/>
        <v>30</v>
      </c>
      <c r="AM671" s="1052">
        <f t="shared" si="315"/>
        <v>30</v>
      </c>
      <c r="AN671" s="1078">
        <f t="shared" si="346"/>
        <v>0</v>
      </c>
      <c r="AU671" s="51"/>
      <c r="AV671" s="51"/>
    </row>
    <row r="672" spans="3:48" ht="13.15" customHeight="1" x14ac:dyDescent="0.2">
      <c r="C672" s="45"/>
      <c r="D672" s="196" t="str">
        <f>IF(op!D560=0,"",op!D560)</f>
        <v/>
      </c>
      <c r="E672" s="196" t="str">
        <f>IF(op!E560=0,"",op!E560)</f>
        <v/>
      </c>
      <c r="F672" s="196" t="str">
        <f>IF(op!F560=0,"",op!F560)</f>
        <v/>
      </c>
      <c r="G672" s="48" t="str">
        <f>IF(op!G560="","",op!G560+1)</f>
        <v/>
      </c>
      <c r="H672" s="1294" t="str">
        <f>IF(op!H560=0,"",op!H560)</f>
        <v/>
      </c>
      <c r="I672" s="48" t="str">
        <f>IF(op!I560=0,"",op!I560)</f>
        <v/>
      </c>
      <c r="J672" s="198" t="str">
        <f t="shared" si="335"/>
        <v/>
      </c>
      <c r="K672" s="1295" t="str">
        <f>IF(op!K560=0,0,op!K560)</f>
        <v/>
      </c>
      <c r="L672" s="963"/>
      <c r="M672" s="951" t="str">
        <f>IF(K672="","",IF(op!M560=0,0,op!M560))</f>
        <v/>
      </c>
      <c r="N672" s="951" t="str">
        <f>IF(K672="","",IF(op!N560=0,0,op!N560))</f>
        <v/>
      </c>
      <c r="O672" s="1083" t="str">
        <f t="shared" si="347"/>
        <v/>
      </c>
      <c r="P672" s="1084" t="str">
        <f t="shared" si="348"/>
        <v/>
      </c>
      <c r="Q672" s="1084" t="str">
        <f t="shared" si="349"/>
        <v/>
      </c>
      <c r="R672" s="963"/>
      <c r="S672" s="1027" t="str">
        <f t="shared" si="336"/>
        <v/>
      </c>
      <c r="T672" s="1027" t="str">
        <f t="shared" si="337"/>
        <v/>
      </c>
      <c r="U672" s="1148" t="str">
        <f t="shared" si="350"/>
        <v/>
      </c>
      <c r="V672" s="6"/>
      <c r="Z672" s="1072" t="str">
        <f t="shared" si="338"/>
        <v/>
      </c>
      <c r="AA672" s="1073">
        <f>+tab!$C$156</f>
        <v>0.62</v>
      </c>
      <c r="AB672" s="1074" t="e">
        <f t="shared" si="351"/>
        <v>#VALUE!</v>
      </c>
      <c r="AC672" s="1074" t="e">
        <f t="shared" si="352"/>
        <v>#VALUE!</v>
      </c>
      <c r="AD672" s="1074" t="e">
        <f t="shared" si="353"/>
        <v>#VALUE!</v>
      </c>
      <c r="AE672" s="1075" t="e">
        <f t="shared" si="339"/>
        <v>#VALUE!</v>
      </c>
      <c r="AF672" s="1075" t="e">
        <f t="shared" si="340"/>
        <v>#VALUE!</v>
      </c>
      <c r="AG672" s="1076">
        <f>IF(H672&gt;8,tab!C$157,tab!C$160)</f>
        <v>0.5</v>
      </c>
      <c r="AH672" s="1050">
        <f t="shared" si="341"/>
        <v>0</v>
      </c>
      <c r="AI672" s="1050">
        <f t="shared" ref="AI672:AI675" si="354">IF(AH672=25,Z672*1.08*K672/2,IF(AH672=40,Z672*1.08*K672,IF(AH672=0,0)))</f>
        <v>0</v>
      </c>
      <c r="AJ672" s="1077" t="e">
        <f t="shared" si="343"/>
        <v>#VALUE!</v>
      </c>
      <c r="AK672" s="1053" t="e">
        <f t="shared" ref="AK672:AK675" si="355">YEAR($E$569)-YEAR(H672)-AJ672</f>
        <v>#VALUE!</v>
      </c>
      <c r="AL672" s="1052">
        <f t="shared" ref="AL672:AL675" si="356">IF((H672=""),30,AK672)</f>
        <v>30</v>
      </c>
      <c r="AM672" s="1052">
        <f t="shared" si="315"/>
        <v>30</v>
      </c>
      <c r="AN672" s="1078">
        <f t="shared" ref="AN672:AN675" si="357">(AM672*(SUM(K672:K672)))</f>
        <v>0</v>
      </c>
      <c r="AU672" s="51"/>
      <c r="AV672" s="51"/>
    </row>
    <row r="673" spans="3:48" ht="13.15" customHeight="1" x14ac:dyDescent="0.2">
      <c r="C673" s="45"/>
      <c r="D673" s="196" t="str">
        <f>IF(op!D561=0,"",op!D561)</f>
        <v/>
      </c>
      <c r="E673" s="196" t="str">
        <f>IF(op!E561=0,"",op!E561)</f>
        <v/>
      </c>
      <c r="F673" s="196" t="str">
        <f>IF(op!F561=0,"",op!F561)</f>
        <v/>
      </c>
      <c r="G673" s="48" t="str">
        <f>IF(op!G561="","",op!G561+1)</f>
        <v/>
      </c>
      <c r="H673" s="1294" t="str">
        <f>IF(op!H561=0,"",op!H561)</f>
        <v/>
      </c>
      <c r="I673" s="48" t="str">
        <f>IF(op!I561=0,"",op!I561)</f>
        <v/>
      </c>
      <c r="J673" s="198" t="str">
        <f t="shared" si="335"/>
        <v/>
      </c>
      <c r="K673" s="1295" t="str">
        <f>IF(op!K561=0,0,op!K561)</f>
        <v/>
      </c>
      <c r="L673" s="963"/>
      <c r="M673" s="951" t="str">
        <f>IF(K673="","",IF(op!M561=0,0,op!M561))</f>
        <v/>
      </c>
      <c r="N673" s="951" t="str">
        <f>IF(K673="","",IF(op!N561=0,0,op!N561))</f>
        <v/>
      </c>
      <c r="O673" s="1083" t="str">
        <f t="shared" si="347"/>
        <v/>
      </c>
      <c r="P673" s="1084" t="str">
        <f t="shared" si="348"/>
        <v/>
      </c>
      <c r="Q673" s="1084" t="str">
        <f t="shared" si="349"/>
        <v/>
      </c>
      <c r="R673" s="963"/>
      <c r="S673" s="1027" t="str">
        <f t="shared" si="336"/>
        <v/>
      </c>
      <c r="T673" s="1027" t="str">
        <f t="shared" si="337"/>
        <v/>
      </c>
      <c r="U673" s="1148" t="str">
        <f t="shared" si="350"/>
        <v/>
      </c>
      <c r="V673" s="6"/>
      <c r="Z673" s="1072" t="str">
        <f t="shared" si="338"/>
        <v/>
      </c>
      <c r="AA673" s="1073">
        <f>+tab!$C$156</f>
        <v>0.62</v>
      </c>
      <c r="AB673" s="1074" t="e">
        <f t="shared" si="351"/>
        <v>#VALUE!</v>
      </c>
      <c r="AC673" s="1074" t="e">
        <f t="shared" si="352"/>
        <v>#VALUE!</v>
      </c>
      <c r="AD673" s="1074" t="e">
        <f t="shared" si="353"/>
        <v>#VALUE!</v>
      </c>
      <c r="AE673" s="1075" t="e">
        <f t="shared" si="339"/>
        <v>#VALUE!</v>
      </c>
      <c r="AF673" s="1075" t="e">
        <f t="shared" si="340"/>
        <v>#VALUE!</v>
      </c>
      <c r="AG673" s="1076">
        <f>IF(H673&gt;8,tab!C$157,tab!C$160)</f>
        <v>0.5</v>
      </c>
      <c r="AH673" s="1050">
        <f t="shared" si="341"/>
        <v>0</v>
      </c>
      <c r="AI673" s="1050">
        <f t="shared" si="354"/>
        <v>0</v>
      </c>
      <c r="AJ673" s="1077" t="e">
        <f t="shared" si="343"/>
        <v>#VALUE!</v>
      </c>
      <c r="AK673" s="1053" t="e">
        <f t="shared" si="355"/>
        <v>#VALUE!</v>
      </c>
      <c r="AL673" s="1052">
        <f t="shared" si="356"/>
        <v>30</v>
      </c>
      <c r="AM673" s="1052">
        <f t="shared" si="315"/>
        <v>30</v>
      </c>
      <c r="AN673" s="1078">
        <f t="shared" si="357"/>
        <v>0</v>
      </c>
      <c r="AU673" s="51"/>
      <c r="AV673" s="51"/>
    </row>
    <row r="674" spans="3:48" ht="13.15" customHeight="1" x14ac:dyDescent="0.2">
      <c r="C674" s="45"/>
      <c r="D674" s="196" t="str">
        <f>IF(op!D562=0,"",op!D562)</f>
        <v/>
      </c>
      <c r="E674" s="196" t="str">
        <f>IF(op!E562=0,"",op!E562)</f>
        <v/>
      </c>
      <c r="F674" s="196" t="str">
        <f>IF(op!F562=0,"",op!F562)</f>
        <v/>
      </c>
      <c r="G674" s="48" t="str">
        <f>IF(op!G562="","",op!G562+1)</f>
        <v/>
      </c>
      <c r="H674" s="1294" t="str">
        <f>IF(op!H562=0,"",op!H562)</f>
        <v/>
      </c>
      <c r="I674" s="48" t="str">
        <f>IF(op!I562=0,"",op!I562)</f>
        <v/>
      </c>
      <c r="J674" s="198" t="str">
        <f t="shared" si="335"/>
        <v/>
      </c>
      <c r="K674" s="1295" t="str">
        <f>IF(op!K562=0,0,op!K562)</f>
        <v/>
      </c>
      <c r="L674" s="963"/>
      <c r="M674" s="951" t="str">
        <f>IF(K674="","",IF(op!M562=0,0,op!M562))</f>
        <v/>
      </c>
      <c r="N674" s="951" t="str">
        <f>IF(K674="","",IF(op!N562=0,0,op!N562))</f>
        <v/>
      </c>
      <c r="O674" s="1083" t="str">
        <f t="shared" si="347"/>
        <v/>
      </c>
      <c r="P674" s="1084" t="str">
        <f t="shared" si="348"/>
        <v/>
      </c>
      <c r="Q674" s="1084" t="str">
        <f t="shared" si="349"/>
        <v/>
      </c>
      <c r="R674" s="963"/>
      <c r="S674" s="1027" t="str">
        <f t="shared" si="336"/>
        <v/>
      </c>
      <c r="T674" s="1027" t="str">
        <f t="shared" si="337"/>
        <v/>
      </c>
      <c r="U674" s="1148" t="str">
        <f t="shared" si="350"/>
        <v/>
      </c>
      <c r="V674" s="6"/>
      <c r="Z674" s="1072" t="str">
        <f t="shared" si="338"/>
        <v/>
      </c>
      <c r="AA674" s="1073">
        <f>+tab!$C$156</f>
        <v>0.62</v>
      </c>
      <c r="AB674" s="1074" t="e">
        <f t="shared" si="351"/>
        <v>#VALUE!</v>
      </c>
      <c r="AC674" s="1074" t="e">
        <f t="shared" si="352"/>
        <v>#VALUE!</v>
      </c>
      <c r="AD674" s="1074" t="e">
        <f t="shared" si="353"/>
        <v>#VALUE!</v>
      </c>
      <c r="AE674" s="1075" t="e">
        <f t="shared" si="339"/>
        <v>#VALUE!</v>
      </c>
      <c r="AF674" s="1075" t="e">
        <f t="shared" si="340"/>
        <v>#VALUE!</v>
      </c>
      <c r="AG674" s="1076">
        <f>IF(H674&gt;8,tab!C$157,tab!C$160)</f>
        <v>0.5</v>
      </c>
      <c r="AH674" s="1050">
        <f t="shared" si="341"/>
        <v>0</v>
      </c>
      <c r="AI674" s="1050">
        <f t="shared" si="354"/>
        <v>0</v>
      </c>
      <c r="AJ674" s="1077" t="e">
        <f t="shared" si="343"/>
        <v>#VALUE!</v>
      </c>
      <c r="AK674" s="1053" t="e">
        <f t="shared" si="355"/>
        <v>#VALUE!</v>
      </c>
      <c r="AL674" s="1052">
        <f t="shared" si="356"/>
        <v>30</v>
      </c>
      <c r="AM674" s="1052">
        <f t="shared" si="315"/>
        <v>30</v>
      </c>
      <c r="AN674" s="1078">
        <f t="shared" si="357"/>
        <v>0</v>
      </c>
      <c r="AU674" s="51"/>
      <c r="AV674" s="51"/>
    </row>
    <row r="675" spans="3:48" ht="13.15" customHeight="1" x14ac:dyDescent="0.2">
      <c r="C675" s="45"/>
      <c r="D675" s="196" t="str">
        <f>IF(op!D563=0,"",op!D563)</f>
        <v/>
      </c>
      <c r="E675" s="196" t="str">
        <f>IF(op!E563=0,"",op!E563)</f>
        <v/>
      </c>
      <c r="F675" s="196" t="str">
        <f>IF(op!F563=0,"",op!F563)</f>
        <v/>
      </c>
      <c r="G675" s="48" t="str">
        <f>IF(op!G563="","",op!G563+1)</f>
        <v/>
      </c>
      <c r="H675" s="1294" t="str">
        <f>IF(op!H563=0,"",op!H563)</f>
        <v/>
      </c>
      <c r="I675" s="48" t="str">
        <f>IF(op!I563=0,"",op!I563)</f>
        <v/>
      </c>
      <c r="J675" s="198" t="str">
        <f t="shared" si="335"/>
        <v/>
      </c>
      <c r="K675" s="1295" t="str">
        <f>IF(op!K563=0,0,op!K563)</f>
        <v/>
      </c>
      <c r="L675" s="963"/>
      <c r="M675" s="951" t="str">
        <f>IF(K675="","",IF(op!M563=0,0,op!M563))</f>
        <v/>
      </c>
      <c r="N675" s="951" t="str">
        <f>IF(K675="","",IF(op!N563=0,0,op!N563))</f>
        <v/>
      </c>
      <c r="O675" s="1083" t="str">
        <f t="shared" si="347"/>
        <v/>
      </c>
      <c r="P675" s="1084" t="str">
        <f t="shared" si="348"/>
        <v/>
      </c>
      <c r="Q675" s="1084" t="str">
        <f t="shared" si="349"/>
        <v/>
      </c>
      <c r="R675" s="963"/>
      <c r="S675" s="1027" t="str">
        <f t="shared" si="336"/>
        <v/>
      </c>
      <c r="T675" s="1027" t="str">
        <f t="shared" si="337"/>
        <v/>
      </c>
      <c r="U675" s="1148" t="str">
        <f t="shared" si="350"/>
        <v/>
      </c>
      <c r="V675" s="6"/>
      <c r="Z675" s="1072" t="str">
        <f t="shared" si="338"/>
        <v/>
      </c>
      <c r="AA675" s="1073">
        <f>+tab!$C$156</f>
        <v>0.62</v>
      </c>
      <c r="AB675" s="1074" t="e">
        <f t="shared" si="351"/>
        <v>#VALUE!</v>
      </c>
      <c r="AC675" s="1074" t="e">
        <f t="shared" si="352"/>
        <v>#VALUE!</v>
      </c>
      <c r="AD675" s="1074" t="e">
        <f t="shared" si="353"/>
        <v>#VALUE!</v>
      </c>
      <c r="AE675" s="1075" t="e">
        <f t="shared" si="339"/>
        <v>#VALUE!</v>
      </c>
      <c r="AF675" s="1075" t="e">
        <f t="shared" si="340"/>
        <v>#VALUE!</v>
      </c>
      <c r="AG675" s="1076">
        <f>IF(H675&gt;8,tab!C$157,tab!C$160)</f>
        <v>0.5</v>
      </c>
      <c r="AH675" s="1050">
        <f t="shared" si="341"/>
        <v>0</v>
      </c>
      <c r="AI675" s="1050">
        <f t="shared" si="354"/>
        <v>0</v>
      </c>
      <c r="AJ675" s="1077" t="e">
        <f t="shared" si="343"/>
        <v>#VALUE!</v>
      </c>
      <c r="AK675" s="1053" t="e">
        <f t="shared" si="355"/>
        <v>#VALUE!</v>
      </c>
      <c r="AL675" s="1052">
        <f t="shared" si="356"/>
        <v>30</v>
      </c>
      <c r="AM675" s="1052">
        <f t="shared" si="315"/>
        <v>30</v>
      </c>
      <c r="AN675" s="1078">
        <f t="shared" si="357"/>
        <v>0</v>
      </c>
      <c r="AU675" s="51"/>
      <c r="AV675" s="51"/>
    </row>
    <row r="676" spans="3:48" ht="13.15" customHeight="1" x14ac:dyDescent="0.2">
      <c r="C676" s="45"/>
      <c r="D676" s="38"/>
      <c r="E676" s="44"/>
      <c r="F676" s="38"/>
      <c r="G676" s="44"/>
      <c r="H676" s="1289"/>
      <c r="I676" s="44"/>
      <c r="J676" s="262"/>
      <c r="K676" s="1044">
        <f>SUM(K576:K675)</f>
        <v>1</v>
      </c>
      <c r="L676" s="949"/>
      <c r="M676" s="1085">
        <f>SUM(M576:M675)</f>
        <v>0</v>
      </c>
      <c r="N676" s="1085">
        <f t="shared" ref="N676" si="358">SUM(N576:N675)</f>
        <v>0</v>
      </c>
      <c r="O676" s="1085">
        <f t="shared" ref="O676" si="359">SUM(O576:O675)</f>
        <v>40</v>
      </c>
      <c r="P676" s="1085">
        <f t="shared" ref="P676" si="360">SUM(P576:P675)</f>
        <v>0</v>
      </c>
      <c r="Q676" s="1085">
        <f t="shared" ref="Q676" si="361">SUM(Q576:Q675)</f>
        <v>40</v>
      </c>
      <c r="R676" s="949"/>
      <c r="S676" s="1046">
        <f t="shared" ref="S676" si="362">SUM(S576:S675)</f>
        <v>62851.863580470163</v>
      </c>
      <c r="T676" s="1046">
        <f t="shared" ref="T676" si="363">SUM(T576:T675)</f>
        <v>1552.8564195298372</v>
      </c>
      <c r="U676" s="1046">
        <f t="shared" ref="U676" si="364">SUM(U576:U675)</f>
        <v>64404.72</v>
      </c>
      <c r="V676" s="6"/>
      <c r="AI676" s="1050">
        <f>SUM(AI576:AI675)</f>
        <v>0</v>
      </c>
      <c r="AJ676" s="1079"/>
      <c r="AK676" s="1079"/>
      <c r="AN676" s="1080">
        <f>ROUND(SUM(AN576:AN675)/K676,2)</f>
        <v>46</v>
      </c>
      <c r="AU676" s="51"/>
      <c r="AV676" s="51"/>
    </row>
    <row r="677" spans="3:48" ht="13.15" customHeight="1" x14ac:dyDescent="0.2"/>
    <row r="678" spans="3:48" ht="13.15" customHeight="1" x14ac:dyDescent="0.2"/>
    <row r="679" spans="3:48" ht="13.15" customHeight="1" x14ac:dyDescent="0.2"/>
    <row r="680" spans="3:48" ht="13.15" customHeight="1" x14ac:dyDescent="0.2">
      <c r="C680" s="51" t="s">
        <v>49</v>
      </c>
      <c r="E680" s="232" t="str">
        <f>tab!I2</f>
        <v>2020/21</v>
      </c>
    </row>
    <row r="681" spans="3:48" ht="13.15" customHeight="1" x14ac:dyDescent="0.2">
      <c r="C681" s="51" t="s">
        <v>179</v>
      </c>
      <c r="E681" s="232">
        <f>tab!J3</f>
        <v>44105</v>
      </c>
    </row>
    <row r="682" spans="3:48" ht="13.15" customHeight="1" x14ac:dyDescent="0.2"/>
    <row r="683" spans="3:48" ht="13.15" customHeight="1" x14ac:dyDescent="0.2">
      <c r="C683" s="27"/>
      <c r="D683" s="166"/>
      <c r="E683" s="167"/>
      <c r="F683" s="89"/>
      <c r="G683" s="29"/>
      <c r="H683" s="168"/>
      <c r="I683" s="169"/>
      <c r="J683" s="169"/>
      <c r="K683" s="170"/>
      <c r="L683" s="170"/>
      <c r="M683" s="170"/>
      <c r="N683" s="170"/>
      <c r="O683" s="170"/>
      <c r="P683" s="169"/>
      <c r="Q683" s="28"/>
      <c r="R683" s="170"/>
      <c r="S683" s="171"/>
      <c r="T683" s="171"/>
      <c r="U683" s="1140"/>
      <c r="V683" s="30"/>
    </row>
    <row r="684" spans="3:48" ht="13.15" customHeight="1" x14ac:dyDescent="0.2">
      <c r="C684" s="245"/>
      <c r="D684" s="1007" t="s">
        <v>180</v>
      </c>
      <c r="E684" s="1016"/>
      <c r="F684" s="1016"/>
      <c r="G684" s="1010"/>
      <c r="H684" s="1010"/>
      <c r="I684" s="1292"/>
      <c r="J684" s="1292"/>
      <c r="K684" s="1292"/>
      <c r="L684" s="1017"/>
      <c r="M684" s="1007" t="s">
        <v>664</v>
      </c>
      <c r="N684" s="1018"/>
      <c r="O684" s="1018"/>
      <c r="P684" s="1018"/>
      <c r="Q684" s="1018"/>
      <c r="R684" s="1017"/>
      <c r="S684" s="1331" t="s">
        <v>674</v>
      </c>
      <c r="T684" s="1332"/>
      <c r="U684" s="1333"/>
      <c r="V684" s="246"/>
      <c r="AJ684" s="1052"/>
      <c r="AK684" s="1052"/>
      <c r="AN684" s="1052"/>
    </row>
    <row r="685" spans="3:48" ht="13.15" customHeight="1" x14ac:dyDescent="0.2">
      <c r="C685" s="251"/>
      <c r="D685" s="991" t="s">
        <v>181</v>
      </c>
      <c r="E685" s="991" t="s">
        <v>124</v>
      </c>
      <c r="F685" s="991" t="s">
        <v>182</v>
      </c>
      <c r="G685" s="1278" t="s">
        <v>183</v>
      </c>
      <c r="H685" s="1279" t="s">
        <v>184</v>
      </c>
      <c r="I685" s="1278" t="s">
        <v>185</v>
      </c>
      <c r="J685" s="1278" t="s">
        <v>186</v>
      </c>
      <c r="K685" s="1023" t="s">
        <v>187</v>
      </c>
      <c r="L685" s="1020"/>
      <c r="M685" s="1009" t="s">
        <v>665</v>
      </c>
      <c r="N685" s="1009" t="s">
        <v>667</v>
      </c>
      <c r="O685" s="1009" t="s">
        <v>669</v>
      </c>
      <c r="P685" s="1009" t="s">
        <v>671</v>
      </c>
      <c r="Q685" s="1011" t="s">
        <v>673</v>
      </c>
      <c r="R685" s="1020"/>
      <c r="S685" s="1021" t="s">
        <v>675</v>
      </c>
      <c r="T685" s="1021" t="s">
        <v>678</v>
      </c>
      <c r="U685" s="1131" t="s">
        <v>188</v>
      </c>
      <c r="V685" s="252"/>
      <c r="Z685" s="1065" t="s">
        <v>194</v>
      </c>
      <c r="AA685" s="1066" t="s">
        <v>680</v>
      </c>
      <c r="AB685" s="1067" t="s">
        <v>681</v>
      </c>
      <c r="AC685" s="1067" t="s">
        <v>681</v>
      </c>
      <c r="AD685" s="1067" t="s">
        <v>684</v>
      </c>
      <c r="AE685" s="1067" t="s">
        <v>689</v>
      </c>
      <c r="AF685" s="1067" t="s">
        <v>687</v>
      </c>
      <c r="AG685" s="1067" t="s">
        <v>690</v>
      </c>
      <c r="AH685" s="1067" t="s">
        <v>189</v>
      </c>
      <c r="AI685" s="1068" t="s">
        <v>190</v>
      </c>
      <c r="AJ685" s="1069" t="s">
        <v>199</v>
      </c>
      <c r="AK685" s="1069" t="s">
        <v>200</v>
      </c>
      <c r="AL685" s="1069" t="s">
        <v>201</v>
      </c>
      <c r="AM685" s="1067" t="s">
        <v>202</v>
      </c>
      <c r="AN685" s="1065" t="s">
        <v>1</v>
      </c>
    </row>
    <row r="686" spans="3:48" s="217" customFormat="1" ht="13.15" customHeight="1" x14ac:dyDescent="0.2">
      <c r="C686" s="257"/>
      <c r="D686" s="1016"/>
      <c r="E686" s="991"/>
      <c r="F686" s="1022"/>
      <c r="G686" s="1278" t="s">
        <v>191</v>
      </c>
      <c r="H686" s="1279" t="s">
        <v>192</v>
      </c>
      <c r="I686" s="1278"/>
      <c r="J686" s="1278"/>
      <c r="K686" s="1023" t="s">
        <v>193</v>
      </c>
      <c r="L686" s="1020"/>
      <c r="M686" s="1009" t="s">
        <v>666</v>
      </c>
      <c r="N686" s="1009" t="s">
        <v>668</v>
      </c>
      <c r="O686" s="1009" t="s">
        <v>670</v>
      </c>
      <c r="P686" s="1009" t="s">
        <v>672</v>
      </c>
      <c r="Q686" s="1011" t="s">
        <v>196</v>
      </c>
      <c r="R686" s="1020"/>
      <c r="S686" s="1021" t="s">
        <v>676</v>
      </c>
      <c r="T686" s="1021" t="s">
        <v>677</v>
      </c>
      <c r="U686" s="1131" t="s">
        <v>196</v>
      </c>
      <c r="V686" s="258"/>
      <c r="Z686" s="1067" t="s">
        <v>679</v>
      </c>
      <c r="AA686" s="1070">
        <f>+tab!$C$156</f>
        <v>0.62</v>
      </c>
      <c r="AB686" s="1067" t="s">
        <v>682</v>
      </c>
      <c r="AC686" s="1067" t="s">
        <v>683</v>
      </c>
      <c r="AD686" s="1067" t="s">
        <v>685</v>
      </c>
      <c r="AE686" s="1067" t="s">
        <v>688</v>
      </c>
      <c r="AF686" s="1067" t="s">
        <v>688</v>
      </c>
      <c r="AG686" s="1067" t="s">
        <v>686</v>
      </c>
      <c r="AH686" s="1067"/>
      <c r="AI686" s="1067" t="s">
        <v>195</v>
      </c>
      <c r="AJ686" s="1071" t="s">
        <v>203</v>
      </c>
      <c r="AK686" s="1071" t="s">
        <v>203</v>
      </c>
      <c r="AL686" s="1069"/>
      <c r="AM686" s="1067" t="s">
        <v>1</v>
      </c>
      <c r="AN686" s="1065"/>
      <c r="AU686" s="173"/>
      <c r="AV686" s="283"/>
    </row>
    <row r="687" spans="3:48" ht="13.15" customHeight="1" x14ac:dyDescent="0.2">
      <c r="C687" s="45"/>
      <c r="D687" s="1016"/>
      <c r="E687" s="1016"/>
      <c r="F687" s="1016"/>
      <c r="G687" s="1010"/>
      <c r="H687" s="1288"/>
      <c r="I687" s="1278"/>
      <c r="J687" s="1278"/>
      <c r="K687" s="1023"/>
      <c r="L687" s="1023"/>
      <c r="M687" s="1023"/>
      <c r="N687" s="1023"/>
      <c r="O687" s="1023"/>
      <c r="P687" s="1024"/>
      <c r="Q687" s="1016"/>
      <c r="R687" s="1023"/>
      <c r="S687" s="1025"/>
      <c r="T687" s="1025"/>
      <c r="U687" s="1147"/>
      <c r="V687" s="6"/>
      <c r="AN687" s="1065"/>
    </row>
    <row r="688" spans="3:48" ht="13.15" customHeight="1" x14ac:dyDescent="0.2">
      <c r="C688" s="45"/>
      <c r="D688" s="196" t="str">
        <f>IF(op!D576=0,"",op!D576)</f>
        <v/>
      </c>
      <c r="E688" s="196" t="str">
        <f>IF(op!E576=0,"",op!E576)</f>
        <v>piet</v>
      </c>
      <c r="F688" s="196" t="str">
        <f>IF(op!F576=0,"",op!F576)</f>
        <v>leraar</v>
      </c>
      <c r="G688" s="48">
        <f>IF(op!G576="","",op!G576+1)</f>
        <v>29</v>
      </c>
      <c r="H688" s="1294">
        <f>IF(op!H576=0,"",op!H576)</f>
        <v>26665</v>
      </c>
      <c r="I688" s="48" t="str">
        <f>IF(op!I576=0,"",op!I576)</f>
        <v>LA</v>
      </c>
      <c r="J688" s="198">
        <f t="shared" ref="J688:J751" si="365">IF(E688="","",IF(J576=VLOOKUP(I688,Schaal2014,22,FALSE),J576,J576+1))</f>
        <v>15</v>
      </c>
      <c r="K688" s="1295">
        <f>IF(op!K576=0,0,op!K576)</f>
        <v>1</v>
      </c>
      <c r="L688" s="963"/>
      <c r="M688" s="951">
        <f>IF(K688="","",IF(op!M576=0,0,op!M576))</f>
        <v>0</v>
      </c>
      <c r="N688" s="951">
        <f>IF(K688="","",IF(op!N576=0,0,op!N576))</f>
        <v>0</v>
      </c>
      <c r="O688" s="1083">
        <f t="shared" ref="O688:O751" si="366">IF(K688="","",IF(K688*40&gt;40,40,K688*40))</f>
        <v>40</v>
      </c>
      <c r="P688" s="1084">
        <f t="shared" ref="P688:P751" si="367">IF(I688="","",IF(J688&lt;4,IF(40*K688&gt;40,40,40*K688),0))</f>
        <v>0</v>
      </c>
      <c r="Q688" s="1084">
        <f t="shared" ref="Q688:Q751" si="368">IF(K688="","",SUM(M688:P688))</f>
        <v>40</v>
      </c>
      <c r="R688" s="963"/>
      <c r="S688" s="1027">
        <f t="shared" ref="S688:S719" si="369">IF(K688="","",(1659*K688-Q688)*AC688)</f>
        <v>62851.863580470163</v>
      </c>
      <c r="T688" s="1027">
        <f t="shared" ref="T688:T719" si="370">IF(K688="","",(Q688*AD688)+AB688*(AE688+AF688*(1-AG688)))</f>
        <v>1552.8564195298372</v>
      </c>
      <c r="U688" s="1148">
        <f t="shared" ref="U688:U751" si="371">IF(K688="","",SUM(S688:T688))</f>
        <v>64404.72</v>
      </c>
      <c r="V688" s="261"/>
      <c r="Z688" s="1072">
        <f t="shared" ref="Z688:Z719" si="372">IF(I688="","",VLOOKUP(I688,Schaal2014,J688+1,FALSE))</f>
        <v>3313</v>
      </c>
      <c r="AA688" s="1073">
        <f>+tab!$C$156</f>
        <v>0.62</v>
      </c>
      <c r="AB688" s="1074">
        <f>Z688*12/1659</f>
        <v>23.963833634719709</v>
      </c>
      <c r="AC688" s="1074">
        <f>Z688*12*(1+AA688)/1659</f>
        <v>38.821410488245931</v>
      </c>
      <c r="AD688" s="1074">
        <f>AC688-AB688</f>
        <v>14.857576853526222</v>
      </c>
      <c r="AE688" s="1075">
        <f t="shared" ref="AE688:AE719" si="373">O688+P688</f>
        <v>40</v>
      </c>
      <c r="AF688" s="1075">
        <f t="shared" ref="AF688:AF719" si="374">M688+N688</f>
        <v>0</v>
      </c>
      <c r="AG688" s="1076">
        <f>IF(H688&gt;8,tab!C$157,tab!C$160)</f>
        <v>0.5</v>
      </c>
      <c r="AH688" s="1050">
        <f t="shared" ref="AH688:AH719" si="375">IF(G688&lt;25,0,IF(G688=25,25,IF(G688&lt;40,0,IF(G688=40,40,IF(G688&gt;=40,0)))))</f>
        <v>0</v>
      </c>
      <c r="AI688" s="1050">
        <f t="shared" ref="AI688:AI719" si="376">IF(AH688=25,Z688*1.08*K688/2,IF(AH688=40,Z688*1.08*K688,IF(AH688=0,0)))</f>
        <v>0</v>
      </c>
      <c r="AJ688" s="1077" t="b">
        <f t="shared" ref="AJ688:AJ719" si="377">DATE(YEAR($E$345),MONTH(H688),DAY(H688))&gt;$E$345</f>
        <v>0</v>
      </c>
      <c r="AK688" s="1053">
        <f t="shared" ref="AK688:AK719" si="378">YEAR($E$681)-YEAR(H688)-AJ688</f>
        <v>47</v>
      </c>
      <c r="AL688" s="1052">
        <f t="shared" ref="AL688:AL719" si="379">IF((H688=""),30,AK688)</f>
        <v>47</v>
      </c>
      <c r="AM688" s="1052">
        <f t="shared" ref="AM688:AM787" si="380">IF((AL688)&gt;50,50,(AL688))</f>
        <v>47</v>
      </c>
      <c r="AN688" s="1078">
        <f t="shared" ref="AN688:AN719" si="381">(AM688*(SUM(K688:K688)))</f>
        <v>47</v>
      </c>
    </row>
    <row r="689" spans="3:48" ht="13.15" customHeight="1" x14ac:dyDescent="0.2">
      <c r="C689" s="45"/>
      <c r="D689" s="196" t="str">
        <f>IF(op!D577=0,"",op!D577)</f>
        <v/>
      </c>
      <c r="E689" s="196" t="str">
        <f>IF(op!E577=0,"",op!E577)</f>
        <v/>
      </c>
      <c r="F689" s="196" t="str">
        <f>IF(op!F577=0,"",op!F577)</f>
        <v/>
      </c>
      <c r="G689" s="48" t="str">
        <f>IF(op!G577="","",op!G577+1)</f>
        <v/>
      </c>
      <c r="H689" s="1294" t="str">
        <f>IF(op!H577=0,"",op!H577)</f>
        <v/>
      </c>
      <c r="I689" s="48" t="str">
        <f>IF(op!I577=0,"",op!I577)</f>
        <v/>
      </c>
      <c r="J689" s="198" t="str">
        <f t="shared" si="365"/>
        <v/>
      </c>
      <c r="K689" s="1295" t="str">
        <f>IF(op!K577=0,0,op!K577)</f>
        <v/>
      </c>
      <c r="L689" s="963"/>
      <c r="M689" s="951" t="str">
        <f>IF(K689="","",IF(op!M577=0,0,op!M577))</f>
        <v/>
      </c>
      <c r="N689" s="951" t="str">
        <f>IF(K689="","",IF(op!N577=0,0,op!N577))</f>
        <v/>
      </c>
      <c r="O689" s="1083" t="str">
        <f t="shared" si="366"/>
        <v/>
      </c>
      <c r="P689" s="1084" t="str">
        <f t="shared" si="367"/>
        <v/>
      </c>
      <c r="Q689" s="1084" t="str">
        <f t="shared" si="368"/>
        <v/>
      </c>
      <c r="R689" s="963"/>
      <c r="S689" s="1027" t="str">
        <f t="shared" si="369"/>
        <v/>
      </c>
      <c r="T689" s="1027" t="str">
        <f t="shared" si="370"/>
        <v/>
      </c>
      <c r="U689" s="1148" t="str">
        <f t="shared" si="371"/>
        <v/>
      </c>
      <c r="V689" s="261"/>
      <c r="Z689" s="1072" t="str">
        <f t="shared" si="372"/>
        <v/>
      </c>
      <c r="AA689" s="1073">
        <f>+tab!$C$156</f>
        <v>0.62</v>
      </c>
      <c r="AB689" s="1074" t="e">
        <f t="shared" ref="AB689:AB752" si="382">Z689*12/1659</f>
        <v>#VALUE!</v>
      </c>
      <c r="AC689" s="1074" t="e">
        <f t="shared" ref="AC689:AC752" si="383">Z689*12*(1+AA689)/1659</f>
        <v>#VALUE!</v>
      </c>
      <c r="AD689" s="1074" t="e">
        <f t="shared" ref="AD689:AD752" si="384">AC689-AB689</f>
        <v>#VALUE!</v>
      </c>
      <c r="AE689" s="1075" t="e">
        <f t="shared" si="373"/>
        <v>#VALUE!</v>
      </c>
      <c r="AF689" s="1075" t="e">
        <f t="shared" si="374"/>
        <v>#VALUE!</v>
      </c>
      <c r="AG689" s="1076">
        <f>IF(H689&gt;8,tab!C$157,tab!C$160)</f>
        <v>0.5</v>
      </c>
      <c r="AH689" s="1050">
        <f t="shared" si="375"/>
        <v>0</v>
      </c>
      <c r="AI689" s="1050">
        <f t="shared" si="376"/>
        <v>0</v>
      </c>
      <c r="AJ689" s="1077" t="e">
        <f t="shared" si="377"/>
        <v>#VALUE!</v>
      </c>
      <c r="AK689" s="1053" t="e">
        <f t="shared" si="378"/>
        <v>#VALUE!</v>
      </c>
      <c r="AL689" s="1052">
        <f t="shared" si="379"/>
        <v>30</v>
      </c>
      <c r="AM689" s="1052">
        <f t="shared" si="380"/>
        <v>30</v>
      </c>
      <c r="AN689" s="1078">
        <f t="shared" si="381"/>
        <v>0</v>
      </c>
      <c r="AU689" s="51"/>
      <c r="AV689" s="51"/>
    </row>
    <row r="690" spans="3:48" ht="13.15" customHeight="1" x14ac:dyDescent="0.2">
      <c r="C690" s="45"/>
      <c r="D690" s="196" t="str">
        <f>IF(op!D578=0,"",op!D578)</f>
        <v/>
      </c>
      <c r="E690" s="196" t="str">
        <f>IF(op!E578=0,"",op!E578)</f>
        <v/>
      </c>
      <c r="F690" s="196" t="str">
        <f>IF(op!F578=0,"",op!F578)</f>
        <v/>
      </c>
      <c r="G690" s="48" t="str">
        <f>IF(op!G578="","",op!G578+1)</f>
        <v/>
      </c>
      <c r="H690" s="1294" t="str">
        <f>IF(op!H578=0,"",op!H578)</f>
        <v/>
      </c>
      <c r="I690" s="48" t="str">
        <f>IF(op!I578=0,"",op!I578)</f>
        <v/>
      </c>
      <c r="J690" s="198" t="str">
        <f t="shared" si="365"/>
        <v/>
      </c>
      <c r="K690" s="1295" t="str">
        <f>IF(op!K578=0,0,op!K578)</f>
        <v/>
      </c>
      <c r="L690" s="963"/>
      <c r="M690" s="951" t="str">
        <f>IF(K690="","",IF(op!M578=0,0,op!M578))</f>
        <v/>
      </c>
      <c r="N690" s="951" t="str">
        <f>IF(K690="","",IF(op!N578=0,0,op!N578))</f>
        <v/>
      </c>
      <c r="O690" s="1083" t="str">
        <f t="shared" si="366"/>
        <v/>
      </c>
      <c r="P690" s="1084" t="str">
        <f t="shared" si="367"/>
        <v/>
      </c>
      <c r="Q690" s="1084" t="str">
        <f t="shared" si="368"/>
        <v/>
      </c>
      <c r="R690" s="963"/>
      <c r="S690" s="1027" t="str">
        <f t="shared" si="369"/>
        <v/>
      </c>
      <c r="T690" s="1027" t="str">
        <f t="shared" si="370"/>
        <v/>
      </c>
      <c r="U690" s="1148" t="str">
        <f t="shared" si="371"/>
        <v/>
      </c>
      <c r="V690" s="206"/>
      <c r="Z690" s="1072" t="str">
        <f t="shared" si="372"/>
        <v/>
      </c>
      <c r="AA690" s="1073">
        <f>+tab!$C$156</f>
        <v>0.62</v>
      </c>
      <c r="AB690" s="1074" t="e">
        <f t="shared" si="382"/>
        <v>#VALUE!</v>
      </c>
      <c r="AC690" s="1074" t="e">
        <f t="shared" si="383"/>
        <v>#VALUE!</v>
      </c>
      <c r="AD690" s="1074" t="e">
        <f t="shared" si="384"/>
        <v>#VALUE!</v>
      </c>
      <c r="AE690" s="1075" t="e">
        <f t="shared" si="373"/>
        <v>#VALUE!</v>
      </c>
      <c r="AF690" s="1075" t="e">
        <f t="shared" si="374"/>
        <v>#VALUE!</v>
      </c>
      <c r="AG690" s="1076">
        <f>IF(H690&gt;8,tab!C$157,tab!C$160)</f>
        <v>0.5</v>
      </c>
      <c r="AH690" s="1050">
        <f t="shared" si="375"/>
        <v>0</v>
      </c>
      <c r="AI690" s="1050">
        <f t="shared" si="376"/>
        <v>0</v>
      </c>
      <c r="AJ690" s="1077" t="e">
        <f t="shared" si="377"/>
        <v>#VALUE!</v>
      </c>
      <c r="AK690" s="1053" t="e">
        <f t="shared" si="378"/>
        <v>#VALUE!</v>
      </c>
      <c r="AL690" s="1052">
        <f t="shared" si="379"/>
        <v>30</v>
      </c>
      <c r="AM690" s="1052">
        <f t="shared" si="380"/>
        <v>30</v>
      </c>
      <c r="AN690" s="1078">
        <f t="shared" si="381"/>
        <v>0</v>
      </c>
      <c r="AU690" s="51"/>
      <c r="AV690" s="51"/>
    </row>
    <row r="691" spans="3:48" ht="13.15" customHeight="1" x14ac:dyDescent="0.2">
      <c r="C691" s="45"/>
      <c r="D691" s="196" t="str">
        <f>IF(op!D579=0,"",op!D579)</f>
        <v/>
      </c>
      <c r="E691" s="196" t="str">
        <f>IF(op!E579=0,"",op!E579)</f>
        <v/>
      </c>
      <c r="F691" s="196" t="str">
        <f>IF(op!F579=0,"",op!F579)</f>
        <v/>
      </c>
      <c r="G691" s="48" t="str">
        <f>IF(op!G579="","",op!G579+1)</f>
        <v/>
      </c>
      <c r="H691" s="1294" t="str">
        <f>IF(op!H579=0,"",op!H579)</f>
        <v/>
      </c>
      <c r="I691" s="48" t="str">
        <f>IF(op!I579=0,"",op!I579)</f>
        <v/>
      </c>
      <c r="J691" s="198" t="str">
        <f t="shared" si="365"/>
        <v/>
      </c>
      <c r="K691" s="1295" t="str">
        <f>IF(op!K579=0,0,op!K579)</f>
        <v/>
      </c>
      <c r="L691" s="963"/>
      <c r="M691" s="951" t="str">
        <f>IF(K691="","",IF(op!M579=0,0,op!M579))</f>
        <v/>
      </c>
      <c r="N691" s="951" t="str">
        <f>IF(K691="","",IF(op!N579=0,0,op!N579))</f>
        <v/>
      </c>
      <c r="O691" s="1083" t="str">
        <f t="shared" si="366"/>
        <v/>
      </c>
      <c r="P691" s="1084" t="str">
        <f t="shared" si="367"/>
        <v/>
      </c>
      <c r="Q691" s="1084" t="str">
        <f t="shared" si="368"/>
        <v/>
      </c>
      <c r="R691" s="963"/>
      <c r="S691" s="1027" t="str">
        <f t="shared" si="369"/>
        <v/>
      </c>
      <c r="T691" s="1027" t="str">
        <f t="shared" si="370"/>
        <v/>
      </c>
      <c r="U691" s="1148" t="str">
        <f t="shared" si="371"/>
        <v/>
      </c>
      <c r="V691" s="206"/>
      <c r="Z691" s="1072" t="str">
        <f t="shared" si="372"/>
        <v/>
      </c>
      <c r="AA691" s="1073">
        <f>+tab!$C$156</f>
        <v>0.62</v>
      </c>
      <c r="AB691" s="1074" t="e">
        <f t="shared" si="382"/>
        <v>#VALUE!</v>
      </c>
      <c r="AC691" s="1074" t="e">
        <f t="shared" si="383"/>
        <v>#VALUE!</v>
      </c>
      <c r="AD691" s="1074" t="e">
        <f t="shared" si="384"/>
        <v>#VALUE!</v>
      </c>
      <c r="AE691" s="1075" t="e">
        <f t="shared" si="373"/>
        <v>#VALUE!</v>
      </c>
      <c r="AF691" s="1075" t="e">
        <f t="shared" si="374"/>
        <v>#VALUE!</v>
      </c>
      <c r="AG691" s="1076">
        <f>IF(H691&gt;8,tab!C$157,tab!C$160)</f>
        <v>0.5</v>
      </c>
      <c r="AH691" s="1050">
        <f t="shared" si="375"/>
        <v>0</v>
      </c>
      <c r="AI691" s="1050">
        <f t="shared" si="376"/>
        <v>0</v>
      </c>
      <c r="AJ691" s="1077" t="e">
        <f t="shared" si="377"/>
        <v>#VALUE!</v>
      </c>
      <c r="AK691" s="1053" t="e">
        <f t="shared" si="378"/>
        <v>#VALUE!</v>
      </c>
      <c r="AL691" s="1052">
        <f t="shared" si="379"/>
        <v>30</v>
      </c>
      <c r="AM691" s="1052">
        <f t="shared" si="380"/>
        <v>30</v>
      </c>
      <c r="AN691" s="1078">
        <f t="shared" si="381"/>
        <v>0</v>
      </c>
      <c r="AU691" s="51"/>
      <c r="AV691" s="51"/>
    </row>
    <row r="692" spans="3:48" ht="13.15" customHeight="1" x14ac:dyDescent="0.2">
      <c r="C692" s="45"/>
      <c r="D692" s="196" t="str">
        <f>IF(op!D580=0,"",op!D580)</f>
        <v/>
      </c>
      <c r="E692" s="196" t="str">
        <f>IF(op!E580=0,"",op!E580)</f>
        <v/>
      </c>
      <c r="F692" s="196" t="str">
        <f>IF(op!F580=0,"",op!F580)</f>
        <v/>
      </c>
      <c r="G692" s="48" t="str">
        <f>IF(op!G580="","",op!G580+1)</f>
        <v/>
      </c>
      <c r="H692" s="1294" t="str">
        <f>IF(op!H580=0,"",op!H580)</f>
        <v/>
      </c>
      <c r="I692" s="48" t="str">
        <f>IF(op!I580=0,"",op!I580)</f>
        <v/>
      </c>
      <c r="J692" s="198" t="str">
        <f t="shared" si="365"/>
        <v/>
      </c>
      <c r="K692" s="1295" t="str">
        <f>IF(op!K580=0,0,op!K580)</f>
        <v/>
      </c>
      <c r="L692" s="963"/>
      <c r="M692" s="951" t="str">
        <f>IF(K692="","",IF(op!M580=0,0,op!M580))</f>
        <v/>
      </c>
      <c r="N692" s="951" t="str">
        <f>IF(K692="","",IF(op!N580=0,0,op!N580))</f>
        <v/>
      </c>
      <c r="O692" s="1083" t="str">
        <f t="shared" si="366"/>
        <v/>
      </c>
      <c r="P692" s="1084" t="str">
        <f t="shared" si="367"/>
        <v/>
      </c>
      <c r="Q692" s="1084" t="str">
        <f t="shared" si="368"/>
        <v/>
      </c>
      <c r="R692" s="963"/>
      <c r="S692" s="1027" t="str">
        <f t="shared" si="369"/>
        <v/>
      </c>
      <c r="T692" s="1027" t="str">
        <f t="shared" si="370"/>
        <v/>
      </c>
      <c r="U692" s="1148" t="str">
        <f t="shared" si="371"/>
        <v/>
      </c>
      <c r="V692" s="261"/>
      <c r="Z692" s="1072" t="str">
        <f t="shared" si="372"/>
        <v/>
      </c>
      <c r="AA692" s="1073">
        <f>+tab!$C$156</f>
        <v>0.62</v>
      </c>
      <c r="AB692" s="1074" t="e">
        <f t="shared" si="382"/>
        <v>#VALUE!</v>
      </c>
      <c r="AC692" s="1074" t="e">
        <f t="shared" si="383"/>
        <v>#VALUE!</v>
      </c>
      <c r="AD692" s="1074" t="e">
        <f t="shared" si="384"/>
        <v>#VALUE!</v>
      </c>
      <c r="AE692" s="1075" t="e">
        <f t="shared" si="373"/>
        <v>#VALUE!</v>
      </c>
      <c r="AF692" s="1075" t="e">
        <f t="shared" si="374"/>
        <v>#VALUE!</v>
      </c>
      <c r="AG692" s="1076">
        <f>IF(H692&gt;8,tab!C$157,tab!C$160)</f>
        <v>0.5</v>
      </c>
      <c r="AH692" s="1050">
        <f t="shared" si="375"/>
        <v>0</v>
      </c>
      <c r="AI692" s="1050">
        <f t="shared" si="376"/>
        <v>0</v>
      </c>
      <c r="AJ692" s="1077" t="e">
        <f t="shared" si="377"/>
        <v>#VALUE!</v>
      </c>
      <c r="AK692" s="1053" t="e">
        <f t="shared" si="378"/>
        <v>#VALUE!</v>
      </c>
      <c r="AL692" s="1052">
        <f t="shared" si="379"/>
        <v>30</v>
      </c>
      <c r="AM692" s="1052">
        <f t="shared" si="380"/>
        <v>30</v>
      </c>
      <c r="AN692" s="1078">
        <f t="shared" si="381"/>
        <v>0</v>
      </c>
      <c r="AU692" s="51"/>
      <c r="AV692" s="51"/>
    </row>
    <row r="693" spans="3:48" ht="13.15" customHeight="1" x14ac:dyDescent="0.2">
      <c r="C693" s="45"/>
      <c r="D693" s="196" t="str">
        <f>IF(op!D581=0,"",op!D581)</f>
        <v/>
      </c>
      <c r="E693" s="196" t="str">
        <f>IF(op!E581=0,"",op!E581)</f>
        <v/>
      </c>
      <c r="F693" s="196" t="str">
        <f>IF(op!F581=0,"",op!F581)</f>
        <v/>
      </c>
      <c r="G693" s="48" t="str">
        <f>IF(op!G581="","",op!G581+1)</f>
        <v/>
      </c>
      <c r="H693" s="1294" t="str">
        <f>IF(op!H581=0,"",op!H581)</f>
        <v/>
      </c>
      <c r="I693" s="48" t="str">
        <f>IF(op!I581=0,"",op!I581)</f>
        <v/>
      </c>
      <c r="J693" s="198" t="str">
        <f t="shared" si="365"/>
        <v/>
      </c>
      <c r="K693" s="1295" t="str">
        <f>IF(op!K581=0,0,op!K581)</f>
        <v/>
      </c>
      <c r="L693" s="963"/>
      <c r="M693" s="951" t="str">
        <f>IF(K693="","",IF(op!M581=0,0,op!M581))</f>
        <v/>
      </c>
      <c r="N693" s="951" t="str">
        <f>IF(K693="","",IF(op!N581=0,0,op!N581))</f>
        <v/>
      </c>
      <c r="O693" s="1083" t="str">
        <f t="shared" si="366"/>
        <v/>
      </c>
      <c r="P693" s="1084" t="str">
        <f t="shared" si="367"/>
        <v/>
      </c>
      <c r="Q693" s="1084" t="str">
        <f t="shared" si="368"/>
        <v/>
      </c>
      <c r="R693" s="963"/>
      <c r="S693" s="1027" t="str">
        <f t="shared" si="369"/>
        <v/>
      </c>
      <c r="T693" s="1027" t="str">
        <f t="shared" si="370"/>
        <v/>
      </c>
      <c r="U693" s="1148" t="str">
        <f t="shared" si="371"/>
        <v/>
      </c>
      <c r="V693" s="261"/>
      <c r="Z693" s="1072" t="str">
        <f t="shared" si="372"/>
        <v/>
      </c>
      <c r="AA693" s="1073">
        <f>+tab!$C$156</f>
        <v>0.62</v>
      </c>
      <c r="AB693" s="1074" t="e">
        <f t="shared" si="382"/>
        <v>#VALUE!</v>
      </c>
      <c r="AC693" s="1074" t="e">
        <f t="shared" si="383"/>
        <v>#VALUE!</v>
      </c>
      <c r="AD693" s="1074" t="e">
        <f t="shared" si="384"/>
        <v>#VALUE!</v>
      </c>
      <c r="AE693" s="1075" t="e">
        <f t="shared" si="373"/>
        <v>#VALUE!</v>
      </c>
      <c r="AF693" s="1075" t="e">
        <f t="shared" si="374"/>
        <v>#VALUE!</v>
      </c>
      <c r="AG693" s="1076">
        <f>IF(H693&gt;8,tab!C$157,tab!C$160)</f>
        <v>0.5</v>
      </c>
      <c r="AH693" s="1050">
        <f t="shared" si="375"/>
        <v>0</v>
      </c>
      <c r="AI693" s="1050">
        <f t="shared" si="376"/>
        <v>0</v>
      </c>
      <c r="AJ693" s="1077" t="e">
        <f t="shared" si="377"/>
        <v>#VALUE!</v>
      </c>
      <c r="AK693" s="1053" t="e">
        <f t="shared" si="378"/>
        <v>#VALUE!</v>
      </c>
      <c r="AL693" s="1052">
        <f t="shared" si="379"/>
        <v>30</v>
      </c>
      <c r="AM693" s="1052">
        <f t="shared" si="380"/>
        <v>30</v>
      </c>
      <c r="AN693" s="1078">
        <f t="shared" si="381"/>
        <v>0</v>
      </c>
      <c r="AU693" s="51"/>
      <c r="AV693" s="51"/>
    </row>
    <row r="694" spans="3:48" ht="13.15" customHeight="1" x14ac:dyDescent="0.2">
      <c r="C694" s="45"/>
      <c r="D694" s="196" t="str">
        <f>IF(op!D582=0,"",op!D582)</f>
        <v/>
      </c>
      <c r="E694" s="196" t="str">
        <f>IF(op!E582=0,"",op!E582)</f>
        <v/>
      </c>
      <c r="F694" s="196" t="str">
        <f>IF(op!F582=0,"",op!F582)</f>
        <v/>
      </c>
      <c r="G694" s="48" t="str">
        <f>IF(op!G582="","",op!G582+1)</f>
        <v/>
      </c>
      <c r="H694" s="1294" t="str">
        <f>IF(op!H582=0,"",op!H582)</f>
        <v/>
      </c>
      <c r="I694" s="48" t="str">
        <f>IF(op!I582=0,"",op!I582)</f>
        <v/>
      </c>
      <c r="J694" s="198" t="str">
        <f t="shared" si="365"/>
        <v/>
      </c>
      <c r="K694" s="1295" t="str">
        <f>IF(op!K582=0,0,op!K582)</f>
        <v/>
      </c>
      <c r="L694" s="963"/>
      <c r="M694" s="951" t="str">
        <f>IF(K694="","",IF(op!M582=0,0,op!M582))</f>
        <v/>
      </c>
      <c r="N694" s="951" t="str">
        <f>IF(K694="","",IF(op!N582=0,0,op!N582))</f>
        <v/>
      </c>
      <c r="O694" s="1083" t="str">
        <f t="shared" si="366"/>
        <v/>
      </c>
      <c r="P694" s="1084" t="str">
        <f t="shared" si="367"/>
        <v/>
      </c>
      <c r="Q694" s="1084" t="str">
        <f t="shared" si="368"/>
        <v/>
      </c>
      <c r="R694" s="963"/>
      <c r="S694" s="1027" t="str">
        <f t="shared" si="369"/>
        <v/>
      </c>
      <c r="T694" s="1027" t="str">
        <f t="shared" si="370"/>
        <v/>
      </c>
      <c r="U694" s="1148" t="str">
        <f t="shared" si="371"/>
        <v/>
      </c>
      <c r="V694" s="6"/>
      <c r="Z694" s="1072" t="str">
        <f t="shared" si="372"/>
        <v/>
      </c>
      <c r="AA694" s="1073">
        <f>+tab!$C$156</f>
        <v>0.62</v>
      </c>
      <c r="AB694" s="1074" t="e">
        <f t="shared" si="382"/>
        <v>#VALUE!</v>
      </c>
      <c r="AC694" s="1074" t="e">
        <f t="shared" si="383"/>
        <v>#VALUE!</v>
      </c>
      <c r="AD694" s="1074" t="e">
        <f t="shared" si="384"/>
        <v>#VALUE!</v>
      </c>
      <c r="AE694" s="1075" t="e">
        <f t="shared" si="373"/>
        <v>#VALUE!</v>
      </c>
      <c r="AF694" s="1075" t="e">
        <f t="shared" si="374"/>
        <v>#VALUE!</v>
      </c>
      <c r="AG694" s="1076">
        <f>IF(H694&gt;8,tab!C$157,tab!C$160)</f>
        <v>0.5</v>
      </c>
      <c r="AH694" s="1050">
        <f t="shared" si="375"/>
        <v>0</v>
      </c>
      <c r="AI694" s="1050">
        <f t="shared" si="376"/>
        <v>0</v>
      </c>
      <c r="AJ694" s="1077" t="e">
        <f t="shared" si="377"/>
        <v>#VALUE!</v>
      </c>
      <c r="AK694" s="1053" t="e">
        <f t="shared" si="378"/>
        <v>#VALUE!</v>
      </c>
      <c r="AL694" s="1052">
        <f t="shared" si="379"/>
        <v>30</v>
      </c>
      <c r="AM694" s="1052">
        <f t="shared" si="380"/>
        <v>30</v>
      </c>
      <c r="AN694" s="1078">
        <f t="shared" si="381"/>
        <v>0</v>
      </c>
      <c r="AU694" s="51"/>
      <c r="AV694" s="51"/>
    </row>
    <row r="695" spans="3:48" ht="13.15" customHeight="1" x14ac:dyDescent="0.2">
      <c r="C695" s="45"/>
      <c r="D695" s="196" t="str">
        <f>IF(op!D583=0,"",op!D583)</f>
        <v/>
      </c>
      <c r="E695" s="196" t="str">
        <f>IF(op!E583=0,"",op!E583)</f>
        <v/>
      </c>
      <c r="F695" s="196" t="str">
        <f>IF(op!F583=0,"",op!F583)</f>
        <v/>
      </c>
      <c r="G695" s="48" t="str">
        <f>IF(op!G583="","",op!G583+1)</f>
        <v/>
      </c>
      <c r="H695" s="1294" t="str">
        <f>IF(op!H583=0,"",op!H583)</f>
        <v/>
      </c>
      <c r="I695" s="48" t="str">
        <f>IF(op!I583=0,"",op!I583)</f>
        <v/>
      </c>
      <c r="J695" s="198" t="str">
        <f t="shared" si="365"/>
        <v/>
      </c>
      <c r="K695" s="1295" t="str">
        <f>IF(op!K583=0,0,op!K583)</f>
        <v/>
      </c>
      <c r="L695" s="963"/>
      <c r="M695" s="951" t="str">
        <f>IF(K695="","",IF(op!M583=0,0,op!M583))</f>
        <v/>
      </c>
      <c r="N695" s="951" t="str">
        <f>IF(K695="","",IF(op!N583=0,0,op!N583))</f>
        <v/>
      </c>
      <c r="O695" s="1083" t="str">
        <f t="shared" si="366"/>
        <v/>
      </c>
      <c r="P695" s="1084" t="str">
        <f t="shared" si="367"/>
        <v/>
      </c>
      <c r="Q695" s="1084" t="str">
        <f t="shared" si="368"/>
        <v/>
      </c>
      <c r="R695" s="963"/>
      <c r="S695" s="1027" t="str">
        <f t="shared" si="369"/>
        <v/>
      </c>
      <c r="T695" s="1027" t="str">
        <f t="shared" si="370"/>
        <v/>
      </c>
      <c r="U695" s="1148" t="str">
        <f t="shared" si="371"/>
        <v/>
      </c>
      <c r="V695" s="6"/>
      <c r="Z695" s="1072" t="str">
        <f t="shared" si="372"/>
        <v/>
      </c>
      <c r="AA695" s="1073">
        <f>+tab!$C$156</f>
        <v>0.62</v>
      </c>
      <c r="AB695" s="1074" t="e">
        <f t="shared" si="382"/>
        <v>#VALUE!</v>
      </c>
      <c r="AC695" s="1074" t="e">
        <f t="shared" si="383"/>
        <v>#VALUE!</v>
      </c>
      <c r="AD695" s="1074" t="e">
        <f t="shared" si="384"/>
        <v>#VALUE!</v>
      </c>
      <c r="AE695" s="1075" t="e">
        <f t="shared" si="373"/>
        <v>#VALUE!</v>
      </c>
      <c r="AF695" s="1075" t="e">
        <f t="shared" si="374"/>
        <v>#VALUE!</v>
      </c>
      <c r="AG695" s="1076">
        <f>IF(H695&gt;8,tab!C$157,tab!C$160)</f>
        <v>0.5</v>
      </c>
      <c r="AH695" s="1050">
        <f t="shared" si="375"/>
        <v>0</v>
      </c>
      <c r="AI695" s="1050">
        <f t="shared" si="376"/>
        <v>0</v>
      </c>
      <c r="AJ695" s="1077" t="e">
        <f t="shared" si="377"/>
        <v>#VALUE!</v>
      </c>
      <c r="AK695" s="1053" t="e">
        <f t="shared" si="378"/>
        <v>#VALUE!</v>
      </c>
      <c r="AL695" s="1052">
        <f t="shared" si="379"/>
        <v>30</v>
      </c>
      <c r="AM695" s="1052">
        <f t="shared" si="380"/>
        <v>30</v>
      </c>
      <c r="AN695" s="1078">
        <f t="shared" si="381"/>
        <v>0</v>
      </c>
      <c r="AU695" s="51"/>
      <c r="AV695" s="51"/>
    </row>
    <row r="696" spans="3:48" ht="13.15" customHeight="1" x14ac:dyDescent="0.2">
      <c r="C696" s="45"/>
      <c r="D696" s="196" t="str">
        <f>IF(op!D584=0,"",op!D584)</f>
        <v/>
      </c>
      <c r="E696" s="196" t="str">
        <f>IF(op!E584=0,"",op!E584)</f>
        <v/>
      </c>
      <c r="F696" s="196" t="str">
        <f>IF(op!F584=0,"",op!F584)</f>
        <v/>
      </c>
      <c r="G696" s="48" t="str">
        <f>IF(op!G584="","",op!G584+1)</f>
        <v/>
      </c>
      <c r="H696" s="1294" t="str">
        <f>IF(op!H584=0,"",op!H584)</f>
        <v/>
      </c>
      <c r="I696" s="48" t="str">
        <f>IF(op!I584=0,"",op!I584)</f>
        <v/>
      </c>
      <c r="J696" s="198" t="str">
        <f t="shared" si="365"/>
        <v/>
      </c>
      <c r="K696" s="1295" t="str">
        <f>IF(op!K584=0,0,op!K584)</f>
        <v/>
      </c>
      <c r="L696" s="963"/>
      <c r="M696" s="951" t="str">
        <f>IF(K696="","",IF(op!M584=0,0,op!M584))</f>
        <v/>
      </c>
      <c r="N696" s="951" t="str">
        <f>IF(K696="","",IF(op!N584=0,0,op!N584))</f>
        <v/>
      </c>
      <c r="O696" s="1083" t="str">
        <f t="shared" si="366"/>
        <v/>
      </c>
      <c r="P696" s="1084" t="str">
        <f t="shared" si="367"/>
        <v/>
      </c>
      <c r="Q696" s="1084" t="str">
        <f t="shared" si="368"/>
        <v/>
      </c>
      <c r="R696" s="963"/>
      <c r="S696" s="1027" t="str">
        <f t="shared" si="369"/>
        <v/>
      </c>
      <c r="T696" s="1027" t="str">
        <f t="shared" si="370"/>
        <v/>
      </c>
      <c r="U696" s="1148" t="str">
        <f t="shared" si="371"/>
        <v/>
      </c>
      <c r="V696" s="6"/>
      <c r="Z696" s="1072" t="str">
        <f t="shared" si="372"/>
        <v/>
      </c>
      <c r="AA696" s="1073">
        <f>+tab!$C$156</f>
        <v>0.62</v>
      </c>
      <c r="AB696" s="1074" t="e">
        <f t="shared" si="382"/>
        <v>#VALUE!</v>
      </c>
      <c r="AC696" s="1074" t="e">
        <f t="shared" si="383"/>
        <v>#VALUE!</v>
      </c>
      <c r="AD696" s="1074" t="e">
        <f t="shared" si="384"/>
        <v>#VALUE!</v>
      </c>
      <c r="AE696" s="1075" t="e">
        <f t="shared" si="373"/>
        <v>#VALUE!</v>
      </c>
      <c r="AF696" s="1075" t="e">
        <f t="shared" si="374"/>
        <v>#VALUE!</v>
      </c>
      <c r="AG696" s="1076">
        <f>IF(H696&gt;8,tab!C$157,tab!C$160)</f>
        <v>0.5</v>
      </c>
      <c r="AH696" s="1050">
        <f t="shared" si="375"/>
        <v>0</v>
      </c>
      <c r="AI696" s="1050">
        <f t="shared" si="376"/>
        <v>0</v>
      </c>
      <c r="AJ696" s="1077" t="e">
        <f t="shared" si="377"/>
        <v>#VALUE!</v>
      </c>
      <c r="AK696" s="1053" t="e">
        <f t="shared" si="378"/>
        <v>#VALUE!</v>
      </c>
      <c r="AL696" s="1052">
        <f t="shared" si="379"/>
        <v>30</v>
      </c>
      <c r="AM696" s="1052">
        <f t="shared" si="380"/>
        <v>30</v>
      </c>
      <c r="AN696" s="1078">
        <f t="shared" si="381"/>
        <v>0</v>
      </c>
      <c r="AU696" s="51"/>
      <c r="AV696" s="51"/>
    </row>
    <row r="697" spans="3:48" ht="13.15" customHeight="1" x14ac:dyDescent="0.2">
      <c r="C697" s="45"/>
      <c r="D697" s="196" t="str">
        <f>IF(op!D585=0,"",op!D585)</f>
        <v/>
      </c>
      <c r="E697" s="196" t="str">
        <f>IF(op!E585=0,"",op!E585)</f>
        <v/>
      </c>
      <c r="F697" s="196" t="str">
        <f>IF(op!F585=0,"",op!F585)</f>
        <v/>
      </c>
      <c r="G697" s="48" t="str">
        <f>IF(op!G585="","",op!G585+1)</f>
        <v/>
      </c>
      <c r="H697" s="1294" t="str">
        <f>IF(op!H585=0,"",op!H585)</f>
        <v/>
      </c>
      <c r="I697" s="48" t="str">
        <f>IF(op!I585=0,"",op!I585)</f>
        <v/>
      </c>
      <c r="J697" s="198" t="str">
        <f t="shared" si="365"/>
        <v/>
      </c>
      <c r="K697" s="1295" t="str">
        <f>IF(op!K585=0,0,op!K585)</f>
        <v/>
      </c>
      <c r="L697" s="963"/>
      <c r="M697" s="951" t="str">
        <f>IF(K697="","",IF(op!M585=0,0,op!M585))</f>
        <v/>
      </c>
      <c r="N697" s="951" t="str">
        <f>IF(K697="","",IF(op!N585=0,0,op!N585))</f>
        <v/>
      </c>
      <c r="O697" s="1083" t="str">
        <f t="shared" si="366"/>
        <v/>
      </c>
      <c r="P697" s="1084" t="str">
        <f t="shared" si="367"/>
        <v/>
      </c>
      <c r="Q697" s="1084" t="str">
        <f t="shared" si="368"/>
        <v/>
      </c>
      <c r="R697" s="963"/>
      <c r="S697" s="1027" t="str">
        <f t="shared" si="369"/>
        <v/>
      </c>
      <c r="T697" s="1027" t="str">
        <f t="shared" si="370"/>
        <v/>
      </c>
      <c r="U697" s="1148" t="str">
        <f t="shared" si="371"/>
        <v/>
      </c>
      <c r="V697" s="6"/>
      <c r="Z697" s="1072" t="str">
        <f t="shared" si="372"/>
        <v/>
      </c>
      <c r="AA697" s="1073">
        <f>+tab!$C$156</f>
        <v>0.62</v>
      </c>
      <c r="AB697" s="1074" t="e">
        <f t="shared" si="382"/>
        <v>#VALUE!</v>
      </c>
      <c r="AC697" s="1074" t="e">
        <f t="shared" si="383"/>
        <v>#VALUE!</v>
      </c>
      <c r="AD697" s="1074" t="e">
        <f t="shared" si="384"/>
        <v>#VALUE!</v>
      </c>
      <c r="AE697" s="1075" t="e">
        <f t="shared" si="373"/>
        <v>#VALUE!</v>
      </c>
      <c r="AF697" s="1075" t="e">
        <f t="shared" si="374"/>
        <v>#VALUE!</v>
      </c>
      <c r="AG697" s="1076">
        <f>IF(H697&gt;8,tab!C$157,tab!C$160)</f>
        <v>0.5</v>
      </c>
      <c r="AH697" s="1050">
        <f t="shared" si="375"/>
        <v>0</v>
      </c>
      <c r="AI697" s="1050">
        <f t="shared" si="376"/>
        <v>0</v>
      </c>
      <c r="AJ697" s="1077" t="e">
        <f t="shared" si="377"/>
        <v>#VALUE!</v>
      </c>
      <c r="AK697" s="1053" t="e">
        <f t="shared" si="378"/>
        <v>#VALUE!</v>
      </c>
      <c r="AL697" s="1052">
        <f t="shared" si="379"/>
        <v>30</v>
      </c>
      <c r="AM697" s="1052">
        <f t="shared" si="380"/>
        <v>30</v>
      </c>
      <c r="AN697" s="1078">
        <f t="shared" si="381"/>
        <v>0</v>
      </c>
      <c r="AU697" s="51"/>
      <c r="AV697" s="51"/>
    </row>
    <row r="698" spans="3:48" ht="13.15" customHeight="1" x14ac:dyDescent="0.2">
      <c r="C698" s="45"/>
      <c r="D698" s="196" t="str">
        <f>IF(op!D586=0,"",op!D586)</f>
        <v/>
      </c>
      <c r="E698" s="196" t="str">
        <f>IF(op!E586=0,"",op!E586)</f>
        <v/>
      </c>
      <c r="F698" s="196" t="str">
        <f>IF(op!F586=0,"",op!F586)</f>
        <v/>
      </c>
      <c r="G698" s="48" t="str">
        <f>IF(op!G586="","",op!G586+1)</f>
        <v/>
      </c>
      <c r="H698" s="1294" t="str">
        <f>IF(op!H586=0,"",op!H586)</f>
        <v/>
      </c>
      <c r="I698" s="48" t="str">
        <f>IF(op!I586=0,"",op!I586)</f>
        <v/>
      </c>
      <c r="J698" s="198" t="str">
        <f t="shared" si="365"/>
        <v/>
      </c>
      <c r="K698" s="1295" t="str">
        <f>IF(op!K586=0,0,op!K586)</f>
        <v/>
      </c>
      <c r="L698" s="963"/>
      <c r="M698" s="951" t="str">
        <f>IF(K698="","",IF(op!M586=0,0,op!M586))</f>
        <v/>
      </c>
      <c r="N698" s="951" t="str">
        <f>IF(K698="","",IF(op!N586=0,0,op!N586))</f>
        <v/>
      </c>
      <c r="O698" s="1083" t="str">
        <f t="shared" si="366"/>
        <v/>
      </c>
      <c r="P698" s="1084" t="str">
        <f t="shared" si="367"/>
        <v/>
      </c>
      <c r="Q698" s="1084" t="str">
        <f t="shared" si="368"/>
        <v/>
      </c>
      <c r="R698" s="963"/>
      <c r="S698" s="1027" t="str">
        <f t="shared" si="369"/>
        <v/>
      </c>
      <c r="T698" s="1027" t="str">
        <f t="shared" si="370"/>
        <v/>
      </c>
      <c r="U698" s="1148" t="str">
        <f t="shared" si="371"/>
        <v/>
      </c>
      <c r="V698" s="6"/>
      <c r="Z698" s="1072" t="str">
        <f t="shared" si="372"/>
        <v/>
      </c>
      <c r="AA698" s="1073">
        <f>+tab!$C$156</f>
        <v>0.62</v>
      </c>
      <c r="AB698" s="1074" t="e">
        <f t="shared" si="382"/>
        <v>#VALUE!</v>
      </c>
      <c r="AC698" s="1074" t="e">
        <f t="shared" si="383"/>
        <v>#VALUE!</v>
      </c>
      <c r="AD698" s="1074" t="e">
        <f t="shared" si="384"/>
        <v>#VALUE!</v>
      </c>
      <c r="AE698" s="1075" t="e">
        <f t="shared" si="373"/>
        <v>#VALUE!</v>
      </c>
      <c r="AF698" s="1075" t="e">
        <f t="shared" si="374"/>
        <v>#VALUE!</v>
      </c>
      <c r="AG698" s="1076">
        <f>IF(H698&gt;8,tab!C$157,tab!C$160)</f>
        <v>0.5</v>
      </c>
      <c r="AH698" s="1050">
        <f t="shared" si="375"/>
        <v>0</v>
      </c>
      <c r="AI698" s="1050">
        <f t="shared" si="376"/>
        <v>0</v>
      </c>
      <c r="AJ698" s="1077" t="e">
        <f t="shared" si="377"/>
        <v>#VALUE!</v>
      </c>
      <c r="AK698" s="1053" t="e">
        <f t="shared" si="378"/>
        <v>#VALUE!</v>
      </c>
      <c r="AL698" s="1052">
        <f t="shared" si="379"/>
        <v>30</v>
      </c>
      <c r="AM698" s="1052">
        <f t="shared" si="380"/>
        <v>30</v>
      </c>
      <c r="AN698" s="1078">
        <f t="shared" si="381"/>
        <v>0</v>
      </c>
      <c r="AU698" s="51"/>
      <c r="AV698" s="51"/>
    </row>
    <row r="699" spans="3:48" ht="13.15" customHeight="1" x14ac:dyDescent="0.2">
      <c r="C699" s="45"/>
      <c r="D699" s="196" t="str">
        <f>IF(op!D587=0,"",op!D587)</f>
        <v/>
      </c>
      <c r="E699" s="196" t="str">
        <f>IF(op!E587=0,"",op!E587)</f>
        <v/>
      </c>
      <c r="F699" s="196" t="str">
        <f>IF(op!F587=0,"",op!F587)</f>
        <v/>
      </c>
      <c r="G699" s="48" t="str">
        <f>IF(op!G587="","",op!G587+1)</f>
        <v/>
      </c>
      <c r="H699" s="1294" t="str">
        <f>IF(op!H587=0,"",op!H587)</f>
        <v/>
      </c>
      <c r="I699" s="48" t="str">
        <f>IF(op!I587=0,"",op!I587)</f>
        <v/>
      </c>
      <c r="J699" s="198" t="str">
        <f t="shared" si="365"/>
        <v/>
      </c>
      <c r="K699" s="1295" t="str">
        <f>IF(op!K587=0,0,op!K587)</f>
        <v/>
      </c>
      <c r="L699" s="963"/>
      <c r="M699" s="951" t="str">
        <f>IF(K699="","",IF(op!M587=0,0,op!M587))</f>
        <v/>
      </c>
      <c r="N699" s="951" t="str">
        <f>IF(K699="","",IF(op!N587=0,0,op!N587))</f>
        <v/>
      </c>
      <c r="O699" s="1083" t="str">
        <f t="shared" si="366"/>
        <v/>
      </c>
      <c r="P699" s="1084" t="str">
        <f t="shared" si="367"/>
        <v/>
      </c>
      <c r="Q699" s="1084" t="str">
        <f t="shared" si="368"/>
        <v/>
      </c>
      <c r="R699" s="963"/>
      <c r="S699" s="1027" t="str">
        <f t="shared" si="369"/>
        <v/>
      </c>
      <c r="T699" s="1027" t="str">
        <f t="shared" si="370"/>
        <v/>
      </c>
      <c r="U699" s="1148" t="str">
        <f t="shared" si="371"/>
        <v/>
      </c>
      <c r="V699" s="6"/>
      <c r="Z699" s="1072" t="str">
        <f t="shared" si="372"/>
        <v/>
      </c>
      <c r="AA699" s="1073">
        <f>+tab!$C$156</f>
        <v>0.62</v>
      </c>
      <c r="AB699" s="1074" t="e">
        <f t="shared" si="382"/>
        <v>#VALUE!</v>
      </c>
      <c r="AC699" s="1074" t="e">
        <f t="shared" si="383"/>
        <v>#VALUE!</v>
      </c>
      <c r="AD699" s="1074" t="e">
        <f t="shared" si="384"/>
        <v>#VALUE!</v>
      </c>
      <c r="AE699" s="1075" t="e">
        <f t="shared" si="373"/>
        <v>#VALUE!</v>
      </c>
      <c r="AF699" s="1075" t="e">
        <f t="shared" si="374"/>
        <v>#VALUE!</v>
      </c>
      <c r="AG699" s="1076">
        <f>IF(H699&gt;8,tab!C$157,tab!C$160)</f>
        <v>0.5</v>
      </c>
      <c r="AH699" s="1050">
        <f t="shared" si="375"/>
        <v>0</v>
      </c>
      <c r="AI699" s="1050">
        <f t="shared" si="376"/>
        <v>0</v>
      </c>
      <c r="AJ699" s="1077" t="e">
        <f t="shared" si="377"/>
        <v>#VALUE!</v>
      </c>
      <c r="AK699" s="1053" t="e">
        <f t="shared" si="378"/>
        <v>#VALUE!</v>
      </c>
      <c r="AL699" s="1052">
        <f t="shared" si="379"/>
        <v>30</v>
      </c>
      <c r="AM699" s="1052">
        <f t="shared" si="380"/>
        <v>30</v>
      </c>
      <c r="AN699" s="1078">
        <f t="shared" si="381"/>
        <v>0</v>
      </c>
      <c r="AU699" s="51"/>
      <c r="AV699" s="51"/>
    </row>
    <row r="700" spans="3:48" ht="13.15" customHeight="1" x14ac:dyDescent="0.2">
      <c r="C700" s="45"/>
      <c r="D700" s="196" t="str">
        <f>IF(op!D588=0,"",op!D588)</f>
        <v/>
      </c>
      <c r="E700" s="196" t="str">
        <f>IF(op!E588=0,"",op!E588)</f>
        <v/>
      </c>
      <c r="F700" s="196" t="str">
        <f>IF(op!F588=0,"",op!F588)</f>
        <v/>
      </c>
      <c r="G700" s="48" t="str">
        <f>IF(op!G588="","",op!G588+1)</f>
        <v/>
      </c>
      <c r="H700" s="1294" t="str">
        <f>IF(op!H588=0,"",op!H588)</f>
        <v/>
      </c>
      <c r="I700" s="48" t="str">
        <f>IF(op!I588=0,"",op!I588)</f>
        <v/>
      </c>
      <c r="J700" s="198" t="str">
        <f t="shared" si="365"/>
        <v/>
      </c>
      <c r="K700" s="1295" t="str">
        <f>IF(op!K588=0,0,op!K588)</f>
        <v/>
      </c>
      <c r="L700" s="963"/>
      <c r="M700" s="951" t="str">
        <f>IF(K700="","",IF(op!M588=0,0,op!M588))</f>
        <v/>
      </c>
      <c r="N700" s="951" t="str">
        <f>IF(K700="","",IF(op!N588=0,0,op!N588))</f>
        <v/>
      </c>
      <c r="O700" s="1083" t="str">
        <f t="shared" si="366"/>
        <v/>
      </c>
      <c r="P700" s="1084" t="str">
        <f t="shared" si="367"/>
        <v/>
      </c>
      <c r="Q700" s="1084" t="str">
        <f t="shared" si="368"/>
        <v/>
      </c>
      <c r="R700" s="963"/>
      <c r="S700" s="1027" t="str">
        <f t="shared" si="369"/>
        <v/>
      </c>
      <c r="T700" s="1027" t="str">
        <f t="shared" si="370"/>
        <v/>
      </c>
      <c r="U700" s="1148" t="str">
        <f t="shared" si="371"/>
        <v/>
      </c>
      <c r="V700" s="6"/>
      <c r="Z700" s="1072" t="str">
        <f t="shared" si="372"/>
        <v/>
      </c>
      <c r="AA700" s="1073">
        <f>+tab!$C$156</f>
        <v>0.62</v>
      </c>
      <c r="AB700" s="1074" t="e">
        <f t="shared" si="382"/>
        <v>#VALUE!</v>
      </c>
      <c r="AC700" s="1074" t="e">
        <f t="shared" si="383"/>
        <v>#VALUE!</v>
      </c>
      <c r="AD700" s="1074" t="e">
        <f t="shared" si="384"/>
        <v>#VALUE!</v>
      </c>
      <c r="AE700" s="1075" t="e">
        <f t="shared" si="373"/>
        <v>#VALUE!</v>
      </c>
      <c r="AF700" s="1075" t="e">
        <f t="shared" si="374"/>
        <v>#VALUE!</v>
      </c>
      <c r="AG700" s="1076">
        <f>IF(H700&gt;8,tab!C$157,tab!C$160)</f>
        <v>0.5</v>
      </c>
      <c r="AH700" s="1050">
        <f t="shared" si="375"/>
        <v>0</v>
      </c>
      <c r="AI700" s="1050">
        <f t="shared" si="376"/>
        <v>0</v>
      </c>
      <c r="AJ700" s="1077" t="e">
        <f t="shared" si="377"/>
        <v>#VALUE!</v>
      </c>
      <c r="AK700" s="1053" t="e">
        <f t="shared" si="378"/>
        <v>#VALUE!</v>
      </c>
      <c r="AL700" s="1052">
        <f t="shared" si="379"/>
        <v>30</v>
      </c>
      <c r="AM700" s="1052">
        <f t="shared" si="380"/>
        <v>30</v>
      </c>
      <c r="AN700" s="1078">
        <f t="shared" si="381"/>
        <v>0</v>
      </c>
      <c r="AU700" s="51"/>
      <c r="AV700" s="51"/>
    </row>
    <row r="701" spans="3:48" ht="13.15" customHeight="1" x14ac:dyDescent="0.2">
      <c r="C701" s="45"/>
      <c r="D701" s="196" t="str">
        <f>IF(op!D589=0,"",op!D589)</f>
        <v/>
      </c>
      <c r="E701" s="196" t="str">
        <f>IF(op!E589=0,"",op!E589)</f>
        <v/>
      </c>
      <c r="F701" s="196" t="str">
        <f>IF(op!F589=0,"",op!F589)</f>
        <v/>
      </c>
      <c r="G701" s="48" t="str">
        <f>IF(op!G589="","",op!G589+1)</f>
        <v/>
      </c>
      <c r="H701" s="1294" t="str">
        <f>IF(op!H589=0,"",op!H589)</f>
        <v/>
      </c>
      <c r="I701" s="48" t="str">
        <f>IF(op!I589=0,"",op!I589)</f>
        <v/>
      </c>
      <c r="J701" s="198" t="str">
        <f t="shared" si="365"/>
        <v/>
      </c>
      <c r="K701" s="1295" t="str">
        <f>IF(op!K589=0,0,op!K589)</f>
        <v/>
      </c>
      <c r="L701" s="963"/>
      <c r="M701" s="951" t="str">
        <f>IF(K701="","",IF(op!M589=0,0,op!M589))</f>
        <v/>
      </c>
      <c r="N701" s="951" t="str">
        <f>IF(K701="","",IF(op!N589=0,0,op!N589))</f>
        <v/>
      </c>
      <c r="O701" s="1083" t="str">
        <f t="shared" si="366"/>
        <v/>
      </c>
      <c r="P701" s="1084" t="str">
        <f t="shared" si="367"/>
        <v/>
      </c>
      <c r="Q701" s="1084" t="str">
        <f t="shared" si="368"/>
        <v/>
      </c>
      <c r="R701" s="963"/>
      <c r="S701" s="1027" t="str">
        <f t="shared" si="369"/>
        <v/>
      </c>
      <c r="T701" s="1027" t="str">
        <f t="shared" si="370"/>
        <v/>
      </c>
      <c r="U701" s="1148" t="str">
        <f t="shared" si="371"/>
        <v/>
      </c>
      <c r="V701" s="6"/>
      <c r="Z701" s="1072" t="str">
        <f t="shared" si="372"/>
        <v/>
      </c>
      <c r="AA701" s="1073">
        <f>+tab!$C$156</f>
        <v>0.62</v>
      </c>
      <c r="AB701" s="1074" t="e">
        <f t="shared" si="382"/>
        <v>#VALUE!</v>
      </c>
      <c r="AC701" s="1074" t="e">
        <f t="shared" si="383"/>
        <v>#VALUE!</v>
      </c>
      <c r="AD701" s="1074" t="e">
        <f t="shared" si="384"/>
        <v>#VALUE!</v>
      </c>
      <c r="AE701" s="1075" t="e">
        <f t="shared" si="373"/>
        <v>#VALUE!</v>
      </c>
      <c r="AF701" s="1075" t="e">
        <f t="shared" si="374"/>
        <v>#VALUE!</v>
      </c>
      <c r="AG701" s="1076">
        <f>IF(H701&gt;8,tab!C$157,tab!C$160)</f>
        <v>0.5</v>
      </c>
      <c r="AH701" s="1050">
        <f t="shared" si="375"/>
        <v>0</v>
      </c>
      <c r="AI701" s="1050">
        <f t="shared" si="376"/>
        <v>0</v>
      </c>
      <c r="AJ701" s="1077" t="e">
        <f t="shared" si="377"/>
        <v>#VALUE!</v>
      </c>
      <c r="AK701" s="1053" t="e">
        <f t="shared" si="378"/>
        <v>#VALUE!</v>
      </c>
      <c r="AL701" s="1052">
        <f t="shared" si="379"/>
        <v>30</v>
      </c>
      <c r="AM701" s="1052">
        <f t="shared" si="380"/>
        <v>30</v>
      </c>
      <c r="AN701" s="1078">
        <f t="shared" si="381"/>
        <v>0</v>
      </c>
      <c r="AU701" s="51"/>
      <c r="AV701" s="51"/>
    </row>
    <row r="702" spans="3:48" ht="13.15" customHeight="1" x14ac:dyDescent="0.2">
      <c r="C702" s="45"/>
      <c r="D702" s="196" t="str">
        <f>IF(op!D590=0,"",op!D590)</f>
        <v/>
      </c>
      <c r="E702" s="196" t="str">
        <f>IF(op!E590=0,"",op!E590)</f>
        <v/>
      </c>
      <c r="F702" s="196" t="str">
        <f>IF(op!F590=0,"",op!F590)</f>
        <v/>
      </c>
      <c r="G702" s="48" t="str">
        <f>IF(op!G590="","",op!G590+1)</f>
        <v/>
      </c>
      <c r="H702" s="1294" t="str">
        <f>IF(op!H590=0,"",op!H590)</f>
        <v/>
      </c>
      <c r="I702" s="48" t="str">
        <f>IF(op!I590=0,"",op!I590)</f>
        <v/>
      </c>
      <c r="J702" s="198" t="str">
        <f t="shared" si="365"/>
        <v/>
      </c>
      <c r="K702" s="1295" t="str">
        <f>IF(op!K590=0,0,op!K590)</f>
        <v/>
      </c>
      <c r="L702" s="963"/>
      <c r="M702" s="951" t="str">
        <f>IF(K702="","",IF(op!M590=0,0,op!M590))</f>
        <v/>
      </c>
      <c r="N702" s="951" t="str">
        <f>IF(K702="","",IF(op!N590=0,0,op!N590))</f>
        <v/>
      </c>
      <c r="O702" s="1083" t="str">
        <f t="shared" si="366"/>
        <v/>
      </c>
      <c r="P702" s="1084" t="str">
        <f t="shared" si="367"/>
        <v/>
      </c>
      <c r="Q702" s="1084" t="str">
        <f t="shared" si="368"/>
        <v/>
      </c>
      <c r="R702" s="963"/>
      <c r="S702" s="1027" t="str">
        <f t="shared" si="369"/>
        <v/>
      </c>
      <c r="T702" s="1027" t="str">
        <f t="shared" si="370"/>
        <v/>
      </c>
      <c r="U702" s="1148" t="str">
        <f t="shared" si="371"/>
        <v/>
      </c>
      <c r="V702" s="6"/>
      <c r="Z702" s="1072" t="str">
        <f t="shared" si="372"/>
        <v/>
      </c>
      <c r="AA702" s="1073">
        <f>+tab!$C$156</f>
        <v>0.62</v>
      </c>
      <c r="AB702" s="1074" t="e">
        <f t="shared" si="382"/>
        <v>#VALUE!</v>
      </c>
      <c r="AC702" s="1074" t="e">
        <f t="shared" si="383"/>
        <v>#VALUE!</v>
      </c>
      <c r="AD702" s="1074" t="e">
        <f t="shared" si="384"/>
        <v>#VALUE!</v>
      </c>
      <c r="AE702" s="1075" t="e">
        <f t="shared" si="373"/>
        <v>#VALUE!</v>
      </c>
      <c r="AF702" s="1075" t="e">
        <f t="shared" si="374"/>
        <v>#VALUE!</v>
      </c>
      <c r="AG702" s="1076">
        <f>IF(H702&gt;8,tab!C$157,tab!C$160)</f>
        <v>0.5</v>
      </c>
      <c r="AH702" s="1050">
        <f t="shared" si="375"/>
        <v>0</v>
      </c>
      <c r="AI702" s="1050">
        <f t="shared" si="376"/>
        <v>0</v>
      </c>
      <c r="AJ702" s="1077" t="e">
        <f t="shared" si="377"/>
        <v>#VALUE!</v>
      </c>
      <c r="AK702" s="1053" t="e">
        <f t="shared" si="378"/>
        <v>#VALUE!</v>
      </c>
      <c r="AL702" s="1052">
        <f t="shared" si="379"/>
        <v>30</v>
      </c>
      <c r="AM702" s="1052">
        <f t="shared" si="380"/>
        <v>30</v>
      </c>
      <c r="AN702" s="1078">
        <f t="shared" si="381"/>
        <v>0</v>
      </c>
      <c r="AU702" s="51"/>
      <c r="AV702" s="51"/>
    </row>
    <row r="703" spans="3:48" ht="13.15" customHeight="1" x14ac:dyDescent="0.2">
      <c r="C703" s="45"/>
      <c r="D703" s="196" t="str">
        <f>IF(op!D591=0,"",op!D591)</f>
        <v/>
      </c>
      <c r="E703" s="196" t="str">
        <f>IF(op!E591=0,"",op!E591)</f>
        <v/>
      </c>
      <c r="F703" s="196" t="str">
        <f>IF(op!F591=0,"",op!F591)</f>
        <v/>
      </c>
      <c r="G703" s="48" t="str">
        <f>IF(op!G591="","",op!G591+1)</f>
        <v/>
      </c>
      <c r="H703" s="1294" t="str">
        <f>IF(op!H591=0,"",op!H591)</f>
        <v/>
      </c>
      <c r="I703" s="48" t="str">
        <f>IF(op!I591=0,"",op!I591)</f>
        <v/>
      </c>
      <c r="J703" s="198" t="str">
        <f t="shared" si="365"/>
        <v/>
      </c>
      <c r="K703" s="1295" t="str">
        <f>IF(op!K591=0,0,op!K591)</f>
        <v/>
      </c>
      <c r="L703" s="963"/>
      <c r="M703" s="951" t="str">
        <f>IF(K703="","",IF(op!M591=0,0,op!M591))</f>
        <v/>
      </c>
      <c r="N703" s="951" t="str">
        <f>IF(K703="","",IF(op!N591=0,0,op!N591))</f>
        <v/>
      </c>
      <c r="O703" s="1083" t="str">
        <f t="shared" si="366"/>
        <v/>
      </c>
      <c r="P703" s="1084" t="str">
        <f t="shared" si="367"/>
        <v/>
      </c>
      <c r="Q703" s="1084" t="str">
        <f t="shared" si="368"/>
        <v/>
      </c>
      <c r="R703" s="963"/>
      <c r="S703" s="1027" t="str">
        <f t="shared" si="369"/>
        <v/>
      </c>
      <c r="T703" s="1027" t="str">
        <f t="shared" si="370"/>
        <v/>
      </c>
      <c r="U703" s="1148" t="str">
        <f t="shared" si="371"/>
        <v/>
      </c>
      <c r="V703" s="6"/>
      <c r="Z703" s="1072" t="str">
        <f t="shared" si="372"/>
        <v/>
      </c>
      <c r="AA703" s="1073">
        <f>+tab!$C$156</f>
        <v>0.62</v>
      </c>
      <c r="AB703" s="1074" t="e">
        <f t="shared" si="382"/>
        <v>#VALUE!</v>
      </c>
      <c r="AC703" s="1074" t="e">
        <f t="shared" si="383"/>
        <v>#VALUE!</v>
      </c>
      <c r="AD703" s="1074" t="e">
        <f t="shared" si="384"/>
        <v>#VALUE!</v>
      </c>
      <c r="AE703" s="1075" t="e">
        <f t="shared" si="373"/>
        <v>#VALUE!</v>
      </c>
      <c r="AF703" s="1075" t="e">
        <f t="shared" si="374"/>
        <v>#VALUE!</v>
      </c>
      <c r="AG703" s="1076">
        <f>IF(H703&gt;8,tab!C$157,tab!C$160)</f>
        <v>0.5</v>
      </c>
      <c r="AH703" s="1050">
        <f t="shared" si="375"/>
        <v>0</v>
      </c>
      <c r="AI703" s="1050">
        <f t="shared" si="376"/>
        <v>0</v>
      </c>
      <c r="AJ703" s="1077" t="e">
        <f t="shared" si="377"/>
        <v>#VALUE!</v>
      </c>
      <c r="AK703" s="1053" t="e">
        <f t="shared" si="378"/>
        <v>#VALUE!</v>
      </c>
      <c r="AL703" s="1052">
        <f t="shared" si="379"/>
        <v>30</v>
      </c>
      <c r="AM703" s="1052">
        <f t="shared" si="380"/>
        <v>30</v>
      </c>
      <c r="AN703" s="1078">
        <f t="shared" si="381"/>
        <v>0</v>
      </c>
      <c r="AU703" s="51"/>
      <c r="AV703" s="51"/>
    </row>
    <row r="704" spans="3:48" ht="13.15" customHeight="1" x14ac:dyDescent="0.2">
      <c r="C704" s="45"/>
      <c r="D704" s="196" t="str">
        <f>IF(op!D592=0,"",op!D592)</f>
        <v/>
      </c>
      <c r="E704" s="196" t="str">
        <f>IF(op!E592=0,"",op!E592)</f>
        <v/>
      </c>
      <c r="F704" s="196" t="str">
        <f>IF(op!F592=0,"",op!F592)</f>
        <v/>
      </c>
      <c r="G704" s="48" t="str">
        <f>IF(op!G592="","",op!G592+1)</f>
        <v/>
      </c>
      <c r="H704" s="1294" t="str">
        <f>IF(op!H592=0,"",op!H592)</f>
        <v/>
      </c>
      <c r="I704" s="48" t="str">
        <f>IF(op!I592=0,"",op!I592)</f>
        <v/>
      </c>
      <c r="J704" s="198" t="str">
        <f t="shared" si="365"/>
        <v/>
      </c>
      <c r="K704" s="1295" t="str">
        <f>IF(op!K592=0,0,op!K592)</f>
        <v/>
      </c>
      <c r="L704" s="963"/>
      <c r="M704" s="951" t="str">
        <f>IF(K704="","",IF(op!M592=0,0,op!M592))</f>
        <v/>
      </c>
      <c r="N704" s="951" t="str">
        <f>IF(K704="","",IF(op!N592=0,0,op!N592))</f>
        <v/>
      </c>
      <c r="O704" s="1083" t="str">
        <f t="shared" si="366"/>
        <v/>
      </c>
      <c r="P704" s="1084" t="str">
        <f t="shared" si="367"/>
        <v/>
      </c>
      <c r="Q704" s="1084" t="str">
        <f t="shared" si="368"/>
        <v/>
      </c>
      <c r="R704" s="963"/>
      <c r="S704" s="1027" t="str">
        <f t="shared" si="369"/>
        <v/>
      </c>
      <c r="T704" s="1027" t="str">
        <f t="shared" si="370"/>
        <v/>
      </c>
      <c r="U704" s="1148" t="str">
        <f t="shared" si="371"/>
        <v/>
      </c>
      <c r="V704" s="6"/>
      <c r="Z704" s="1072" t="str">
        <f t="shared" si="372"/>
        <v/>
      </c>
      <c r="AA704" s="1073">
        <f>+tab!$C$156</f>
        <v>0.62</v>
      </c>
      <c r="AB704" s="1074" t="e">
        <f t="shared" si="382"/>
        <v>#VALUE!</v>
      </c>
      <c r="AC704" s="1074" t="e">
        <f t="shared" si="383"/>
        <v>#VALUE!</v>
      </c>
      <c r="AD704" s="1074" t="e">
        <f t="shared" si="384"/>
        <v>#VALUE!</v>
      </c>
      <c r="AE704" s="1075" t="e">
        <f t="shared" si="373"/>
        <v>#VALUE!</v>
      </c>
      <c r="AF704" s="1075" t="e">
        <f t="shared" si="374"/>
        <v>#VALUE!</v>
      </c>
      <c r="AG704" s="1076">
        <f>IF(H704&gt;8,tab!C$157,tab!C$160)</f>
        <v>0.5</v>
      </c>
      <c r="AH704" s="1050">
        <f t="shared" si="375"/>
        <v>0</v>
      </c>
      <c r="AI704" s="1050">
        <f t="shared" si="376"/>
        <v>0</v>
      </c>
      <c r="AJ704" s="1077" t="e">
        <f t="shared" si="377"/>
        <v>#VALUE!</v>
      </c>
      <c r="AK704" s="1053" t="e">
        <f t="shared" si="378"/>
        <v>#VALUE!</v>
      </c>
      <c r="AL704" s="1052">
        <f t="shared" si="379"/>
        <v>30</v>
      </c>
      <c r="AM704" s="1052">
        <f t="shared" si="380"/>
        <v>30</v>
      </c>
      <c r="AN704" s="1078">
        <f t="shared" si="381"/>
        <v>0</v>
      </c>
      <c r="AU704" s="51"/>
      <c r="AV704" s="51"/>
    </row>
    <row r="705" spans="3:48" ht="13.15" customHeight="1" x14ac:dyDescent="0.2">
      <c r="C705" s="45"/>
      <c r="D705" s="196" t="str">
        <f>IF(op!D593=0,"",op!D593)</f>
        <v/>
      </c>
      <c r="E705" s="196" t="str">
        <f>IF(op!E593=0,"",op!E593)</f>
        <v/>
      </c>
      <c r="F705" s="196" t="str">
        <f>IF(op!F593=0,"",op!F593)</f>
        <v/>
      </c>
      <c r="G705" s="48" t="str">
        <f>IF(op!G593="","",op!G593+1)</f>
        <v/>
      </c>
      <c r="H705" s="1294" t="str">
        <f>IF(op!H593=0,"",op!H593)</f>
        <v/>
      </c>
      <c r="I705" s="48" t="str">
        <f>IF(op!I593=0,"",op!I593)</f>
        <v/>
      </c>
      <c r="J705" s="198" t="str">
        <f t="shared" si="365"/>
        <v/>
      </c>
      <c r="K705" s="1295" t="str">
        <f>IF(op!K593=0,0,op!K593)</f>
        <v/>
      </c>
      <c r="L705" s="963"/>
      <c r="M705" s="951" t="str">
        <f>IF(K705="","",IF(op!M593=0,0,op!M593))</f>
        <v/>
      </c>
      <c r="N705" s="951" t="str">
        <f>IF(K705="","",IF(op!N593=0,0,op!N593))</f>
        <v/>
      </c>
      <c r="O705" s="1083" t="str">
        <f t="shared" si="366"/>
        <v/>
      </c>
      <c r="P705" s="1084" t="str">
        <f t="shared" si="367"/>
        <v/>
      </c>
      <c r="Q705" s="1084" t="str">
        <f t="shared" si="368"/>
        <v/>
      </c>
      <c r="R705" s="963"/>
      <c r="S705" s="1027" t="str">
        <f t="shared" si="369"/>
        <v/>
      </c>
      <c r="T705" s="1027" t="str">
        <f t="shared" si="370"/>
        <v/>
      </c>
      <c r="U705" s="1148" t="str">
        <f t="shared" si="371"/>
        <v/>
      </c>
      <c r="V705" s="6"/>
      <c r="Z705" s="1072" t="str">
        <f t="shared" si="372"/>
        <v/>
      </c>
      <c r="AA705" s="1073">
        <f>+tab!$C$156</f>
        <v>0.62</v>
      </c>
      <c r="AB705" s="1074" t="e">
        <f t="shared" si="382"/>
        <v>#VALUE!</v>
      </c>
      <c r="AC705" s="1074" t="e">
        <f t="shared" si="383"/>
        <v>#VALUE!</v>
      </c>
      <c r="AD705" s="1074" t="e">
        <f t="shared" si="384"/>
        <v>#VALUE!</v>
      </c>
      <c r="AE705" s="1075" t="e">
        <f t="shared" si="373"/>
        <v>#VALUE!</v>
      </c>
      <c r="AF705" s="1075" t="e">
        <f t="shared" si="374"/>
        <v>#VALUE!</v>
      </c>
      <c r="AG705" s="1076">
        <f>IF(H705&gt;8,tab!C$157,tab!C$160)</f>
        <v>0.5</v>
      </c>
      <c r="AH705" s="1050">
        <f t="shared" si="375"/>
        <v>0</v>
      </c>
      <c r="AI705" s="1050">
        <f t="shared" si="376"/>
        <v>0</v>
      </c>
      <c r="AJ705" s="1077" t="e">
        <f t="shared" si="377"/>
        <v>#VALUE!</v>
      </c>
      <c r="AK705" s="1053" t="e">
        <f t="shared" si="378"/>
        <v>#VALUE!</v>
      </c>
      <c r="AL705" s="1052">
        <f t="shared" si="379"/>
        <v>30</v>
      </c>
      <c r="AM705" s="1052">
        <f t="shared" si="380"/>
        <v>30</v>
      </c>
      <c r="AN705" s="1078">
        <f t="shared" si="381"/>
        <v>0</v>
      </c>
      <c r="AU705" s="51"/>
      <c r="AV705" s="51"/>
    </row>
    <row r="706" spans="3:48" ht="13.15" customHeight="1" x14ac:dyDescent="0.2">
      <c r="C706" s="45"/>
      <c r="D706" s="196" t="str">
        <f>IF(op!D594=0,"",op!D594)</f>
        <v/>
      </c>
      <c r="E706" s="196" t="str">
        <f>IF(op!E594=0,"",op!E594)</f>
        <v/>
      </c>
      <c r="F706" s="196" t="str">
        <f>IF(op!F594=0,"",op!F594)</f>
        <v/>
      </c>
      <c r="G706" s="48" t="str">
        <f>IF(op!G594="","",op!G594+1)</f>
        <v/>
      </c>
      <c r="H706" s="1294" t="str">
        <f>IF(op!H594=0,"",op!H594)</f>
        <v/>
      </c>
      <c r="I706" s="48" t="str">
        <f>IF(op!I594=0,"",op!I594)</f>
        <v/>
      </c>
      <c r="J706" s="198" t="str">
        <f t="shared" si="365"/>
        <v/>
      </c>
      <c r="K706" s="1295" t="str">
        <f>IF(op!K594=0,0,op!K594)</f>
        <v/>
      </c>
      <c r="L706" s="963"/>
      <c r="M706" s="951" t="str">
        <f>IF(K706="","",IF(op!M594=0,0,op!M594))</f>
        <v/>
      </c>
      <c r="N706" s="951" t="str">
        <f>IF(K706="","",IF(op!N594=0,0,op!N594))</f>
        <v/>
      </c>
      <c r="O706" s="1083" t="str">
        <f t="shared" si="366"/>
        <v/>
      </c>
      <c r="P706" s="1084" t="str">
        <f t="shared" si="367"/>
        <v/>
      </c>
      <c r="Q706" s="1084" t="str">
        <f t="shared" si="368"/>
        <v/>
      </c>
      <c r="R706" s="963"/>
      <c r="S706" s="1027" t="str">
        <f t="shared" si="369"/>
        <v/>
      </c>
      <c r="T706" s="1027" t="str">
        <f t="shared" si="370"/>
        <v/>
      </c>
      <c r="U706" s="1148" t="str">
        <f t="shared" si="371"/>
        <v/>
      </c>
      <c r="V706" s="6"/>
      <c r="Z706" s="1072" t="str">
        <f t="shared" si="372"/>
        <v/>
      </c>
      <c r="AA706" s="1073">
        <f>+tab!$C$156</f>
        <v>0.62</v>
      </c>
      <c r="AB706" s="1074" t="e">
        <f t="shared" si="382"/>
        <v>#VALUE!</v>
      </c>
      <c r="AC706" s="1074" t="e">
        <f t="shared" si="383"/>
        <v>#VALUE!</v>
      </c>
      <c r="AD706" s="1074" t="e">
        <f t="shared" si="384"/>
        <v>#VALUE!</v>
      </c>
      <c r="AE706" s="1075" t="e">
        <f t="shared" si="373"/>
        <v>#VALUE!</v>
      </c>
      <c r="AF706" s="1075" t="e">
        <f t="shared" si="374"/>
        <v>#VALUE!</v>
      </c>
      <c r="AG706" s="1076">
        <f>IF(H706&gt;8,tab!C$157,tab!C$160)</f>
        <v>0.5</v>
      </c>
      <c r="AH706" s="1050">
        <f t="shared" si="375"/>
        <v>0</v>
      </c>
      <c r="AI706" s="1050">
        <f t="shared" si="376"/>
        <v>0</v>
      </c>
      <c r="AJ706" s="1077" t="e">
        <f t="shared" si="377"/>
        <v>#VALUE!</v>
      </c>
      <c r="AK706" s="1053" t="e">
        <f t="shared" si="378"/>
        <v>#VALUE!</v>
      </c>
      <c r="AL706" s="1052">
        <f t="shared" si="379"/>
        <v>30</v>
      </c>
      <c r="AM706" s="1052">
        <f t="shared" si="380"/>
        <v>30</v>
      </c>
      <c r="AN706" s="1078">
        <f t="shared" si="381"/>
        <v>0</v>
      </c>
      <c r="AU706" s="51"/>
      <c r="AV706" s="51"/>
    </row>
    <row r="707" spans="3:48" ht="13.15" customHeight="1" x14ac:dyDescent="0.2">
      <c r="C707" s="45"/>
      <c r="D707" s="196" t="str">
        <f>IF(op!D595=0,"",op!D595)</f>
        <v/>
      </c>
      <c r="E707" s="196" t="str">
        <f>IF(op!E595=0,"",op!E595)</f>
        <v/>
      </c>
      <c r="F707" s="196" t="str">
        <f>IF(op!F595=0,"",op!F595)</f>
        <v/>
      </c>
      <c r="G707" s="48" t="str">
        <f>IF(op!G595="","",op!G595+1)</f>
        <v/>
      </c>
      <c r="H707" s="1294" t="str">
        <f>IF(op!H595=0,"",op!H595)</f>
        <v/>
      </c>
      <c r="I707" s="48" t="str">
        <f>IF(op!I595=0,"",op!I595)</f>
        <v/>
      </c>
      <c r="J707" s="198" t="str">
        <f t="shared" si="365"/>
        <v/>
      </c>
      <c r="K707" s="1295" t="str">
        <f>IF(op!K595=0,0,op!K595)</f>
        <v/>
      </c>
      <c r="L707" s="963"/>
      <c r="M707" s="951" t="str">
        <f>IF(K707="","",IF(op!M595=0,0,op!M595))</f>
        <v/>
      </c>
      <c r="N707" s="951" t="str">
        <f>IF(K707="","",IF(op!N595=0,0,op!N595))</f>
        <v/>
      </c>
      <c r="O707" s="1083" t="str">
        <f t="shared" si="366"/>
        <v/>
      </c>
      <c r="P707" s="1084" t="str">
        <f t="shared" si="367"/>
        <v/>
      </c>
      <c r="Q707" s="1084" t="str">
        <f t="shared" si="368"/>
        <v/>
      </c>
      <c r="R707" s="963"/>
      <c r="S707" s="1027" t="str">
        <f t="shared" si="369"/>
        <v/>
      </c>
      <c r="T707" s="1027" t="str">
        <f t="shared" si="370"/>
        <v/>
      </c>
      <c r="U707" s="1148" t="str">
        <f t="shared" si="371"/>
        <v/>
      </c>
      <c r="V707" s="6"/>
      <c r="Z707" s="1072" t="str">
        <f t="shared" si="372"/>
        <v/>
      </c>
      <c r="AA707" s="1073">
        <f>+tab!$C$156</f>
        <v>0.62</v>
      </c>
      <c r="AB707" s="1074" t="e">
        <f t="shared" si="382"/>
        <v>#VALUE!</v>
      </c>
      <c r="AC707" s="1074" t="e">
        <f t="shared" si="383"/>
        <v>#VALUE!</v>
      </c>
      <c r="AD707" s="1074" t="e">
        <f t="shared" si="384"/>
        <v>#VALUE!</v>
      </c>
      <c r="AE707" s="1075" t="e">
        <f t="shared" si="373"/>
        <v>#VALUE!</v>
      </c>
      <c r="AF707" s="1075" t="e">
        <f t="shared" si="374"/>
        <v>#VALUE!</v>
      </c>
      <c r="AG707" s="1076">
        <f>IF(H707&gt;8,tab!C$157,tab!C$160)</f>
        <v>0.5</v>
      </c>
      <c r="AH707" s="1050">
        <f t="shared" si="375"/>
        <v>0</v>
      </c>
      <c r="AI707" s="1050">
        <f t="shared" si="376"/>
        <v>0</v>
      </c>
      <c r="AJ707" s="1077" t="e">
        <f t="shared" si="377"/>
        <v>#VALUE!</v>
      </c>
      <c r="AK707" s="1053" t="e">
        <f t="shared" si="378"/>
        <v>#VALUE!</v>
      </c>
      <c r="AL707" s="1052">
        <f t="shared" si="379"/>
        <v>30</v>
      </c>
      <c r="AM707" s="1052">
        <f t="shared" si="380"/>
        <v>30</v>
      </c>
      <c r="AN707" s="1078">
        <f t="shared" si="381"/>
        <v>0</v>
      </c>
      <c r="AU707" s="51"/>
      <c r="AV707" s="51"/>
    </row>
    <row r="708" spans="3:48" ht="13.15" customHeight="1" x14ac:dyDescent="0.2">
      <c r="C708" s="45"/>
      <c r="D708" s="196" t="str">
        <f>IF(op!D596=0,"",op!D596)</f>
        <v/>
      </c>
      <c r="E708" s="196" t="str">
        <f>IF(op!E596=0,"",op!E596)</f>
        <v/>
      </c>
      <c r="F708" s="196" t="str">
        <f>IF(op!F596=0,"",op!F596)</f>
        <v/>
      </c>
      <c r="G708" s="48" t="str">
        <f>IF(op!G596="","",op!G596+1)</f>
        <v/>
      </c>
      <c r="H708" s="1294" t="str">
        <f>IF(op!H596=0,"",op!H596)</f>
        <v/>
      </c>
      <c r="I708" s="48" t="str">
        <f>IF(op!I596=0,"",op!I596)</f>
        <v/>
      </c>
      <c r="J708" s="198" t="str">
        <f t="shared" si="365"/>
        <v/>
      </c>
      <c r="K708" s="1295" t="str">
        <f>IF(op!K596=0,0,op!K596)</f>
        <v/>
      </c>
      <c r="L708" s="963"/>
      <c r="M708" s="951" t="str">
        <f>IF(K708="","",IF(op!M596=0,0,op!M596))</f>
        <v/>
      </c>
      <c r="N708" s="951" t="str">
        <f>IF(K708="","",IF(op!N596=0,0,op!N596))</f>
        <v/>
      </c>
      <c r="O708" s="1083" t="str">
        <f t="shared" si="366"/>
        <v/>
      </c>
      <c r="P708" s="1084" t="str">
        <f t="shared" si="367"/>
        <v/>
      </c>
      <c r="Q708" s="1084" t="str">
        <f t="shared" si="368"/>
        <v/>
      </c>
      <c r="R708" s="963"/>
      <c r="S708" s="1027" t="str">
        <f t="shared" si="369"/>
        <v/>
      </c>
      <c r="T708" s="1027" t="str">
        <f t="shared" si="370"/>
        <v/>
      </c>
      <c r="U708" s="1148" t="str">
        <f t="shared" si="371"/>
        <v/>
      </c>
      <c r="V708" s="6"/>
      <c r="Z708" s="1072" t="str">
        <f t="shared" si="372"/>
        <v/>
      </c>
      <c r="AA708" s="1073">
        <f>+tab!$C$156</f>
        <v>0.62</v>
      </c>
      <c r="AB708" s="1074" t="e">
        <f t="shared" si="382"/>
        <v>#VALUE!</v>
      </c>
      <c r="AC708" s="1074" t="e">
        <f t="shared" si="383"/>
        <v>#VALUE!</v>
      </c>
      <c r="AD708" s="1074" t="e">
        <f t="shared" si="384"/>
        <v>#VALUE!</v>
      </c>
      <c r="AE708" s="1075" t="e">
        <f t="shared" si="373"/>
        <v>#VALUE!</v>
      </c>
      <c r="AF708" s="1075" t="e">
        <f t="shared" si="374"/>
        <v>#VALUE!</v>
      </c>
      <c r="AG708" s="1076">
        <f>IF(H708&gt;8,tab!C$157,tab!C$160)</f>
        <v>0.5</v>
      </c>
      <c r="AH708" s="1050">
        <f t="shared" si="375"/>
        <v>0</v>
      </c>
      <c r="AI708" s="1050">
        <f t="shared" si="376"/>
        <v>0</v>
      </c>
      <c r="AJ708" s="1077" t="e">
        <f t="shared" si="377"/>
        <v>#VALUE!</v>
      </c>
      <c r="AK708" s="1053" t="e">
        <f t="shared" si="378"/>
        <v>#VALUE!</v>
      </c>
      <c r="AL708" s="1052">
        <f t="shared" si="379"/>
        <v>30</v>
      </c>
      <c r="AM708" s="1052">
        <f t="shared" si="380"/>
        <v>30</v>
      </c>
      <c r="AN708" s="1078">
        <f t="shared" si="381"/>
        <v>0</v>
      </c>
      <c r="AU708" s="51"/>
      <c r="AV708" s="51"/>
    </row>
    <row r="709" spans="3:48" ht="13.15" customHeight="1" x14ac:dyDescent="0.2">
      <c r="C709" s="45"/>
      <c r="D709" s="196" t="str">
        <f>IF(op!D597=0,"",op!D597)</f>
        <v/>
      </c>
      <c r="E709" s="196" t="str">
        <f>IF(op!E597=0,"",op!E597)</f>
        <v/>
      </c>
      <c r="F709" s="196" t="str">
        <f>IF(op!F597=0,"",op!F597)</f>
        <v/>
      </c>
      <c r="G709" s="48" t="str">
        <f>IF(op!G597="","",op!G597+1)</f>
        <v/>
      </c>
      <c r="H709" s="1294" t="str">
        <f>IF(op!H597=0,"",op!H597)</f>
        <v/>
      </c>
      <c r="I709" s="48" t="str">
        <f>IF(op!I597=0,"",op!I597)</f>
        <v/>
      </c>
      <c r="J709" s="198" t="str">
        <f t="shared" si="365"/>
        <v/>
      </c>
      <c r="K709" s="1295" t="str">
        <f>IF(op!K597=0,0,op!K597)</f>
        <v/>
      </c>
      <c r="L709" s="963"/>
      <c r="M709" s="951" t="str">
        <f>IF(K709="","",IF(op!M597=0,0,op!M597))</f>
        <v/>
      </c>
      <c r="N709" s="951" t="str">
        <f>IF(K709="","",IF(op!N597=0,0,op!N597))</f>
        <v/>
      </c>
      <c r="O709" s="1083" t="str">
        <f t="shared" si="366"/>
        <v/>
      </c>
      <c r="P709" s="1084" t="str">
        <f t="shared" si="367"/>
        <v/>
      </c>
      <c r="Q709" s="1084" t="str">
        <f t="shared" si="368"/>
        <v/>
      </c>
      <c r="R709" s="963"/>
      <c r="S709" s="1027" t="str">
        <f t="shared" si="369"/>
        <v/>
      </c>
      <c r="T709" s="1027" t="str">
        <f t="shared" si="370"/>
        <v/>
      </c>
      <c r="U709" s="1148" t="str">
        <f t="shared" si="371"/>
        <v/>
      </c>
      <c r="V709" s="6"/>
      <c r="Z709" s="1072" t="str">
        <f t="shared" si="372"/>
        <v/>
      </c>
      <c r="AA709" s="1073">
        <f>+tab!$C$156</f>
        <v>0.62</v>
      </c>
      <c r="AB709" s="1074" t="e">
        <f t="shared" si="382"/>
        <v>#VALUE!</v>
      </c>
      <c r="AC709" s="1074" t="e">
        <f t="shared" si="383"/>
        <v>#VALUE!</v>
      </c>
      <c r="AD709" s="1074" t="e">
        <f t="shared" si="384"/>
        <v>#VALUE!</v>
      </c>
      <c r="AE709" s="1075" t="e">
        <f t="shared" si="373"/>
        <v>#VALUE!</v>
      </c>
      <c r="AF709" s="1075" t="e">
        <f t="shared" si="374"/>
        <v>#VALUE!</v>
      </c>
      <c r="AG709" s="1076">
        <f>IF(H709&gt;8,tab!C$157,tab!C$160)</f>
        <v>0.5</v>
      </c>
      <c r="AH709" s="1050">
        <f t="shared" si="375"/>
        <v>0</v>
      </c>
      <c r="AI709" s="1050">
        <f t="shared" si="376"/>
        <v>0</v>
      </c>
      <c r="AJ709" s="1077" t="e">
        <f t="shared" si="377"/>
        <v>#VALUE!</v>
      </c>
      <c r="AK709" s="1053" t="e">
        <f t="shared" si="378"/>
        <v>#VALUE!</v>
      </c>
      <c r="AL709" s="1052">
        <f t="shared" si="379"/>
        <v>30</v>
      </c>
      <c r="AM709" s="1052">
        <f t="shared" si="380"/>
        <v>30</v>
      </c>
      <c r="AN709" s="1078">
        <f t="shared" si="381"/>
        <v>0</v>
      </c>
      <c r="AU709" s="51"/>
      <c r="AV709" s="51"/>
    </row>
    <row r="710" spans="3:48" ht="13.15" customHeight="1" x14ac:dyDescent="0.2">
      <c r="C710" s="45"/>
      <c r="D710" s="196" t="str">
        <f>IF(op!D598=0,"",op!D598)</f>
        <v/>
      </c>
      <c r="E710" s="196" t="str">
        <f>IF(op!E598=0,"",op!E598)</f>
        <v/>
      </c>
      <c r="F710" s="196" t="str">
        <f>IF(op!F598=0,"",op!F598)</f>
        <v/>
      </c>
      <c r="G710" s="48" t="str">
        <f>IF(op!G598="","",op!G598+1)</f>
        <v/>
      </c>
      <c r="H710" s="1294" t="str">
        <f>IF(op!H598=0,"",op!H598)</f>
        <v/>
      </c>
      <c r="I710" s="48" t="str">
        <f>IF(op!I598=0,"",op!I598)</f>
        <v/>
      </c>
      <c r="J710" s="198" t="str">
        <f t="shared" si="365"/>
        <v/>
      </c>
      <c r="K710" s="1295" t="str">
        <f>IF(op!K598=0,0,op!K598)</f>
        <v/>
      </c>
      <c r="L710" s="963"/>
      <c r="M710" s="951" t="str">
        <f>IF(K710="","",IF(op!M598=0,0,op!M598))</f>
        <v/>
      </c>
      <c r="N710" s="951" t="str">
        <f>IF(K710="","",IF(op!N598=0,0,op!N598))</f>
        <v/>
      </c>
      <c r="O710" s="1083" t="str">
        <f t="shared" si="366"/>
        <v/>
      </c>
      <c r="P710" s="1084" t="str">
        <f t="shared" si="367"/>
        <v/>
      </c>
      <c r="Q710" s="1084" t="str">
        <f t="shared" si="368"/>
        <v/>
      </c>
      <c r="R710" s="963"/>
      <c r="S710" s="1027" t="str">
        <f t="shared" si="369"/>
        <v/>
      </c>
      <c r="T710" s="1027" t="str">
        <f t="shared" si="370"/>
        <v/>
      </c>
      <c r="U710" s="1148" t="str">
        <f t="shared" si="371"/>
        <v/>
      </c>
      <c r="V710" s="6"/>
      <c r="Z710" s="1072" t="str">
        <f t="shared" si="372"/>
        <v/>
      </c>
      <c r="AA710" s="1073">
        <f>+tab!$C$156</f>
        <v>0.62</v>
      </c>
      <c r="AB710" s="1074" t="e">
        <f t="shared" si="382"/>
        <v>#VALUE!</v>
      </c>
      <c r="AC710" s="1074" t="e">
        <f t="shared" si="383"/>
        <v>#VALUE!</v>
      </c>
      <c r="AD710" s="1074" t="e">
        <f t="shared" si="384"/>
        <v>#VALUE!</v>
      </c>
      <c r="AE710" s="1075" t="e">
        <f t="shared" si="373"/>
        <v>#VALUE!</v>
      </c>
      <c r="AF710" s="1075" t="e">
        <f t="shared" si="374"/>
        <v>#VALUE!</v>
      </c>
      <c r="AG710" s="1076">
        <f>IF(H710&gt;8,tab!C$157,tab!C$160)</f>
        <v>0.5</v>
      </c>
      <c r="AH710" s="1050">
        <f t="shared" si="375"/>
        <v>0</v>
      </c>
      <c r="AI710" s="1050">
        <f t="shared" si="376"/>
        <v>0</v>
      </c>
      <c r="AJ710" s="1077" t="e">
        <f t="shared" si="377"/>
        <v>#VALUE!</v>
      </c>
      <c r="AK710" s="1053" t="e">
        <f t="shared" si="378"/>
        <v>#VALUE!</v>
      </c>
      <c r="AL710" s="1052">
        <f t="shared" si="379"/>
        <v>30</v>
      </c>
      <c r="AM710" s="1052">
        <f t="shared" si="380"/>
        <v>30</v>
      </c>
      <c r="AN710" s="1078">
        <f t="shared" si="381"/>
        <v>0</v>
      </c>
      <c r="AU710" s="51"/>
      <c r="AV710" s="51"/>
    </row>
    <row r="711" spans="3:48" ht="13.15" customHeight="1" x14ac:dyDescent="0.2">
      <c r="C711" s="45"/>
      <c r="D711" s="196" t="str">
        <f>IF(op!D599=0,"",op!D599)</f>
        <v/>
      </c>
      <c r="E711" s="196" t="str">
        <f>IF(op!E599=0,"",op!E599)</f>
        <v/>
      </c>
      <c r="F711" s="196" t="str">
        <f>IF(op!F599=0,"",op!F599)</f>
        <v/>
      </c>
      <c r="G711" s="48" t="str">
        <f>IF(op!G599="","",op!G599+1)</f>
        <v/>
      </c>
      <c r="H711" s="1294" t="str">
        <f>IF(op!H599=0,"",op!H599)</f>
        <v/>
      </c>
      <c r="I711" s="48" t="str">
        <f>IF(op!I599=0,"",op!I599)</f>
        <v/>
      </c>
      <c r="J711" s="198" t="str">
        <f t="shared" si="365"/>
        <v/>
      </c>
      <c r="K711" s="1295" t="str">
        <f>IF(op!K599=0,0,op!K599)</f>
        <v/>
      </c>
      <c r="L711" s="963"/>
      <c r="M711" s="951" t="str">
        <f>IF(K711="","",IF(op!M599=0,0,op!M599))</f>
        <v/>
      </c>
      <c r="N711" s="951" t="str">
        <f>IF(K711="","",IF(op!N599=0,0,op!N599))</f>
        <v/>
      </c>
      <c r="O711" s="1083" t="str">
        <f t="shared" si="366"/>
        <v/>
      </c>
      <c r="P711" s="1084" t="str">
        <f t="shared" si="367"/>
        <v/>
      </c>
      <c r="Q711" s="1084" t="str">
        <f t="shared" si="368"/>
        <v/>
      </c>
      <c r="R711" s="963"/>
      <c r="S711" s="1027" t="str">
        <f t="shared" si="369"/>
        <v/>
      </c>
      <c r="T711" s="1027" t="str">
        <f t="shared" si="370"/>
        <v/>
      </c>
      <c r="U711" s="1148" t="str">
        <f t="shared" si="371"/>
        <v/>
      </c>
      <c r="V711" s="6"/>
      <c r="Z711" s="1072" t="str">
        <f t="shared" si="372"/>
        <v/>
      </c>
      <c r="AA711" s="1073">
        <f>+tab!$C$156</f>
        <v>0.62</v>
      </c>
      <c r="AB711" s="1074" t="e">
        <f t="shared" si="382"/>
        <v>#VALUE!</v>
      </c>
      <c r="AC711" s="1074" t="e">
        <f t="shared" si="383"/>
        <v>#VALUE!</v>
      </c>
      <c r="AD711" s="1074" t="e">
        <f t="shared" si="384"/>
        <v>#VALUE!</v>
      </c>
      <c r="AE711" s="1075" t="e">
        <f t="shared" si="373"/>
        <v>#VALUE!</v>
      </c>
      <c r="AF711" s="1075" t="e">
        <f t="shared" si="374"/>
        <v>#VALUE!</v>
      </c>
      <c r="AG711" s="1076">
        <f>IF(H711&gt;8,tab!C$157,tab!C$160)</f>
        <v>0.5</v>
      </c>
      <c r="AH711" s="1050">
        <f t="shared" si="375"/>
        <v>0</v>
      </c>
      <c r="AI711" s="1050">
        <f t="shared" si="376"/>
        <v>0</v>
      </c>
      <c r="AJ711" s="1077" t="e">
        <f t="shared" si="377"/>
        <v>#VALUE!</v>
      </c>
      <c r="AK711" s="1053" t="e">
        <f t="shared" si="378"/>
        <v>#VALUE!</v>
      </c>
      <c r="AL711" s="1052">
        <f t="shared" si="379"/>
        <v>30</v>
      </c>
      <c r="AM711" s="1052">
        <f t="shared" si="380"/>
        <v>30</v>
      </c>
      <c r="AN711" s="1078">
        <f t="shared" si="381"/>
        <v>0</v>
      </c>
      <c r="AU711" s="51"/>
      <c r="AV711" s="51"/>
    </row>
    <row r="712" spans="3:48" ht="13.15" customHeight="1" x14ac:dyDescent="0.2">
      <c r="C712" s="45"/>
      <c r="D712" s="196" t="str">
        <f>IF(op!D600=0,"",op!D600)</f>
        <v/>
      </c>
      <c r="E712" s="196" t="str">
        <f>IF(op!E600=0,"",op!E600)</f>
        <v/>
      </c>
      <c r="F712" s="196" t="str">
        <f>IF(op!F600=0,"",op!F600)</f>
        <v/>
      </c>
      <c r="G712" s="48" t="str">
        <f>IF(op!G600="","",op!G600+1)</f>
        <v/>
      </c>
      <c r="H712" s="1294" t="str">
        <f>IF(op!H600=0,"",op!H600)</f>
        <v/>
      </c>
      <c r="I712" s="48" t="str">
        <f>IF(op!I600=0,"",op!I600)</f>
        <v/>
      </c>
      <c r="J712" s="198" t="str">
        <f t="shared" si="365"/>
        <v/>
      </c>
      <c r="K712" s="1295" t="str">
        <f>IF(op!K600=0,0,op!K600)</f>
        <v/>
      </c>
      <c r="L712" s="963"/>
      <c r="M712" s="951" t="str">
        <f>IF(K712="","",IF(op!M600=0,0,op!M600))</f>
        <v/>
      </c>
      <c r="N712" s="951" t="str">
        <f>IF(K712="","",IF(op!N600=0,0,op!N600))</f>
        <v/>
      </c>
      <c r="O712" s="1083" t="str">
        <f t="shared" si="366"/>
        <v/>
      </c>
      <c r="P712" s="1084" t="str">
        <f t="shared" si="367"/>
        <v/>
      </c>
      <c r="Q712" s="1084" t="str">
        <f t="shared" si="368"/>
        <v/>
      </c>
      <c r="R712" s="963"/>
      <c r="S712" s="1027" t="str">
        <f t="shared" si="369"/>
        <v/>
      </c>
      <c r="T712" s="1027" t="str">
        <f t="shared" si="370"/>
        <v/>
      </c>
      <c r="U712" s="1148" t="str">
        <f t="shared" si="371"/>
        <v/>
      </c>
      <c r="V712" s="6"/>
      <c r="Z712" s="1072" t="str">
        <f t="shared" si="372"/>
        <v/>
      </c>
      <c r="AA712" s="1073">
        <f>+tab!$C$156</f>
        <v>0.62</v>
      </c>
      <c r="AB712" s="1074" t="e">
        <f t="shared" si="382"/>
        <v>#VALUE!</v>
      </c>
      <c r="AC712" s="1074" t="e">
        <f t="shared" si="383"/>
        <v>#VALUE!</v>
      </c>
      <c r="AD712" s="1074" t="e">
        <f t="shared" si="384"/>
        <v>#VALUE!</v>
      </c>
      <c r="AE712" s="1075" t="e">
        <f t="shared" si="373"/>
        <v>#VALUE!</v>
      </c>
      <c r="AF712" s="1075" t="e">
        <f t="shared" si="374"/>
        <v>#VALUE!</v>
      </c>
      <c r="AG712" s="1076">
        <f>IF(H712&gt;8,tab!C$157,tab!C$160)</f>
        <v>0.5</v>
      </c>
      <c r="AH712" s="1050">
        <f t="shared" si="375"/>
        <v>0</v>
      </c>
      <c r="AI712" s="1050">
        <f t="shared" si="376"/>
        <v>0</v>
      </c>
      <c r="AJ712" s="1077" t="e">
        <f t="shared" si="377"/>
        <v>#VALUE!</v>
      </c>
      <c r="AK712" s="1053" t="e">
        <f t="shared" si="378"/>
        <v>#VALUE!</v>
      </c>
      <c r="AL712" s="1052">
        <f t="shared" si="379"/>
        <v>30</v>
      </c>
      <c r="AM712" s="1052">
        <f t="shared" si="380"/>
        <v>30</v>
      </c>
      <c r="AN712" s="1078">
        <f t="shared" si="381"/>
        <v>0</v>
      </c>
      <c r="AU712" s="51"/>
      <c r="AV712" s="51"/>
    </row>
    <row r="713" spans="3:48" ht="13.15" customHeight="1" x14ac:dyDescent="0.2">
      <c r="C713" s="45"/>
      <c r="D713" s="196" t="str">
        <f>IF(op!D601=0,"",op!D601)</f>
        <v/>
      </c>
      <c r="E713" s="196" t="str">
        <f>IF(op!E601=0,"",op!E601)</f>
        <v/>
      </c>
      <c r="F713" s="196" t="str">
        <f>IF(op!F601=0,"",op!F601)</f>
        <v/>
      </c>
      <c r="G713" s="48" t="str">
        <f>IF(op!G601="","",op!G601+1)</f>
        <v/>
      </c>
      <c r="H713" s="1294" t="str">
        <f>IF(op!H601=0,"",op!H601)</f>
        <v/>
      </c>
      <c r="I713" s="48" t="str">
        <f>IF(op!I601=0,"",op!I601)</f>
        <v/>
      </c>
      <c r="J713" s="198" t="str">
        <f t="shared" si="365"/>
        <v/>
      </c>
      <c r="K713" s="1295" t="str">
        <f>IF(op!K601=0,0,op!K601)</f>
        <v/>
      </c>
      <c r="L713" s="963"/>
      <c r="M713" s="951" t="str">
        <f>IF(K713="","",IF(op!M601=0,0,op!M601))</f>
        <v/>
      </c>
      <c r="N713" s="951" t="str">
        <f>IF(K713="","",IF(op!N601=0,0,op!N601))</f>
        <v/>
      </c>
      <c r="O713" s="1083" t="str">
        <f t="shared" si="366"/>
        <v/>
      </c>
      <c r="P713" s="1084" t="str">
        <f t="shared" si="367"/>
        <v/>
      </c>
      <c r="Q713" s="1084" t="str">
        <f t="shared" si="368"/>
        <v/>
      </c>
      <c r="R713" s="963"/>
      <c r="S713" s="1027" t="str">
        <f t="shared" si="369"/>
        <v/>
      </c>
      <c r="T713" s="1027" t="str">
        <f t="shared" si="370"/>
        <v/>
      </c>
      <c r="U713" s="1148" t="str">
        <f t="shared" si="371"/>
        <v/>
      </c>
      <c r="V713" s="6"/>
      <c r="Z713" s="1072" t="str">
        <f t="shared" si="372"/>
        <v/>
      </c>
      <c r="AA713" s="1073">
        <f>+tab!$C$156</f>
        <v>0.62</v>
      </c>
      <c r="AB713" s="1074" t="e">
        <f t="shared" si="382"/>
        <v>#VALUE!</v>
      </c>
      <c r="AC713" s="1074" t="e">
        <f t="shared" si="383"/>
        <v>#VALUE!</v>
      </c>
      <c r="AD713" s="1074" t="e">
        <f t="shared" si="384"/>
        <v>#VALUE!</v>
      </c>
      <c r="AE713" s="1075" t="e">
        <f t="shared" si="373"/>
        <v>#VALUE!</v>
      </c>
      <c r="AF713" s="1075" t="e">
        <f t="shared" si="374"/>
        <v>#VALUE!</v>
      </c>
      <c r="AG713" s="1076">
        <f>IF(H713&gt;8,tab!C$157,tab!C$160)</f>
        <v>0.5</v>
      </c>
      <c r="AH713" s="1050">
        <f t="shared" si="375"/>
        <v>0</v>
      </c>
      <c r="AI713" s="1050">
        <f t="shared" si="376"/>
        <v>0</v>
      </c>
      <c r="AJ713" s="1077" t="e">
        <f t="shared" si="377"/>
        <v>#VALUE!</v>
      </c>
      <c r="AK713" s="1053" t="e">
        <f t="shared" si="378"/>
        <v>#VALUE!</v>
      </c>
      <c r="AL713" s="1052">
        <f t="shared" si="379"/>
        <v>30</v>
      </c>
      <c r="AM713" s="1052">
        <f t="shared" si="380"/>
        <v>30</v>
      </c>
      <c r="AN713" s="1078">
        <f t="shared" si="381"/>
        <v>0</v>
      </c>
      <c r="AU713" s="51"/>
      <c r="AV713" s="51"/>
    </row>
    <row r="714" spans="3:48" ht="13.15" customHeight="1" x14ac:dyDescent="0.2">
      <c r="C714" s="45"/>
      <c r="D714" s="196" t="str">
        <f>IF(op!D602=0,"",op!D602)</f>
        <v/>
      </c>
      <c r="E714" s="196" t="str">
        <f>IF(op!E602=0,"",op!E602)</f>
        <v/>
      </c>
      <c r="F714" s="196" t="str">
        <f>IF(op!F602=0,"",op!F602)</f>
        <v/>
      </c>
      <c r="G714" s="48" t="str">
        <f>IF(op!G602="","",op!G602+1)</f>
        <v/>
      </c>
      <c r="H714" s="1294" t="str">
        <f>IF(op!H602=0,"",op!H602)</f>
        <v/>
      </c>
      <c r="I714" s="48" t="str">
        <f>IF(op!I602=0,"",op!I602)</f>
        <v/>
      </c>
      <c r="J714" s="198" t="str">
        <f t="shared" si="365"/>
        <v/>
      </c>
      <c r="K714" s="1295" t="str">
        <f>IF(op!K602=0,0,op!K602)</f>
        <v/>
      </c>
      <c r="L714" s="963"/>
      <c r="M714" s="951" t="str">
        <f>IF(K714="","",IF(op!M602=0,0,op!M602))</f>
        <v/>
      </c>
      <c r="N714" s="951" t="str">
        <f>IF(K714="","",IF(op!N602=0,0,op!N602))</f>
        <v/>
      </c>
      <c r="O714" s="1083" t="str">
        <f t="shared" si="366"/>
        <v/>
      </c>
      <c r="P714" s="1084" t="str">
        <f t="shared" si="367"/>
        <v/>
      </c>
      <c r="Q714" s="1084" t="str">
        <f t="shared" si="368"/>
        <v/>
      </c>
      <c r="R714" s="963"/>
      <c r="S714" s="1027" t="str">
        <f t="shared" si="369"/>
        <v/>
      </c>
      <c r="T714" s="1027" t="str">
        <f t="shared" si="370"/>
        <v/>
      </c>
      <c r="U714" s="1148" t="str">
        <f t="shared" si="371"/>
        <v/>
      </c>
      <c r="V714" s="6"/>
      <c r="Z714" s="1072" t="str">
        <f t="shared" si="372"/>
        <v/>
      </c>
      <c r="AA714" s="1073">
        <f>+tab!$C$156</f>
        <v>0.62</v>
      </c>
      <c r="AB714" s="1074" t="e">
        <f t="shared" si="382"/>
        <v>#VALUE!</v>
      </c>
      <c r="AC714" s="1074" t="e">
        <f t="shared" si="383"/>
        <v>#VALUE!</v>
      </c>
      <c r="AD714" s="1074" t="e">
        <f t="shared" si="384"/>
        <v>#VALUE!</v>
      </c>
      <c r="AE714" s="1075" t="e">
        <f t="shared" si="373"/>
        <v>#VALUE!</v>
      </c>
      <c r="AF714" s="1075" t="e">
        <f t="shared" si="374"/>
        <v>#VALUE!</v>
      </c>
      <c r="AG714" s="1076">
        <f>IF(H714&gt;8,tab!C$157,tab!C$160)</f>
        <v>0.5</v>
      </c>
      <c r="AH714" s="1050">
        <f t="shared" si="375"/>
        <v>0</v>
      </c>
      <c r="AI714" s="1050">
        <f t="shared" si="376"/>
        <v>0</v>
      </c>
      <c r="AJ714" s="1077" t="e">
        <f t="shared" si="377"/>
        <v>#VALUE!</v>
      </c>
      <c r="AK714" s="1053" t="e">
        <f t="shared" si="378"/>
        <v>#VALUE!</v>
      </c>
      <c r="AL714" s="1052">
        <f t="shared" si="379"/>
        <v>30</v>
      </c>
      <c r="AM714" s="1052">
        <f t="shared" si="380"/>
        <v>30</v>
      </c>
      <c r="AN714" s="1078">
        <f t="shared" si="381"/>
        <v>0</v>
      </c>
      <c r="AU714" s="51"/>
      <c r="AV714" s="51"/>
    </row>
    <row r="715" spans="3:48" ht="13.15" customHeight="1" x14ac:dyDescent="0.2">
      <c r="C715" s="45"/>
      <c r="D715" s="196" t="str">
        <f>IF(op!D603=0,"",op!D603)</f>
        <v/>
      </c>
      <c r="E715" s="196" t="str">
        <f>IF(op!E603=0,"",op!E603)</f>
        <v/>
      </c>
      <c r="F715" s="196" t="str">
        <f>IF(op!F603=0,"",op!F603)</f>
        <v/>
      </c>
      <c r="G715" s="48" t="str">
        <f>IF(op!G603="","",op!G603+1)</f>
        <v/>
      </c>
      <c r="H715" s="1294" t="str">
        <f>IF(op!H603=0,"",op!H603)</f>
        <v/>
      </c>
      <c r="I715" s="48" t="str">
        <f>IF(op!I603=0,"",op!I603)</f>
        <v/>
      </c>
      <c r="J715" s="198" t="str">
        <f t="shared" si="365"/>
        <v/>
      </c>
      <c r="K715" s="1295" t="str">
        <f>IF(op!K603=0,0,op!K603)</f>
        <v/>
      </c>
      <c r="L715" s="963"/>
      <c r="M715" s="951" t="str">
        <f>IF(K715="","",IF(op!M603=0,0,op!M603))</f>
        <v/>
      </c>
      <c r="N715" s="951" t="str">
        <f>IF(K715="","",IF(op!N603=0,0,op!N603))</f>
        <v/>
      </c>
      <c r="O715" s="1083" t="str">
        <f t="shared" si="366"/>
        <v/>
      </c>
      <c r="P715" s="1084" t="str">
        <f t="shared" si="367"/>
        <v/>
      </c>
      <c r="Q715" s="1084" t="str">
        <f t="shared" si="368"/>
        <v/>
      </c>
      <c r="R715" s="963"/>
      <c r="S715" s="1027" t="str">
        <f t="shared" si="369"/>
        <v/>
      </c>
      <c r="T715" s="1027" t="str">
        <f t="shared" si="370"/>
        <v/>
      </c>
      <c r="U715" s="1148" t="str">
        <f t="shared" si="371"/>
        <v/>
      </c>
      <c r="V715" s="6"/>
      <c r="Z715" s="1072" t="str">
        <f t="shared" si="372"/>
        <v/>
      </c>
      <c r="AA715" s="1073">
        <f>+tab!$C$156</f>
        <v>0.62</v>
      </c>
      <c r="AB715" s="1074" t="e">
        <f t="shared" si="382"/>
        <v>#VALUE!</v>
      </c>
      <c r="AC715" s="1074" t="e">
        <f t="shared" si="383"/>
        <v>#VALUE!</v>
      </c>
      <c r="AD715" s="1074" t="e">
        <f t="shared" si="384"/>
        <v>#VALUE!</v>
      </c>
      <c r="AE715" s="1075" t="e">
        <f t="shared" si="373"/>
        <v>#VALUE!</v>
      </c>
      <c r="AF715" s="1075" t="e">
        <f t="shared" si="374"/>
        <v>#VALUE!</v>
      </c>
      <c r="AG715" s="1076">
        <f>IF(H715&gt;8,tab!C$157,tab!C$160)</f>
        <v>0.5</v>
      </c>
      <c r="AH715" s="1050">
        <f t="shared" si="375"/>
        <v>0</v>
      </c>
      <c r="AI715" s="1050">
        <f t="shared" si="376"/>
        <v>0</v>
      </c>
      <c r="AJ715" s="1077" t="e">
        <f t="shared" si="377"/>
        <v>#VALUE!</v>
      </c>
      <c r="AK715" s="1053" t="e">
        <f t="shared" si="378"/>
        <v>#VALUE!</v>
      </c>
      <c r="AL715" s="1052">
        <f t="shared" si="379"/>
        <v>30</v>
      </c>
      <c r="AM715" s="1052">
        <f t="shared" si="380"/>
        <v>30</v>
      </c>
      <c r="AN715" s="1078">
        <f t="shared" si="381"/>
        <v>0</v>
      </c>
      <c r="AU715" s="51"/>
      <c r="AV715" s="51"/>
    </row>
    <row r="716" spans="3:48" ht="13.15" customHeight="1" x14ac:dyDescent="0.2">
      <c r="C716" s="45"/>
      <c r="D716" s="196" t="str">
        <f>IF(op!D604=0,"",op!D604)</f>
        <v/>
      </c>
      <c r="E716" s="196" t="str">
        <f>IF(op!E604=0,"",op!E604)</f>
        <v/>
      </c>
      <c r="F716" s="196" t="str">
        <f>IF(op!F604=0,"",op!F604)</f>
        <v/>
      </c>
      <c r="G716" s="48" t="str">
        <f>IF(op!G604="","",op!G604+1)</f>
        <v/>
      </c>
      <c r="H716" s="1294" t="str">
        <f>IF(op!H604=0,"",op!H604)</f>
        <v/>
      </c>
      <c r="I716" s="48" t="str">
        <f>IF(op!I604=0,"",op!I604)</f>
        <v/>
      </c>
      <c r="J716" s="198" t="str">
        <f t="shared" si="365"/>
        <v/>
      </c>
      <c r="K716" s="1295" t="str">
        <f>IF(op!K604=0,0,op!K604)</f>
        <v/>
      </c>
      <c r="L716" s="963"/>
      <c r="M716" s="951" t="str">
        <f>IF(K716="","",IF(op!M604=0,0,op!M604))</f>
        <v/>
      </c>
      <c r="N716" s="951" t="str">
        <f>IF(K716="","",IF(op!N604=0,0,op!N604))</f>
        <v/>
      </c>
      <c r="O716" s="1083" t="str">
        <f t="shared" si="366"/>
        <v/>
      </c>
      <c r="P716" s="1084" t="str">
        <f t="shared" si="367"/>
        <v/>
      </c>
      <c r="Q716" s="1084" t="str">
        <f t="shared" si="368"/>
        <v/>
      </c>
      <c r="R716" s="963"/>
      <c r="S716" s="1027" t="str">
        <f t="shared" si="369"/>
        <v/>
      </c>
      <c r="T716" s="1027" t="str">
        <f t="shared" si="370"/>
        <v/>
      </c>
      <c r="U716" s="1148" t="str">
        <f t="shared" si="371"/>
        <v/>
      </c>
      <c r="V716" s="6"/>
      <c r="Z716" s="1072" t="str">
        <f t="shared" si="372"/>
        <v/>
      </c>
      <c r="AA716" s="1073">
        <f>+tab!$C$156</f>
        <v>0.62</v>
      </c>
      <c r="AB716" s="1074" t="e">
        <f t="shared" si="382"/>
        <v>#VALUE!</v>
      </c>
      <c r="AC716" s="1074" t="e">
        <f t="shared" si="383"/>
        <v>#VALUE!</v>
      </c>
      <c r="AD716" s="1074" t="e">
        <f t="shared" si="384"/>
        <v>#VALUE!</v>
      </c>
      <c r="AE716" s="1075" t="e">
        <f t="shared" si="373"/>
        <v>#VALUE!</v>
      </c>
      <c r="AF716" s="1075" t="e">
        <f t="shared" si="374"/>
        <v>#VALUE!</v>
      </c>
      <c r="AG716" s="1076">
        <f>IF(H716&gt;8,tab!C$157,tab!C$160)</f>
        <v>0.5</v>
      </c>
      <c r="AH716" s="1050">
        <f t="shared" si="375"/>
        <v>0</v>
      </c>
      <c r="AI716" s="1050">
        <f t="shared" si="376"/>
        <v>0</v>
      </c>
      <c r="AJ716" s="1077" t="e">
        <f t="shared" si="377"/>
        <v>#VALUE!</v>
      </c>
      <c r="AK716" s="1053" t="e">
        <f t="shared" si="378"/>
        <v>#VALUE!</v>
      </c>
      <c r="AL716" s="1052">
        <f t="shared" si="379"/>
        <v>30</v>
      </c>
      <c r="AM716" s="1052">
        <f t="shared" si="380"/>
        <v>30</v>
      </c>
      <c r="AN716" s="1078">
        <f t="shared" si="381"/>
        <v>0</v>
      </c>
      <c r="AU716" s="51"/>
      <c r="AV716" s="51"/>
    </row>
    <row r="717" spans="3:48" ht="13.15" customHeight="1" x14ac:dyDescent="0.2">
      <c r="C717" s="45"/>
      <c r="D717" s="196" t="str">
        <f>IF(op!D605=0,"",op!D605)</f>
        <v/>
      </c>
      <c r="E717" s="196" t="str">
        <f>IF(op!E605=0,"",op!E605)</f>
        <v/>
      </c>
      <c r="F717" s="196" t="str">
        <f>IF(op!F605=0,"",op!F605)</f>
        <v/>
      </c>
      <c r="G717" s="48" t="str">
        <f>IF(op!G605="","",op!G605+1)</f>
        <v/>
      </c>
      <c r="H717" s="1294" t="str">
        <f>IF(op!H605=0,"",op!H605)</f>
        <v/>
      </c>
      <c r="I717" s="48" t="str">
        <f>IF(op!I605=0,"",op!I605)</f>
        <v/>
      </c>
      <c r="J717" s="198" t="str">
        <f t="shared" si="365"/>
        <v/>
      </c>
      <c r="K717" s="1295" t="str">
        <f>IF(op!K605=0,0,op!K605)</f>
        <v/>
      </c>
      <c r="L717" s="963"/>
      <c r="M717" s="951" t="str">
        <f>IF(K717="","",IF(op!M605=0,0,op!M605))</f>
        <v/>
      </c>
      <c r="N717" s="951" t="str">
        <f>IF(K717="","",IF(op!N605=0,0,op!N605))</f>
        <v/>
      </c>
      <c r="O717" s="1083" t="str">
        <f t="shared" si="366"/>
        <v/>
      </c>
      <c r="P717" s="1084" t="str">
        <f t="shared" si="367"/>
        <v/>
      </c>
      <c r="Q717" s="1084" t="str">
        <f t="shared" si="368"/>
        <v/>
      </c>
      <c r="R717" s="963"/>
      <c r="S717" s="1027" t="str">
        <f t="shared" si="369"/>
        <v/>
      </c>
      <c r="T717" s="1027" t="str">
        <f t="shared" si="370"/>
        <v/>
      </c>
      <c r="U717" s="1148" t="str">
        <f t="shared" si="371"/>
        <v/>
      </c>
      <c r="V717" s="6"/>
      <c r="Z717" s="1072" t="str">
        <f t="shared" si="372"/>
        <v/>
      </c>
      <c r="AA717" s="1073">
        <f>+tab!$C$156</f>
        <v>0.62</v>
      </c>
      <c r="AB717" s="1074" t="e">
        <f t="shared" si="382"/>
        <v>#VALUE!</v>
      </c>
      <c r="AC717" s="1074" t="e">
        <f t="shared" si="383"/>
        <v>#VALUE!</v>
      </c>
      <c r="AD717" s="1074" t="e">
        <f t="shared" si="384"/>
        <v>#VALUE!</v>
      </c>
      <c r="AE717" s="1075" t="e">
        <f t="shared" si="373"/>
        <v>#VALUE!</v>
      </c>
      <c r="AF717" s="1075" t="e">
        <f t="shared" si="374"/>
        <v>#VALUE!</v>
      </c>
      <c r="AG717" s="1076">
        <f>IF(H717&gt;8,tab!C$157,tab!C$160)</f>
        <v>0.5</v>
      </c>
      <c r="AH717" s="1050">
        <f t="shared" si="375"/>
        <v>0</v>
      </c>
      <c r="AI717" s="1050">
        <f t="shared" si="376"/>
        <v>0</v>
      </c>
      <c r="AJ717" s="1077" t="e">
        <f t="shared" si="377"/>
        <v>#VALUE!</v>
      </c>
      <c r="AK717" s="1053" t="e">
        <f t="shared" si="378"/>
        <v>#VALUE!</v>
      </c>
      <c r="AL717" s="1052">
        <f t="shared" si="379"/>
        <v>30</v>
      </c>
      <c r="AM717" s="1052">
        <f t="shared" si="380"/>
        <v>30</v>
      </c>
      <c r="AN717" s="1078">
        <f t="shared" si="381"/>
        <v>0</v>
      </c>
      <c r="AU717" s="51"/>
      <c r="AV717" s="51"/>
    </row>
    <row r="718" spans="3:48" ht="13.15" customHeight="1" x14ac:dyDescent="0.2">
      <c r="C718" s="45"/>
      <c r="D718" s="196" t="str">
        <f>IF(op!D606=0,"",op!D606)</f>
        <v/>
      </c>
      <c r="E718" s="196" t="str">
        <f>IF(op!E606=0,"",op!E606)</f>
        <v/>
      </c>
      <c r="F718" s="196" t="str">
        <f>IF(op!F606=0,"",op!F606)</f>
        <v/>
      </c>
      <c r="G718" s="48" t="str">
        <f>IF(op!G606="","",op!G606+1)</f>
        <v/>
      </c>
      <c r="H718" s="1294" t="str">
        <f>IF(op!H606=0,"",op!H606)</f>
        <v/>
      </c>
      <c r="I718" s="48" t="str">
        <f>IF(op!I606=0,"",op!I606)</f>
        <v/>
      </c>
      <c r="J718" s="198" t="str">
        <f t="shared" si="365"/>
        <v/>
      </c>
      <c r="K718" s="1295" t="str">
        <f>IF(op!K606=0,0,op!K606)</f>
        <v/>
      </c>
      <c r="L718" s="963"/>
      <c r="M718" s="951" t="str">
        <f>IF(K718="","",IF(op!M606=0,0,op!M606))</f>
        <v/>
      </c>
      <c r="N718" s="951" t="str">
        <f>IF(K718="","",IF(op!N606=0,0,op!N606))</f>
        <v/>
      </c>
      <c r="O718" s="1083" t="str">
        <f t="shared" si="366"/>
        <v/>
      </c>
      <c r="P718" s="1084" t="str">
        <f t="shared" si="367"/>
        <v/>
      </c>
      <c r="Q718" s="1084" t="str">
        <f t="shared" si="368"/>
        <v/>
      </c>
      <c r="R718" s="963"/>
      <c r="S718" s="1027" t="str">
        <f t="shared" si="369"/>
        <v/>
      </c>
      <c r="T718" s="1027" t="str">
        <f t="shared" si="370"/>
        <v/>
      </c>
      <c r="U718" s="1148" t="str">
        <f t="shared" si="371"/>
        <v/>
      </c>
      <c r="V718" s="6"/>
      <c r="Z718" s="1072" t="str">
        <f t="shared" si="372"/>
        <v/>
      </c>
      <c r="AA718" s="1073">
        <f>+tab!$C$156</f>
        <v>0.62</v>
      </c>
      <c r="AB718" s="1074" t="e">
        <f t="shared" si="382"/>
        <v>#VALUE!</v>
      </c>
      <c r="AC718" s="1074" t="e">
        <f t="shared" si="383"/>
        <v>#VALUE!</v>
      </c>
      <c r="AD718" s="1074" t="e">
        <f t="shared" si="384"/>
        <v>#VALUE!</v>
      </c>
      <c r="AE718" s="1075" t="e">
        <f t="shared" si="373"/>
        <v>#VALUE!</v>
      </c>
      <c r="AF718" s="1075" t="e">
        <f t="shared" si="374"/>
        <v>#VALUE!</v>
      </c>
      <c r="AG718" s="1076">
        <f>IF(H718&gt;8,tab!C$157,tab!C$160)</f>
        <v>0.5</v>
      </c>
      <c r="AH718" s="1050">
        <f t="shared" si="375"/>
        <v>0</v>
      </c>
      <c r="AI718" s="1050">
        <f t="shared" si="376"/>
        <v>0</v>
      </c>
      <c r="AJ718" s="1077" t="e">
        <f t="shared" si="377"/>
        <v>#VALUE!</v>
      </c>
      <c r="AK718" s="1053" t="e">
        <f t="shared" si="378"/>
        <v>#VALUE!</v>
      </c>
      <c r="AL718" s="1052">
        <f t="shared" si="379"/>
        <v>30</v>
      </c>
      <c r="AM718" s="1052">
        <f t="shared" si="380"/>
        <v>30</v>
      </c>
      <c r="AN718" s="1078">
        <f t="shared" si="381"/>
        <v>0</v>
      </c>
      <c r="AU718" s="51"/>
      <c r="AV718" s="51"/>
    </row>
    <row r="719" spans="3:48" ht="13.15" customHeight="1" x14ac:dyDescent="0.2">
      <c r="C719" s="45"/>
      <c r="D719" s="196" t="str">
        <f>IF(op!D607=0,"",op!D607)</f>
        <v/>
      </c>
      <c r="E719" s="196" t="str">
        <f>IF(op!E607=0,"",op!E607)</f>
        <v/>
      </c>
      <c r="F719" s="196" t="str">
        <f>IF(op!F607=0,"",op!F607)</f>
        <v/>
      </c>
      <c r="G719" s="48" t="str">
        <f>IF(op!G607="","",op!G607+1)</f>
        <v/>
      </c>
      <c r="H719" s="1294" t="str">
        <f>IF(op!H607=0,"",op!H607)</f>
        <v/>
      </c>
      <c r="I719" s="48" t="str">
        <f>IF(op!I607=0,"",op!I607)</f>
        <v/>
      </c>
      <c r="J719" s="198" t="str">
        <f t="shared" si="365"/>
        <v/>
      </c>
      <c r="K719" s="1295" t="str">
        <f>IF(op!K607=0,0,op!K607)</f>
        <v/>
      </c>
      <c r="L719" s="963"/>
      <c r="M719" s="951" t="str">
        <f>IF(K719="","",IF(op!M607=0,0,op!M607))</f>
        <v/>
      </c>
      <c r="N719" s="951" t="str">
        <f>IF(K719="","",IF(op!N607=0,0,op!N607))</f>
        <v/>
      </c>
      <c r="O719" s="1083" t="str">
        <f t="shared" si="366"/>
        <v/>
      </c>
      <c r="P719" s="1084" t="str">
        <f t="shared" si="367"/>
        <v/>
      </c>
      <c r="Q719" s="1084" t="str">
        <f t="shared" si="368"/>
        <v/>
      </c>
      <c r="R719" s="963"/>
      <c r="S719" s="1027" t="str">
        <f t="shared" si="369"/>
        <v/>
      </c>
      <c r="T719" s="1027" t="str">
        <f t="shared" si="370"/>
        <v/>
      </c>
      <c r="U719" s="1148" t="str">
        <f t="shared" si="371"/>
        <v/>
      </c>
      <c r="V719" s="6"/>
      <c r="Z719" s="1072" t="str">
        <f t="shared" si="372"/>
        <v/>
      </c>
      <c r="AA719" s="1073">
        <f>+tab!$C$156</f>
        <v>0.62</v>
      </c>
      <c r="AB719" s="1074" t="e">
        <f t="shared" si="382"/>
        <v>#VALUE!</v>
      </c>
      <c r="AC719" s="1074" t="e">
        <f t="shared" si="383"/>
        <v>#VALUE!</v>
      </c>
      <c r="AD719" s="1074" t="e">
        <f t="shared" si="384"/>
        <v>#VALUE!</v>
      </c>
      <c r="AE719" s="1075" t="e">
        <f t="shared" si="373"/>
        <v>#VALUE!</v>
      </c>
      <c r="AF719" s="1075" t="e">
        <f t="shared" si="374"/>
        <v>#VALUE!</v>
      </c>
      <c r="AG719" s="1076">
        <f>IF(H719&gt;8,tab!C$157,tab!C$160)</f>
        <v>0.5</v>
      </c>
      <c r="AH719" s="1050">
        <f t="shared" si="375"/>
        <v>0</v>
      </c>
      <c r="AI719" s="1050">
        <f t="shared" si="376"/>
        <v>0</v>
      </c>
      <c r="AJ719" s="1077" t="e">
        <f t="shared" si="377"/>
        <v>#VALUE!</v>
      </c>
      <c r="AK719" s="1053" t="e">
        <f t="shared" si="378"/>
        <v>#VALUE!</v>
      </c>
      <c r="AL719" s="1052">
        <f t="shared" si="379"/>
        <v>30</v>
      </c>
      <c r="AM719" s="1052">
        <f t="shared" si="380"/>
        <v>30</v>
      </c>
      <c r="AN719" s="1078">
        <f t="shared" si="381"/>
        <v>0</v>
      </c>
      <c r="AU719" s="51"/>
      <c r="AV719" s="51"/>
    </row>
    <row r="720" spans="3:48" ht="13.15" customHeight="1" x14ac:dyDescent="0.2">
      <c r="C720" s="45"/>
      <c r="D720" s="196" t="str">
        <f>IF(op!D608=0,"",op!D608)</f>
        <v/>
      </c>
      <c r="E720" s="196" t="str">
        <f>IF(op!E608=0,"",op!E608)</f>
        <v/>
      </c>
      <c r="F720" s="196" t="str">
        <f>IF(op!F608=0,"",op!F608)</f>
        <v/>
      </c>
      <c r="G720" s="48" t="str">
        <f>IF(op!G608="","",op!G608+1)</f>
        <v/>
      </c>
      <c r="H720" s="1294" t="str">
        <f>IF(op!H608=0,"",op!H608)</f>
        <v/>
      </c>
      <c r="I720" s="48" t="str">
        <f>IF(op!I608=0,"",op!I608)</f>
        <v/>
      </c>
      <c r="J720" s="198" t="str">
        <f t="shared" si="365"/>
        <v/>
      </c>
      <c r="K720" s="1295" t="str">
        <f>IF(op!K608=0,0,op!K608)</f>
        <v/>
      </c>
      <c r="L720" s="963"/>
      <c r="M720" s="951" t="str">
        <f>IF(K720="","",IF(op!M608=0,0,op!M608))</f>
        <v/>
      </c>
      <c r="N720" s="951" t="str">
        <f>IF(K720="","",IF(op!N608=0,0,op!N608))</f>
        <v/>
      </c>
      <c r="O720" s="1083" t="str">
        <f t="shared" si="366"/>
        <v/>
      </c>
      <c r="P720" s="1084" t="str">
        <f t="shared" si="367"/>
        <v/>
      </c>
      <c r="Q720" s="1084" t="str">
        <f t="shared" si="368"/>
        <v/>
      </c>
      <c r="R720" s="963"/>
      <c r="S720" s="1027" t="str">
        <f t="shared" ref="S720:S751" si="385">IF(K720="","",(1659*K720-Q720)*AC720)</f>
        <v/>
      </c>
      <c r="T720" s="1027" t="str">
        <f t="shared" ref="T720:T751" si="386">IF(K720="","",(Q720*AD720)+AB720*(AE720+AF720*(1-AG720)))</f>
        <v/>
      </c>
      <c r="U720" s="1148" t="str">
        <f t="shared" si="371"/>
        <v/>
      </c>
      <c r="V720" s="6"/>
      <c r="Z720" s="1072" t="str">
        <f t="shared" ref="Z720:Z751" si="387">IF(I720="","",VLOOKUP(I720,Schaal2014,J720+1,FALSE))</f>
        <v/>
      </c>
      <c r="AA720" s="1073">
        <f>+tab!$C$156</f>
        <v>0.62</v>
      </c>
      <c r="AB720" s="1074" t="e">
        <f t="shared" si="382"/>
        <v>#VALUE!</v>
      </c>
      <c r="AC720" s="1074" t="e">
        <f t="shared" si="383"/>
        <v>#VALUE!</v>
      </c>
      <c r="AD720" s="1074" t="e">
        <f t="shared" si="384"/>
        <v>#VALUE!</v>
      </c>
      <c r="AE720" s="1075" t="e">
        <f t="shared" ref="AE720:AE751" si="388">O720+P720</f>
        <v>#VALUE!</v>
      </c>
      <c r="AF720" s="1075" t="e">
        <f t="shared" ref="AF720:AF751" si="389">M720+N720</f>
        <v>#VALUE!</v>
      </c>
      <c r="AG720" s="1076">
        <f>IF(H720&gt;8,tab!C$157,tab!C$160)</f>
        <v>0.5</v>
      </c>
      <c r="AH720" s="1050">
        <f t="shared" ref="AH720:AH751" si="390">IF(G720&lt;25,0,IF(G720=25,25,IF(G720&lt;40,0,IF(G720=40,40,IF(G720&gt;=40,0)))))</f>
        <v>0</v>
      </c>
      <c r="AI720" s="1050">
        <f t="shared" ref="AI720:AI751" si="391">IF(AH720=25,Z720*1.08*K720/2,IF(AH720=40,Z720*1.08*K720,IF(AH720=0,0)))</f>
        <v>0</v>
      </c>
      <c r="AJ720" s="1077" t="e">
        <f t="shared" ref="AJ720:AJ751" si="392">DATE(YEAR($E$345),MONTH(H720),DAY(H720))&gt;$E$345</f>
        <v>#VALUE!</v>
      </c>
      <c r="AK720" s="1053" t="e">
        <f t="shared" ref="AK720:AK751" si="393">YEAR($E$681)-YEAR(H720)-AJ720</f>
        <v>#VALUE!</v>
      </c>
      <c r="AL720" s="1052">
        <f t="shared" ref="AL720:AL751" si="394">IF((H720=""),30,AK720)</f>
        <v>30</v>
      </c>
      <c r="AM720" s="1052">
        <f t="shared" si="380"/>
        <v>30</v>
      </c>
      <c r="AN720" s="1078">
        <f t="shared" ref="AN720:AN751" si="395">(AM720*(SUM(K720:K720)))</f>
        <v>0</v>
      </c>
      <c r="AU720" s="51"/>
      <c r="AV720" s="51"/>
    </row>
    <row r="721" spans="3:48" ht="13.15" customHeight="1" x14ac:dyDescent="0.2">
      <c r="C721" s="45"/>
      <c r="D721" s="196" t="str">
        <f>IF(op!D609=0,"",op!D609)</f>
        <v/>
      </c>
      <c r="E721" s="196" t="str">
        <f>IF(op!E609=0,"",op!E609)</f>
        <v/>
      </c>
      <c r="F721" s="196" t="str">
        <f>IF(op!F609=0,"",op!F609)</f>
        <v/>
      </c>
      <c r="G721" s="48" t="str">
        <f>IF(op!G609="","",op!G609+1)</f>
        <v/>
      </c>
      <c r="H721" s="1294" t="str">
        <f>IF(op!H609=0,"",op!H609)</f>
        <v/>
      </c>
      <c r="I721" s="48" t="str">
        <f>IF(op!I609=0,"",op!I609)</f>
        <v/>
      </c>
      <c r="J721" s="198" t="str">
        <f t="shared" si="365"/>
        <v/>
      </c>
      <c r="K721" s="1295" t="str">
        <f>IF(op!K609=0,0,op!K609)</f>
        <v/>
      </c>
      <c r="L721" s="963"/>
      <c r="M721" s="951" t="str">
        <f>IF(K721="","",IF(op!M609=0,0,op!M609))</f>
        <v/>
      </c>
      <c r="N721" s="951" t="str">
        <f>IF(K721="","",IF(op!N609=0,0,op!N609))</f>
        <v/>
      </c>
      <c r="O721" s="1083" t="str">
        <f t="shared" si="366"/>
        <v/>
      </c>
      <c r="P721" s="1084" t="str">
        <f t="shared" si="367"/>
        <v/>
      </c>
      <c r="Q721" s="1084" t="str">
        <f t="shared" si="368"/>
        <v/>
      </c>
      <c r="R721" s="963"/>
      <c r="S721" s="1027" t="str">
        <f t="shared" si="385"/>
        <v/>
      </c>
      <c r="T721" s="1027" t="str">
        <f t="shared" si="386"/>
        <v/>
      </c>
      <c r="U721" s="1148" t="str">
        <f t="shared" si="371"/>
        <v/>
      </c>
      <c r="V721" s="6"/>
      <c r="Z721" s="1072" t="str">
        <f t="shared" si="387"/>
        <v/>
      </c>
      <c r="AA721" s="1073">
        <f>+tab!$C$156</f>
        <v>0.62</v>
      </c>
      <c r="AB721" s="1074" t="e">
        <f t="shared" si="382"/>
        <v>#VALUE!</v>
      </c>
      <c r="AC721" s="1074" t="e">
        <f t="shared" si="383"/>
        <v>#VALUE!</v>
      </c>
      <c r="AD721" s="1074" t="e">
        <f t="shared" si="384"/>
        <v>#VALUE!</v>
      </c>
      <c r="AE721" s="1075" t="e">
        <f t="shared" si="388"/>
        <v>#VALUE!</v>
      </c>
      <c r="AF721" s="1075" t="e">
        <f t="shared" si="389"/>
        <v>#VALUE!</v>
      </c>
      <c r="AG721" s="1076">
        <f>IF(H721&gt;8,tab!C$157,tab!C$160)</f>
        <v>0.5</v>
      </c>
      <c r="AH721" s="1050">
        <f t="shared" si="390"/>
        <v>0</v>
      </c>
      <c r="AI721" s="1050">
        <f t="shared" si="391"/>
        <v>0</v>
      </c>
      <c r="AJ721" s="1077" t="e">
        <f t="shared" si="392"/>
        <v>#VALUE!</v>
      </c>
      <c r="AK721" s="1053" t="e">
        <f t="shared" si="393"/>
        <v>#VALUE!</v>
      </c>
      <c r="AL721" s="1052">
        <f t="shared" si="394"/>
        <v>30</v>
      </c>
      <c r="AM721" s="1052">
        <f t="shared" si="380"/>
        <v>30</v>
      </c>
      <c r="AN721" s="1078">
        <f t="shared" si="395"/>
        <v>0</v>
      </c>
      <c r="AU721" s="51"/>
      <c r="AV721" s="51"/>
    </row>
    <row r="722" spans="3:48" ht="13.15" customHeight="1" x14ac:dyDescent="0.2">
      <c r="C722" s="45"/>
      <c r="D722" s="196" t="str">
        <f>IF(op!D610=0,"",op!D610)</f>
        <v/>
      </c>
      <c r="E722" s="196" t="str">
        <f>IF(op!E610=0,"",op!E610)</f>
        <v/>
      </c>
      <c r="F722" s="196" t="str">
        <f>IF(op!F610=0,"",op!F610)</f>
        <v/>
      </c>
      <c r="G722" s="48" t="str">
        <f>IF(op!G610="","",op!G610+1)</f>
        <v/>
      </c>
      <c r="H722" s="1294" t="str">
        <f>IF(op!H610=0,"",op!H610)</f>
        <v/>
      </c>
      <c r="I722" s="48" t="str">
        <f>IF(op!I610=0,"",op!I610)</f>
        <v/>
      </c>
      <c r="J722" s="198" t="str">
        <f t="shared" si="365"/>
        <v/>
      </c>
      <c r="K722" s="1295" t="str">
        <f>IF(op!K610=0,0,op!K610)</f>
        <v/>
      </c>
      <c r="L722" s="963"/>
      <c r="M722" s="951" t="str">
        <f>IF(K722="","",IF(op!M610=0,0,op!M610))</f>
        <v/>
      </c>
      <c r="N722" s="951" t="str">
        <f>IF(K722="","",IF(op!N610=0,0,op!N610))</f>
        <v/>
      </c>
      <c r="O722" s="1083" t="str">
        <f t="shared" si="366"/>
        <v/>
      </c>
      <c r="P722" s="1084" t="str">
        <f t="shared" si="367"/>
        <v/>
      </c>
      <c r="Q722" s="1084" t="str">
        <f t="shared" si="368"/>
        <v/>
      </c>
      <c r="R722" s="963"/>
      <c r="S722" s="1027" t="str">
        <f t="shared" si="385"/>
        <v/>
      </c>
      <c r="T722" s="1027" t="str">
        <f t="shared" si="386"/>
        <v/>
      </c>
      <c r="U722" s="1148" t="str">
        <f t="shared" si="371"/>
        <v/>
      </c>
      <c r="V722" s="6"/>
      <c r="Z722" s="1072" t="str">
        <f t="shared" si="387"/>
        <v/>
      </c>
      <c r="AA722" s="1073">
        <f>+tab!$C$156</f>
        <v>0.62</v>
      </c>
      <c r="AB722" s="1074" t="e">
        <f t="shared" si="382"/>
        <v>#VALUE!</v>
      </c>
      <c r="AC722" s="1074" t="e">
        <f t="shared" si="383"/>
        <v>#VALUE!</v>
      </c>
      <c r="AD722" s="1074" t="e">
        <f t="shared" si="384"/>
        <v>#VALUE!</v>
      </c>
      <c r="AE722" s="1075" t="e">
        <f t="shared" si="388"/>
        <v>#VALUE!</v>
      </c>
      <c r="AF722" s="1075" t="e">
        <f t="shared" si="389"/>
        <v>#VALUE!</v>
      </c>
      <c r="AG722" s="1076">
        <f>IF(H722&gt;8,tab!C$157,tab!C$160)</f>
        <v>0.5</v>
      </c>
      <c r="AH722" s="1050">
        <f t="shared" si="390"/>
        <v>0</v>
      </c>
      <c r="AI722" s="1050">
        <f t="shared" si="391"/>
        <v>0</v>
      </c>
      <c r="AJ722" s="1077" t="e">
        <f t="shared" si="392"/>
        <v>#VALUE!</v>
      </c>
      <c r="AK722" s="1053" t="e">
        <f t="shared" si="393"/>
        <v>#VALUE!</v>
      </c>
      <c r="AL722" s="1052">
        <f t="shared" si="394"/>
        <v>30</v>
      </c>
      <c r="AM722" s="1052">
        <f t="shared" si="380"/>
        <v>30</v>
      </c>
      <c r="AN722" s="1078">
        <f t="shared" si="395"/>
        <v>0</v>
      </c>
      <c r="AU722" s="51"/>
      <c r="AV722" s="51"/>
    </row>
    <row r="723" spans="3:48" ht="13.15" customHeight="1" x14ac:dyDescent="0.2">
      <c r="C723" s="45"/>
      <c r="D723" s="196" t="str">
        <f>IF(op!D611=0,"",op!D611)</f>
        <v/>
      </c>
      <c r="E723" s="196" t="str">
        <f>IF(op!E611=0,"",op!E611)</f>
        <v/>
      </c>
      <c r="F723" s="196" t="str">
        <f>IF(op!F611=0,"",op!F611)</f>
        <v/>
      </c>
      <c r="G723" s="48" t="str">
        <f>IF(op!G611="","",op!G611+1)</f>
        <v/>
      </c>
      <c r="H723" s="1294" t="str">
        <f>IF(op!H611=0,"",op!H611)</f>
        <v/>
      </c>
      <c r="I723" s="48" t="str">
        <f>IF(op!I611=0,"",op!I611)</f>
        <v/>
      </c>
      <c r="J723" s="198" t="str">
        <f t="shared" si="365"/>
        <v/>
      </c>
      <c r="K723" s="1295" t="str">
        <f>IF(op!K611=0,0,op!K611)</f>
        <v/>
      </c>
      <c r="L723" s="963"/>
      <c r="M723" s="951" t="str">
        <f>IF(K723="","",IF(op!M611=0,0,op!M611))</f>
        <v/>
      </c>
      <c r="N723" s="951" t="str">
        <f>IF(K723="","",IF(op!N611=0,0,op!N611))</f>
        <v/>
      </c>
      <c r="O723" s="1083" t="str">
        <f t="shared" si="366"/>
        <v/>
      </c>
      <c r="P723" s="1084" t="str">
        <f t="shared" si="367"/>
        <v/>
      </c>
      <c r="Q723" s="1084" t="str">
        <f t="shared" si="368"/>
        <v/>
      </c>
      <c r="R723" s="963"/>
      <c r="S723" s="1027" t="str">
        <f t="shared" si="385"/>
        <v/>
      </c>
      <c r="T723" s="1027" t="str">
        <f t="shared" si="386"/>
        <v/>
      </c>
      <c r="U723" s="1148" t="str">
        <f t="shared" si="371"/>
        <v/>
      </c>
      <c r="V723" s="6"/>
      <c r="Z723" s="1072" t="str">
        <f t="shared" si="387"/>
        <v/>
      </c>
      <c r="AA723" s="1073">
        <f>+tab!$C$156</f>
        <v>0.62</v>
      </c>
      <c r="AB723" s="1074" t="e">
        <f t="shared" si="382"/>
        <v>#VALUE!</v>
      </c>
      <c r="AC723" s="1074" t="e">
        <f t="shared" si="383"/>
        <v>#VALUE!</v>
      </c>
      <c r="AD723" s="1074" t="e">
        <f t="shared" si="384"/>
        <v>#VALUE!</v>
      </c>
      <c r="AE723" s="1075" t="e">
        <f t="shared" si="388"/>
        <v>#VALUE!</v>
      </c>
      <c r="AF723" s="1075" t="e">
        <f t="shared" si="389"/>
        <v>#VALUE!</v>
      </c>
      <c r="AG723" s="1076">
        <f>IF(H723&gt;8,tab!C$157,tab!C$160)</f>
        <v>0.5</v>
      </c>
      <c r="AH723" s="1050">
        <f t="shared" si="390"/>
        <v>0</v>
      </c>
      <c r="AI723" s="1050">
        <f t="shared" si="391"/>
        <v>0</v>
      </c>
      <c r="AJ723" s="1077" t="e">
        <f t="shared" si="392"/>
        <v>#VALUE!</v>
      </c>
      <c r="AK723" s="1053" t="e">
        <f t="shared" si="393"/>
        <v>#VALUE!</v>
      </c>
      <c r="AL723" s="1052">
        <f t="shared" si="394"/>
        <v>30</v>
      </c>
      <c r="AM723" s="1052">
        <f t="shared" si="380"/>
        <v>30</v>
      </c>
      <c r="AN723" s="1078">
        <f t="shared" si="395"/>
        <v>0</v>
      </c>
      <c r="AU723" s="51"/>
      <c r="AV723" s="51"/>
    </row>
    <row r="724" spans="3:48" ht="13.15" customHeight="1" x14ac:dyDescent="0.2">
      <c r="C724" s="45"/>
      <c r="D724" s="196" t="str">
        <f>IF(op!D612=0,"",op!D612)</f>
        <v/>
      </c>
      <c r="E724" s="196" t="str">
        <f>IF(op!E612=0,"",op!E612)</f>
        <v/>
      </c>
      <c r="F724" s="196" t="str">
        <f>IF(op!F612=0,"",op!F612)</f>
        <v/>
      </c>
      <c r="G724" s="48" t="str">
        <f>IF(op!G612="","",op!G612+1)</f>
        <v/>
      </c>
      <c r="H724" s="1294" t="str">
        <f>IF(op!H612=0,"",op!H612)</f>
        <v/>
      </c>
      <c r="I724" s="48" t="str">
        <f>IF(op!I612=0,"",op!I612)</f>
        <v/>
      </c>
      <c r="J724" s="198" t="str">
        <f t="shared" si="365"/>
        <v/>
      </c>
      <c r="K724" s="1295" t="str">
        <f>IF(op!K612=0,0,op!K612)</f>
        <v/>
      </c>
      <c r="L724" s="963"/>
      <c r="M724" s="951" t="str">
        <f>IF(K724="","",IF(op!M612=0,0,op!M612))</f>
        <v/>
      </c>
      <c r="N724" s="951" t="str">
        <f>IF(K724="","",IF(op!N612=0,0,op!N612))</f>
        <v/>
      </c>
      <c r="O724" s="1083" t="str">
        <f t="shared" si="366"/>
        <v/>
      </c>
      <c r="P724" s="1084" t="str">
        <f t="shared" si="367"/>
        <v/>
      </c>
      <c r="Q724" s="1084" t="str">
        <f t="shared" si="368"/>
        <v/>
      </c>
      <c r="R724" s="963"/>
      <c r="S724" s="1027" t="str">
        <f t="shared" si="385"/>
        <v/>
      </c>
      <c r="T724" s="1027" t="str">
        <f t="shared" si="386"/>
        <v/>
      </c>
      <c r="U724" s="1148" t="str">
        <f t="shared" si="371"/>
        <v/>
      </c>
      <c r="V724" s="6"/>
      <c r="Z724" s="1072" t="str">
        <f t="shared" si="387"/>
        <v/>
      </c>
      <c r="AA724" s="1073">
        <f>+tab!$C$156</f>
        <v>0.62</v>
      </c>
      <c r="AB724" s="1074" t="e">
        <f t="shared" si="382"/>
        <v>#VALUE!</v>
      </c>
      <c r="AC724" s="1074" t="e">
        <f t="shared" si="383"/>
        <v>#VALUE!</v>
      </c>
      <c r="AD724" s="1074" t="e">
        <f t="shared" si="384"/>
        <v>#VALUE!</v>
      </c>
      <c r="AE724" s="1075" t="e">
        <f t="shared" si="388"/>
        <v>#VALUE!</v>
      </c>
      <c r="AF724" s="1075" t="e">
        <f t="shared" si="389"/>
        <v>#VALUE!</v>
      </c>
      <c r="AG724" s="1076">
        <f>IF(H724&gt;8,tab!C$157,tab!C$160)</f>
        <v>0.5</v>
      </c>
      <c r="AH724" s="1050">
        <f t="shared" si="390"/>
        <v>0</v>
      </c>
      <c r="AI724" s="1050">
        <f t="shared" si="391"/>
        <v>0</v>
      </c>
      <c r="AJ724" s="1077" t="e">
        <f t="shared" si="392"/>
        <v>#VALUE!</v>
      </c>
      <c r="AK724" s="1053" t="e">
        <f t="shared" si="393"/>
        <v>#VALUE!</v>
      </c>
      <c r="AL724" s="1052">
        <f t="shared" si="394"/>
        <v>30</v>
      </c>
      <c r="AM724" s="1052">
        <f t="shared" si="380"/>
        <v>30</v>
      </c>
      <c r="AN724" s="1078">
        <f t="shared" si="395"/>
        <v>0</v>
      </c>
      <c r="AU724" s="51"/>
      <c r="AV724" s="51"/>
    </row>
    <row r="725" spans="3:48" ht="13.15" customHeight="1" x14ac:dyDescent="0.2">
      <c r="C725" s="45"/>
      <c r="D725" s="196" t="str">
        <f>IF(op!D613=0,"",op!D613)</f>
        <v/>
      </c>
      <c r="E725" s="196" t="str">
        <f>IF(op!E613=0,"",op!E613)</f>
        <v/>
      </c>
      <c r="F725" s="196" t="str">
        <f>IF(op!F613=0,"",op!F613)</f>
        <v/>
      </c>
      <c r="G725" s="48" t="str">
        <f>IF(op!G613="","",op!G613+1)</f>
        <v/>
      </c>
      <c r="H725" s="1294" t="str">
        <f>IF(op!H613=0,"",op!H613)</f>
        <v/>
      </c>
      <c r="I725" s="48" t="str">
        <f>IF(op!I613=0,"",op!I613)</f>
        <v/>
      </c>
      <c r="J725" s="198" t="str">
        <f t="shared" si="365"/>
        <v/>
      </c>
      <c r="K725" s="1295" t="str">
        <f>IF(op!K613=0,0,op!K613)</f>
        <v/>
      </c>
      <c r="L725" s="963"/>
      <c r="M725" s="951" t="str">
        <f>IF(K725="","",IF(op!M613=0,0,op!M613))</f>
        <v/>
      </c>
      <c r="N725" s="951" t="str">
        <f>IF(K725="","",IF(op!N613=0,0,op!N613))</f>
        <v/>
      </c>
      <c r="O725" s="1083" t="str">
        <f t="shared" si="366"/>
        <v/>
      </c>
      <c r="P725" s="1084" t="str">
        <f t="shared" si="367"/>
        <v/>
      </c>
      <c r="Q725" s="1084" t="str">
        <f t="shared" si="368"/>
        <v/>
      </c>
      <c r="R725" s="963"/>
      <c r="S725" s="1027" t="str">
        <f t="shared" si="385"/>
        <v/>
      </c>
      <c r="T725" s="1027" t="str">
        <f t="shared" si="386"/>
        <v/>
      </c>
      <c r="U725" s="1148" t="str">
        <f t="shared" si="371"/>
        <v/>
      </c>
      <c r="V725" s="6"/>
      <c r="Z725" s="1072" t="str">
        <f t="shared" si="387"/>
        <v/>
      </c>
      <c r="AA725" s="1073">
        <f>+tab!$C$156</f>
        <v>0.62</v>
      </c>
      <c r="AB725" s="1074" t="e">
        <f t="shared" si="382"/>
        <v>#VALUE!</v>
      </c>
      <c r="AC725" s="1074" t="e">
        <f t="shared" si="383"/>
        <v>#VALUE!</v>
      </c>
      <c r="AD725" s="1074" t="e">
        <f t="shared" si="384"/>
        <v>#VALUE!</v>
      </c>
      <c r="AE725" s="1075" t="e">
        <f t="shared" si="388"/>
        <v>#VALUE!</v>
      </c>
      <c r="AF725" s="1075" t="e">
        <f t="shared" si="389"/>
        <v>#VALUE!</v>
      </c>
      <c r="AG725" s="1076">
        <f>IF(H725&gt;8,tab!C$157,tab!C$160)</f>
        <v>0.5</v>
      </c>
      <c r="AH725" s="1050">
        <f t="shared" si="390"/>
        <v>0</v>
      </c>
      <c r="AI725" s="1050">
        <f t="shared" si="391"/>
        <v>0</v>
      </c>
      <c r="AJ725" s="1077" t="e">
        <f t="shared" si="392"/>
        <v>#VALUE!</v>
      </c>
      <c r="AK725" s="1053" t="e">
        <f t="shared" si="393"/>
        <v>#VALUE!</v>
      </c>
      <c r="AL725" s="1052">
        <f t="shared" si="394"/>
        <v>30</v>
      </c>
      <c r="AM725" s="1052">
        <f t="shared" si="380"/>
        <v>30</v>
      </c>
      <c r="AN725" s="1078">
        <f t="shared" si="395"/>
        <v>0</v>
      </c>
      <c r="AU725" s="51"/>
      <c r="AV725" s="51"/>
    </row>
    <row r="726" spans="3:48" ht="13.15" customHeight="1" x14ac:dyDescent="0.2">
      <c r="C726" s="45"/>
      <c r="D726" s="196" t="str">
        <f>IF(op!D614=0,"",op!D614)</f>
        <v/>
      </c>
      <c r="E726" s="196" t="str">
        <f>IF(op!E614=0,"",op!E614)</f>
        <v/>
      </c>
      <c r="F726" s="196" t="str">
        <f>IF(op!F614=0,"",op!F614)</f>
        <v/>
      </c>
      <c r="G726" s="48" t="str">
        <f>IF(op!G614="","",op!G614+1)</f>
        <v/>
      </c>
      <c r="H726" s="1294" t="str">
        <f>IF(op!H614=0,"",op!H614)</f>
        <v/>
      </c>
      <c r="I726" s="48" t="str">
        <f>IF(op!I614=0,"",op!I614)</f>
        <v/>
      </c>
      <c r="J726" s="198" t="str">
        <f t="shared" si="365"/>
        <v/>
      </c>
      <c r="K726" s="1295" t="str">
        <f>IF(op!K614=0,0,op!K614)</f>
        <v/>
      </c>
      <c r="L726" s="963"/>
      <c r="M726" s="951" t="str">
        <f>IF(K726="","",IF(op!M614=0,0,op!M614))</f>
        <v/>
      </c>
      <c r="N726" s="951" t="str">
        <f>IF(K726="","",IF(op!N614=0,0,op!N614))</f>
        <v/>
      </c>
      <c r="O726" s="1083" t="str">
        <f t="shared" si="366"/>
        <v/>
      </c>
      <c r="P726" s="1084" t="str">
        <f t="shared" si="367"/>
        <v/>
      </c>
      <c r="Q726" s="1084" t="str">
        <f t="shared" si="368"/>
        <v/>
      </c>
      <c r="R726" s="963"/>
      <c r="S726" s="1027" t="str">
        <f t="shared" si="385"/>
        <v/>
      </c>
      <c r="T726" s="1027" t="str">
        <f t="shared" si="386"/>
        <v/>
      </c>
      <c r="U726" s="1148" t="str">
        <f t="shared" si="371"/>
        <v/>
      </c>
      <c r="V726" s="6"/>
      <c r="Z726" s="1072" t="str">
        <f t="shared" si="387"/>
        <v/>
      </c>
      <c r="AA726" s="1073">
        <f>+tab!$C$156</f>
        <v>0.62</v>
      </c>
      <c r="AB726" s="1074" t="e">
        <f t="shared" si="382"/>
        <v>#VALUE!</v>
      </c>
      <c r="AC726" s="1074" t="e">
        <f t="shared" si="383"/>
        <v>#VALUE!</v>
      </c>
      <c r="AD726" s="1074" t="e">
        <f t="shared" si="384"/>
        <v>#VALUE!</v>
      </c>
      <c r="AE726" s="1075" t="e">
        <f t="shared" si="388"/>
        <v>#VALUE!</v>
      </c>
      <c r="AF726" s="1075" t="e">
        <f t="shared" si="389"/>
        <v>#VALUE!</v>
      </c>
      <c r="AG726" s="1076">
        <f>IF(H726&gt;8,tab!C$157,tab!C$160)</f>
        <v>0.5</v>
      </c>
      <c r="AH726" s="1050">
        <f t="shared" si="390"/>
        <v>0</v>
      </c>
      <c r="AI726" s="1050">
        <f t="shared" si="391"/>
        <v>0</v>
      </c>
      <c r="AJ726" s="1077" t="e">
        <f t="shared" si="392"/>
        <v>#VALUE!</v>
      </c>
      <c r="AK726" s="1053" t="e">
        <f t="shared" si="393"/>
        <v>#VALUE!</v>
      </c>
      <c r="AL726" s="1052">
        <f t="shared" si="394"/>
        <v>30</v>
      </c>
      <c r="AM726" s="1052">
        <f t="shared" si="380"/>
        <v>30</v>
      </c>
      <c r="AN726" s="1078">
        <f t="shared" si="395"/>
        <v>0</v>
      </c>
      <c r="AU726" s="51"/>
      <c r="AV726" s="51"/>
    </row>
    <row r="727" spans="3:48" ht="13.15" customHeight="1" x14ac:dyDescent="0.2">
      <c r="C727" s="45"/>
      <c r="D727" s="196" t="str">
        <f>IF(op!D615=0,"",op!D615)</f>
        <v/>
      </c>
      <c r="E727" s="196" t="str">
        <f>IF(op!E615=0,"",op!E615)</f>
        <v/>
      </c>
      <c r="F727" s="196" t="str">
        <f>IF(op!F615=0,"",op!F615)</f>
        <v/>
      </c>
      <c r="G727" s="48" t="str">
        <f>IF(op!G615="","",op!G615+1)</f>
        <v/>
      </c>
      <c r="H727" s="1294" t="str">
        <f>IF(op!H615=0,"",op!H615)</f>
        <v/>
      </c>
      <c r="I727" s="48" t="str">
        <f>IF(op!I615=0,"",op!I615)</f>
        <v/>
      </c>
      <c r="J727" s="198" t="str">
        <f t="shared" si="365"/>
        <v/>
      </c>
      <c r="K727" s="1295" t="str">
        <f>IF(op!K615=0,0,op!K615)</f>
        <v/>
      </c>
      <c r="L727" s="963"/>
      <c r="M727" s="951" t="str">
        <f>IF(K727="","",IF(op!M615=0,0,op!M615))</f>
        <v/>
      </c>
      <c r="N727" s="951" t="str">
        <f>IF(K727="","",IF(op!N615=0,0,op!N615))</f>
        <v/>
      </c>
      <c r="O727" s="1083" t="str">
        <f t="shared" si="366"/>
        <v/>
      </c>
      <c r="P727" s="1084" t="str">
        <f t="shared" si="367"/>
        <v/>
      </c>
      <c r="Q727" s="1084" t="str">
        <f t="shared" si="368"/>
        <v/>
      </c>
      <c r="R727" s="963"/>
      <c r="S727" s="1027" t="str">
        <f t="shared" si="385"/>
        <v/>
      </c>
      <c r="T727" s="1027" t="str">
        <f t="shared" si="386"/>
        <v/>
      </c>
      <c r="U727" s="1148" t="str">
        <f t="shared" si="371"/>
        <v/>
      </c>
      <c r="V727" s="6"/>
      <c r="Z727" s="1072" t="str">
        <f t="shared" si="387"/>
        <v/>
      </c>
      <c r="AA727" s="1073">
        <f>+tab!$C$156</f>
        <v>0.62</v>
      </c>
      <c r="AB727" s="1074" t="e">
        <f t="shared" si="382"/>
        <v>#VALUE!</v>
      </c>
      <c r="AC727" s="1074" t="e">
        <f t="shared" si="383"/>
        <v>#VALUE!</v>
      </c>
      <c r="AD727" s="1074" t="e">
        <f t="shared" si="384"/>
        <v>#VALUE!</v>
      </c>
      <c r="AE727" s="1075" t="e">
        <f t="shared" si="388"/>
        <v>#VALUE!</v>
      </c>
      <c r="AF727" s="1075" t="e">
        <f t="shared" si="389"/>
        <v>#VALUE!</v>
      </c>
      <c r="AG727" s="1076">
        <f>IF(H727&gt;8,tab!C$157,tab!C$160)</f>
        <v>0.5</v>
      </c>
      <c r="AH727" s="1050">
        <f t="shared" si="390"/>
        <v>0</v>
      </c>
      <c r="AI727" s="1050">
        <f t="shared" si="391"/>
        <v>0</v>
      </c>
      <c r="AJ727" s="1077" t="e">
        <f t="shared" si="392"/>
        <v>#VALUE!</v>
      </c>
      <c r="AK727" s="1053" t="e">
        <f t="shared" si="393"/>
        <v>#VALUE!</v>
      </c>
      <c r="AL727" s="1052">
        <f t="shared" si="394"/>
        <v>30</v>
      </c>
      <c r="AM727" s="1052">
        <f t="shared" si="380"/>
        <v>30</v>
      </c>
      <c r="AN727" s="1078">
        <f t="shared" si="395"/>
        <v>0</v>
      </c>
      <c r="AU727" s="51"/>
      <c r="AV727" s="51"/>
    </row>
    <row r="728" spans="3:48" ht="13.15" customHeight="1" x14ac:dyDescent="0.2">
      <c r="C728" s="45"/>
      <c r="D728" s="196" t="str">
        <f>IF(op!D616=0,"",op!D616)</f>
        <v/>
      </c>
      <c r="E728" s="196" t="str">
        <f>IF(op!E616=0,"",op!E616)</f>
        <v/>
      </c>
      <c r="F728" s="196" t="str">
        <f>IF(op!F616=0,"",op!F616)</f>
        <v/>
      </c>
      <c r="G728" s="48" t="str">
        <f>IF(op!G616="","",op!G616+1)</f>
        <v/>
      </c>
      <c r="H728" s="1294" t="str">
        <f>IF(op!H616=0,"",op!H616)</f>
        <v/>
      </c>
      <c r="I728" s="48" t="str">
        <f>IF(op!I616=0,"",op!I616)</f>
        <v/>
      </c>
      <c r="J728" s="198" t="str">
        <f t="shared" si="365"/>
        <v/>
      </c>
      <c r="K728" s="1295" t="str">
        <f>IF(op!K616=0,0,op!K616)</f>
        <v/>
      </c>
      <c r="L728" s="963"/>
      <c r="M728" s="951" t="str">
        <f>IF(K728="","",IF(op!M616=0,0,op!M616))</f>
        <v/>
      </c>
      <c r="N728" s="951" t="str">
        <f>IF(K728="","",IF(op!N616=0,0,op!N616))</f>
        <v/>
      </c>
      <c r="O728" s="1083" t="str">
        <f t="shared" si="366"/>
        <v/>
      </c>
      <c r="P728" s="1084" t="str">
        <f t="shared" si="367"/>
        <v/>
      </c>
      <c r="Q728" s="1084" t="str">
        <f t="shared" si="368"/>
        <v/>
      </c>
      <c r="R728" s="963"/>
      <c r="S728" s="1027" t="str">
        <f t="shared" si="385"/>
        <v/>
      </c>
      <c r="T728" s="1027" t="str">
        <f t="shared" si="386"/>
        <v/>
      </c>
      <c r="U728" s="1148" t="str">
        <f t="shared" si="371"/>
        <v/>
      </c>
      <c r="V728" s="6"/>
      <c r="Z728" s="1072" t="str">
        <f t="shared" si="387"/>
        <v/>
      </c>
      <c r="AA728" s="1073">
        <f>+tab!$C$156</f>
        <v>0.62</v>
      </c>
      <c r="AB728" s="1074" t="e">
        <f t="shared" si="382"/>
        <v>#VALUE!</v>
      </c>
      <c r="AC728" s="1074" t="e">
        <f t="shared" si="383"/>
        <v>#VALUE!</v>
      </c>
      <c r="AD728" s="1074" t="e">
        <f t="shared" si="384"/>
        <v>#VALUE!</v>
      </c>
      <c r="AE728" s="1075" t="e">
        <f t="shared" si="388"/>
        <v>#VALUE!</v>
      </c>
      <c r="AF728" s="1075" t="e">
        <f t="shared" si="389"/>
        <v>#VALUE!</v>
      </c>
      <c r="AG728" s="1076">
        <f>IF(H728&gt;8,tab!C$157,tab!C$160)</f>
        <v>0.5</v>
      </c>
      <c r="AH728" s="1050">
        <f t="shared" si="390"/>
        <v>0</v>
      </c>
      <c r="AI728" s="1050">
        <f t="shared" si="391"/>
        <v>0</v>
      </c>
      <c r="AJ728" s="1077" t="e">
        <f t="shared" si="392"/>
        <v>#VALUE!</v>
      </c>
      <c r="AK728" s="1053" t="e">
        <f t="shared" si="393"/>
        <v>#VALUE!</v>
      </c>
      <c r="AL728" s="1052">
        <f t="shared" si="394"/>
        <v>30</v>
      </c>
      <c r="AM728" s="1052">
        <f t="shared" si="380"/>
        <v>30</v>
      </c>
      <c r="AN728" s="1078">
        <f t="shared" si="395"/>
        <v>0</v>
      </c>
      <c r="AU728" s="51"/>
      <c r="AV728" s="51"/>
    </row>
    <row r="729" spans="3:48" ht="13.15" customHeight="1" x14ac:dyDescent="0.2">
      <c r="C729" s="45"/>
      <c r="D729" s="196" t="str">
        <f>IF(op!D617=0,"",op!D617)</f>
        <v/>
      </c>
      <c r="E729" s="196" t="str">
        <f>IF(op!E617=0,"",op!E617)</f>
        <v/>
      </c>
      <c r="F729" s="196" t="str">
        <f>IF(op!F617=0,"",op!F617)</f>
        <v/>
      </c>
      <c r="G729" s="48" t="str">
        <f>IF(op!G617="","",op!G617+1)</f>
        <v/>
      </c>
      <c r="H729" s="1294" t="str">
        <f>IF(op!H617=0,"",op!H617)</f>
        <v/>
      </c>
      <c r="I729" s="48" t="str">
        <f>IF(op!I617=0,"",op!I617)</f>
        <v/>
      </c>
      <c r="J729" s="198" t="str">
        <f t="shared" si="365"/>
        <v/>
      </c>
      <c r="K729" s="1295" t="str">
        <f>IF(op!K617=0,0,op!K617)</f>
        <v/>
      </c>
      <c r="L729" s="963"/>
      <c r="M729" s="951" t="str">
        <f>IF(K729="","",IF(op!M617=0,0,op!M617))</f>
        <v/>
      </c>
      <c r="N729" s="951" t="str">
        <f>IF(K729="","",IF(op!N617=0,0,op!N617))</f>
        <v/>
      </c>
      <c r="O729" s="1083" t="str">
        <f t="shared" si="366"/>
        <v/>
      </c>
      <c r="P729" s="1084" t="str">
        <f t="shared" si="367"/>
        <v/>
      </c>
      <c r="Q729" s="1084" t="str">
        <f t="shared" si="368"/>
        <v/>
      </c>
      <c r="R729" s="963"/>
      <c r="S729" s="1027" t="str">
        <f t="shared" si="385"/>
        <v/>
      </c>
      <c r="T729" s="1027" t="str">
        <f t="shared" si="386"/>
        <v/>
      </c>
      <c r="U729" s="1148" t="str">
        <f t="shared" si="371"/>
        <v/>
      </c>
      <c r="V729" s="6"/>
      <c r="Z729" s="1072" t="str">
        <f t="shared" si="387"/>
        <v/>
      </c>
      <c r="AA729" s="1073">
        <f>+tab!$C$156</f>
        <v>0.62</v>
      </c>
      <c r="AB729" s="1074" t="e">
        <f t="shared" si="382"/>
        <v>#VALUE!</v>
      </c>
      <c r="AC729" s="1074" t="e">
        <f t="shared" si="383"/>
        <v>#VALUE!</v>
      </c>
      <c r="AD729" s="1074" t="e">
        <f t="shared" si="384"/>
        <v>#VALUE!</v>
      </c>
      <c r="AE729" s="1075" t="e">
        <f t="shared" si="388"/>
        <v>#VALUE!</v>
      </c>
      <c r="AF729" s="1075" t="e">
        <f t="shared" si="389"/>
        <v>#VALUE!</v>
      </c>
      <c r="AG729" s="1076">
        <f>IF(H729&gt;8,tab!C$157,tab!C$160)</f>
        <v>0.5</v>
      </c>
      <c r="AH729" s="1050">
        <f t="shared" si="390"/>
        <v>0</v>
      </c>
      <c r="AI729" s="1050">
        <f t="shared" si="391"/>
        <v>0</v>
      </c>
      <c r="AJ729" s="1077" t="e">
        <f t="shared" si="392"/>
        <v>#VALUE!</v>
      </c>
      <c r="AK729" s="1053" t="e">
        <f t="shared" si="393"/>
        <v>#VALUE!</v>
      </c>
      <c r="AL729" s="1052">
        <f t="shared" si="394"/>
        <v>30</v>
      </c>
      <c r="AM729" s="1052">
        <f t="shared" si="380"/>
        <v>30</v>
      </c>
      <c r="AN729" s="1078">
        <f t="shared" si="395"/>
        <v>0</v>
      </c>
      <c r="AU729" s="51"/>
      <c r="AV729" s="51"/>
    </row>
    <row r="730" spans="3:48" ht="13.15" customHeight="1" x14ac:dyDescent="0.2">
      <c r="C730" s="45"/>
      <c r="D730" s="196" t="str">
        <f>IF(op!D618=0,"",op!D618)</f>
        <v/>
      </c>
      <c r="E730" s="196" t="str">
        <f>IF(op!E618=0,"",op!E618)</f>
        <v/>
      </c>
      <c r="F730" s="196" t="str">
        <f>IF(op!F618=0,"",op!F618)</f>
        <v/>
      </c>
      <c r="G730" s="48" t="str">
        <f>IF(op!G618="","",op!G618+1)</f>
        <v/>
      </c>
      <c r="H730" s="1294" t="str">
        <f>IF(op!H618=0,"",op!H618)</f>
        <v/>
      </c>
      <c r="I730" s="48" t="str">
        <f>IF(op!I618=0,"",op!I618)</f>
        <v/>
      </c>
      <c r="J730" s="198" t="str">
        <f t="shared" si="365"/>
        <v/>
      </c>
      <c r="K730" s="1295" t="str">
        <f>IF(op!K618=0,0,op!K618)</f>
        <v/>
      </c>
      <c r="L730" s="963"/>
      <c r="M730" s="951" t="str">
        <f>IF(K730="","",IF(op!M618=0,0,op!M618))</f>
        <v/>
      </c>
      <c r="N730" s="951" t="str">
        <f>IF(K730="","",IF(op!N618=0,0,op!N618))</f>
        <v/>
      </c>
      <c r="O730" s="1083" t="str">
        <f t="shared" si="366"/>
        <v/>
      </c>
      <c r="P730" s="1084" t="str">
        <f t="shared" si="367"/>
        <v/>
      </c>
      <c r="Q730" s="1084" t="str">
        <f t="shared" si="368"/>
        <v/>
      </c>
      <c r="R730" s="963"/>
      <c r="S730" s="1027" t="str">
        <f t="shared" si="385"/>
        <v/>
      </c>
      <c r="T730" s="1027" t="str">
        <f t="shared" si="386"/>
        <v/>
      </c>
      <c r="U730" s="1148" t="str">
        <f t="shared" si="371"/>
        <v/>
      </c>
      <c r="V730" s="6"/>
      <c r="Z730" s="1072" t="str">
        <f t="shared" si="387"/>
        <v/>
      </c>
      <c r="AA730" s="1073">
        <f>+tab!$C$156</f>
        <v>0.62</v>
      </c>
      <c r="AB730" s="1074" t="e">
        <f t="shared" si="382"/>
        <v>#VALUE!</v>
      </c>
      <c r="AC730" s="1074" t="e">
        <f t="shared" si="383"/>
        <v>#VALUE!</v>
      </c>
      <c r="AD730" s="1074" t="e">
        <f t="shared" si="384"/>
        <v>#VALUE!</v>
      </c>
      <c r="AE730" s="1075" t="e">
        <f t="shared" si="388"/>
        <v>#VALUE!</v>
      </c>
      <c r="AF730" s="1075" t="e">
        <f t="shared" si="389"/>
        <v>#VALUE!</v>
      </c>
      <c r="AG730" s="1076">
        <f>IF(H730&gt;8,tab!C$157,tab!C$160)</f>
        <v>0.5</v>
      </c>
      <c r="AH730" s="1050">
        <f t="shared" si="390"/>
        <v>0</v>
      </c>
      <c r="AI730" s="1050">
        <f t="shared" si="391"/>
        <v>0</v>
      </c>
      <c r="AJ730" s="1077" t="e">
        <f t="shared" si="392"/>
        <v>#VALUE!</v>
      </c>
      <c r="AK730" s="1053" t="e">
        <f t="shared" si="393"/>
        <v>#VALUE!</v>
      </c>
      <c r="AL730" s="1052">
        <f t="shared" si="394"/>
        <v>30</v>
      </c>
      <c r="AM730" s="1052">
        <f t="shared" si="380"/>
        <v>30</v>
      </c>
      <c r="AN730" s="1078">
        <f t="shared" si="395"/>
        <v>0</v>
      </c>
      <c r="AU730" s="51"/>
      <c r="AV730" s="51"/>
    </row>
    <row r="731" spans="3:48" ht="13.15" customHeight="1" x14ac:dyDescent="0.2">
      <c r="C731" s="45"/>
      <c r="D731" s="196" t="str">
        <f>IF(op!D619=0,"",op!D619)</f>
        <v/>
      </c>
      <c r="E731" s="196" t="str">
        <f>IF(op!E619=0,"",op!E619)</f>
        <v/>
      </c>
      <c r="F731" s="196" t="str">
        <f>IF(op!F619=0,"",op!F619)</f>
        <v/>
      </c>
      <c r="G731" s="48" t="str">
        <f>IF(op!G619="","",op!G619+1)</f>
        <v/>
      </c>
      <c r="H731" s="1294" t="str">
        <f>IF(op!H619=0,"",op!H619)</f>
        <v/>
      </c>
      <c r="I731" s="48" t="str">
        <f>IF(op!I619=0,"",op!I619)</f>
        <v/>
      </c>
      <c r="J731" s="198" t="str">
        <f t="shared" si="365"/>
        <v/>
      </c>
      <c r="K731" s="1295" t="str">
        <f>IF(op!K619=0,0,op!K619)</f>
        <v/>
      </c>
      <c r="L731" s="963"/>
      <c r="M731" s="951" t="str">
        <f>IF(K731="","",IF(op!M619=0,0,op!M619))</f>
        <v/>
      </c>
      <c r="N731" s="951" t="str">
        <f>IF(K731="","",IF(op!N619=0,0,op!N619))</f>
        <v/>
      </c>
      <c r="O731" s="1083" t="str">
        <f t="shared" si="366"/>
        <v/>
      </c>
      <c r="P731" s="1084" t="str">
        <f t="shared" si="367"/>
        <v/>
      </c>
      <c r="Q731" s="1084" t="str">
        <f t="shared" si="368"/>
        <v/>
      </c>
      <c r="R731" s="963"/>
      <c r="S731" s="1027" t="str">
        <f t="shared" si="385"/>
        <v/>
      </c>
      <c r="T731" s="1027" t="str">
        <f t="shared" si="386"/>
        <v/>
      </c>
      <c r="U731" s="1148" t="str">
        <f t="shared" si="371"/>
        <v/>
      </c>
      <c r="V731" s="6"/>
      <c r="Z731" s="1072" t="str">
        <f t="shared" si="387"/>
        <v/>
      </c>
      <c r="AA731" s="1073">
        <f>+tab!$C$156</f>
        <v>0.62</v>
      </c>
      <c r="AB731" s="1074" t="e">
        <f t="shared" si="382"/>
        <v>#VALUE!</v>
      </c>
      <c r="AC731" s="1074" t="e">
        <f t="shared" si="383"/>
        <v>#VALUE!</v>
      </c>
      <c r="AD731" s="1074" t="e">
        <f t="shared" si="384"/>
        <v>#VALUE!</v>
      </c>
      <c r="AE731" s="1075" t="e">
        <f t="shared" si="388"/>
        <v>#VALUE!</v>
      </c>
      <c r="AF731" s="1075" t="e">
        <f t="shared" si="389"/>
        <v>#VALUE!</v>
      </c>
      <c r="AG731" s="1076">
        <f>IF(H731&gt;8,tab!C$157,tab!C$160)</f>
        <v>0.5</v>
      </c>
      <c r="AH731" s="1050">
        <f t="shared" si="390"/>
        <v>0</v>
      </c>
      <c r="AI731" s="1050">
        <f t="shared" si="391"/>
        <v>0</v>
      </c>
      <c r="AJ731" s="1077" t="e">
        <f t="shared" si="392"/>
        <v>#VALUE!</v>
      </c>
      <c r="AK731" s="1053" t="e">
        <f t="shared" si="393"/>
        <v>#VALUE!</v>
      </c>
      <c r="AL731" s="1052">
        <f t="shared" si="394"/>
        <v>30</v>
      </c>
      <c r="AM731" s="1052">
        <f t="shared" si="380"/>
        <v>30</v>
      </c>
      <c r="AN731" s="1078">
        <f t="shared" si="395"/>
        <v>0</v>
      </c>
      <c r="AU731" s="51"/>
      <c r="AV731" s="51"/>
    </row>
    <row r="732" spans="3:48" ht="13.15" customHeight="1" x14ac:dyDescent="0.2">
      <c r="C732" s="45"/>
      <c r="D732" s="196" t="str">
        <f>IF(op!D620=0,"",op!D620)</f>
        <v/>
      </c>
      <c r="E732" s="196" t="str">
        <f>IF(op!E620=0,"",op!E620)</f>
        <v/>
      </c>
      <c r="F732" s="196" t="str">
        <f>IF(op!F620=0,"",op!F620)</f>
        <v/>
      </c>
      <c r="G732" s="48" t="str">
        <f>IF(op!G620="","",op!G620+1)</f>
        <v/>
      </c>
      <c r="H732" s="1294" t="str">
        <f>IF(op!H620=0,"",op!H620)</f>
        <v/>
      </c>
      <c r="I732" s="48" t="str">
        <f>IF(op!I620=0,"",op!I620)</f>
        <v/>
      </c>
      <c r="J732" s="198" t="str">
        <f t="shared" si="365"/>
        <v/>
      </c>
      <c r="K732" s="1295" t="str">
        <f>IF(op!K620=0,0,op!K620)</f>
        <v/>
      </c>
      <c r="L732" s="963"/>
      <c r="M732" s="951" t="str">
        <f>IF(K732="","",IF(op!M620=0,0,op!M620))</f>
        <v/>
      </c>
      <c r="N732" s="951" t="str">
        <f>IF(K732="","",IF(op!N620=0,0,op!N620))</f>
        <v/>
      </c>
      <c r="O732" s="1083" t="str">
        <f t="shared" si="366"/>
        <v/>
      </c>
      <c r="P732" s="1084" t="str">
        <f t="shared" si="367"/>
        <v/>
      </c>
      <c r="Q732" s="1084" t="str">
        <f t="shared" si="368"/>
        <v/>
      </c>
      <c r="R732" s="963"/>
      <c r="S732" s="1027" t="str">
        <f t="shared" si="385"/>
        <v/>
      </c>
      <c r="T732" s="1027" t="str">
        <f t="shared" si="386"/>
        <v/>
      </c>
      <c r="U732" s="1148" t="str">
        <f t="shared" si="371"/>
        <v/>
      </c>
      <c r="V732" s="6"/>
      <c r="Z732" s="1072" t="str">
        <f t="shared" si="387"/>
        <v/>
      </c>
      <c r="AA732" s="1073">
        <f>+tab!$C$156</f>
        <v>0.62</v>
      </c>
      <c r="AB732" s="1074" t="e">
        <f t="shared" si="382"/>
        <v>#VALUE!</v>
      </c>
      <c r="AC732" s="1074" t="e">
        <f t="shared" si="383"/>
        <v>#VALUE!</v>
      </c>
      <c r="AD732" s="1074" t="e">
        <f t="shared" si="384"/>
        <v>#VALUE!</v>
      </c>
      <c r="AE732" s="1075" t="e">
        <f t="shared" si="388"/>
        <v>#VALUE!</v>
      </c>
      <c r="AF732" s="1075" t="e">
        <f t="shared" si="389"/>
        <v>#VALUE!</v>
      </c>
      <c r="AG732" s="1076">
        <f>IF(H732&gt;8,tab!C$157,tab!C$160)</f>
        <v>0.5</v>
      </c>
      <c r="AH732" s="1050">
        <f t="shared" si="390"/>
        <v>0</v>
      </c>
      <c r="AI732" s="1050">
        <f t="shared" si="391"/>
        <v>0</v>
      </c>
      <c r="AJ732" s="1077" t="e">
        <f t="shared" si="392"/>
        <v>#VALUE!</v>
      </c>
      <c r="AK732" s="1053" t="e">
        <f t="shared" si="393"/>
        <v>#VALUE!</v>
      </c>
      <c r="AL732" s="1052">
        <f t="shared" si="394"/>
        <v>30</v>
      </c>
      <c r="AM732" s="1052">
        <f t="shared" si="380"/>
        <v>30</v>
      </c>
      <c r="AN732" s="1078">
        <f t="shared" si="395"/>
        <v>0</v>
      </c>
      <c r="AU732" s="51"/>
      <c r="AV732" s="51"/>
    </row>
    <row r="733" spans="3:48" ht="13.15" customHeight="1" x14ac:dyDescent="0.2">
      <c r="C733" s="45"/>
      <c r="D733" s="196" t="str">
        <f>IF(op!D621=0,"",op!D621)</f>
        <v/>
      </c>
      <c r="E733" s="196" t="str">
        <f>IF(op!E621=0,"",op!E621)</f>
        <v/>
      </c>
      <c r="F733" s="196" t="str">
        <f>IF(op!F621=0,"",op!F621)</f>
        <v/>
      </c>
      <c r="G733" s="48" t="str">
        <f>IF(op!G621="","",op!G621+1)</f>
        <v/>
      </c>
      <c r="H733" s="1294" t="str">
        <f>IF(op!H621=0,"",op!H621)</f>
        <v/>
      </c>
      <c r="I733" s="48" t="str">
        <f>IF(op!I621=0,"",op!I621)</f>
        <v/>
      </c>
      <c r="J733" s="198" t="str">
        <f t="shared" si="365"/>
        <v/>
      </c>
      <c r="K733" s="1295" t="str">
        <f>IF(op!K621=0,0,op!K621)</f>
        <v/>
      </c>
      <c r="L733" s="963"/>
      <c r="M733" s="951" t="str">
        <f>IF(K733="","",IF(op!M621=0,0,op!M621))</f>
        <v/>
      </c>
      <c r="N733" s="951" t="str">
        <f>IF(K733="","",IF(op!N621=0,0,op!N621))</f>
        <v/>
      </c>
      <c r="O733" s="1083" t="str">
        <f t="shared" si="366"/>
        <v/>
      </c>
      <c r="P733" s="1084" t="str">
        <f t="shared" si="367"/>
        <v/>
      </c>
      <c r="Q733" s="1084" t="str">
        <f t="shared" si="368"/>
        <v/>
      </c>
      <c r="R733" s="963"/>
      <c r="S733" s="1027" t="str">
        <f t="shared" si="385"/>
        <v/>
      </c>
      <c r="T733" s="1027" t="str">
        <f t="shared" si="386"/>
        <v/>
      </c>
      <c r="U733" s="1148" t="str">
        <f t="shared" si="371"/>
        <v/>
      </c>
      <c r="V733" s="6"/>
      <c r="Z733" s="1072" t="str">
        <f t="shared" si="387"/>
        <v/>
      </c>
      <c r="AA733" s="1073">
        <f>+tab!$C$156</f>
        <v>0.62</v>
      </c>
      <c r="AB733" s="1074" t="e">
        <f t="shared" si="382"/>
        <v>#VALUE!</v>
      </c>
      <c r="AC733" s="1074" t="e">
        <f t="shared" si="383"/>
        <v>#VALUE!</v>
      </c>
      <c r="AD733" s="1074" t="e">
        <f t="shared" si="384"/>
        <v>#VALUE!</v>
      </c>
      <c r="AE733" s="1075" t="e">
        <f t="shared" si="388"/>
        <v>#VALUE!</v>
      </c>
      <c r="AF733" s="1075" t="e">
        <f t="shared" si="389"/>
        <v>#VALUE!</v>
      </c>
      <c r="AG733" s="1076">
        <f>IF(H733&gt;8,tab!C$157,tab!C$160)</f>
        <v>0.5</v>
      </c>
      <c r="AH733" s="1050">
        <f t="shared" si="390"/>
        <v>0</v>
      </c>
      <c r="AI733" s="1050">
        <f t="shared" si="391"/>
        <v>0</v>
      </c>
      <c r="AJ733" s="1077" t="e">
        <f t="shared" si="392"/>
        <v>#VALUE!</v>
      </c>
      <c r="AK733" s="1053" t="e">
        <f t="shared" si="393"/>
        <v>#VALUE!</v>
      </c>
      <c r="AL733" s="1052">
        <f t="shared" si="394"/>
        <v>30</v>
      </c>
      <c r="AM733" s="1052">
        <f t="shared" si="380"/>
        <v>30</v>
      </c>
      <c r="AN733" s="1078">
        <f t="shared" si="395"/>
        <v>0</v>
      </c>
      <c r="AU733" s="51"/>
      <c r="AV733" s="51"/>
    </row>
    <row r="734" spans="3:48" ht="13.15" customHeight="1" x14ac:dyDescent="0.2">
      <c r="C734" s="45"/>
      <c r="D734" s="196" t="str">
        <f>IF(op!D622=0,"",op!D622)</f>
        <v/>
      </c>
      <c r="E734" s="196" t="str">
        <f>IF(op!E622=0,"",op!E622)</f>
        <v/>
      </c>
      <c r="F734" s="196" t="str">
        <f>IF(op!F622=0,"",op!F622)</f>
        <v/>
      </c>
      <c r="G734" s="48" t="str">
        <f>IF(op!G622="","",op!G622+1)</f>
        <v/>
      </c>
      <c r="H734" s="1294" t="str">
        <f>IF(op!H622=0,"",op!H622)</f>
        <v/>
      </c>
      <c r="I734" s="48" t="str">
        <f>IF(op!I622=0,"",op!I622)</f>
        <v/>
      </c>
      <c r="J734" s="198" t="str">
        <f t="shared" si="365"/>
        <v/>
      </c>
      <c r="K734" s="1295" t="str">
        <f>IF(op!K622=0,0,op!K622)</f>
        <v/>
      </c>
      <c r="L734" s="963"/>
      <c r="M734" s="951" t="str">
        <f>IF(K734="","",IF(op!M622=0,0,op!M622))</f>
        <v/>
      </c>
      <c r="N734" s="951" t="str">
        <f>IF(K734="","",IF(op!N622=0,0,op!N622))</f>
        <v/>
      </c>
      <c r="O734" s="1083" t="str">
        <f t="shared" si="366"/>
        <v/>
      </c>
      <c r="P734" s="1084" t="str">
        <f t="shared" si="367"/>
        <v/>
      </c>
      <c r="Q734" s="1084" t="str">
        <f t="shared" si="368"/>
        <v/>
      </c>
      <c r="R734" s="963"/>
      <c r="S734" s="1027" t="str">
        <f t="shared" si="385"/>
        <v/>
      </c>
      <c r="T734" s="1027" t="str">
        <f t="shared" si="386"/>
        <v/>
      </c>
      <c r="U734" s="1148" t="str">
        <f t="shared" si="371"/>
        <v/>
      </c>
      <c r="V734" s="6"/>
      <c r="Z734" s="1072" t="str">
        <f t="shared" si="387"/>
        <v/>
      </c>
      <c r="AA734" s="1073">
        <f>+tab!$C$156</f>
        <v>0.62</v>
      </c>
      <c r="AB734" s="1074" t="e">
        <f t="shared" si="382"/>
        <v>#VALUE!</v>
      </c>
      <c r="AC734" s="1074" t="e">
        <f t="shared" si="383"/>
        <v>#VALUE!</v>
      </c>
      <c r="AD734" s="1074" t="e">
        <f t="shared" si="384"/>
        <v>#VALUE!</v>
      </c>
      <c r="AE734" s="1075" t="e">
        <f t="shared" si="388"/>
        <v>#VALUE!</v>
      </c>
      <c r="AF734" s="1075" t="e">
        <f t="shared" si="389"/>
        <v>#VALUE!</v>
      </c>
      <c r="AG734" s="1076">
        <f>IF(H734&gt;8,tab!C$157,tab!C$160)</f>
        <v>0.5</v>
      </c>
      <c r="AH734" s="1050">
        <f t="shared" si="390"/>
        <v>0</v>
      </c>
      <c r="AI734" s="1050">
        <f t="shared" si="391"/>
        <v>0</v>
      </c>
      <c r="AJ734" s="1077" t="e">
        <f t="shared" si="392"/>
        <v>#VALUE!</v>
      </c>
      <c r="AK734" s="1053" t="e">
        <f t="shared" si="393"/>
        <v>#VALUE!</v>
      </c>
      <c r="AL734" s="1052">
        <f t="shared" si="394"/>
        <v>30</v>
      </c>
      <c r="AM734" s="1052">
        <f t="shared" si="380"/>
        <v>30</v>
      </c>
      <c r="AN734" s="1078">
        <f t="shared" si="395"/>
        <v>0</v>
      </c>
      <c r="AU734" s="51"/>
      <c r="AV734" s="51"/>
    </row>
    <row r="735" spans="3:48" ht="13.15" customHeight="1" x14ac:dyDescent="0.2">
      <c r="C735" s="45"/>
      <c r="D735" s="196" t="str">
        <f>IF(op!D623=0,"",op!D623)</f>
        <v/>
      </c>
      <c r="E735" s="196" t="str">
        <f>IF(op!E623=0,"",op!E623)</f>
        <v/>
      </c>
      <c r="F735" s="196" t="str">
        <f>IF(op!F623=0,"",op!F623)</f>
        <v/>
      </c>
      <c r="G735" s="48" t="str">
        <f>IF(op!G623="","",op!G623+1)</f>
        <v/>
      </c>
      <c r="H735" s="1294" t="str">
        <f>IF(op!H623=0,"",op!H623)</f>
        <v/>
      </c>
      <c r="I735" s="48" t="str">
        <f>IF(op!I623=0,"",op!I623)</f>
        <v/>
      </c>
      <c r="J735" s="198" t="str">
        <f t="shared" si="365"/>
        <v/>
      </c>
      <c r="K735" s="1295" t="str">
        <f>IF(op!K623=0,0,op!K623)</f>
        <v/>
      </c>
      <c r="L735" s="963"/>
      <c r="M735" s="951" t="str">
        <f>IF(K735="","",IF(op!M623=0,0,op!M623))</f>
        <v/>
      </c>
      <c r="N735" s="951" t="str">
        <f>IF(K735="","",IF(op!N623=0,0,op!N623))</f>
        <v/>
      </c>
      <c r="O735" s="1083" t="str">
        <f t="shared" si="366"/>
        <v/>
      </c>
      <c r="P735" s="1084" t="str">
        <f t="shared" si="367"/>
        <v/>
      </c>
      <c r="Q735" s="1084" t="str">
        <f t="shared" si="368"/>
        <v/>
      </c>
      <c r="R735" s="963"/>
      <c r="S735" s="1027" t="str">
        <f t="shared" si="385"/>
        <v/>
      </c>
      <c r="T735" s="1027" t="str">
        <f t="shared" si="386"/>
        <v/>
      </c>
      <c r="U735" s="1148" t="str">
        <f t="shared" si="371"/>
        <v/>
      </c>
      <c r="V735" s="6"/>
      <c r="Z735" s="1072" t="str">
        <f t="shared" si="387"/>
        <v/>
      </c>
      <c r="AA735" s="1073">
        <f>+tab!$C$156</f>
        <v>0.62</v>
      </c>
      <c r="AB735" s="1074" t="e">
        <f t="shared" si="382"/>
        <v>#VALUE!</v>
      </c>
      <c r="AC735" s="1074" t="e">
        <f t="shared" si="383"/>
        <v>#VALUE!</v>
      </c>
      <c r="AD735" s="1074" t="e">
        <f t="shared" si="384"/>
        <v>#VALUE!</v>
      </c>
      <c r="AE735" s="1075" t="e">
        <f t="shared" si="388"/>
        <v>#VALUE!</v>
      </c>
      <c r="AF735" s="1075" t="e">
        <f t="shared" si="389"/>
        <v>#VALUE!</v>
      </c>
      <c r="AG735" s="1076">
        <f>IF(H735&gt;8,tab!C$157,tab!C$160)</f>
        <v>0.5</v>
      </c>
      <c r="AH735" s="1050">
        <f t="shared" si="390"/>
        <v>0</v>
      </c>
      <c r="AI735" s="1050">
        <f t="shared" si="391"/>
        <v>0</v>
      </c>
      <c r="AJ735" s="1077" t="e">
        <f t="shared" si="392"/>
        <v>#VALUE!</v>
      </c>
      <c r="AK735" s="1053" t="e">
        <f t="shared" si="393"/>
        <v>#VALUE!</v>
      </c>
      <c r="AL735" s="1052">
        <f t="shared" si="394"/>
        <v>30</v>
      </c>
      <c r="AM735" s="1052">
        <f t="shared" si="380"/>
        <v>30</v>
      </c>
      <c r="AN735" s="1078">
        <f t="shared" si="395"/>
        <v>0</v>
      </c>
      <c r="AU735" s="51"/>
      <c r="AV735" s="51"/>
    </row>
    <row r="736" spans="3:48" ht="13.15" customHeight="1" x14ac:dyDescent="0.2">
      <c r="C736" s="45"/>
      <c r="D736" s="196" t="str">
        <f>IF(op!D624=0,"",op!D624)</f>
        <v/>
      </c>
      <c r="E736" s="196" t="str">
        <f>IF(op!E624=0,"",op!E624)</f>
        <v/>
      </c>
      <c r="F736" s="196" t="str">
        <f>IF(op!F624=0,"",op!F624)</f>
        <v/>
      </c>
      <c r="G736" s="48" t="str">
        <f>IF(op!G624="","",op!G624+1)</f>
        <v/>
      </c>
      <c r="H736" s="1294" t="str">
        <f>IF(op!H624=0,"",op!H624)</f>
        <v/>
      </c>
      <c r="I736" s="48" t="str">
        <f>IF(op!I624=0,"",op!I624)</f>
        <v/>
      </c>
      <c r="J736" s="198" t="str">
        <f t="shared" si="365"/>
        <v/>
      </c>
      <c r="K736" s="1295" t="str">
        <f>IF(op!K624=0,0,op!K624)</f>
        <v/>
      </c>
      <c r="L736" s="963"/>
      <c r="M736" s="951" t="str">
        <f>IF(K736="","",IF(op!M624=0,0,op!M624))</f>
        <v/>
      </c>
      <c r="N736" s="951" t="str">
        <f>IF(K736="","",IF(op!N624=0,0,op!N624))</f>
        <v/>
      </c>
      <c r="O736" s="1083" t="str">
        <f t="shared" si="366"/>
        <v/>
      </c>
      <c r="P736" s="1084" t="str">
        <f t="shared" si="367"/>
        <v/>
      </c>
      <c r="Q736" s="1084" t="str">
        <f t="shared" si="368"/>
        <v/>
      </c>
      <c r="R736" s="963"/>
      <c r="S736" s="1027" t="str">
        <f t="shared" si="385"/>
        <v/>
      </c>
      <c r="T736" s="1027" t="str">
        <f t="shared" si="386"/>
        <v/>
      </c>
      <c r="U736" s="1148" t="str">
        <f t="shared" si="371"/>
        <v/>
      </c>
      <c r="V736" s="6"/>
      <c r="Z736" s="1072" t="str">
        <f t="shared" si="387"/>
        <v/>
      </c>
      <c r="AA736" s="1073">
        <f>+tab!$C$156</f>
        <v>0.62</v>
      </c>
      <c r="AB736" s="1074" t="e">
        <f t="shared" si="382"/>
        <v>#VALUE!</v>
      </c>
      <c r="AC736" s="1074" t="e">
        <f t="shared" si="383"/>
        <v>#VALUE!</v>
      </c>
      <c r="AD736" s="1074" t="e">
        <f t="shared" si="384"/>
        <v>#VALUE!</v>
      </c>
      <c r="AE736" s="1075" t="e">
        <f t="shared" si="388"/>
        <v>#VALUE!</v>
      </c>
      <c r="AF736" s="1075" t="e">
        <f t="shared" si="389"/>
        <v>#VALUE!</v>
      </c>
      <c r="AG736" s="1076">
        <f>IF(H736&gt;8,tab!C$157,tab!C$160)</f>
        <v>0.5</v>
      </c>
      <c r="AH736" s="1050">
        <f t="shared" si="390"/>
        <v>0</v>
      </c>
      <c r="AI736" s="1050">
        <f t="shared" si="391"/>
        <v>0</v>
      </c>
      <c r="AJ736" s="1077" t="e">
        <f t="shared" si="392"/>
        <v>#VALUE!</v>
      </c>
      <c r="AK736" s="1053" t="e">
        <f t="shared" si="393"/>
        <v>#VALUE!</v>
      </c>
      <c r="AL736" s="1052">
        <f t="shared" si="394"/>
        <v>30</v>
      </c>
      <c r="AM736" s="1052">
        <f t="shared" si="380"/>
        <v>30</v>
      </c>
      <c r="AN736" s="1078">
        <f t="shared" si="395"/>
        <v>0</v>
      </c>
      <c r="AU736" s="51"/>
      <c r="AV736" s="51"/>
    </row>
    <row r="737" spans="3:48" ht="13.15" customHeight="1" x14ac:dyDescent="0.2">
      <c r="C737" s="45"/>
      <c r="D737" s="196" t="str">
        <f>IF(op!D625=0,"",op!D625)</f>
        <v/>
      </c>
      <c r="E737" s="196" t="str">
        <f>IF(op!E625=0,"",op!E625)</f>
        <v/>
      </c>
      <c r="F737" s="196" t="str">
        <f>IF(op!F625=0,"",op!F625)</f>
        <v/>
      </c>
      <c r="G737" s="48" t="str">
        <f>IF(op!G625="","",op!G625+1)</f>
        <v/>
      </c>
      <c r="H737" s="1294" t="str">
        <f>IF(op!H625=0,"",op!H625)</f>
        <v/>
      </c>
      <c r="I737" s="48" t="str">
        <f>IF(op!I625=0,"",op!I625)</f>
        <v/>
      </c>
      <c r="J737" s="198" t="str">
        <f t="shared" si="365"/>
        <v/>
      </c>
      <c r="K737" s="1295" t="str">
        <f>IF(op!K625=0,0,op!K625)</f>
        <v/>
      </c>
      <c r="L737" s="963"/>
      <c r="M737" s="951" t="str">
        <f>IF(K737="","",IF(op!M625=0,0,op!M625))</f>
        <v/>
      </c>
      <c r="N737" s="951" t="str">
        <f>IF(K737="","",IF(op!N625=0,0,op!N625))</f>
        <v/>
      </c>
      <c r="O737" s="1083" t="str">
        <f t="shared" si="366"/>
        <v/>
      </c>
      <c r="P737" s="1084" t="str">
        <f t="shared" si="367"/>
        <v/>
      </c>
      <c r="Q737" s="1084" t="str">
        <f t="shared" si="368"/>
        <v/>
      </c>
      <c r="R737" s="963"/>
      <c r="S737" s="1027" t="str">
        <f t="shared" si="385"/>
        <v/>
      </c>
      <c r="T737" s="1027" t="str">
        <f t="shared" si="386"/>
        <v/>
      </c>
      <c r="U737" s="1148" t="str">
        <f t="shared" si="371"/>
        <v/>
      </c>
      <c r="V737" s="6"/>
      <c r="Z737" s="1072" t="str">
        <f t="shared" si="387"/>
        <v/>
      </c>
      <c r="AA737" s="1073">
        <f>+tab!$C$156</f>
        <v>0.62</v>
      </c>
      <c r="AB737" s="1074" t="e">
        <f t="shared" si="382"/>
        <v>#VALUE!</v>
      </c>
      <c r="AC737" s="1074" t="e">
        <f t="shared" si="383"/>
        <v>#VALUE!</v>
      </c>
      <c r="AD737" s="1074" t="e">
        <f t="shared" si="384"/>
        <v>#VALUE!</v>
      </c>
      <c r="AE737" s="1075" t="e">
        <f t="shared" si="388"/>
        <v>#VALUE!</v>
      </c>
      <c r="AF737" s="1075" t="e">
        <f t="shared" si="389"/>
        <v>#VALUE!</v>
      </c>
      <c r="AG737" s="1076">
        <f>IF(H737&gt;8,tab!C$157,tab!C$160)</f>
        <v>0.5</v>
      </c>
      <c r="AH737" s="1050">
        <f t="shared" si="390"/>
        <v>0</v>
      </c>
      <c r="AI737" s="1050">
        <f t="shared" si="391"/>
        <v>0</v>
      </c>
      <c r="AJ737" s="1077" t="e">
        <f t="shared" si="392"/>
        <v>#VALUE!</v>
      </c>
      <c r="AK737" s="1053" t="e">
        <f t="shared" si="393"/>
        <v>#VALUE!</v>
      </c>
      <c r="AL737" s="1052">
        <f t="shared" si="394"/>
        <v>30</v>
      </c>
      <c r="AM737" s="1052">
        <f t="shared" si="380"/>
        <v>30</v>
      </c>
      <c r="AN737" s="1078">
        <f t="shared" si="395"/>
        <v>0</v>
      </c>
      <c r="AU737" s="51"/>
      <c r="AV737" s="51"/>
    </row>
    <row r="738" spans="3:48" ht="13.15" customHeight="1" x14ac:dyDescent="0.2">
      <c r="C738" s="45"/>
      <c r="D738" s="196" t="str">
        <f>IF(op!D626=0,"",op!D626)</f>
        <v/>
      </c>
      <c r="E738" s="196" t="str">
        <f>IF(op!E626=0,"",op!E626)</f>
        <v/>
      </c>
      <c r="F738" s="196" t="str">
        <f>IF(op!F626=0,"",op!F626)</f>
        <v/>
      </c>
      <c r="G738" s="48" t="str">
        <f>IF(op!G626="","",op!G626+1)</f>
        <v/>
      </c>
      <c r="H738" s="1294" t="str">
        <f>IF(op!H626=0,"",op!H626)</f>
        <v/>
      </c>
      <c r="I738" s="48" t="str">
        <f>IF(op!I626=0,"",op!I626)</f>
        <v/>
      </c>
      <c r="J738" s="198" t="str">
        <f t="shared" si="365"/>
        <v/>
      </c>
      <c r="K738" s="1295" t="str">
        <f>IF(op!K626=0,0,op!K626)</f>
        <v/>
      </c>
      <c r="L738" s="963"/>
      <c r="M738" s="951" t="str">
        <f>IF(K738="","",IF(op!M626=0,0,op!M626))</f>
        <v/>
      </c>
      <c r="N738" s="951" t="str">
        <f>IF(K738="","",IF(op!N626=0,0,op!N626))</f>
        <v/>
      </c>
      <c r="O738" s="1083" t="str">
        <f t="shared" si="366"/>
        <v/>
      </c>
      <c r="P738" s="1084" t="str">
        <f t="shared" si="367"/>
        <v/>
      </c>
      <c r="Q738" s="1084" t="str">
        <f t="shared" si="368"/>
        <v/>
      </c>
      <c r="R738" s="963"/>
      <c r="S738" s="1027" t="str">
        <f t="shared" si="385"/>
        <v/>
      </c>
      <c r="T738" s="1027" t="str">
        <f t="shared" si="386"/>
        <v/>
      </c>
      <c r="U738" s="1148" t="str">
        <f t="shared" si="371"/>
        <v/>
      </c>
      <c r="V738" s="6"/>
      <c r="Z738" s="1072" t="str">
        <f t="shared" si="387"/>
        <v/>
      </c>
      <c r="AA738" s="1073">
        <f>+tab!$C$156</f>
        <v>0.62</v>
      </c>
      <c r="AB738" s="1074" t="e">
        <f t="shared" si="382"/>
        <v>#VALUE!</v>
      </c>
      <c r="AC738" s="1074" t="e">
        <f t="shared" si="383"/>
        <v>#VALUE!</v>
      </c>
      <c r="AD738" s="1074" t="e">
        <f t="shared" si="384"/>
        <v>#VALUE!</v>
      </c>
      <c r="AE738" s="1075" t="e">
        <f t="shared" si="388"/>
        <v>#VALUE!</v>
      </c>
      <c r="AF738" s="1075" t="e">
        <f t="shared" si="389"/>
        <v>#VALUE!</v>
      </c>
      <c r="AG738" s="1076">
        <f>IF(H738&gt;8,tab!C$157,tab!C$160)</f>
        <v>0.5</v>
      </c>
      <c r="AH738" s="1050">
        <f t="shared" si="390"/>
        <v>0</v>
      </c>
      <c r="AI738" s="1050">
        <f t="shared" si="391"/>
        <v>0</v>
      </c>
      <c r="AJ738" s="1077" t="e">
        <f t="shared" si="392"/>
        <v>#VALUE!</v>
      </c>
      <c r="AK738" s="1053" t="e">
        <f t="shared" si="393"/>
        <v>#VALUE!</v>
      </c>
      <c r="AL738" s="1052">
        <f t="shared" si="394"/>
        <v>30</v>
      </c>
      <c r="AM738" s="1052">
        <f t="shared" si="380"/>
        <v>30</v>
      </c>
      <c r="AN738" s="1078">
        <f t="shared" si="395"/>
        <v>0</v>
      </c>
      <c r="AU738" s="51"/>
      <c r="AV738" s="51"/>
    </row>
    <row r="739" spans="3:48" ht="13.15" customHeight="1" x14ac:dyDescent="0.2">
      <c r="C739" s="45"/>
      <c r="D739" s="196" t="str">
        <f>IF(op!D627=0,"",op!D627)</f>
        <v/>
      </c>
      <c r="E739" s="196" t="str">
        <f>IF(op!E627=0,"",op!E627)</f>
        <v/>
      </c>
      <c r="F739" s="196" t="str">
        <f>IF(op!F627=0,"",op!F627)</f>
        <v/>
      </c>
      <c r="G739" s="48" t="str">
        <f>IF(op!G627="","",op!G627+1)</f>
        <v/>
      </c>
      <c r="H739" s="1294" t="str">
        <f>IF(op!H627=0,"",op!H627)</f>
        <v/>
      </c>
      <c r="I739" s="48" t="str">
        <f>IF(op!I627=0,"",op!I627)</f>
        <v/>
      </c>
      <c r="J739" s="198" t="str">
        <f t="shared" si="365"/>
        <v/>
      </c>
      <c r="K739" s="1295" t="str">
        <f>IF(op!K627=0,0,op!K627)</f>
        <v/>
      </c>
      <c r="L739" s="963"/>
      <c r="M739" s="951" t="str">
        <f>IF(K739="","",IF(op!M627=0,0,op!M627))</f>
        <v/>
      </c>
      <c r="N739" s="951" t="str">
        <f>IF(K739="","",IF(op!N627=0,0,op!N627))</f>
        <v/>
      </c>
      <c r="O739" s="1083" t="str">
        <f t="shared" si="366"/>
        <v/>
      </c>
      <c r="P739" s="1084" t="str">
        <f t="shared" si="367"/>
        <v/>
      </c>
      <c r="Q739" s="1084" t="str">
        <f t="shared" si="368"/>
        <v/>
      </c>
      <c r="R739" s="963"/>
      <c r="S739" s="1027" t="str">
        <f t="shared" si="385"/>
        <v/>
      </c>
      <c r="T739" s="1027" t="str">
        <f t="shared" si="386"/>
        <v/>
      </c>
      <c r="U739" s="1148" t="str">
        <f t="shared" si="371"/>
        <v/>
      </c>
      <c r="V739" s="6"/>
      <c r="Z739" s="1072" t="str">
        <f t="shared" si="387"/>
        <v/>
      </c>
      <c r="AA739" s="1073">
        <f>+tab!$C$156</f>
        <v>0.62</v>
      </c>
      <c r="AB739" s="1074" t="e">
        <f t="shared" si="382"/>
        <v>#VALUE!</v>
      </c>
      <c r="AC739" s="1074" t="e">
        <f t="shared" si="383"/>
        <v>#VALUE!</v>
      </c>
      <c r="AD739" s="1074" t="e">
        <f t="shared" si="384"/>
        <v>#VALUE!</v>
      </c>
      <c r="AE739" s="1075" t="e">
        <f t="shared" si="388"/>
        <v>#VALUE!</v>
      </c>
      <c r="AF739" s="1075" t="e">
        <f t="shared" si="389"/>
        <v>#VALUE!</v>
      </c>
      <c r="AG739" s="1076">
        <f>IF(H739&gt;8,tab!C$157,tab!C$160)</f>
        <v>0.5</v>
      </c>
      <c r="AH739" s="1050">
        <f t="shared" si="390"/>
        <v>0</v>
      </c>
      <c r="AI739" s="1050">
        <f t="shared" si="391"/>
        <v>0</v>
      </c>
      <c r="AJ739" s="1077" t="e">
        <f t="shared" si="392"/>
        <v>#VALUE!</v>
      </c>
      <c r="AK739" s="1053" t="e">
        <f t="shared" si="393"/>
        <v>#VALUE!</v>
      </c>
      <c r="AL739" s="1052">
        <f t="shared" si="394"/>
        <v>30</v>
      </c>
      <c r="AM739" s="1052">
        <f t="shared" si="380"/>
        <v>30</v>
      </c>
      <c r="AN739" s="1078">
        <f t="shared" si="395"/>
        <v>0</v>
      </c>
      <c r="AU739" s="51"/>
      <c r="AV739" s="51"/>
    </row>
    <row r="740" spans="3:48" ht="13.15" customHeight="1" x14ac:dyDescent="0.2">
      <c r="C740" s="45"/>
      <c r="D740" s="196" t="str">
        <f>IF(op!D628=0,"",op!D628)</f>
        <v/>
      </c>
      <c r="E740" s="196" t="str">
        <f>IF(op!E628=0,"",op!E628)</f>
        <v/>
      </c>
      <c r="F740" s="196" t="str">
        <f>IF(op!F628=0,"",op!F628)</f>
        <v/>
      </c>
      <c r="G740" s="48" t="str">
        <f>IF(op!G628="","",op!G628+1)</f>
        <v/>
      </c>
      <c r="H740" s="1294" t="str">
        <f>IF(op!H628=0,"",op!H628)</f>
        <v/>
      </c>
      <c r="I740" s="48" t="str">
        <f>IF(op!I628=0,"",op!I628)</f>
        <v/>
      </c>
      <c r="J740" s="198" t="str">
        <f t="shared" si="365"/>
        <v/>
      </c>
      <c r="K740" s="1295" t="str">
        <f>IF(op!K628=0,0,op!K628)</f>
        <v/>
      </c>
      <c r="L740" s="963"/>
      <c r="M740" s="951" t="str">
        <f>IF(K740="","",IF(op!M628=0,0,op!M628))</f>
        <v/>
      </c>
      <c r="N740" s="951" t="str">
        <f>IF(K740="","",IF(op!N628=0,0,op!N628))</f>
        <v/>
      </c>
      <c r="O740" s="1083" t="str">
        <f t="shared" si="366"/>
        <v/>
      </c>
      <c r="P740" s="1084" t="str">
        <f t="shared" si="367"/>
        <v/>
      </c>
      <c r="Q740" s="1084" t="str">
        <f t="shared" si="368"/>
        <v/>
      </c>
      <c r="R740" s="963"/>
      <c r="S740" s="1027" t="str">
        <f t="shared" si="385"/>
        <v/>
      </c>
      <c r="T740" s="1027" t="str">
        <f t="shared" si="386"/>
        <v/>
      </c>
      <c r="U740" s="1148" t="str">
        <f t="shared" si="371"/>
        <v/>
      </c>
      <c r="V740" s="6"/>
      <c r="Z740" s="1072" t="str">
        <f t="shared" si="387"/>
        <v/>
      </c>
      <c r="AA740" s="1073">
        <f>+tab!$C$156</f>
        <v>0.62</v>
      </c>
      <c r="AB740" s="1074" t="e">
        <f t="shared" si="382"/>
        <v>#VALUE!</v>
      </c>
      <c r="AC740" s="1074" t="e">
        <f t="shared" si="383"/>
        <v>#VALUE!</v>
      </c>
      <c r="AD740" s="1074" t="e">
        <f t="shared" si="384"/>
        <v>#VALUE!</v>
      </c>
      <c r="AE740" s="1075" t="e">
        <f t="shared" si="388"/>
        <v>#VALUE!</v>
      </c>
      <c r="AF740" s="1075" t="e">
        <f t="shared" si="389"/>
        <v>#VALUE!</v>
      </c>
      <c r="AG740" s="1076">
        <f>IF(H740&gt;8,tab!C$157,tab!C$160)</f>
        <v>0.5</v>
      </c>
      <c r="AH740" s="1050">
        <f t="shared" si="390"/>
        <v>0</v>
      </c>
      <c r="AI740" s="1050">
        <f t="shared" si="391"/>
        <v>0</v>
      </c>
      <c r="AJ740" s="1077" t="e">
        <f t="shared" si="392"/>
        <v>#VALUE!</v>
      </c>
      <c r="AK740" s="1053" t="e">
        <f t="shared" si="393"/>
        <v>#VALUE!</v>
      </c>
      <c r="AL740" s="1052">
        <f t="shared" si="394"/>
        <v>30</v>
      </c>
      <c r="AM740" s="1052">
        <f t="shared" si="380"/>
        <v>30</v>
      </c>
      <c r="AN740" s="1078">
        <f t="shared" si="395"/>
        <v>0</v>
      </c>
      <c r="AU740" s="51"/>
      <c r="AV740" s="51"/>
    </row>
    <row r="741" spans="3:48" ht="13.15" customHeight="1" x14ac:dyDescent="0.2">
      <c r="C741" s="45"/>
      <c r="D741" s="196" t="str">
        <f>IF(op!D629=0,"",op!D629)</f>
        <v/>
      </c>
      <c r="E741" s="196" t="str">
        <f>IF(op!E629=0,"",op!E629)</f>
        <v/>
      </c>
      <c r="F741" s="196" t="str">
        <f>IF(op!F629=0,"",op!F629)</f>
        <v/>
      </c>
      <c r="G741" s="48" t="str">
        <f>IF(op!G629="","",op!G629+1)</f>
        <v/>
      </c>
      <c r="H741" s="1294" t="str">
        <f>IF(op!H629=0,"",op!H629)</f>
        <v/>
      </c>
      <c r="I741" s="48" t="str">
        <f>IF(op!I629=0,"",op!I629)</f>
        <v/>
      </c>
      <c r="J741" s="198" t="str">
        <f t="shared" si="365"/>
        <v/>
      </c>
      <c r="K741" s="1295" t="str">
        <f>IF(op!K629=0,0,op!K629)</f>
        <v/>
      </c>
      <c r="L741" s="963"/>
      <c r="M741" s="951" t="str">
        <f>IF(K741="","",IF(op!M629=0,0,op!M629))</f>
        <v/>
      </c>
      <c r="N741" s="951" t="str">
        <f>IF(K741="","",IF(op!N629=0,0,op!N629))</f>
        <v/>
      </c>
      <c r="O741" s="1083" t="str">
        <f t="shared" si="366"/>
        <v/>
      </c>
      <c r="P741" s="1084" t="str">
        <f t="shared" si="367"/>
        <v/>
      </c>
      <c r="Q741" s="1084" t="str">
        <f t="shared" si="368"/>
        <v/>
      </c>
      <c r="R741" s="963"/>
      <c r="S741" s="1027" t="str">
        <f t="shared" si="385"/>
        <v/>
      </c>
      <c r="T741" s="1027" t="str">
        <f t="shared" si="386"/>
        <v/>
      </c>
      <c r="U741" s="1148" t="str">
        <f t="shared" si="371"/>
        <v/>
      </c>
      <c r="V741" s="6"/>
      <c r="Z741" s="1072" t="str">
        <f t="shared" si="387"/>
        <v/>
      </c>
      <c r="AA741" s="1073">
        <f>+tab!$C$156</f>
        <v>0.62</v>
      </c>
      <c r="AB741" s="1074" t="e">
        <f t="shared" si="382"/>
        <v>#VALUE!</v>
      </c>
      <c r="AC741" s="1074" t="e">
        <f t="shared" si="383"/>
        <v>#VALUE!</v>
      </c>
      <c r="AD741" s="1074" t="e">
        <f t="shared" si="384"/>
        <v>#VALUE!</v>
      </c>
      <c r="AE741" s="1075" t="e">
        <f t="shared" si="388"/>
        <v>#VALUE!</v>
      </c>
      <c r="AF741" s="1075" t="e">
        <f t="shared" si="389"/>
        <v>#VALUE!</v>
      </c>
      <c r="AG741" s="1076">
        <f>IF(H741&gt;8,tab!C$157,tab!C$160)</f>
        <v>0.5</v>
      </c>
      <c r="AH741" s="1050">
        <f t="shared" si="390"/>
        <v>0</v>
      </c>
      <c r="AI741" s="1050">
        <f t="shared" si="391"/>
        <v>0</v>
      </c>
      <c r="AJ741" s="1077" t="e">
        <f t="shared" si="392"/>
        <v>#VALUE!</v>
      </c>
      <c r="AK741" s="1053" t="e">
        <f t="shared" si="393"/>
        <v>#VALUE!</v>
      </c>
      <c r="AL741" s="1052">
        <f t="shared" si="394"/>
        <v>30</v>
      </c>
      <c r="AM741" s="1052">
        <f t="shared" si="380"/>
        <v>30</v>
      </c>
      <c r="AN741" s="1078">
        <f t="shared" si="395"/>
        <v>0</v>
      </c>
      <c r="AU741" s="51"/>
      <c r="AV741" s="51"/>
    </row>
    <row r="742" spans="3:48" ht="13.15" customHeight="1" x14ac:dyDescent="0.2">
      <c r="C742" s="45"/>
      <c r="D742" s="196" t="str">
        <f>IF(op!D630=0,"",op!D630)</f>
        <v/>
      </c>
      <c r="E742" s="196" t="str">
        <f>IF(op!E630=0,"",op!E630)</f>
        <v/>
      </c>
      <c r="F742" s="196" t="str">
        <f>IF(op!F630=0,"",op!F630)</f>
        <v/>
      </c>
      <c r="G742" s="48" t="str">
        <f>IF(op!G630="","",op!G630+1)</f>
        <v/>
      </c>
      <c r="H742" s="1294" t="str">
        <f>IF(op!H630=0,"",op!H630)</f>
        <v/>
      </c>
      <c r="I742" s="48" t="str">
        <f>IF(op!I630=0,"",op!I630)</f>
        <v/>
      </c>
      <c r="J742" s="198" t="str">
        <f t="shared" si="365"/>
        <v/>
      </c>
      <c r="K742" s="1295" t="str">
        <f>IF(op!K630=0,0,op!K630)</f>
        <v/>
      </c>
      <c r="L742" s="963"/>
      <c r="M742" s="951" t="str">
        <f>IF(K742="","",IF(op!M630=0,0,op!M630))</f>
        <v/>
      </c>
      <c r="N742" s="951" t="str">
        <f>IF(K742="","",IF(op!N630=0,0,op!N630))</f>
        <v/>
      </c>
      <c r="O742" s="1083" t="str">
        <f t="shared" si="366"/>
        <v/>
      </c>
      <c r="P742" s="1084" t="str">
        <f t="shared" si="367"/>
        <v/>
      </c>
      <c r="Q742" s="1084" t="str">
        <f t="shared" si="368"/>
        <v/>
      </c>
      <c r="R742" s="963"/>
      <c r="S742" s="1027" t="str">
        <f t="shared" si="385"/>
        <v/>
      </c>
      <c r="T742" s="1027" t="str">
        <f t="shared" si="386"/>
        <v/>
      </c>
      <c r="U742" s="1148" t="str">
        <f t="shared" si="371"/>
        <v/>
      </c>
      <c r="V742" s="6"/>
      <c r="Z742" s="1072" t="str">
        <f t="shared" si="387"/>
        <v/>
      </c>
      <c r="AA742" s="1073">
        <f>+tab!$C$156</f>
        <v>0.62</v>
      </c>
      <c r="AB742" s="1074" t="e">
        <f t="shared" si="382"/>
        <v>#VALUE!</v>
      </c>
      <c r="AC742" s="1074" t="e">
        <f t="shared" si="383"/>
        <v>#VALUE!</v>
      </c>
      <c r="AD742" s="1074" t="e">
        <f t="shared" si="384"/>
        <v>#VALUE!</v>
      </c>
      <c r="AE742" s="1075" t="e">
        <f t="shared" si="388"/>
        <v>#VALUE!</v>
      </c>
      <c r="AF742" s="1075" t="e">
        <f t="shared" si="389"/>
        <v>#VALUE!</v>
      </c>
      <c r="AG742" s="1076">
        <f>IF(H742&gt;8,tab!C$157,tab!C$160)</f>
        <v>0.5</v>
      </c>
      <c r="AH742" s="1050">
        <f t="shared" si="390"/>
        <v>0</v>
      </c>
      <c r="AI742" s="1050">
        <f t="shared" si="391"/>
        <v>0</v>
      </c>
      <c r="AJ742" s="1077" t="e">
        <f t="shared" si="392"/>
        <v>#VALUE!</v>
      </c>
      <c r="AK742" s="1053" t="e">
        <f t="shared" si="393"/>
        <v>#VALUE!</v>
      </c>
      <c r="AL742" s="1052">
        <f t="shared" si="394"/>
        <v>30</v>
      </c>
      <c r="AM742" s="1052">
        <f t="shared" si="380"/>
        <v>30</v>
      </c>
      <c r="AN742" s="1078">
        <f t="shared" si="395"/>
        <v>0</v>
      </c>
      <c r="AU742" s="51"/>
      <c r="AV742" s="51"/>
    </row>
    <row r="743" spans="3:48" ht="13.15" customHeight="1" x14ac:dyDescent="0.2">
      <c r="C743" s="45"/>
      <c r="D743" s="196" t="str">
        <f>IF(op!D631=0,"",op!D631)</f>
        <v/>
      </c>
      <c r="E743" s="196" t="str">
        <f>IF(op!E631=0,"",op!E631)</f>
        <v/>
      </c>
      <c r="F743" s="196" t="str">
        <f>IF(op!F631=0,"",op!F631)</f>
        <v/>
      </c>
      <c r="G743" s="48" t="str">
        <f>IF(op!G631="","",op!G631+1)</f>
        <v/>
      </c>
      <c r="H743" s="1294" t="str">
        <f>IF(op!H631=0,"",op!H631)</f>
        <v/>
      </c>
      <c r="I743" s="48" t="str">
        <f>IF(op!I631=0,"",op!I631)</f>
        <v/>
      </c>
      <c r="J743" s="198" t="str">
        <f t="shared" si="365"/>
        <v/>
      </c>
      <c r="K743" s="1295" t="str">
        <f>IF(op!K631=0,0,op!K631)</f>
        <v/>
      </c>
      <c r="L743" s="963"/>
      <c r="M743" s="951" t="str">
        <f>IF(K743="","",IF(op!M631=0,0,op!M631))</f>
        <v/>
      </c>
      <c r="N743" s="951" t="str">
        <f>IF(K743="","",IF(op!N631=0,0,op!N631))</f>
        <v/>
      </c>
      <c r="O743" s="1083" t="str">
        <f t="shared" si="366"/>
        <v/>
      </c>
      <c r="P743" s="1084" t="str">
        <f t="shared" si="367"/>
        <v/>
      </c>
      <c r="Q743" s="1084" t="str">
        <f t="shared" si="368"/>
        <v/>
      </c>
      <c r="R743" s="963"/>
      <c r="S743" s="1027" t="str">
        <f t="shared" si="385"/>
        <v/>
      </c>
      <c r="T743" s="1027" t="str">
        <f t="shared" si="386"/>
        <v/>
      </c>
      <c r="U743" s="1148" t="str">
        <f t="shared" si="371"/>
        <v/>
      </c>
      <c r="V743" s="6"/>
      <c r="Z743" s="1072" t="str">
        <f t="shared" si="387"/>
        <v/>
      </c>
      <c r="AA743" s="1073">
        <f>+tab!$C$156</f>
        <v>0.62</v>
      </c>
      <c r="AB743" s="1074" t="e">
        <f t="shared" si="382"/>
        <v>#VALUE!</v>
      </c>
      <c r="AC743" s="1074" t="e">
        <f t="shared" si="383"/>
        <v>#VALUE!</v>
      </c>
      <c r="AD743" s="1074" t="e">
        <f t="shared" si="384"/>
        <v>#VALUE!</v>
      </c>
      <c r="AE743" s="1075" t="e">
        <f t="shared" si="388"/>
        <v>#VALUE!</v>
      </c>
      <c r="AF743" s="1075" t="e">
        <f t="shared" si="389"/>
        <v>#VALUE!</v>
      </c>
      <c r="AG743" s="1076">
        <f>IF(H743&gt;8,tab!C$157,tab!C$160)</f>
        <v>0.5</v>
      </c>
      <c r="AH743" s="1050">
        <f t="shared" si="390"/>
        <v>0</v>
      </c>
      <c r="AI743" s="1050">
        <f t="shared" si="391"/>
        <v>0</v>
      </c>
      <c r="AJ743" s="1077" t="e">
        <f t="shared" si="392"/>
        <v>#VALUE!</v>
      </c>
      <c r="AK743" s="1053" t="e">
        <f t="shared" si="393"/>
        <v>#VALUE!</v>
      </c>
      <c r="AL743" s="1052">
        <f t="shared" si="394"/>
        <v>30</v>
      </c>
      <c r="AM743" s="1052">
        <f t="shared" si="380"/>
        <v>30</v>
      </c>
      <c r="AN743" s="1078">
        <f t="shared" si="395"/>
        <v>0</v>
      </c>
      <c r="AU743" s="51"/>
      <c r="AV743" s="51"/>
    </row>
    <row r="744" spans="3:48" ht="13.15" customHeight="1" x14ac:dyDescent="0.2">
      <c r="C744" s="45"/>
      <c r="D744" s="196" t="str">
        <f>IF(op!D632=0,"",op!D632)</f>
        <v/>
      </c>
      <c r="E744" s="196" t="str">
        <f>IF(op!E632=0,"",op!E632)</f>
        <v/>
      </c>
      <c r="F744" s="196" t="str">
        <f>IF(op!F632=0,"",op!F632)</f>
        <v/>
      </c>
      <c r="G744" s="48" t="str">
        <f>IF(op!G632="","",op!G632+1)</f>
        <v/>
      </c>
      <c r="H744" s="1294" t="str">
        <f>IF(op!H632=0,"",op!H632)</f>
        <v/>
      </c>
      <c r="I744" s="48" t="str">
        <f>IF(op!I632=0,"",op!I632)</f>
        <v/>
      </c>
      <c r="J744" s="198" t="str">
        <f t="shared" si="365"/>
        <v/>
      </c>
      <c r="K744" s="1295" t="str">
        <f>IF(op!K632=0,0,op!K632)</f>
        <v/>
      </c>
      <c r="L744" s="963"/>
      <c r="M744" s="951" t="str">
        <f>IF(K744="","",IF(op!M632=0,0,op!M632))</f>
        <v/>
      </c>
      <c r="N744" s="951" t="str">
        <f>IF(K744="","",IF(op!N632=0,0,op!N632))</f>
        <v/>
      </c>
      <c r="O744" s="1083" t="str">
        <f t="shared" si="366"/>
        <v/>
      </c>
      <c r="P744" s="1084" t="str">
        <f t="shared" si="367"/>
        <v/>
      </c>
      <c r="Q744" s="1084" t="str">
        <f t="shared" si="368"/>
        <v/>
      </c>
      <c r="R744" s="963"/>
      <c r="S744" s="1027" t="str">
        <f t="shared" si="385"/>
        <v/>
      </c>
      <c r="T744" s="1027" t="str">
        <f t="shared" si="386"/>
        <v/>
      </c>
      <c r="U744" s="1148" t="str">
        <f t="shared" si="371"/>
        <v/>
      </c>
      <c r="V744" s="6"/>
      <c r="Z744" s="1072" t="str">
        <f t="shared" si="387"/>
        <v/>
      </c>
      <c r="AA744" s="1073">
        <f>+tab!$C$156</f>
        <v>0.62</v>
      </c>
      <c r="AB744" s="1074" t="e">
        <f t="shared" si="382"/>
        <v>#VALUE!</v>
      </c>
      <c r="AC744" s="1074" t="e">
        <f t="shared" si="383"/>
        <v>#VALUE!</v>
      </c>
      <c r="AD744" s="1074" t="e">
        <f t="shared" si="384"/>
        <v>#VALUE!</v>
      </c>
      <c r="AE744" s="1075" t="e">
        <f t="shared" si="388"/>
        <v>#VALUE!</v>
      </c>
      <c r="AF744" s="1075" t="e">
        <f t="shared" si="389"/>
        <v>#VALUE!</v>
      </c>
      <c r="AG744" s="1076">
        <f>IF(H744&gt;8,tab!C$157,tab!C$160)</f>
        <v>0.5</v>
      </c>
      <c r="AH744" s="1050">
        <f t="shared" si="390"/>
        <v>0</v>
      </c>
      <c r="AI744" s="1050">
        <f t="shared" si="391"/>
        <v>0</v>
      </c>
      <c r="AJ744" s="1077" t="e">
        <f t="shared" si="392"/>
        <v>#VALUE!</v>
      </c>
      <c r="AK744" s="1053" t="e">
        <f t="shared" si="393"/>
        <v>#VALUE!</v>
      </c>
      <c r="AL744" s="1052">
        <f t="shared" si="394"/>
        <v>30</v>
      </c>
      <c r="AM744" s="1052">
        <f t="shared" si="380"/>
        <v>30</v>
      </c>
      <c r="AN744" s="1078">
        <f t="shared" si="395"/>
        <v>0</v>
      </c>
      <c r="AU744" s="51"/>
      <c r="AV744" s="51"/>
    </row>
    <row r="745" spans="3:48" ht="13.15" customHeight="1" x14ac:dyDescent="0.2">
      <c r="C745" s="45"/>
      <c r="D745" s="196" t="str">
        <f>IF(op!D633=0,"",op!D633)</f>
        <v/>
      </c>
      <c r="E745" s="196" t="str">
        <f>IF(op!E633=0,"",op!E633)</f>
        <v/>
      </c>
      <c r="F745" s="196" t="str">
        <f>IF(op!F633=0,"",op!F633)</f>
        <v/>
      </c>
      <c r="G745" s="48" t="str">
        <f>IF(op!G633="","",op!G633+1)</f>
        <v/>
      </c>
      <c r="H745" s="1294" t="str">
        <f>IF(op!H633=0,"",op!H633)</f>
        <v/>
      </c>
      <c r="I745" s="48" t="str">
        <f>IF(op!I633=0,"",op!I633)</f>
        <v/>
      </c>
      <c r="J745" s="198" t="str">
        <f t="shared" si="365"/>
        <v/>
      </c>
      <c r="K745" s="1295" t="str">
        <f>IF(op!K633=0,0,op!K633)</f>
        <v/>
      </c>
      <c r="L745" s="963"/>
      <c r="M745" s="951" t="str">
        <f>IF(K745="","",IF(op!M633=0,0,op!M633))</f>
        <v/>
      </c>
      <c r="N745" s="951" t="str">
        <f>IF(K745="","",IF(op!N633=0,0,op!N633))</f>
        <v/>
      </c>
      <c r="O745" s="1083" t="str">
        <f t="shared" si="366"/>
        <v/>
      </c>
      <c r="P745" s="1084" t="str">
        <f t="shared" si="367"/>
        <v/>
      </c>
      <c r="Q745" s="1084" t="str">
        <f t="shared" si="368"/>
        <v/>
      </c>
      <c r="R745" s="963"/>
      <c r="S745" s="1027" t="str">
        <f t="shared" si="385"/>
        <v/>
      </c>
      <c r="T745" s="1027" t="str">
        <f t="shared" si="386"/>
        <v/>
      </c>
      <c r="U745" s="1148" t="str">
        <f t="shared" si="371"/>
        <v/>
      </c>
      <c r="V745" s="6"/>
      <c r="Z745" s="1072" t="str">
        <f t="shared" si="387"/>
        <v/>
      </c>
      <c r="AA745" s="1073">
        <f>+tab!$C$156</f>
        <v>0.62</v>
      </c>
      <c r="AB745" s="1074" t="e">
        <f t="shared" si="382"/>
        <v>#VALUE!</v>
      </c>
      <c r="AC745" s="1074" t="e">
        <f t="shared" si="383"/>
        <v>#VALUE!</v>
      </c>
      <c r="AD745" s="1074" t="e">
        <f t="shared" si="384"/>
        <v>#VALUE!</v>
      </c>
      <c r="AE745" s="1075" t="e">
        <f t="shared" si="388"/>
        <v>#VALUE!</v>
      </c>
      <c r="AF745" s="1075" t="e">
        <f t="shared" si="389"/>
        <v>#VALUE!</v>
      </c>
      <c r="AG745" s="1076">
        <f>IF(H745&gt;8,tab!C$157,tab!C$160)</f>
        <v>0.5</v>
      </c>
      <c r="AH745" s="1050">
        <f t="shared" si="390"/>
        <v>0</v>
      </c>
      <c r="AI745" s="1050">
        <f t="shared" si="391"/>
        <v>0</v>
      </c>
      <c r="AJ745" s="1077" t="e">
        <f t="shared" si="392"/>
        <v>#VALUE!</v>
      </c>
      <c r="AK745" s="1053" t="e">
        <f t="shared" si="393"/>
        <v>#VALUE!</v>
      </c>
      <c r="AL745" s="1052">
        <f t="shared" si="394"/>
        <v>30</v>
      </c>
      <c r="AM745" s="1052">
        <f t="shared" si="380"/>
        <v>30</v>
      </c>
      <c r="AN745" s="1078">
        <f t="shared" si="395"/>
        <v>0</v>
      </c>
      <c r="AU745" s="51"/>
      <c r="AV745" s="51"/>
    </row>
    <row r="746" spans="3:48" ht="13.15" customHeight="1" x14ac:dyDescent="0.2">
      <c r="C746" s="45"/>
      <c r="D746" s="196" t="str">
        <f>IF(op!D634=0,"",op!D634)</f>
        <v/>
      </c>
      <c r="E746" s="196" t="str">
        <f>IF(op!E634=0,"",op!E634)</f>
        <v/>
      </c>
      <c r="F746" s="196" t="str">
        <f>IF(op!F634=0,"",op!F634)</f>
        <v/>
      </c>
      <c r="G746" s="48" t="str">
        <f>IF(op!G634="","",op!G634+1)</f>
        <v/>
      </c>
      <c r="H746" s="1294" t="str">
        <f>IF(op!H634=0,"",op!H634)</f>
        <v/>
      </c>
      <c r="I746" s="48" t="str">
        <f>IF(op!I634=0,"",op!I634)</f>
        <v/>
      </c>
      <c r="J746" s="198" t="str">
        <f t="shared" si="365"/>
        <v/>
      </c>
      <c r="K746" s="1295" t="str">
        <f>IF(op!K634=0,0,op!K634)</f>
        <v/>
      </c>
      <c r="L746" s="963"/>
      <c r="M746" s="951" t="str">
        <f>IF(K746="","",IF(op!M634=0,0,op!M634))</f>
        <v/>
      </c>
      <c r="N746" s="951" t="str">
        <f>IF(K746="","",IF(op!N634=0,0,op!N634))</f>
        <v/>
      </c>
      <c r="O746" s="1083" t="str">
        <f t="shared" si="366"/>
        <v/>
      </c>
      <c r="P746" s="1084" t="str">
        <f t="shared" si="367"/>
        <v/>
      </c>
      <c r="Q746" s="1084" t="str">
        <f t="shared" si="368"/>
        <v/>
      </c>
      <c r="R746" s="963"/>
      <c r="S746" s="1027" t="str">
        <f t="shared" si="385"/>
        <v/>
      </c>
      <c r="T746" s="1027" t="str">
        <f t="shared" si="386"/>
        <v/>
      </c>
      <c r="U746" s="1148" t="str">
        <f t="shared" si="371"/>
        <v/>
      </c>
      <c r="V746" s="6"/>
      <c r="Z746" s="1072" t="str">
        <f t="shared" si="387"/>
        <v/>
      </c>
      <c r="AA746" s="1073">
        <f>+tab!$C$156</f>
        <v>0.62</v>
      </c>
      <c r="AB746" s="1074" t="e">
        <f t="shared" si="382"/>
        <v>#VALUE!</v>
      </c>
      <c r="AC746" s="1074" t="e">
        <f t="shared" si="383"/>
        <v>#VALUE!</v>
      </c>
      <c r="AD746" s="1074" t="e">
        <f t="shared" si="384"/>
        <v>#VALUE!</v>
      </c>
      <c r="AE746" s="1075" t="e">
        <f t="shared" si="388"/>
        <v>#VALUE!</v>
      </c>
      <c r="AF746" s="1075" t="e">
        <f t="shared" si="389"/>
        <v>#VALUE!</v>
      </c>
      <c r="AG746" s="1076">
        <f>IF(H746&gt;8,tab!C$157,tab!C$160)</f>
        <v>0.5</v>
      </c>
      <c r="AH746" s="1050">
        <f t="shared" si="390"/>
        <v>0</v>
      </c>
      <c r="AI746" s="1050">
        <f t="shared" si="391"/>
        <v>0</v>
      </c>
      <c r="AJ746" s="1077" t="e">
        <f t="shared" si="392"/>
        <v>#VALUE!</v>
      </c>
      <c r="AK746" s="1053" t="e">
        <f t="shared" si="393"/>
        <v>#VALUE!</v>
      </c>
      <c r="AL746" s="1052">
        <f t="shared" si="394"/>
        <v>30</v>
      </c>
      <c r="AM746" s="1052">
        <f t="shared" si="380"/>
        <v>30</v>
      </c>
      <c r="AN746" s="1078">
        <f t="shared" si="395"/>
        <v>0</v>
      </c>
      <c r="AU746" s="51"/>
      <c r="AV746" s="51"/>
    </row>
    <row r="747" spans="3:48" ht="13.15" customHeight="1" x14ac:dyDescent="0.2">
      <c r="C747" s="45"/>
      <c r="D747" s="196" t="str">
        <f>IF(op!D635=0,"",op!D635)</f>
        <v/>
      </c>
      <c r="E747" s="196" t="str">
        <f>IF(op!E635=0,"",op!E635)</f>
        <v/>
      </c>
      <c r="F747" s="196" t="str">
        <f>IF(op!F635=0,"",op!F635)</f>
        <v/>
      </c>
      <c r="G747" s="48" t="str">
        <f>IF(op!G635="","",op!G635+1)</f>
        <v/>
      </c>
      <c r="H747" s="1294" t="str">
        <f>IF(op!H635=0,"",op!H635)</f>
        <v/>
      </c>
      <c r="I747" s="48" t="str">
        <f>IF(op!I635=0,"",op!I635)</f>
        <v/>
      </c>
      <c r="J747" s="198" t="str">
        <f t="shared" si="365"/>
        <v/>
      </c>
      <c r="K747" s="1295" t="str">
        <f>IF(op!K635=0,0,op!K635)</f>
        <v/>
      </c>
      <c r="L747" s="963"/>
      <c r="M747" s="951" t="str">
        <f>IF(K747="","",IF(op!M635=0,0,op!M635))</f>
        <v/>
      </c>
      <c r="N747" s="951" t="str">
        <f>IF(K747="","",IF(op!N635=0,0,op!N635))</f>
        <v/>
      </c>
      <c r="O747" s="1083" t="str">
        <f t="shared" si="366"/>
        <v/>
      </c>
      <c r="P747" s="1084" t="str">
        <f t="shared" si="367"/>
        <v/>
      </c>
      <c r="Q747" s="1084" t="str">
        <f t="shared" si="368"/>
        <v/>
      </c>
      <c r="R747" s="963"/>
      <c r="S747" s="1027" t="str">
        <f t="shared" si="385"/>
        <v/>
      </c>
      <c r="T747" s="1027" t="str">
        <f t="shared" si="386"/>
        <v/>
      </c>
      <c r="U747" s="1148" t="str">
        <f t="shared" si="371"/>
        <v/>
      </c>
      <c r="V747" s="6"/>
      <c r="Z747" s="1072" t="str">
        <f t="shared" si="387"/>
        <v/>
      </c>
      <c r="AA747" s="1073">
        <f>+tab!$C$156</f>
        <v>0.62</v>
      </c>
      <c r="AB747" s="1074" t="e">
        <f t="shared" si="382"/>
        <v>#VALUE!</v>
      </c>
      <c r="AC747" s="1074" t="e">
        <f t="shared" si="383"/>
        <v>#VALUE!</v>
      </c>
      <c r="AD747" s="1074" t="e">
        <f t="shared" si="384"/>
        <v>#VALUE!</v>
      </c>
      <c r="AE747" s="1075" t="e">
        <f t="shared" si="388"/>
        <v>#VALUE!</v>
      </c>
      <c r="AF747" s="1075" t="e">
        <f t="shared" si="389"/>
        <v>#VALUE!</v>
      </c>
      <c r="AG747" s="1076">
        <f>IF(H747&gt;8,tab!C$157,tab!C$160)</f>
        <v>0.5</v>
      </c>
      <c r="AH747" s="1050">
        <f t="shared" si="390"/>
        <v>0</v>
      </c>
      <c r="AI747" s="1050">
        <f t="shared" si="391"/>
        <v>0</v>
      </c>
      <c r="AJ747" s="1077" t="e">
        <f t="shared" si="392"/>
        <v>#VALUE!</v>
      </c>
      <c r="AK747" s="1053" t="e">
        <f t="shared" si="393"/>
        <v>#VALUE!</v>
      </c>
      <c r="AL747" s="1052">
        <f t="shared" si="394"/>
        <v>30</v>
      </c>
      <c r="AM747" s="1052">
        <f t="shared" si="380"/>
        <v>30</v>
      </c>
      <c r="AN747" s="1078">
        <f t="shared" si="395"/>
        <v>0</v>
      </c>
      <c r="AU747" s="51"/>
      <c r="AV747" s="51"/>
    </row>
    <row r="748" spans="3:48" ht="13.15" customHeight="1" x14ac:dyDescent="0.2">
      <c r="C748" s="45"/>
      <c r="D748" s="196" t="str">
        <f>IF(op!D636=0,"",op!D636)</f>
        <v/>
      </c>
      <c r="E748" s="196" t="str">
        <f>IF(op!E636=0,"",op!E636)</f>
        <v/>
      </c>
      <c r="F748" s="196" t="str">
        <f>IF(op!F636=0,"",op!F636)</f>
        <v/>
      </c>
      <c r="G748" s="48" t="str">
        <f>IF(op!G636="","",op!G636+1)</f>
        <v/>
      </c>
      <c r="H748" s="1294" t="str">
        <f>IF(op!H636=0,"",op!H636)</f>
        <v/>
      </c>
      <c r="I748" s="48" t="str">
        <f>IF(op!I636=0,"",op!I636)</f>
        <v/>
      </c>
      <c r="J748" s="198" t="str">
        <f t="shared" si="365"/>
        <v/>
      </c>
      <c r="K748" s="1295" t="str">
        <f>IF(op!K636=0,0,op!K636)</f>
        <v/>
      </c>
      <c r="L748" s="963"/>
      <c r="M748" s="951" t="str">
        <f>IF(K748="","",IF(op!M636=0,0,op!M636))</f>
        <v/>
      </c>
      <c r="N748" s="951" t="str">
        <f>IF(K748="","",IF(op!N636=0,0,op!N636))</f>
        <v/>
      </c>
      <c r="O748" s="1083" t="str">
        <f t="shared" si="366"/>
        <v/>
      </c>
      <c r="P748" s="1084" t="str">
        <f t="shared" si="367"/>
        <v/>
      </c>
      <c r="Q748" s="1084" t="str">
        <f t="shared" si="368"/>
        <v/>
      </c>
      <c r="R748" s="963"/>
      <c r="S748" s="1027" t="str">
        <f t="shared" si="385"/>
        <v/>
      </c>
      <c r="T748" s="1027" t="str">
        <f t="shared" si="386"/>
        <v/>
      </c>
      <c r="U748" s="1148" t="str">
        <f t="shared" si="371"/>
        <v/>
      </c>
      <c r="V748" s="6"/>
      <c r="Z748" s="1072" t="str">
        <f t="shared" si="387"/>
        <v/>
      </c>
      <c r="AA748" s="1073">
        <f>+tab!$C$156</f>
        <v>0.62</v>
      </c>
      <c r="AB748" s="1074" t="e">
        <f t="shared" si="382"/>
        <v>#VALUE!</v>
      </c>
      <c r="AC748" s="1074" t="e">
        <f t="shared" si="383"/>
        <v>#VALUE!</v>
      </c>
      <c r="AD748" s="1074" t="e">
        <f t="shared" si="384"/>
        <v>#VALUE!</v>
      </c>
      <c r="AE748" s="1075" t="e">
        <f t="shared" si="388"/>
        <v>#VALUE!</v>
      </c>
      <c r="AF748" s="1075" t="e">
        <f t="shared" si="389"/>
        <v>#VALUE!</v>
      </c>
      <c r="AG748" s="1076">
        <f>IF(H748&gt;8,tab!C$157,tab!C$160)</f>
        <v>0.5</v>
      </c>
      <c r="AH748" s="1050">
        <f t="shared" si="390"/>
        <v>0</v>
      </c>
      <c r="AI748" s="1050">
        <f t="shared" si="391"/>
        <v>0</v>
      </c>
      <c r="AJ748" s="1077" t="e">
        <f t="shared" si="392"/>
        <v>#VALUE!</v>
      </c>
      <c r="AK748" s="1053" t="e">
        <f t="shared" si="393"/>
        <v>#VALUE!</v>
      </c>
      <c r="AL748" s="1052">
        <f t="shared" si="394"/>
        <v>30</v>
      </c>
      <c r="AM748" s="1052">
        <f t="shared" si="380"/>
        <v>30</v>
      </c>
      <c r="AN748" s="1078">
        <f t="shared" si="395"/>
        <v>0</v>
      </c>
      <c r="AU748" s="51"/>
      <c r="AV748" s="51"/>
    </row>
    <row r="749" spans="3:48" ht="13.15" customHeight="1" x14ac:dyDescent="0.2">
      <c r="C749" s="45"/>
      <c r="D749" s="196" t="str">
        <f>IF(op!D637=0,"",op!D637)</f>
        <v/>
      </c>
      <c r="E749" s="196" t="str">
        <f>IF(op!E637=0,"",op!E637)</f>
        <v/>
      </c>
      <c r="F749" s="196" t="str">
        <f>IF(op!F637=0,"",op!F637)</f>
        <v/>
      </c>
      <c r="G749" s="48" t="str">
        <f>IF(op!G637="","",op!G637+1)</f>
        <v/>
      </c>
      <c r="H749" s="1294" t="str">
        <f>IF(op!H637=0,"",op!H637)</f>
        <v/>
      </c>
      <c r="I749" s="48" t="str">
        <f>IF(op!I637=0,"",op!I637)</f>
        <v/>
      </c>
      <c r="J749" s="198" t="str">
        <f t="shared" si="365"/>
        <v/>
      </c>
      <c r="K749" s="1295" t="str">
        <f>IF(op!K637=0,0,op!K637)</f>
        <v/>
      </c>
      <c r="L749" s="963"/>
      <c r="M749" s="951" t="str">
        <f>IF(K749="","",IF(op!M637=0,0,op!M637))</f>
        <v/>
      </c>
      <c r="N749" s="951" t="str">
        <f>IF(K749="","",IF(op!N637=0,0,op!N637))</f>
        <v/>
      </c>
      <c r="O749" s="1083" t="str">
        <f t="shared" si="366"/>
        <v/>
      </c>
      <c r="P749" s="1084" t="str">
        <f t="shared" si="367"/>
        <v/>
      </c>
      <c r="Q749" s="1084" t="str">
        <f t="shared" si="368"/>
        <v/>
      </c>
      <c r="R749" s="963"/>
      <c r="S749" s="1027" t="str">
        <f t="shared" si="385"/>
        <v/>
      </c>
      <c r="T749" s="1027" t="str">
        <f t="shared" si="386"/>
        <v/>
      </c>
      <c r="U749" s="1148" t="str">
        <f t="shared" si="371"/>
        <v/>
      </c>
      <c r="V749" s="6"/>
      <c r="Z749" s="1072" t="str">
        <f t="shared" si="387"/>
        <v/>
      </c>
      <c r="AA749" s="1073">
        <f>+tab!$C$156</f>
        <v>0.62</v>
      </c>
      <c r="AB749" s="1074" t="e">
        <f t="shared" si="382"/>
        <v>#VALUE!</v>
      </c>
      <c r="AC749" s="1074" t="e">
        <f t="shared" si="383"/>
        <v>#VALUE!</v>
      </c>
      <c r="AD749" s="1074" t="e">
        <f t="shared" si="384"/>
        <v>#VALUE!</v>
      </c>
      <c r="AE749" s="1075" t="e">
        <f t="shared" si="388"/>
        <v>#VALUE!</v>
      </c>
      <c r="AF749" s="1075" t="e">
        <f t="shared" si="389"/>
        <v>#VALUE!</v>
      </c>
      <c r="AG749" s="1076">
        <f>IF(H749&gt;8,tab!C$157,tab!C$160)</f>
        <v>0.5</v>
      </c>
      <c r="AH749" s="1050">
        <f t="shared" si="390"/>
        <v>0</v>
      </c>
      <c r="AI749" s="1050">
        <f t="shared" si="391"/>
        <v>0</v>
      </c>
      <c r="AJ749" s="1077" t="e">
        <f t="shared" si="392"/>
        <v>#VALUE!</v>
      </c>
      <c r="AK749" s="1053" t="e">
        <f t="shared" si="393"/>
        <v>#VALUE!</v>
      </c>
      <c r="AL749" s="1052">
        <f t="shared" si="394"/>
        <v>30</v>
      </c>
      <c r="AM749" s="1052">
        <f t="shared" si="380"/>
        <v>30</v>
      </c>
      <c r="AN749" s="1078">
        <f t="shared" si="395"/>
        <v>0</v>
      </c>
      <c r="AU749" s="51"/>
      <c r="AV749" s="51"/>
    </row>
    <row r="750" spans="3:48" ht="13.15" customHeight="1" x14ac:dyDescent="0.2">
      <c r="C750" s="45"/>
      <c r="D750" s="196" t="str">
        <f>IF(op!D638=0,"",op!D638)</f>
        <v/>
      </c>
      <c r="E750" s="196" t="str">
        <f>IF(op!E638=0,"",op!E638)</f>
        <v/>
      </c>
      <c r="F750" s="196" t="str">
        <f>IF(op!F638=0,"",op!F638)</f>
        <v/>
      </c>
      <c r="G750" s="48" t="str">
        <f>IF(op!G638="","",op!G638+1)</f>
        <v/>
      </c>
      <c r="H750" s="1294" t="str">
        <f>IF(op!H638=0,"",op!H638)</f>
        <v/>
      </c>
      <c r="I750" s="48" t="str">
        <f>IF(op!I638=0,"",op!I638)</f>
        <v/>
      </c>
      <c r="J750" s="198" t="str">
        <f t="shared" si="365"/>
        <v/>
      </c>
      <c r="K750" s="1295" t="str">
        <f>IF(op!K638=0,0,op!K638)</f>
        <v/>
      </c>
      <c r="L750" s="963"/>
      <c r="M750" s="951" t="str">
        <f>IF(K750="","",IF(op!M638=0,0,op!M638))</f>
        <v/>
      </c>
      <c r="N750" s="951" t="str">
        <f>IF(K750="","",IF(op!N638=0,0,op!N638))</f>
        <v/>
      </c>
      <c r="O750" s="1083" t="str">
        <f t="shared" si="366"/>
        <v/>
      </c>
      <c r="P750" s="1084" t="str">
        <f t="shared" si="367"/>
        <v/>
      </c>
      <c r="Q750" s="1084" t="str">
        <f t="shared" si="368"/>
        <v/>
      </c>
      <c r="R750" s="963"/>
      <c r="S750" s="1027" t="str">
        <f t="shared" si="385"/>
        <v/>
      </c>
      <c r="T750" s="1027" t="str">
        <f t="shared" si="386"/>
        <v/>
      </c>
      <c r="U750" s="1148" t="str">
        <f t="shared" si="371"/>
        <v/>
      </c>
      <c r="V750" s="6"/>
      <c r="Z750" s="1072" t="str">
        <f t="shared" si="387"/>
        <v/>
      </c>
      <c r="AA750" s="1073">
        <f>+tab!$C$156</f>
        <v>0.62</v>
      </c>
      <c r="AB750" s="1074" t="e">
        <f t="shared" si="382"/>
        <v>#VALUE!</v>
      </c>
      <c r="AC750" s="1074" t="e">
        <f t="shared" si="383"/>
        <v>#VALUE!</v>
      </c>
      <c r="AD750" s="1074" t="e">
        <f t="shared" si="384"/>
        <v>#VALUE!</v>
      </c>
      <c r="AE750" s="1075" t="e">
        <f t="shared" si="388"/>
        <v>#VALUE!</v>
      </c>
      <c r="AF750" s="1075" t="e">
        <f t="shared" si="389"/>
        <v>#VALUE!</v>
      </c>
      <c r="AG750" s="1076">
        <f>IF(H750&gt;8,tab!C$157,tab!C$160)</f>
        <v>0.5</v>
      </c>
      <c r="AH750" s="1050">
        <f t="shared" si="390"/>
        <v>0</v>
      </c>
      <c r="AI750" s="1050">
        <f t="shared" si="391"/>
        <v>0</v>
      </c>
      <c r="AJ750" s="1077" t="e">
        <f t="shared" si="392"/>
        <v>#VALUE!</v>
      </c>
      <c r="AK750" s="1053" t="e">
        <f t="shared" si="393"/>
        <v>#VALUE!</v>
      </c>
      <c r="AL750" s="1052">
        <f t="shared" si="394"/>
        <v>30</v>
      </c>
      <c r="AM750" s="1052">
        <f t="shared" si="380"/>
        <v>30</v>
      </c>
      <c r="AN750" s="1078">
        <f t="shared" si="395"/>
        <v>0</v>
      </c>
      <c r="AU750" s="51"/>
      <c r="AV750" s="51"/>
    </row>
    <row r="751" spans="3:48" ht="13.15" customHeight="1" x14ac:dyDescent="0.2">
      <c r="C751" s="45"/>
      <c r="D751" s="196" t="str">
        <f>IF(op!D639=0,"",op!D639)</f>
        <v/>
      </c>
      <c r="E751" s="196" t="str">
        <f>IF(op!E639=0,"",op!E639)</f>
        <v/>
      </c>
      <c r="F751" s="196" t="str">
        <f>IF(op!F639=0,"",op!F639)</f>
        <v/>
      </c>
      <c r="G751" s="48" t="str">
        <f>IF(op!G639="","",op!G639+1)</f>
        <v/>
      </c>
      <c r="H751" s="1294" t="str">
        <f>IF(op!H639=0,"",op!H639)</f>
        <v/>
      </c>
      <c r="I751" s="48" t="str">
        <f>IF(op!I639=0,"",op!I639)</f>
        <v/>
      </c>
      <c r="J751" s="198" t="str">
        <f t="shared" si="365"/>
        <v/>
      </c>
      <c r="K751" s="1295" t="str">
        <f>IF(op!K639=0,0,op!K639)</f>
        <v/>
      </c>
      <c r="L751" s="963"/>
      <c r="M751" s="951" t="str">
        <f>IF(K751="","",IF(op!M639=0,0,op!M639))</f>
        <v/>
      </c>
      <c r="N751" s="951" t="str">
        <f>IF(K751="","",IF(op!N639=0,0,op!N639))</f>
        <v/>
      </c>
      <c r="O751" s="1083" t="str">
        <f t="shared" si="366"/>
        <v/>
      </c>
      <c r="P751" s="1084" t="str">
        <f t="shared" si="367"/>
        <v/>
      </c>
      <c r="Q751" s="1084" t="str">
        <f t="shared" si="368"/>
        <v/>
      </c>
      <c r="R751" s="963"/>
      <c r="S751" s="1027" t="str">
        <f t="shared" si="385"/>
        <v/>
      </c>
      <c r="T751" s="1027" t="str">
        <f t="shared" si="386"/>
        <v/>
      </c>
      <c r="U751" s="1148" t="str">
        <f t="shared" si="371"/>
        <v/>
      </c>
      <c r="V751" s="6"/>
      <c r="Z751" s="1072" t="str">
        <f t="shared" si="387"/>
        <v/>
      </c>
      <c r="AA751" s="1073">
        <f>+tab!$C$156</f>
        <v>0.62</v>
      </c>
      <c r="AB751" s="1074" t="e">
        <f t="shared" si="382"/>
        <v>#VALUE!</v>
      </c>
      <c r="AC751" s="1074" t="e">
        <f t="shared" si="383"/>
        <v>#VALUE!</v>
      </c>
      <c r="AD751" s="1074" t="e">
        <f t="shared" si="384"/>
        <v>#VALUE!</v>
      </c>
      <c r="AE751" s="1075" t="e">
        <f t="shared" si="388"/>
        <v>#VALUE!</v>
      </c>
      <c r="AF751" s="1075" t="e">
        <f t="shared" si="389"/>
        <v>#VALUE!</v>
      </c>
      <c r="AG751" s="1076">
        <f>IF(H751&gt;8,tab!C$157,tab!C$160)</f>
        <v>0.5</v>
      </c>
      <c r="AH751" s="1050">
        <f t="shared" si="390"/>
        <v>0</v>
      </c>
      <c r="AI751" s="1050">
        <f t="shared" si="391"/>
        <v>0</v>
      </c>
      <c r="AJ751" s="1077" t="e">
        <f t="shared" si="392"/>
        <v>#VALUE!</v>
      </c>
      <c r="AK751" s="1053" t="e">
        <f t="shared" si="393"/>
        <v>#VALUE!</v>
      </c>
      <c r="AL751" s="1052">
        <f t="shared" si="394"/>
        <v>30</v>
      </c>
      <c r="AM751" s="1052">
        <f t="shared" si="380"/>
        <v>30</v>
      </c>
      <c r="AN751" s="1078">
        <f t="shared" si="395"/>
        <v>0</v>
      </c>
      <c r="AU751" s="51"/>
      <c r="AV751" s="51"/>
    </row>
    <row r="752" spans="3:48" ht="13.15" customHeight="1" x14ac:dyDescent="0.2">
      <c r="C752" s="45"/>
      <c r="D752" s="196" t="str">
        <f>IF(op!D640=0,"",op!D640)</f>
        <v/>
      </c>
      <c r="E752" s="196" t="str">
        <f>IF(op!E640=0,"",op!E640)</f>
        <v/>
      </c>
      <c r="F752" s="196" t="str">
        <f>IF(op!F640=0,"",op!F640)</f>
        <v/>
      </c>
      <c r="G752" s="48" t="str">
        <f>IF(op!G640="","",op!G640+1)</f>
        <v/>
      </c>
      <c r="H752" s="1294" t="str">
        <f>IF(op!H640=0,"",op!H640)</f>
        <v/>
      </c>
      <c r="I752" s="48" t="str">
        <f>IF(op!I640=0,"",op!I640)</f>
        <v/>
      </c>
      <c r="J752" s="198" t="str">
        <f t="shared" ref="J752:J787" si="396">IF(E752="","",IF(J640=VLOOKUP(I752,Schaal2014,22,FALSE),J640,J640+1))</f>
        <v/>
      </c>
      <c r="K752" s="1295" t="str">
        <f>IF(op!K640=0,0,op!K640)</f>
        <v/>
      </c>
      <c r="L752" s="963"/>
      <c r="M752" s="951" t="str">
        <f>IF(K752="","",IF(op!M640=0,0,op!M640))</f>
        <v/>
      </c>
      <c r="N752" s="951" t="str">
        <f>IF(K752="","",IF(op!N640=0,0,op!N640))</f>
        <v/>
      </c>
      <c r="O752" s="1083" t="str">
        <f t="shared" ref="O752:O787" si="397">IF(K752="","",IF(K752*40&gt;40,40,K752*40))</f>
        <v/>
      </c>
      <c r="P752" s="1084" t="str">
        <f t="shared" ref="P752:P787" si="398">IF(I752="","",IF(J752&lt;4,IF(40*K752&gt;40,40,40*K752),0))</f>
        <v/>
      </c>
      <c r="Q752" s="1084" t="str">
        <f t="shared" ref="Q752:Q787" si="399">IF(K752="","",SUM(M752:P752))</f>
        <v/>
      </c>
      <c r="R752" s="963"/>
      <c r="S752" s="1027" t="str">
        <f t="shared" ref="S752:S787" si="400">IF(K752="","",(1659*K752-Q752)*AC752)</f>
        <v/>
      </c>
      <c r="T752" s="1027" t="str">
        <f t="shared" ref="T752:T787" si="401">IF(K752="","",(Q752*AD752)+AB752*(AE752+AF752*(1-AG752)))</f>
        <v/>
      </c>
      <c r="U752" s="1148" t="str">
        <f t="shared" ref="U752:U787" si="402">IF(K752="","",SUM(S752:T752))</f>
        <v/>
      </c>
      <c r="V752" s="6"/>
      <c r="Z752" s="1072" t="str">
        <f t="shared" ref="Z752:Z787" si="403">IF(I752="","",VLOOKUP(I752,Schaal2014,J752+1,FALSE))</f>
        <v/>
      </c>
      <c r="AA752" s="1073">
        <f>+tab!$C$156</f>
        <v>0.62</v>
      </c>
      <c r="AB752" s="1074" t="e">
        <f t="shared" si="382"/>
        <v>#VALUE!</v>
      </c>
      <c r="AC752" s="1074" t="e">
        <f t="shared" si="383"/>
        <v>#VALUE!</v>
      </c>
      <c r="AD752" s="1074" t="e">
        <f t="shared" si="384"/>
        <v>#VALUE!</v>
      </c>
      <c r="AE752" s="1075" t="e">
        <f t="shared" ref="AE752:AE787" si="404">O752+P752</f>
        <v>#VALUE!</v>
      </c>
      <c r="AF752" s="1075" t="e">
        <f t="shared" ref="AF752:AF787" si="405">M752+N752</f>
        <v>#VALUE!</v>
      </c>
      <c r="AG752" s="1076">
        <f>IF(H752&gt;8,tab!C$157,tab!C$160)</f>
        <v>0.5</v>
      </c>
      <c r="AH752" s="1050">
        <f t="shared" ref="AH752:AH787" si="406">IF(G752&lt;25,0,IF(G752=25,25,IF(G752&lt;40,0,IF(G752=40,40,IF(G752&gt;=40,0)))))</f>
        <v>0</v>
      </c>
      <c r="AI752" s="1050">
        <f t="shared" ref="AI752:AI783" si="407">IF(AH752=25,Z752*1.08*K752/2,IF(AH752=40,Z752*1.08*K752,IF(AH752=0,0)))</f>
        <v>0</v>
      </c>
      <c r="AJ752" s="1077" t="e">
        <f t="shared" ref="AJ752:AJ787" si="408">DATE(YEAR($E$345),MONTH(H752),DAY(H752))&gt;$E$345</f>
        <v>#VALUE!</v>
      </c>
      <c r="AK752" s="1053" t="e">
        <f t="shared" ref="AK752:AK783" si="409">YEAR($E$681)-YEAR(H752)-AJ752</f>
        <v>#VALUE!</v>
      </c>
      <c r="AL752" s="1052">
        <f t="shared" ref="AL752:AL783" si="410">IF((H752=""),30,AK752)</f>
        <v>30</v>
      </c>
      <c r="AM752" s="1052">
        <f t="shared" si="380"/>
        <v>30</v>
      </c>
      <c r="AN752" s="1078">
        <f t="shared" ref="AN752:AN783" si="411">(AM752*(SUM(K752:K752)))</f>
        <v>0</v>
      </c>
      <c r="AU752" s="51"/>
      <c r="AV752" s="51"/>
    </row>
    <row r="753" spans="3:48" ht="13.15" customHeight="1" x14ac:dyDescent="0.2">
      <c r="C753" s="45"/>
      <c r="D753" s="196" t="str">
        <f>IF(op!D641=0,"",op!D641)</f>
        <v/>
      </c>
      <c r="E753" s="196" t="str">
        <f>IF(op!E641=0,"",op!E641)</f>
        <v/>
      </c>
      <c r="F753" s="196" t="str">
        <f>IF(op!F641=0,"",op!F641)</f>
        <v/>
      </c>
      <c r="G753" s="48" t="str">
        <f>IF(op!G641="","",op!G641+1)</f>
        <v/>
      </c>
      <c r="H753" s="1294" t="str">
        <f>IF(op!H641=0,"",op!H641)</f>
        <v/>
      </c>
      <c r="I753" s="48" t="str">
        <f>IF(op!I641=0,"",op!I641)</f>
        <v/>
      </c>
      <c r="J753" s="198" t="str">
        <f t="shared" si="396"/>
        <v/>
      </c>
      <c r="K753" s="1295" t="str">
        <f>IF(op!K641=0,0,op!K641)</f>
        <v/>
      </c>
      <c r="L753" s="963"/>
      <c r="M753" s="951" t="str">
        <f>IF(K753="","",IF(op!M641=0,0,op!M641))</f>
        <v/>
      </c>
      <c r="N753" s="951" t="str">
        <f>IF(K753="","",IF(op!N641=0,0,op!N641))</f>
        <v/>
      </c>
      <c r="O753" s="1083" t="str">
        <f t="shared" si="397"/>
        <v/>
      </c>
      <c r="P753" s="1084" t="str">
        <f t="shared" si="398"/>
        <v/>
      </c>
      <c r="Q753" s="1084" t="str">
        <f t="shared" si="399"/>
        <v/>
      </c>
      <c r="R753" s="963"/>
      <c r="S753" s="1027" t="str">
        <f t="shared" si="400"/>
        <v/>
      </c>
      <c r="T753" s="1027" t="str">
        <f t="shared" si="401"/>
        <v/>
      </c>
      <c r="U753" s="1148" t="str">
        <f t="shared" si="402"/>
        <v/>
      </c>
      <c r="V753" s="6"/>
      <c r="Z753" s="1072" t="str">
        <f t="shared" si="403"/>
        <v/>
      </c>
      <c r="AA753" s="1073">
        <f>+tab!$C$156</f>
        <v>0.62</v>
      </c>
      <c r="AB753" s="1074" t="e">
        <f t="shared" ref="AB753:AB787" si="412">Z753*12/1659</f>
        <v>#VALUE!</v>
      </c>
      <c r="AC753" s="1074" t="e">
        <f t="shared" ref="AC753:AC787" si="413">Z753*12*(1+AA753)/1659</f>
        <v>#VALUE!</v>
      </c>
      <c r="AD753" s="1074" t="e">
        <f t="shared" ref="AD753:AD787" si="414">AC753-AB753</f>
        <v>#VALUE!</v>
      </c>
      <c r="AE753" s="1075" t="e">
        <f t="shared" si="404"/>
        <v>#VALUE!</v>
      </c>
      <c r="AF753" s="1075" t="e">
        <f t="shared" si="405"/>
        <v>#VALUE!</v>
      </c>
      <c r="AG753" s="1076">
        <f>IF(H753&gt;8,tab!C$157,tab!C$160)</f>
        <v>0.5</v>
      </c>
      <c r="AH753" s="1050">
        <f t="shared" si="406"/>
        <v>0</v>
      </c>
      <c r="AI753" s="1050">
        <f t="shared" si="407"/>
        <v>0</v>
      </c>
      <c r="AJ753" s="1077" t="e">
        <f t="shared" si="408"/>
        <v>#VALUE!</v>
      </c>
      <c r="AK753" s="1053" t="e">
        <f t="shared" si="409"/>
        <v>#VALUE!</v>
      </c>
      <c r="AL753" s="1052">
        <f t="shared" si="410"/>
        <v>30</v>
      </c>
      <c r="AM753" s="1052">
        <f t="shared" si="380"/>
        <v>30</v>
      </c>
      <c r="AN753" s="1078">
        <f t="shared" si="411"/>
        <v>0</v>
      </c>
      <c r="AU753" s="51"/>
      <c r="AV753" s="51"/>
    </row>
    <row r="754" spans="3:48" ht="13.15" customHeight="1" x14ac:dyDescent="0.2">
      <c r="C754" s="45"/>
      <c r="D754" s="196" t="str">
        <f>IF(op!D642=0,"",op!D642)</f>
        <v/>
      </c>
      <c r="E754" s="196" t="str">
        <f>IF(op!E642=0,"",op!E642)</f>
        <v/>
      </c>
      <c r="F754" s="196" t="str">
        <f>IF(op!F642=0,"",op!F642)</f>
        <v/>
      </c>
      <c r="G754" s="48" t="str">
        <f>IF(op!G642="","",op!G642+1)</f>
        <v/>
      </c>
      <c r="H754" s="1294" t="str">
        <f>IF(op!H642=0,"",op!H642)</f>
        <v/>
      </c>
      <c r="I754" s="48" t="str">
        <f>IF(op!I642=0,"",op!I642)</f>
        <v/>
      </c>
      <c r="J754" s="198" t="str">
        <f t="shared" si="396"/>
        <v/>
      </c>
      <c r="K754" s="1295" t="str">
        <f>IF(op!K642=0,0,op!K642)</f>
        <v/>
      </c>
      <c r="L754" s="963"/>
      <c r="M754" s="951" t="str">
        <f>IF(K754="","",IF(op!M642=0,0,op!M642))</f>
        <v/>
      </c>
      <c r="N754" s="951" t="str">
        <f>IF(K754="","",IF(op!N642=0,0,op!N642))</f>
        <v/>
      </c>
      <c r="O754" s="1083" t="str">
        <f t="shared" si="397"/>
        <v/>
      </c>
      <c r="P754" s="1084" t="str">
        <f t="shared" si="398"/>
        <v/>
      </c>
      <c r="Q754" s="1084" t="str">
        <f t="shared" si="399"/>
        <v/>
      </c>
      <c r="R754" s="963"/>
      <c r="S754" s="1027" t="str">
        <f t="shared" si="400"/>
        <v/>
      </c>
      <c r="T754" s="1027" t="str">
        <f t="shared" si="401"/>
        <v/>
      </c>
      <c r="U754" s="1148" t="str">
        <f t="shared" si="402"/>
        <v/>
      </c>
      <c r="V754" s="6"/>
      <c r="Z754" s="1072" t="str">
        <f t="shared" si="403"/>
        <v/>
      </c>
      <c r="AA754" s="1073">
        <f>+tab!$C$156</f>
        <v>0.62</v>
      </c>
      <c r="AB754" s="1074" t="e">
        <f t="shared" si="412"/>
        <v>#VALUE!</v>
      </c>
      <c r="AC754" s="1074" t="e">
        <f t="shared" si="413"/>
        <v>#VALUE!</v>
      </c>
      <c r="AD754" s="1074" t="e">
        <f t="shared" si="414"/>
        <v>#VALUE!</v>
      </c>
      <c r="AE754" s="1075" t="e">
        <f t="shared" si="404"/>
        <v>#VALUE!</v>
      </c>
      <c r="AF754" s="1075" t="e">
        <f t="shared" si="405"/>
        <v>#VALUE!</v>
      </c>
      <c r="AG754" s="1076">
        <f>IF(H754&gt;8,tab!C$157,tab!C$160)</f>
        <v>0.5</v>
      </c>
      <c r="AH754" s="1050">
        <f t="shared" si="406"/>
        <v>0</v>
      </c>
      <c r="AI754" s="1050">
        <f t="shared" si="407"/>
        <v>0</v>
      </c>
      <c r="AJ754" s="1077" t="e">
        <f t="shared" si="408"/>
        <v>#VALUE!</v>
      </c>
      <c r="AK754" s="1053" t="e">
        <f t="shared" si="409"/>
        <v>#VALUE!</v>
      </c>
      <c r="AL754" s="1052">
        <f t="shared" si="410"/>
        <v>30</v>
      </c>
      <c r="AM754" s="1052">
        <f t="shared" si="380"/>
        <v>30</v>
      </c>
      <c r="AN754" s="1078">
        <f t="shared" si="411"/>
        <v>0</v>
      </c>
      <c r="AU754" s="51"/>
      <c r="AV754" s="51"/>
    </row>
    <row r="755" spans="3:48" ht="13.15" customHeight="1" x14ac:dyDescent="0.2">
      <c r="C755" s="45"/>
      <c r="D755" s="196" t="str">
        <f>IF(op!D643=0,"",op!D643)</f>
        <v/>
      </c>
      <c r="E755" s="196" t="str">
        <f>IF(op!E643=0,"",op!E643)</f>
        <v/>
      </c>
      <c r="F755" s="196" t="str">
        <f>IF(op!F643=0,"",op!F643)</f>
        <v/>
      </c>
      <c r="G755" s="48" t="str">
        <f>IF(op!G643="","",op!G643+1)</f>
        <v/>
      </c>
      <c r="H755" s="1294" t="str">
        <f>IF(op!H643=0,"",op!H643)</f>
        <v/>
      </c>
      <c r="I755" s="48" t="str">
        <f>IF(op!I643=0,"",op!I643)</f>
        <v/>
      </c>
      <c r="J755" s="198" t="str">
        <f t="shared" si="396"/>
        <v/>
      </c>
      <c r="K755" s="1295" t="str">
        <f>IF(op!K643=0,0,op!K643)</f>
        <v/>
      </c>
      <c r="L755" s="963"/>
      <c r="M755" s="951" t="str">
        <f>IF(K755="","",IF(op!M643=0,0,op!M643))</f>
        <v/>
      </c>
      <c r="N755" s="951" t="str">
        <f>IF(K755="","",IF(op!N643=0,0,op!N643))</f>
        <v/>
      </c>
      <c r="O755" s="1083" t="str">
        <f t="shared" si="397"/>
        <v/>
      </c>
      <c r="P755" s="1084" t="str">
        <f t="shared" si="398"/>
        <v/>
      </c>
      <c r="Q755" s="1084" t="str">
        <f t="shared" si="399"/>
        <v/>
      </c>
      <c r="R755" s="963"/>
      <c r="S755" s="1027" t="str">
        <f t="shared" si="400"/>
        <v/>
      </c>
      <c r="T755" s="1027" t="str">
        <f t="shared" si="401"/>
        <v/>
      </c>
      <c r="U755" s="1148" t="str">
        <f t="shared" si="402"/>
        <v/>
      </c>
      <c r="V755" s="6"/>
      <c r="Z755" s="1072" t="str">
        <f t="shared" si="403"/>
        <v/>
      </c>
      <c r="AA755" s="1073">
        <f>+tab!$C$156</f>
        <v>0.62</v>
      </c>
      <c r="AB755" s="1074" t="e">
        <f t="shared" si="412"/>
        <v>#VALUE!</v>
      </c>
      <c r="AC755" s="1074" t="e">
        <f t="shared" si="413"/>
        <v>#VALUE!</v>
      </c>
      <c r="AD755" s="1074" t="e">
        <f t="shared" si="414"/>
        <v>#VALUE!</v>
      </c>
      <c r="AE755" s="1075" t="e">
        <f t="shared" si="404"/>
        <v>#VALUE!</v>
      </c>
      <c r="AF755" s="1075" t="e">
        <f t="shared" si="405"/>
        <v>#VALUE!</v>
      </c>
      <c r="AG755" s="1076">
        <f>IF(H755&gt;8,tab!C$157,tab!C$160)</f>
        <v>0.5</v>
      </c>
      <c r="AH755" s="1050">
        <f t="shared" si="406"/>
        <v>0</v>
      </c>
      <c r="AI755" s="1050">
        <f t="shared" si="407"/>
        <v>0</v>
      </c>
      <c r="AJ755" s="1077" t="e">
        <f t="shared" si="408"/>
        <v>#VALUE!</v>
      </c>
      <c r="AK755" s="1053" t="e">
        <f t="shared" si="409"/>
        <v>#VALUE!</v>
      </c>
      <c r="AL755" s="1052">
        <f t="shared" si="410"/>
        <v>30</v>
      </c>
      <c r="AM755" s="1052">
        <f t="shared" si="380"/>
        <v>30</v>
      </c>
      <c r="AN755" s="1078">
        <f t="shared" si="411"/>
        <v>0</v>
      </c>
      <c r="AU755" s="51"/>
      <c r="AV755" s="51"/>
    </row>
    <row r="756" spans="3:48" ht="13.15" customHeight="1" x14ac:dyDescent="0.2">
      <c r="C756" s="45"/>
      <c r="D756" s="196" t="str">
        <f>IF(op!D644=0,"",op!D644)</f>
        <v/>
      </c>
      <c r="E756" s="196" t="str">
        <f>IF(op!E644=0,"",op!E644)</f>
        <v/>
      </c>
      <c r="F756" s="196" t="str">
        <f>IF(op!F644=0,"",op!F644)</f>
        <v/>
      </c>
      <c r="G756" s="48" t="str">
        <f>IF(op!G644="","",op!G644+1)</f>
        <v/>
      </c>
      <c r="H756" s="1294" t="str">
        <f>IF(op!H644=0,"",op!H644)</f>
        <v/>
      </c>
      <c r="I756" s="48" t="str">
        <f>IF(op!I644=0,"",op!I644)</f>
        <v/>
      </c>
      <c r="J756" s="198" t="str">
        <f t="shared" si="396"/>
        <v/>
      </c>
      <c r="K756" s="1295" t="str">
        <f>IF(op!K644=0,0,op!K644)</f>
        <v/>
      </c>
      <c r="L756" s="963"/>
      <c r="M756" s="951" t="str">
        <f>IF(K756="","",IF(op!M644=0,0,op!M644))</f>
        <v/>
      </c>
      <c r="N756" s="951" t="str">
        <f>IF(K756="","",IF(op!N644=0,0,op!N644))</f>
        <v/>
      </c>
      <c r="O756" s="1083" t="str">
        <f t="shared" si="397"/>
        <v/>
      </c>
      <c r="P756" s="1084" t="str">
        <f t="shared" si="398"/>
        <v/>
      </c>
      <c r="Q756" s="1084" t="str">
        <f t="shared" si="399"/>
        <v/>
      </c>
      <c r="R756" s="963"/>
      <c r="S756" s="1027" t="str">
        <f t="shared" si="400"/>
        <v/>
      </c>
      <c r="T756" s="1027" t="str">
        <f t="shared" si="401"/>
        <v/>
      </c>
      <c r="U756" s="1148" t="str">
        <f t="shared" si="402"/>
        <v/>
      </c>
      <c r="V756" s="6"/>
      <c r="Z756" s="1072" t="str">
        <f t="shared" si="403"/>
        <v/>
      </c>
      <c r="AA756" s="1073">
        <f>+tab!$C$156</f>
        <v>0.62</v>
      </c>
      <c r="AB756" s="1074" t="e">
        <f t="shared" si="412"/>
        <v>#VALUE!</v>
      </c>
      <c r="AC756" s="1074" t="e">
        <f t="shared" si="413"/>
        <v>#VALUE!</v>
      </c>
      <c r="AD756" s="1074" t="e">
        <f t="shared" si="414"/>
        <v>#VALUE!</v>
      </c>
      <c r="AE756" s="1075" t="e">
        <f t="shared" si="404"/>
        <v>#VALUE!</v>
      </c>
      <c r="AF756" s="1075" t="e">
        <f t="shared" si="405"/>
        <v>#VALUE!</v>
      </c>
      <c r="AG756" s="1076">
        <f>IF(H756&gt;8,tab!C$157,tab!C$160)</f>
        <v>0.5</v>
      </c>
      <c r="AH756" s="1050">
        <f t="shared" si="406"/>
        <v>0</v>
      </c>
      <c r="AI756" s="1050">
        <f t="shared" si="407"/>
        <v>0</v>
      </c>
      <c r="AJ756" s="1077" t="e">
        <f t="shared" si="408"/>
        <v>#VALUE!</v>
      </c>
      <c r="AK756" s="1053" t="e">
        <f t="shared" si="409"/>
        <v>#VALUE!</v>
      </c>
      <c r="AL756" s="1052">
        <f t="shared" si="410"/>
        <v>30</v>
      </c>
      <c r="AM756" s="1052">
        <f t="shared" si="380"/>
        <v>30</v>
      </c>
      <c r="AN756" s="1078">
        <f t="shared" si="411"/>
        <v>0</v>
      </c>
      <c r="AU756" s="51"/>
      <c r="AV756" s="51"/>
    </row>
    <row r="757" spans="3:48" ht="13.15" customHeight="1" x14ac:dyDescent="0.2">
      <c r="C757" s="45"/>
      <c r="D757" s="196" t="str">
        <f>IF(op!D645=0,"",op!D645)</f>
        <v/>
      </c>
      <c r="E757" s="196" t="str">
        <f>IF(op!E645=0,"",op!E645)</f>
        <v/>
      </c>
      <c r="F757" s="196" t="str">
        <f>IF(op!F645=0,"",op!F645)</f>
        <v/>
      </c>
      <c r="G757" s="48" t="str">
        <f>IF(op!G645="","",op!G645+1)</f>
        <v/>
      </c>
      <c r="H757" s="1294" t="str">
        <f>IF(op!H645=0,"",op!H645)</f>
        <v/>
      </c>
      <c r="I757" s="48" t="str">
        <f>IF(op!I645=0,"",op!I645)</f>
        <v/>
      </c>
      <c r="J757" s="198" t="str">
        <f t="shared" si="396"/>
        <v/>
      </c>
      <c r="K757" s="1295" t="str">
        <f>IF(op!K645=0,0,op!K645)</f>
        <v/>
      </c>
      <c r="L757" s="963"/>
      <c r="M757" s="951" t="str">
        <f>IF(K757="","",IF(op!M645=0,0,op!M645))</f>
        <v/>
      </c>
      <c r="N757" s="951" t="str">
        <f>IF(K757="","",IF(op!N645=0,0,op!N645))</f>
        <v/>
      </c>
      <c r="O757" s="1083" t="str">
        <f t="shared" si="397"/>
        <v/>
      </c>
      <c r="P757" s="1084" t="str">
        <f t="shared" si="398"/>
        <v/>
      </c>
      <c r="Q757" s="1084" t="str">
        <f t="shared" si="399"/>
        <v/>
      </c>
      <c r="R757" s="963"/>
      <c r="S757" s="1027" t="str">
        <f t="shared" si="400"/>
        <v/>
      </c>
      <c r="T757" s="1027" t="str">
        <f t="shared" si="401"/>
        <v/>
      </c>
      <c r="U757" s="1148" t="str">
        <f t="shared" si="402"/>
        <v/>
      </c>
      <c r="V757" s="6"/>
      <c r="Z757" s="1072" t="str">
        <f t="shared" si="403"/>
        <v/>
      </c>
      <c r="AA757" s="1073">
        <f>+tab!$C$156</f>
        <v>0.62</v>
      </c>
      <c r="AB757" s="1074" t="e">
        <f t="shared" si="412"/>
        <v>#VALUE!</v>
      </c>
      <c r="AC757" s="1074" t="e">
        <f t="shared" si="413"/>
        <v>#VALUE!</v>
      </c>
      <c r="AD757" s="1074" t="e">
        <f t="shared" si="414"/>
        <v>#VALUE!</v>
      </c>
      <c r="AE757" s="1075" t="e">
        <f t="shared" si="404"/>
        <v>#VALUE!</v>
      </c>
      <c r="AF757" s="1075" t="e">
        <f t="shared" si="405"/>
        <v>#VALUE!</v>
      </c>
      <c r="AG757" s="1076">
        <f>IF(H757&gt;8,tab!C$157,tab!C$160)</f>
        <v>0.5</v>
      </c>
      <c r="AH757" s="1050">
        <f t="shared" si="406"/>
        <v>0</v>
      </c>
      <c r="AI757" s="1050">
        <f t="shared" si="407"/>
        <v>0</v>
      </c>
      <c r="AJ757" s="1077" t="e">
        <f t="shared" si="408"/>
        <v>#VALUE!</v>
      </c>
      <c r="AK757" s="1053" t="e">
        <f t="shared" si="409"/>
        <v>#VALUE!</v>
      </c>
      <c r="AL757" s="1052">
        <f t="shared" si="410"/>
        <v>30</v>
      </c>
      <c r="AM757" s="1052">
        <f t="shared" si="380"/>
        <v>30</v>
      </c>
      <c r="AN757" s="1078">
        <f t="shared" si="411"/>
        <v>0</v>
      </c>
      <c r="AU757" s="51"/>
      <c r="AV757" s="51"/>
    </row>
    <row r="758" spans="3:48" ht="13.15" customHeight="1" x14ac:dyDescent="0.2">
      <c r="C758" s="45"/>
      <c r="D758" s="196" t="str">
        <f>IF(op!D646=0,"",op!D646)</f>
        <v/>
      </c>
      <c r="E758" s="196" t="str">
        <f>IF(op!E646=0,"",op!E646)</f>
        <v/>
      </c>
      <c r="F758" s="196" t="str">
        <f>IF(op!F646=0,"",op!F646)</f>
        <v/>
      </c>
      <c r="G758" s="48" t="str">
        <f>IF(op!G646="","",op!G646+1)</f>
        <v/>
      </c>
      <c r="H758" s="1294" t="str">
        <f>IF(op!H646=0,"",op!H646)</f>
        <v/>
      </c>
      <c r="I758" s="48" t="str">
        <f>IF(op!I646=0,"",op!I646)</f>
        <v/>
      </c>
      <c r="J758" s="198" t="str">
        <f t="shared" si="396"/>
        <v/>
      </c>
      <c r="K758" s="1295" t="str">
        <f>IF(op!K646=0,0,op!K646)</f>
        <v/>
      </c>
      <c r="L758" s="963"/>
      <c r="M758" s="951" t="str">
        <f>IF(K758="","",IF(op!M646=0,0,op!M646))</f>
        <v/>
      </c>
      <c r="N758" s="951" t="str">
        <f>IF(K758="","",IF(op!N646=0,0,op!N646))</f>
        <v/>
      </c>
      <c r="O758" s="1083" t="str">
        <f t="shared" si="397"/>
        <v/>
      </c>
      <c r="P758" s="1084" t="str">
        <f t="shared" si="398"/>
        <v/>
      </c>
      <c r="Q758" s="1084" t="str">
        <f t="shared" si="399"/>
        <v/>
      </c>
      <c r="R758" s="963"/>
      <c r="S758" s="1027" t="str">
        <f t="shared" si="400"/>
        <v/>
      </c>
      <c r="T758" s="1027" t="str">
        <f t="shared" si="401"/>
        <v/>
      </c>
      <c r="U758" s="1148" t="str">
        <f t="shared" si="402"/>
        <v/>
      </c>
      <c r="V758" s="6"/>
      <c r="Z758" s="1072" t="str">
        <f t="shared" si="403"/>
        <v/>
      </c>
      <c r="AA758" s="1073">
        <f>+tab!$C$156</f>
        <v>0.62</v>
      </c>
      <c r="AB758" s="1074" t="e">
        <f t="shared" si="412"/>
        <v>#VALUE!</v>
      </c>
      <c r="AC758" s="1074" t="e">
        <f t="shared" si="413"/>
        <v>#VALUE!</v>
      </c>
      <c r="AD758" s="1074" t="e">
        <f t="shared" si="414"/>
        <v>#VALUE!</v>
      </c>
      <c r="AE758" s="1075" t="e">
        <f t="shared" si="404"/>
        <v>#VALUE!</v>
      </c>
      <c r="AF758" s="1075" t="e">
        <f t="shared" si="405"/>
        <v>#VALUE!</v>
      </c>
      <c r="AG758" s="1076">
        <f>IF(H758&gt;8,tab!C$157,tab!C$160)</f>
        <v>0.5</v>
      </c>
      <c r="AH758" s="1050">
        <f t="shared" si="406"/>
        <v>0</v>
      </c>
      <c r="AI758" s="1050">
        <f t="shared" si="407"/>
        <v>0</v>
      </c>
      <c r="AJ758" s="1077" t="e">
        <f t="shared" si="408"/>
        <v>#VALUE!</v>
      </c>
      <c r="AK758" s="1053" t="e">
        <f t="shared" si="409"/>
        <v>#VALUE!</v>
      </c>
      <c r="AL758" s="1052">
        <f t="shared" si="410"/>
        <v>30</v>
      </c>
      <c r="AM758" s="1052">
        <f t="shared" si="380"/>
        <v>30</v>
      </c>
      <c r="AN758" s="1078">
        <f t="shared" si="411"/>
        <v>0</v>
      </c>
      <c r="AU758" s="51"/>
      <c r="AV758" s="51"/>
    </row>
    <row r="759" spans="3:48" ht="13.15" customHeight="1" x14ac:dyDescent="0.2">
      <c r="C759" s="45"/>
      <c r="D759" s="196" t="str">
        <f>IF(op!D647=0,"",op!D647)</f>
        <v/>
      </c>
      <c r="E759" s="196" t="str">
        <f>IF(op!E647=0,"",op!E647)</f>
        <v/>
      </c>
      <c r="F759" s="196" t="str">
        <f>IF(op!F647=0,"",op!F647)</f>
        <v/>
      </c>
      <c r="G759" s="48" t="str">
        <f>IF(op!G647="","",op!G647+1)</f>
        <v/>
      </c>
      <c r="H759" s="1294" t="str">
        <f>IF(op!H647=0,"",op!H647)</f>
        <v/>
      </c>
      <c r="I759" s="48" t="str">
        <f>IF(op!I647=0,"",op!I647)</f>
        <v/>
      </c>
      <c r="J759" s="198" t="str">
        <f t="shared" si="396"/>
        <v/>
      </c>
      <c r="K759" s="1295" t="str">
        <f>IF(op!K647=0,0,op!K647)</f>
        <v/>
      </c>
      <c r="L759" s="963"/>
      <c r="M759" s="951" t="str">
        <f>IF(K759="","",IF(op!M647=0,0,op!M647))</f>
        <v/>
      </c>
      <c r="N759" s="951" t="str">
        <f>IF(K759="","",IF(op!N647=0,0,op!N647))</f>
        <v/>
      </c>
      <c r="O759" s="1083" t="str">
        <f t="shared" si="397"/>
        <v/>
      </c>
      <c r="P759" s="1084" t="str">
        <f t="shared" si="398"/>
        <v/>
      </c>
      <c r="Q759" s="1084" t="str">
        <f t="shared" si="399"/>
        <v/>
      </c>
      <c r="R759" s="963"/>
      <c r="S759" s="1027" t="str">
        <f t="shared" si="400"/>
        <v/>
      </c>
      <c r="T759" s="1027" t="str">
        <f t="shared" si="401"/>
        <v/>
      </c>
      <c r="U759" s="1148" t="str">
        <f t="shared" si="402"/>
        <v/>
      </c>
      <c r="V759" s="6"/>
      <c r="Z759" s="1072" t="str">
        <f t="shared" si="403"/>
        <v/>
      </c>
      <c r="AA759" s="1073">
        <f>+tab!$C$156</f>
        <v>0.62</v>
      </c>
      <c r="AB759" s="1074" t="e">
        <f t="shared" si="412"/>
        <v>#VALUE!</v>
      </c>
      <c r="AC759" s="1074" t="e">
        <f t="shared" si="413"/>
        <v>#VALUE!</v>
      </c>
      <c r="AD759" s="1074" t="e">
        <f t="shared" si="414"/>
        <v>#VALUE!</v>
      </c>
      <c r="AE759" s="1075" t="e">
        <f t="shared" si="404"/>
        <v>#VALUE!</v>
      </c>
      <c r="AF759" s="1075" t="e">
        <f t="shared" si="405"/>
        <v>#VALUE!</v>
      </c>
      <c r="AG759" s="1076">
        <f>IF(H759&gt;8,tab!C$157,tab!C$160)</f>
        <v>0.5</v>
      </c>
      <c r="AH759" s="1050">
        <f t="shared" si="406"/>
        <v>0</v>
      </c>
      <c r="AI759" s="1050">
        <f t="shared" si="407"/>
        <v>0</v>
      </c>
      <c r="AJ759" s="1077" t="e">
        <f t="shared" si="408"/>
        <v>#VALUE!</v>
      </c>
      <c r="AK759" s="1053" t="e">
        <f t="shared" si="409"/>
        <v>#VALUE!</v>
      </c>
      <c r="AL759" s="1052">
        <f t="shared" si="410"/>
        <v>30</v>
      </c>
      <c r="AM759" s="1052">
        <f t="shared" si="380"/>
        <v>30</v>
      </c>
      <c r="AN759" s="1078">
        <f t="shared" si="411"/>
        <v>0</v>
      </c>
      <c r="AU759" s="51"/>
      <c r="AV759" s="51"/>
    </row>
    <row r="760" spans="3:48" ht="13.15" customHeight="1" x14ac:dyDescent="0.2">
      <c r="C760" s="45"/>
      <c r="D760" s="196" t="str">
        <f>IF(op!D648=0,"",op!D648)</f>
        <v/>
      </c>
      <c r="E760" s="196" t="str">
        <f>IF(op!E648=0,"",op!E648)</f>
        <v/>
      </c>
      <c r="F760" s="196" t="str">
        <f>IF(op!F648=0,"",op!F648)</f>
        <v/>
      </c>
      <c r="G760" s="48" t="str">
        <f>IF(op!G648="","",op!G648+1)</f>
        <v/>
      </c>
      <c r="H760" s="1294" t="str">
        <f>IF(op!H648=0,"",op!H648)</f>
        <v/>
      </c>
      <c r="I760" s="48" t="str">
        <f>IF(op!I648=0,"",op!I648)</f>
        <v/>
      </c>
      <c r="J760" s="198" t="str">
        <f t="shared" si="396"/>
        <v/>
      </c>
      <c r="K760" s="1295" t="str">
        <f>IF(op!K648=0,0,op!K648)</f>
        <v/>
      </c>
      <c r="L760" s="963"/>
      <c r="M760" s="951" t="str">
        <f>IF(K760="","",IF(op!M648=0,0,op!M648))</f>
        <v/>
      </c>
      <c r="N760" s="951" t="str">
        <f>IF(K760="","",IF(op!N648=0,0,op!N648))</f>
        <v/>
      </c>
      <c r="O760" s="1083" t="str">
        <f t="shared" si="397"/>
        <v/>
      </c>
      <c r="P760" s="1084" t="str">
        <f t="shared" si="398"/>
        <v/>
      </c>
      <c r="Q760" s="1084" t="str">
        <f t="shared" si="399"/>
        <v/>
      </c>
      <c r="R760" s="963"/>
      <c r="S760" s="1027" t="str">
        <f t="shared" si="400"/>
        <v/>
      </c>
      <c r="T760" s="1027" t="str">
        <f t="shared" si="401"/>
        <v/>
      </c>
      <c r="U760" s="1148" t="str">
        <f t="shared" si="402"/>
        <v/>
      </c>
      <c r="V760" s="6"/>
      <c r="Z760" s="1072" t="str">
        <f t="shared" si="403"/>
        <v/>
      </c>
      <c r="AA760" s="1073">
        <f>+tab!$C$156</f>
        <v>0.62</v>
      </c>
      <c r="AB760" s="1074" t="e">
        <f t="shared" si="412"/>
        <v>#VALUE!</v>
      </c>
      <c r="AC760" s="1074" t="e">
        <f t="shared" si="413"/>
        <v>#VALUE!</v>
      </c>
      <c r="AD760" s="1074" t="e">
        <f t="shared" si="414"/>
        <v>#VALUE!</v>
      </c>
      <c r="AE760" s="1075" t="e">
        <f t="shared" si="404"/>
        <v>#VALUE!</v>
      </c>
      <c r="AF760" s="1075" t="e">
        <f t="shared" si="405"/>
        <v>#VALUE!</v>
      </c>
      <c r="AG760" s="1076">
        <f>IF(H760&gt;8,tab!C$157,tab!C$160)</f>
        <v>0.5</v>
      </c>
      <c r="AH760" s="1050">
        <f t="shared" si="406"/>
        <v>0</v>
      </c>
      <c r="AI760" s="1050">
        <f t="shared" si="407"/>
        <v>0</v>
      </c>
      <c r="AJ760" s="1077" t="e">
        <f t="shared" si="408"/>
        <v>#VALUE!</v>
      </c>
      <c r="AK760" s="1053" t="e">
        <f t="shared" si="409"/>
        <v>#VALUE!</v>
      </c>
      <c r="AL760" s="1052">
        <f t="shared" si="410"/>
        <v>30</v>
      </c>
      <c r="AM760" s="1052">
        <f t="shared" si="380"/>
        <v>30</v>
      </c>
      <c r="AN760" s="1078">
        <f t="shared" si="411"/>
        <v>0</v>
      </c>
      <c r="AU760" s="51"/>
      <c r="AV760" s="51"/>
    </row>
    <row r="761" spans="3:48" ht="13.15" customHeight="1" x14ac:dyDescent="0.2">
      <c r="C761" s="45"/>
      <c r="D761" s="196" t="str">
        <f>IF(op!D649=0,"",op!D649)</f>
        <v/>
      </c>
      <c r="E761" s="196" t="str">
        <f>IF(op!E649=0,"",op!E649)</f>
        <v/>
      </c>
      <c r="F761" s="196" t="str">
        <f>IF(op!F649=0,"",op!F649)</f>
        <v/>
      </c>
      <c r="G761" s="48" t="str">
        <f>IF(op!G649="","",op!G649+1)</f>
        <v/>
      </c>
      <c r="H761" s="1294" t="str">
        <f>IF(op!H649=0,"",op!H649)</f>
        <v/>
      </c>
      <c r="I761" s="48" t="str">
        <f>IF(op!I649=0,"",op!I649)</f>
        <v/>
      </c>
      <c r="J761" s="198" t="str">
        <f t="shared" si="396"/>
        <v/>
      </c>
      <c r="K761" s="1295" t="str">
        <f>IF(op!K649=0,0,op!K649)</f>
        <v/>
      </c>
      <c r="L761" s="963"/>
      <c r="M761" s="951" t="str">
        <f>IF(K761="","",IF(op!M649=0,0,op!M649))</f>
        <v/>
      </c>
      <c r="N761" s="951" t="str">
        <f>IF(K761="","",IF(op!N649=0,0,op!N649))</f>
        <v/>
      </c>
      <c r="O761" s="1083" t="str">
        <f t="shared" si="397"/>
        <v/>
      </c>
      <c r="P761" s="1084" t="str">
        <f t="shared" si="398"/>
        <v/>
      </c>
      <c r="Q761" s="1084" t="str">
        <f t="shared" si="399"/>
        <v/>
      </c>
      <c r="R761" s="963"/>
      <c r="S761" s="1027" t="str">
        <f t="shared" si="400"/>
        <v/>
      </c>
      <c r="T761" s="1027" t="str">
        <f t="shared" si="401"/>
        <v/>
      </c>
      <c r="U761" s="1148" t="str">
        <f t="shared" si="402"/>
        <v/>
      </c>
      <c r="V761" s="6"/>
      <c r="Z761" s="1072" t="str">
        <f t="shared" si="403"/>
        <v/>
      </c>
      <c r="AA761" s="1073">
        <f>+tab!$C$156</f>
        <v>0.62</v>
      </c>
      <c r="AB761" s="1074" t="e">
        <f t="shared" si="412"/>
        <v>#VALUE!</v>
      </c>
      <c r="AC761" s="1074" t="e">
        <f t="shared" si="413"/>
        <v>#VALUE!</v>
      </c>
      <c r="AD761" s="1074" t="e">
        <f t="shared" si="414"/>
        <v>#VALUE!</v>
      </c>
      <c r="AE761" s="1075" t="e">
        <f t="shared" si="404"/>
        <v>#VALUE!</v>
      </c>
      <c r="AF761" s="1075" t="e">
        <f t="shared" si="405"/>
        <v>#VALUE!</v>
      </c>
      <c r="AG761" s="1076">
        <f>IF(H761&gt;8,tab!C$157,tab!C$160)</f>
        <v>0.5</v>
      </c>
      <c r="AH761" s="1050">
        <f t="shared" si="406"/>
        <v>0</v>
      </c>
      <c r="AI761" s="1050">
        <f t="shared" si="407"/>
        <v>0</v>
      </c>
      <c r="AJ761" s="1077" t="e">
        <f t="shared" si="408"/>
        <v>#VALUE!</v>
      </c>
      <c r="AK761" s="1053" t="e">
        <f t="shared" si="409"/>
        <v>#VALUE!</v>
      </c>
      <c r="AL761" s="1052">
        <f t="shared" si="410"/>
        <v>30</v>
      </c>
      <c r="AM761" s="1052">
        <f t="shared" si="380"/>
        <v>30</v>
      </c>
      <c r="AN761" s="1078">
        <f t="shared" si="411"/>
        <v>0</v>
      </c>
      <c r="AU761" s="51"/>
      <c r="AV761" s="51"/>
    </row>
    <row r="762" spans="3:48" ht="13.15" customHeight="1" x14ac:dyDescent="0.2">
      <c r="C762" s="45"/>
      <c r="D762" s="196" t="str">
        <f>IF(op!D650=0,"",op!D650)</f>
        <v/>
      </c>
      <c r="E762" s="196" t="str">
        <f>IF(op!E650=0,"",op!E650)</f>
        <v/>
      </c>
      <c r="F762" s="196" t="str">
        <f>IF(op!F650=0,"",op!F650)</f>
        <v/>
      </c>
      <c r="G762" s="48" t="str">
        <f>IF(op!G650="","",op!G650+1)</f>
        <v/>
      </c>
      <c r="H762" s="1294" t="str">
        <f>IF(op!H650=0,"",op!H650)</f>
        <v/>
      </c>
      <c r="I762" s="48" t="str">
        <f>IF(op!I650=0,"",op!I650)</f>
        <v/>
      </c>
      <c r="J762" s="198" t="str">
        <f t="shared" si="396"/>
        <v/>
      </c>
      <c r="K762" s="1295" t="str">
        <f>IF(op!K650=0,0,op!K650)</f>
        <v/>
      </c>
      <c r="L762" s="963"/>
      <c r="M762" s="951" t="str">
        <f>IF(K762="","",IF(op!M650=0,0,op!M650))</f>
        <v/>
      </c>
      <c r="N762" s="951" t="str">
        <f>IF(K762="","",IF(op!N650=0,0,op!N650))</f>
        <v/>
      </c>
      <c r="O762" s="1083" t="str">
        <f t="shared" si="397"/>
        <v/>
      </c>
      <c r="P762" s="1084" t="str">
        <f t="shared" si="398"/>
        <v/>
      </c>
      <c r="Q762" s="1084" t="str">
        <f t="shared" si="399"/>
        <v/>
      </c>
      <c r="R762" s="963"/>
      <c r="S762" s="1027" t="str">
        <f t="shared" si="400"/>
        <v/>
      </c>
      <c r="T762" s="1027" t="str">
        <f t="shared" si="401"/>
        <v/>
      </c>
      <c r="U762" s="1148" t="str">
        <f t="shared" si="402"/>
        <v/>
      </c>
      <c r="V762" s="6"/>
      <c r="Z762" s="1072" t="str">
        <f t="shared" si="403"/>
        <v/>
      </c>
      <c r="AA762" s="1073">
        <f>+tab!$C$156</f>
        <v>0.62</v>
      </c>
      <c r="AB762" s="1074" t="e">
        <f t="shared" si="412"/>
        <v>#VALUE!</v>
      </c>
      <c r="AC762" s="1074" t="e">
        <f t="shared" si="413"/>
        <v>#VALUE!</v>
      </c>
      <c r="AD762" s="1074" t="e">
        <f t="shared" si="414"/>
        <v>#VALUE!</v>
      </c>
      <c r="AE762" s="1075" t="e">
        <f t="shared" si="404"/>
        <v>#VALUE!</v>
      </c>
      <c r="AF762" s="1075" t="e">
        <f t="shared" si="405"/>
        <v>#VALUE!</v>
      </c>
      <c r="AG762" s="1076">
        <f>IF(H762&gt;8,tab!C$157,tab!C$160)</f>
        <v>0.5</v>
      </c>
      <c r="AH762" s="1050">
        <f t="shared" si="406"/>
        <v>0</v>
      </c>
      <c r="AI762" s="1050">
        <f t="shared" si="407"/>
        <v>0</v>
      </c>
      <c r="AJ762" s="1077" t="e">
        <f t="shared" si="408"/>
        <v>#VALUE!</v>
      </c>
      <c r="AK762" s="1053" t="e">
        <f t="shared" si="409"/>
        <v>#VALUE!</v>
      </c>
      <c r="AL762" s="1052">
        <f t="shared" si="410"/>
        <v>30</v>
      </c>
      <c r="AM762" s="1052">
        <f t="shared" si="380"/>
        <v>30</v>
      </c>
      <c r="AN762" s="1078">
        <f t="shared" si="411"/>
        <v>0</v>
      </c>
      <c r="AU762" s="51"/>
      <c r="AV762" s="51"/>
    </row>
    <row r="763" spans="3:48" ht="13.15" customHeight="1" x14ac:dyDescent="0.2">
      <c r="C763" s="45"/>
      <c r="D763" s="196" t="str">
        <f>IF(op!D651=0,"",op!D651)</f>
        <v/>
      </c>
      <c r="E763" s="196" t="str">
        <f>IF(op!E651=0,"",op!E651)</f>
        <v/>
      </c>
      <c r="F763" s="196" t="str">
        <f>IF(op!F651=0,"",op!F651)</f>
        <v/>
      </c>
      <c r="G763" s="48" t="str">
        <f>IF(op!G651="","",op!G651+1)</f>
        <v/>
      </c>
      <c r="H763" s="1294" t="str">
        <f>IF(op!H651=0,"",op!H651)</f>
        <v/>
      </c>
      <c r="I763" s="48" t="str">
        <f>IF(op!I651=0,"",op!I651)</f>
        <v/>
      </c>
      <c r="J763" s="198" t="str">
        <f t="shared" si="396"/>
        <v/>
      </c>
      <c r="K763" s="1295" t="str">
        <f>IF(op!K651=0,0,op!K651)</f>
        <v/>
      </c>
      <c r="L763" s="963"/>
      <c r="M763" s="951" t="str">
        <f>IF(K763="","",IF(op!M651=0,0,op!M651))</f>
        <v/>
      </c>
      <c r="N763" s="951" t="str">
        <f>IF(K763="","",IF(op!N651=0,0,op!N651))</f>
        <v/>
      </c>
      <c r="O763" s="1083" t="str">
        <f t="shared" si="397"/>
        <v/>
      </c>
      <c r="P763" s="1084" t="str">
        <f t="shared" si="398"/>
        <v/>
      </c>
      <c r="Q763" s="1084" t="str">
        <f t="shared" si="399"/>
        <v/>
      </c>
      <c r="R763" s="963"/>
      <c r="S763" s="1027" t="str">
        <f t="shared" si="400"/>
        <v/>
      </c>
      <c r="T763" s="1027" t="str">
        <f t="shared" si="401"/>
        <v/>
      </c>
      <c r="U763" s="1148" t="str">
        <f t="shared" si="402"/>
        <v/>
      </c>
      <c r="V763" s="6"/>
      <c r="Z763" s="1072" t="str">
        <f t="shared" si="403"/>
        <v/>
      </c>
      <c r="AA763" s="1073">
        <f>+tab!$C$156</f>
        <v>0.62</v>
      </c>
      <c r="AB763" s="1074" t="e">
        <f t="shared" si="412"/>
        <v>#VALUE!</v>
      </c>
      <c r="AC763" s="1074" t="e">
        <f t="shared" si="413"/>
        <v>#VALUE!</v>
      </c>
      <c r="AD763" s="1074" t="e">
        <f t="shared" si="414"/>
        <v>#VALUE!</v>
      </c>
      <c r="AE763" s="1075" t="e">
        <f t="shared" si="404"/>
        <v>#VALUE!</v>
      </c>
      <c r="AF763" s="1075" t="e">
        <f t="shared" si="405"/>
        <v>#VALUE!</v>
      </c>
      <c r="AG763" s="1076">
        <f>IF(H763&gt;8,tab!C$157,tab!C$160)</f>
        <v>0.5</v>
      </c>
      <c r="AH763" s="1050">
        <f t="shared" si="406"/>
        <v>0</v>
      </c>
      <c r="AI763" s="1050">
        <f t="shared" si="407"/>
        <v>0</v>
      </c>
      <c r="AJ763" s="1077" t="e">
        <f t="shared" si="408"/>
        <v>#VALUE!</v>
      </c>
      <c r="AK763" s="1053" t="e">
        <f t="shared" si="409"/>
        <v>#VALUE!</v>
      </c>
      <c r="AL763" s="1052">
        <f t="shared" si="410"/>
        <v>30</v>
      </c>
      <c r="AM763" s="1052">
        <f t="shared" si="380"/>
        <v>30</v>
      </c>
      <c r="AN763" s="1078">
        <f t="shared" si="411"/>
        <v>0</v>
      </c>
      <c r="AU763" s="51"/>
      <c r="AV763" s="51"/>
    </row>
    <row r="764" spans="3:48" ht="13.15" customHeight="1" x14ac:dyDescent="0.2">
      <c r="C764" s="45"/>
      <c r="D764" s="196" t="str">
        <f>IF(op!D652=0,"",op!D652)</f>
        <v/>
      </c>
      <c r="E764" s="196" t="str">
        <f>IF(op!E652=0,"",op!E652)</f>
        <v/>
      </c>
      <c r="F764" s="196" t="str">
        <f>IF(op!F652=0,"",op!F652)</f>
        <v/>
      </c>
      <c r="G764" s="48" t="str">
        <f>IF(op!G652="","",op!G652+1)</f>
        <v/>
      </c>
      <c r="H764" s="1294" t="str">
        <f>IF(op!H652=0,"",op!H652)</f>
        <v/>
      </c>
      <c r="I764" s="48" t="str">
        <f>IF(op!I652=0,"",op!I652)</f>
        <v/>
      </c>
      <c r="J764" s="198" t="str">
        <f t="shared" si="396"/>
        <v/>
      </c>
      <c r="K764" s="1295" t="str">
        <f>IF(op!K652=0,0,op!K652)</f>
        <v/>
      </c>
      <c r="L764" s="963"/>
      <c r="M764" s="951" t="str">
        <f>IF(K764="","",IF(op!M652=0,0,op!M652))</f>
        <v/>
      </c>
      <c r="N764" s="951" t="str">
        <f>IF(K764="","",IF(op!N652=0,0,op!N652))</f>
        <v/>
      </c>
      <c r="O764" s="1083" t="str">
        <f t="shared" si="397"/>
        <v/>
      </c>
      <c r="P764" s="1084" t="str">
        <f t="shared" si="398"/>
        <v/>
      </c>
      <c r="Q764" s="1084" t="str">
        <f t="shared" si="399"/>
        <v/>
      </c>
      <c r="R764" s="963"/>
      <c r="S764" s="1027" t="str">
        <f t="shared" si="400"/>
        <v/>
      </c>
      <c r="T764" s="1027" t="str">
        <f t="shared" si="401"/>
        <v/>
      </c>
      <c r="U764" s="1148" t="str">
        <f t="shared" si="402"/>
        <v/>
      </c>
      <c r="V764" s="6"/>
      <c r="Z764" s="1072" t="str">
        <f t="shared" si="403"/>
        <v/>
      </c>
      <c r="AA764" s="1073">
        <f>+tab!$C$156</f>
        <v>0.62</v>
      </c>
      <c r="AB764" s="1074" t="e">
        <f t="shared" si="412"/>
        <v>#VALUE!</v>
      </c>
      <c r="AC764" s="1074" t="e">
        <f t="shared" si="413"/>
        <v>#VALUE!</v>
      </c>
      <c r="AD764" s="1074" t="e">
        <f t="shared" si="414"/>
        <v>#VALUE!</v>
      </c>
      <c r="AE764" s="1075" t="e">
        <f t="shared" si="404"/>
        <v>#VALUE!</v>
      </c>
      <c r="AF764" s="1075" t="e">
        <f t="shared" si="405"/>
        <v>#VALUE!</v>
      </c>
      <c r="AG764" s="1076">
        <f>IF(H764&gt;8,tab!C$157,tab!C$160)</f>
        <v>0.5</v>
      </c>
      <c r="AH764" s="1050">
        <f t="shared" si="406"/>
        <v>0</v>
      </c>
      <c r="AI764" s="1050">
        <f t="shared" si="407"/>
        <v>0</v>
      </c>
      <c r="AJ764" s="1077" t="e">
        <f t="shared" si="408"/>
        <v>#VALUE!</v>
      </c>
      <c r="AK764" s="1053" t="e">
        <f t="shared" si="409"/>
        <v>#VALUE!</v>
      </c>
      <c r="AL764" s="1052">
        <f t="shared" si="410"/>
        <v>30</v>
      </c>
      <c r="AM764" s="1052">
        <f t="shared" si="380"/>
        <v>30</v>
      </c>
      <c r="AN764" s="1078">
        <f t="shared" si="411"/>
        <v>0</v>
      </c>
      <c r="AU764" s="51"/>
      <c r="AV764" s="51"/>
    </row>
    <row r="765" spans="3:48" ht="13.15" customHeight="1" x14ac:dyDescent="0.2">
      <c r="C765" s="45"/>
      <c r="D765" s="196" t="str">
        <f>IF(op!D653=0,"",op!D653)</f>
        <v/>
      </c>
      <c r="E765" s="196" t="str">
        <f>IF(op!E653=0,"",op!E653)</f>
        <v/>
      </c>
      <c r="F765" s="196" t="str">
        <f>IF(op!F653=0,"",op!F653)</f>
        <v/>
      </c>
      <c r="G765" s="48" t="str">
        <f>IF(op!G653="","",op!G653+1)</f>
        <v/>
      </c>
      <c r="H765" s="1294" t="str">
        <f>IF(op!H653=0,"",op!H653)</f>
        <v/>
      </c>
      <c r="I765" s="48" t="str">
        <f>IF(op!I653=0,"",op!I653)</f>
        <v/>
      </c>
      <c r="J765" s="198" t="str">
        <f t="shared" si="396"/>
        <v/>
      </c>
      <c r="K765" s="1295" t="str">
        <f>IF(op!K653=0,0,op!K653)</f>
        <v/>
      </c>
      <c r="L765" s="963"/>
      <c r="M765" s="951" t="str">
        <f>IF(K765="","",IF(op!M653=0,0,op!M653))</f>
        <v/>
      </c>
      <c r="N765" s="951" t="str">
        <f>IF(K765="","",IF(op!N653=0,0,op!N653))</f>
        <v/>
      </c>
      <c r="O765" s="1083" t="str">
        <f t="shared" si="397"/>
        <v/>
      </c>
      <c r="P765" s="1084" t="str">
        <f t="shared" si="398"/>
        <v/>
      </c>
      <c r="Q765" s="1084" t="str">
        <f t="shared" si="399"/>
        <v/>
      </c>
      <c r="R765" s="963"/>
      <c r="S765" s="1027" t="str">
        <f t="shared" si="400"/>
        <v/>
      </c>
      <c r="T765" s="1027" t="str">
        <f t="shared" si="401"/>
        <v/>
      </c>
      <c r="U765" s="1148" t="str">
        <f t="shared" si="402"/>
        <v/>
      </c>
      <c r="V765" s="6"/>
      <c r="Z765" s="1072" t="str">
        <f t="shared" si="403"/>
        <v/>
      </c>
      <c r="AA765" s="1073">
        <f>+tab!$C$156</f>
        <v>0.62</v>
      </c>
      <c r="AB765" s="1074" t="e">
        <f t="shared" si="412"/>
        <v>#VALUE!</v>
      </c>
      <c r="AC765" s="1074" t="e">
        <f t="shared" si="413"/>
        <v>#VALUE!</v>
      </c>
      <c r="AD765" s="1074" t="e">
        <f t="shared" si="414"/>
        <v>#VALUE!</v>
      </c>
      <c r="AE765" s="1075" t="e">
        <f t="shared" si="404"/>
        <v>#VALUE!</v>
      </c>
      <c r="AF765" s="1075" t="e">
        <f t="shared" si="405"/>
        <v>#VALUE!</v>
      </c>
      <c r="AG765" s="1076">
        <f>IF(H765&gt;8,tab!C$157,tab!C$160)</f>
        <v>0.5</v>
      </c>
      <c r="AH765" s="1050">
        <f t="shared" si="406"/>
        <v>0</v>
      </c>
      <c r="AI765" s="1050">
        <f t="shared" si="407"/>
        <v>0</v>
      </c>
      <c r="AJ765" s="1077" t="e">
        <f t="shared" si="408"/>
        <v>#VALUE!</v>
      </c>
      <c r="AK765" s="1053" t="e">
        <f t="shared" si="409"/>
        <v>#VALUE!</v>
      </c>
      <c r="AL765" s="1052">
        <f t="shared" si="410"/>
        <v>30</v>
      </c>
      <c r="AM765" s="1052">
        <f t="shared" si="380"/>
        <v>30</v>
      </c>
      <c r="AN765" s="1078">
        <f t="shared" si="411"/>
        <v>0</v>
      </c>
      <c r="AU765" s="51"/>
      <c r="AV765" s="51"/>
    </row>
    <row r="766" spans="3:48" ht="13.15" customHeight="1" x14ac:dyDescent="0.2">
      <c r="C766" s="45"/>
      <c r="D766" s="196" t="str">
        <f>IF(op!D654=0,"",op!D654)</f>
        <v/>
      </c>
      <c r="E766" s="196" t="str">
        <f>IF(op!E654=0,"",op!E654)</f>
        <v/>
      </c>
      <c r="F766" s="196" t="str">
        <f>IF(op!F654=0,"",op!F654)</f>
        <v/>
      </c>
      <c r="G766" s="48" t="str">
        <f>IF(op!G654="","",op!G654+1)</f>
        <v/>
      </c>
      <c r="H766" s="1294" t="str">
        <f>IF(op!H654=0,"",op!H654)</f>
        <v/>
      </c>
      <c r="I766" s="48" t="str">
        <f>IF(op!I654=0,"",op!I654)</f>
        <v/>
      </c>
      <c r="J766" s="198" t="str">
        <f t="shared" si="396"/>
        <v/>
      </c>
      <c r="K766" s="1295" t="str">
        <f>IF(op!K654=0,0,op!K654)</f>
        <v/>
      </c>
      <c r="L766" s="963"/>
      <c r="M766" s="951" t="str">
        <f>IF(K766="","",IF(op!M654=0,0,op!M654))</f>
        <v/>
      </c>
      <c r="N766" s="951" t="str">
        <f>IF(K766="","",IF(op!N654=0,0,op!N654))</f>
        <v/>
      </c>
      <c r="O766" s="1083" t="str">
        <f t="shared" si="397"/>
        <v/>
      </c>
      <c r="P766" s="1084" t="str">
        <f t="shared" si="398"/>
        <v/>
      </c>
      <c r="Q766" s="1084" t="str">
        <f t="shared" si="399"/>
        <v/>
      </c>
      <c r="R766" s="963"/>
      <c r="S766" s="1027" t="str">
        <f t="shared" si="400"/>
        <v/>
      </c>
      <c r="T766" s="1027" t="str">
        <f t="shared" si="401"/>
        <v/>
      </c>
      <c r="U766" s="1148" t="str">
        <f t="shared" si="402"/>
        <v/>
      </c>
      <c r="V766" s="6"/>
      <c r="Z766" s="1072" t="str">
        <f t="shared" si="403"/>
        <v/>
      </c>
      <c r="AA766" s="1073">
        <f>+tab!$C$156</f>
        <v>0.62</v>
      </c>
      <c r="AB766" s="1074" t="e">
        <f t="shared" si="412"/>
        <v>#VALUE!</v>
      </c>
      <c r="AC766" s="1074" t="e">
        <f t="shared" si="413"/>
        <v>#VALUE!</v>
      </c>
      <c r="AD766" s="1074" t="e">
        <f t="shared" si="414"/>
        <v>#VALUE!</v>
      </c>
      <c r="AE766" s="1075" t="e">
        <f t="shared" si="404"/>
        <v>#VALUE!</v>
      </c>
      <c r="AF766" s="1075" t="e">
        <f t="shared" si="405"/>
        <v>#VALUE!</v>
      </c>
      <c r="AG766" s="1076">
        <f>IF(H766&gt;8,tab!C$157,tab!C$160)</f>
        <v>0.5</v>
      </c>
      <c r="AH766" s="1050">
        <f t="shared" si="406"/>
        <v>0</v>
      </c>
      <c r="AI766" s="1050">
        <f t="shared" si="407"/>
        <v>0</v>
      </c>
      <c r="AJ766" s="1077" t="e">
        <f t="shared" si="408"/>
        <v>#VALUE!</v>
      </c>
      <c r="AK766" s="1053" t="e">
        <f t="shared" si="409"/>
        <v>#VALUE!</v>
      </c>
      <c r="AL766" s="1052">
        <f t="shared" si="410"/>
        <v>30</v>
      </c>
      <c r="AM766" s="1052">
        <f t="shared" si="380"/>
        <v>30</v>
      </c>
      <c r="AN766" s="1078">
        <f t="shared" si="411"/>
        <v>0</v>
      </c>
      <c r="AU766" s="51"/>
      <c r="AV766" s="51"/>
    </row>
    <row r="767" spans="3:48" ht="13.15" customHeight="1" x14ac:dyDescent="0.2">
      <c r="C767" s="45"/>
      <c r="D767" s="196" t="str">
        <f>IF(op!D655=0,"",op!D655)</f>
        <v/>
      </c>
      <c r="E767" s="196" t="str">
        <f>IF(op!E655=0,"",op!E655)</f>
        <v/>
      </c>
      <c r="F767" s="196" t="str">
        <f>IF(op!F655=0,"",op!F655)</f>
        <v/>
      </c>
      <c r="G767" s="48" t="str">
        <f>IF(op!G655="","",op!G655+1)</f>
        <v/>
      </c>
      <c r="H767" s="1294" t="str">
        <f>IF(op!H655=0,"",op!H655)</f>
        <v/>
      </c>
      <c r="I767" s="48" t="str">
        <f>IF(op!I655=0,"",op!I655)</f>
        <v/>
      </c>
      <c r="J767" s="198" t="str">
        <f t="shared" si="396"/>
        <v/>
      </c>
      <c r="K767" s="1295" t="str">
        <f>IF(op!K655=0,0,op!K655)</f>
        <v/>
      </c>
      <c r="L767" s="963"/>
      <c r="M767" s="951" t="str">
        <f>IF(K767="","",IF(op!M655=0,0,op!M655))</f>
        <v/>
      </c>
      <c r="N767" s="951" t="str">
        <f>IF(K767="","",IF(op!N655=0,0,op!N655))</f>
        <v/>
      </c>
      <c r="O767" s="1083" t="str">
        <f t="shared" si="397"/>
        <v/>
      </c>
      <c r="P767" s="1084" t="str">
        <f t="shared" si="398"/>
        <v/>
      </c>
      <c r="Q767" s="1084" t="str">
        <f t="shared" si="399"/>
        <v/>
      </c>
      <c r="R767" s="963"/>
      <c r="S767" s="1027" t="str">
        <f t="shared" si="400"/>
        <v/>
      </c>
      <c r="T767" s="1027" t="str">
        <f t="shared" si="401"/>
        <v/>
      </c>
      <c r="U767" s="1148" t="str">
        <f t="shared" si="402"/>
        <v/>
      </c>
      <c r="V767" s="6"/>
      <c r="Z767" s="1072" t="str">
        <f t="shared" si="403"/>
        <v/>
      </c>
      <c r="AA767" s="1073">
        <f>+tab!$C$156</f>
        <v>0.62</v>
      </c>
      <c r="AB767" s="1074" t="e">
        <f t="shared" si="412"/>
        <v>#VALUE!</v>
      </c>
      <c r="AC767" s="1074" t="e">
        <f t="shared" si="413"/>
        <v>#VALUE!</v>
      </c>
      <c r="AD767" s="1074" t="e">
        <f t="shared" si="414"/>
        <v>#VALUE!</v>
      </c>
      <c r="AE767" s="1075" t="e">
        <f t="shared" si="404"/>
        <v>#VALUE!</v>
      </c>
      <c r="AF767" s="1075" t="e">
        <f t="shared" si="405"/>
        <v>#VALUE!</v>
      </c>
      <c r="AG767" s="1076">
        <f>IF(H767&gt;8,tab!C$157,tab!C$160)</f>
        <v>0.5</v>
      </c>
      <c r="AH767" s="1050">
        <f t="shared" si="406"/>
        <v>0</v>
      </c>
      <c r="AI767" s="1050">
        <f t="shared" si="407"/>
        <v>0</v>
      </c>
      <c r="AJ767" s="1077" t="e">
        <f t="shared" si="408"/>
        <v>#VALUE!</v>
      </c>
      <c r="AK767" s="1053" t="e">
        <f t="shared" si="409"/>
        <v>#VALUE!</v>
      </c>
      <c r="AL767" s="1052">
        <f t="shared" si="410"/>
        <v>30</v>
      </c>
      <c r="AM767" s="1052">
        <f t="shared" si="380"/>
        <v>30</v>
      </c>
      <c r="AN767" s="1078">
        <f t="shared" si="411"/>
        <v>0</v>
      </c>
      <c r="AU767" s="51"/>
      <c r="AV767" s="51"/>
    </row>
    <row r="768" spans="3:48" ht="13.15" customHeight="1" x14ac:dyDescent="0.2">
      <c r="C768" s="45"/>
      <c r="D768" s="196" t="str">
        <f>IF(op!D656=0,"",op!D656)</f>
        <v/>
      </c>
      <c r="E768" s="196" t="str">
        <f>IF(op!E656=0,"",op!E656)</f>
        <v/>
      </c>
      <c r="F768" s="196" t="str">
        <f>IF(op!F656=0,"",op!F656)</f>
        <v/>
      </c>
      <c r="G768" s="48" t="str">
        <f>IF(op!G656="","",op!G656+1)</f>
        <v/>
      </c>
      <c r="H768" s="1294" t="str">
        <f>IF(op!H656=0,"",op!H656)</f>
        <v/>
      </c>
      <c r="I768" s="48" t="str">
        <f>IF(op!I656=0,"",op!I656)</f>
        <v/>
      </c>
      <c r="J768" s="198" t="str">
        <f t="shared" si="396"/>
        <v/>
      </c>
      <c r="K768" s="1295" t="str">
        <f>IF(op!K656=0,0,op!K656)</f>
        <v/>
      </c>
      <c r="L768" s="963"/>
      <c r="M768" s="951" t="str">
        <f>IF(K768="","",IF(op!M656=0,0,op!M656))</f>
        <v/>
      </c>
      <c r="N768" s="951" t="str">
        <f>IF(K768="","",IF(op!N656=0,0,op!N656))</f>
        <v/>
      </c>
      <c r="O768" s="1083" t="str">
        <f t="shared" si="397"/>
        <v/>
      </c>
      <c r="P768" s="1084" t="str">
        <f t="shared" si="398"/>
        <v/>
      </c>
      <c r="Q768" s="1084" t="str">
        <f t="shared" si="399"/>
        <v/>
      </c>
      <c r="R768" s="963"/>
      <c r="S768" s="1027" t="str">
        <f t="shared" si="400"/>
        <v/>
      </c>
      <c r="T768" s="1027" t="str">
        <f t="shared" si="401"/>
        <v/>
      </c>
      <c r="U768" s="1148" t="str">
        <f t="shared" si="402"/>
        <v/>
      </c>
      <c r="V768" s="6"/>
      <c r="Z768" s="1072" t="str">
        <f t="shared" si="403"/>
        <v/>
      </c>
      <c r="AA768" s="1073">
        <f>+tab!$C$156</f>
        <v>0.62</v>
      </c>
      <c r="AB768" s="1074" t="e">
        <f t="shared" si="412"/>
        <v>#VALUE!</v>
      </c>
      <c r="AC768" s="1074" t="e">
        <f t="shared" si="413"/>
        <v>#VALUE!</v>
      </c>
      <c r="AD768" s="1074" t="e">
        <f t="shared" si="414"/>
        <v>#VALUE!</v>
      </c>
      <c r="AE768" s="1075" t="e">
        <f t="shared" si="404"/>
        <v>#VALUE!</v>
      </c>
      <c r="AF768" s="1075" t="e">
        <f t="shared" si="405"/>
        <v>#VALUE!</v>
      </c>
      <c r="AG768" s="1076">
        <f>IF(H768&gt;8,tab!C$157,tab!C$160)</f>
        <v>0.5</v>
      </c>
      <c r="AH768" s="1050">
        <f t="shared" si="406"/>
        <v>0</v>
      </c>
      <c r="AI768" s="1050">
        <f t="shared" si="407"/>
        <v>0</v>
      </c>
      <c r="AJ768" s="1077" t="e">
        <f t="shared" si="408"/>
        <v>#VALUE!</v>
      </c>
      <c r="AK768" s="1053" t="e">
        <f t="shared" si="409"/>
        <v>#VALUE!</v>
      </c>
      <c r="AL768" s="1052">
        <f t="shared" si="410"/>
        <v>30</v>
      </c>
      <c r="AM768" s="1052">
        <f t="shared" si="380"/>
        <v>30</v>
      </c>
      <c r="AN768" s="1078">
        <f t="shared" si="411"/>
        <v>0</v>
      </c>
      <c r="AU768" s="51"/>
      <c r="AV768" s="51"/>
    </row>
    <row r="769" spans="3:48" ht="13.15" customHeight="1" x14ac:dyDescent="0.2">
      <c r="C769" s="45"/>
      <c r="D769" s="196" t="str">
        <f>IF(op!D657=0,"",op!D657)</f>
        <v/>
      </c>
      <c r="E769" s="196" t="str">
        <f>IF(op!E657=0,"",op!E657)</f>
        <v/>
      </c>
      <c r="F769" s="196" t="str">
        <f>IF(op!F657=0,"",op!F657)</f>
        <v/>
      </c>
      <c r="G769" s="48" t="str">
        <f>IF(op!G657="","",op!G657+1)</f>
        <v/>
      </c>
      <c r="H769" s="1294" t="str">
        <f>IF(op!H657=0,"",op!H657)</f>
        <v/>
      </c>
      <c r="I769" s="48" t="str">
        <f>IF(op!I657=0,"",op!I657)</f>
        <v/>
      </c>
      <c r="J769" s="198" t="str">
        <f t="shared" si="396"/>
        <v/>
      </c>
      <c r="K769" s="1295" t="str">
        <f>IF(op!K657=0,0,op!K657)</f>
        <v/>
      </c>
      <c r="L769" s="963"/>
      <c r="M769" s="951" t="str">
        <f>IF(K769="","",IF(op!M657=0,0,op!M657))</f>
        <v/>
      </c>
      <c r="N769" s="951" t="str">
        <f>IF(K769="","",IF(op!N657=0,0,op!N657))</f>
        <v/>
      </c>
      <c r="O769" s="1083" t="str">
        <f t="shared" si="397"/>
        <v/>
      </c>
      <c r="P769" s="1084" t="str">
        <f t="shared" si="398"/>
        <v/>
      </c>
      <c r="Q769" s="1084" t="str">
        <f t="shared" si="399"/>
        <v/>
      </c>
      <c r="R769" s="963"/>
      <c r="S769" s="1027" t="str">
        <f t="shared" si="400"/>
        <v/>
      </c>
      <c r="T769" s="1027" t="str">
        <f t="shared" si="401"/>
        <v/>
      </c>
      <c r="U769" s="1148" t="str">
        <f t="shared" si="402"/>
        <v/>
      </c>
      <c r="V769" s="6"/>
      <c r="Z769" s="1072" t="str">
        <f t="shared" si="403"/>
        <v/>
      </c>
      <c r="AA769" s="1073">
        <f>+tab!$C$156</f>
        <v>0.62</v>
      </c>
      <c r="AB769" s="1074" t="e">
        <f t="shared" si="412"/>
        <v>#VALUE!</v>
      </c>
      <c r="AC769" s="1074" t="e">
        <f t="shared" si="413"/>
        <v>#VALUE!</v>
      </c>
      <c r="AD769" s="1074" t="e">
        <f t="shared" si="414"/>
        <v>#VALUE!</v>
      </c>
      <c r="AE769" s="1075" t="e">
        <f t="shared" si="404"/>
        <v>#VALUE!</v>
      </c>
      <c r="AF769" s="1075" t="e">
        <f t="shared" si="405"/>
        <v>#VALUE!</v>
      </c>
      <c r="AG769" s="1076">
        <f>IF(H769&gt;8,tab!C$157,tab!C$160)</f>
        <v>0.5</v>
      </c>
      <c r="AH769" s="1050">
        <f t="shared" si="406"/>
        <v>0</v>
      </c>
      <c r="AI769" s="1050">
        <f t="shared" si="407"/>
        <v>0</v>
      </c>
      <c r="AJ769" s="1077" t="e">
        <f t="shared" si="408"/>
        <v>#VALUE!</v>
      </c>
      <c r="AK769" s="1053" t="e">
        <f t="shared" si="409"/>
        <v>#VALUE!</v>
      </c>
      <c r="AL769" s="1052">
        <f t="shared" si="410"/>
        <v>30</v>
      </c>
      <c r="AM769" s="1052">
        <f t="shared" si="380"/>
        <v>30</v>
      </c>
      <c r="AN769" s="1078">
        <f t="shared" si="411"/>
        <v>0</v>
      </c>
      <c r="AU769" s="51"/>
      <c r="AV769" s="51"/>
    </row>
    <row r="770" spans="3:48" ht="13.15" customHeight="1" x14ac:dyDescent="0.2">
      <c r="C770" s="45"/>
      <c r="D770" s="196" t="str">
        <f>IF(op!D658=0,"",op!D658)</f>
        <v/>
      </c>
      <c r="E770" s="196" t="str">
        <f>IF(op!E658=0,"",op!E658)</f>
        <v/>
      </c>
      <c r="F770" s="196" t="str">
        <f>IF(op!F658=0,"",op!F658)</f>
        <v/>
      </c>
      <c r="G770" s="48" t="str">
        <f>IF(op!G658="","",op!G658+1)</f>
        <v/>
      </c>
      <c r="H770" s="1294" t="str">
        <f>IF(op!H658=0,"",op!H658)</f>
        <v/>
      </c>
      <c r="I770" s="48" t="str">
        <f>IF(op!I658=0,"",op!I658)</f>
        <v/>
      </c>
      <c r="J770" s="198" t="str">
        <f t="shared" si="396"/>
        <v/>
      </c>
      <c r="K770" s="1295" t="str">
        <f>IF(op!K658=0,0,op!K658)</f>
        <v/>
      </c>
      <c r="L770" s="963"/>
      <c r="M770" s="951" t="str">
        <f>IF(K770="","",IF(op!M658=0,0,op!M658))</f>
        <v/>
      </c>
      <c r="N770" s="951" t="str">
        <f>IF(K770="","",IF(op!N658=0,0,op!N658))</f>
        <v/>
      </c>
      <c r="O770" s="1083" t="str">
        <f t="shared" si="397"/>
        <v/>
      </c>
      <c r="P770" s="1084" t="str">
        <f t="shared" si="398"/>
        <v/>
      </c>
      <c r="Q770" s="1084" t="str">
        <f t="shared" si="399"/>
        <v/>
      </c>
      <c r="R770" s="963"/>
      <c r="S770" s="1027" t="str">
        <f t="shared" si="400"/>
        <v/>
      </c>
      <c r="T770" s="1027" t="str">
        <f t="shared" si="401"/>
        <v/>
      </c>
      <c r="U770" s="1148" t="str">
        <f t="shared" si="402"/>
        <v/>
      </c>
      <c r="V770" s="6"/>
      <c r="Z770" s="1072" t="str">
        <f t="shared" si="403"/>
        <v/>
      </c>
      <c r="AA770" s="1073">
        <f>+tab!$C$156</f>
        <v>0.62</v>
      </c>
      <c r="AB770" s="1074" t="e">
        <f t="shared" si="412"/>
        <v>#VALUE!</v>
      </c>
      <c r="AC770" s="1074" t="e">
        <f t="shared" si="413"/>
        <v>#VALUE!</v>
      </c>
      <c r="AD770" s="1074" t="e">
        <f t="shared" si="414"/>
        <v>#VALUE!</v>
      </c>
      <c r="AE770" s="1075" t="e">
        <f t="shared" si="404"/>
        <v>#VALUE!</v>
      </c>
      <c r="AF770" s="1075" t="e">
        <f t="shared" si="405"/>
        <v>#VALUE!</v>
      </c>
      <c r="AG770" s="1076">
        <f>IF(H770&gt;8,tab!C$157,tab!C$160)</f>
        <v>0.5</v>
      </c>
      <c r="AH770" s="1050">
        <f t="shared" si="406"/>
        <v>0</v>
      </c>
      <c r="AI770" s="1050">
        <f t="shared" si="407"/>
        <v>0</v>
      </c>
      <c r="AJ770" s="1077" t="e">
        <f t="shared" si="408"/>
        <v>#VALUE!</v>
      </c>
      <c r="AK770" s="1053" t="e">
        <f t="shared" si="409"/>
        <v>#VALUE!</v>
      </c>
      <c r="AL770" s="1052">
        <f t="shared" si="410"/>
        <v>30</v>
      </c>
      <c r="AM770" s="1052">
        <f t="shared" si="380"/>
        <v>30</v>
      </c>
      <c r="AN770" s="1078">
        <f t="shared" si="411"/>
        <v>0</v>
      </c>
      <c r="AU770" s="51"/>
      <c r="AV770" s="51"/>
    </row>
    <row r="771" spans="3:48" ht="13.15" customHeight="1" x14ac:dyDescent="0.2">
      <c r="C771" s="45"/>
      <c r="D771" s="196" t="str">
        <f>IF(op!D659=0,"",op!D659)</f>
        <v/>
      </c>
      <c r="E771" s="196" t="str">
        <f>IF(op!E659=0,"",op!E659)</f>
        <v/>
      </c>
      <c r="F771" s="196" t="str">
        <f>IF(op!F659=0,"",op!F659)</f>
        <v/>
      </c>
      <c r="G771" s="48" t="str">
        <f>IF(op!G659="","",op!G659+1)</f>
        <v/>
      </c>
      <c r="H771" s="1294" t="str">
        <f>IF(op!H659=0,"",op!H659)</f>
        <v/>
      </c>
      <c r="I771" s="48" t="str">
        <f>IF(op!I659=0,"",op!I659)</f>
        <v/>
      </c>
      <c r="J771" s="198" t="str">
        <f t="shared" si="396"/>
        <v/>
      </c>
      <c r="K771" s="1295" t="str">
        <f>IF(op!K659=0,0,op!K659)</f>
        <v/>
      </c>
      <c r="L771" s="963"/>
      <c r="M771" s="951" t="str">
        <f>IF(K771="","",IF(op!M659=0,0,op!M659))</f>
        <v/>
      </c>
      <c r="N771" s="951" t="str">
        <f>IF(K771="","",IF(op!N659=0,0,op!N659))</f>
        <v/>
      </c>
      <c r="O771" s="1083" t="str">
        <f t="shared" si="397"/>
        <v/>
      </c>
      <c r="P771" s="1084" t="str">
        <f t="shared" si="398"/>
        <v/>
      </c>
      <c r="Q771" s="1084" t="str">
        <f t="shared" si="399"/>
        <v/>
      </c>
      <c r="R771" s="963"/>
      <c r="S771" s="1027" t="str">
        <f t="shared" si="400"/>
        <v/>
      </c>
      <c r="T771" s="1027" t="str">
        <f t="shared" si="401"/>
        <v/>
      </c>
      <c r="U771" s="1148" t="str">
        <f t="shared" si="402"/>
        <v/>
      </c>
      <c r="V771" s="6"/>
      <c r="Z771" s="1072" t="str">
        <f t="shared" si="403"/>
        <v/>
      </c>
      <c r="AA771" s="1073">
        <f>+tab!$C$156</f>
        <v>0.62</v>
      </c>
      <c r="AB771" s="1074" t="e">
        <f t="shared" si="412"/>
        <v>#VALUE!</v>
      </c>
      <c r="AC771" s="1074" t="e">
        <f t="shared" si="413"/>
        <v>#VALUE!</v>
      </c>
      <c r="AD771" s="1074" t="e">
        <f t="shared" si="414"/>
        <v>#VALUE!</v>
      </c>
      <c r="AE771" s="1075" t="e">
        <f t="shared" si="404"/>
        <v>#VALUE!</v>
      </c>
      <c r="AF771" s="1075" t="e">
        <f t="shared" si="405"/>
        <v>#VALUE!</v>
      </c>
      <c r="AG771" s="1076">
        <f>IF(H771&gt;8,tab!C$157,tab!C$160)</f>
        <v>0.5</v>
      </c>
      <c r="AH771" s="1050">
        <f t="shared" si="406"/>
        <v>0</v>
      </c>
      <c r="AI771" s="1050">
        <f t="shared" si="407"/>
        <v>0</v>
      </c>
      <c r="AJ771" s="1077" t="e">
        <f t="shared" si="408"/>
        <v>#VALUE!</v>
      </c>
      <c r="AK771" s="1053" t="e">
        <f t="shared" si="409"/>
        <v>#VALUE!</v>
      </c>
      <c r="AL771" s="1052">
        <f t="shared" si="410"/>
        <v>30</v>
      </c>
      <c r="AM771" s="1052">
        <f t="shared" si="380"/>
        <v>30</v>
      </c>
      <c r="AN771" s="1078">
        <f t="shared" si="411"/>
        <v>0</v>
      </c>
      <c r="AU771" s="51"/>
      <c r="AV771" s="51"/>
    </row>
    <row r="772" spans="3:48" ht="13.15" customHeight="1" x14ac:dyDescent="0.2">
      <c r="C772" s="45"/>
      <c r="D772" s="196" t="str">
        <f>IF(op!D660=0,"",op!D660)</f>
        <v/>
      </c>
      <c r="E772" s="196" t="str">
        <f>IF(op!E660=0,"",op!E660)</f>
        <v/>
      </c>
      <c r="F772" s="196" t="str">
        <f>IF(op!F660=0,"",op!F660)</f>
        <v/>
      </c>
      <c r="G772" s="48" t="str">
        <f>IF(op!G660="","",op!G660+1)</f>
        <v/>
      </c>
      <c r="H772" s="1294" t="str">
        <f>IF(op!H660=0,"",op!H660)</f>
        <v/>
      </c>
      <c r="I772" s="48" t="str">
        <f>IF(op!I660=0,"",op!I660)</f>
        <v/>
      </c>
      <c r="J772" s="198" t="str">
        <f t="shared" si="396"/>
        <v/>
      </c>
      <c r="K772" s="1295" t="str">
        <f>IF(op!K660=0,0,op!K660)</f>
        <v/>
      </c>
      <c r="L772" s="963"/>
      <c r="M772" s="951" t="str">
        <f>IF(K772="","",IF(op!M660=0,0,op!M660))</f>
        <v/>
      </c>
      <c r="N772" s="951" t="str">
        <f>IF(K772="","",IF(op!N660=0,0,op!N660))</f>
        <v/>
      </c>
      <c r="O772" s="1083" t="str">
        <f t="shared" si="397"/>
        <v/>
      </c>
      <c r="P772" s="1084" t="str">
        <f t="shared" si="398"/>
        <v/>
      </c>
      <c r="Q772" s="1084" t="str">
        <f t="shared" si="399"/>
        <v/>
      </c>
      <c r="R772" s="963"/>
      <c r="S772" s="1027" t="str">
        <f t="shared" si="400"/>
        <v/>
      </c>
      <c r="T772" s="1027" t="str">
        <f t="shared" si="401"/>
        <v/>
      </c>
      <c r="U772" s="1148" t="str">
        <f t="shared" si="402"/>
        <v/>
      </c>
      <c r="V772" s="6"/>
      <c r="Z772" s="1072" t="str">
        <f t="shared" si="403"/>
        <v/>
      </c>
      <c r="AA772" s="1073">
        <f>+tab!$C$156</f>
        <v>0.62</v>
      </c>
      <c r="AB772" s="1074" t="e">
        <f t="shared" si="412"/>
        <v>#VALUE!</v>
      </c>
      <c r="AC772" s="1074" t="e">
        <f t="shared" si="413"/>
        <v>#VALUE!</v>
      </c>
      <c r="AD772" s="1074" t="e">
        <f t="shared" si="414"/>
        <v>#VALUE!</v>
      </c>
      <c r="AE772" s="1075" t="e">
        <f t="shared" si="404"/>
        <v>#VALUE!</v>
      </c>
      <c r="AF772" s="1075" t="e">
        <f t="shared" si="405"/>
        <v>#VALUE!</v>
      </c>
      <c r="AG772" s="1076">
        <f>IF(H772&gt;8,tab!C$157,tab!C$160)</f>
        <v>0.5</v>
      </c>
      <c r="AH772" s="1050">
        <f t="shared" si="406"/>
        <v>0</v>
      </c>
      <c r="AI772" s="1050">
        <f t="shared" si="407"/>
        <v>0</v>
      </c>
      <c r="AJ772" s="1077" t="e">
        <f t="shared" si="408"/>
        <v>#VALUE!</v>
      </c>
      <c r="AK772" s="1053" t="e">
        <f t="shared" si="409"/>
        <v>#VALUE!</v>
      </c>
      <c r="AL772" s="1052">
        <f t="shared" si="410"/>
        <v>30</v>
      </c>
      <c r="AM772" s="1052">
        <f t="shared" si="380"/>
        <v>30</v>
      </c>
      <c r="AN772" s="1078">
        <f t="shared" si="411"/>
        <v>0</v>
      </c>
      <c r="AU772" s="51"/>
      <c r="AV772" s="51"/>
    </row>
    <row r="773" spans="3:48" ht="13.15" customHeight="1" x14ac:dyDescent="0.2">
      <c r="C773" s="45"/>
      <c r="D773" s="196" t="str">
        <f>IF(op!D661=0,"",op!D661)</f>
        <v/>
      </c>
      <c r="E773" s="196" t="str">
        <f>IF(op!E661=0,"",op!E661)</f>
        <v/>
      </c>
      <c r="F773" s="196" t="str">
        <f>IF(op!F661=0,"",op!F661)</f>
        <v/>
      </c>
      <c r="G773" s="48" t="str">
        <f>IF(op!G661="","",op!G661+1)</f>
        <v/>
      </c>
      <c r="H773" s="1294" t="str">
        <f>IF(op!H661=0,"",op!H661)</f>
        <v/>
      </c>
      <c r="I773" s="48" t="str">
        <f>IF(op!I661=0,"",op!I661)</f>
        <v/>
      </c>
      <c r="J773" s="198" t="str">
        <f t="shared" si="396"/>
        <v/>
      </c>
      <c r="K773" s="1295" t="str">
        <f>IF(op!K661=0,0,op!K661)</f>
        <v/>
      </c>
      <c r="L773" s="963"/>
      <c r="M773" s="951" t="str">
        <f>IF(K773="","",IF(op!M661=0,0,op!M661))</f>
        <v/>
      </c>
      <c r="N773" s="951" t="str">
        <f>IF(K773="","",IF(op!N661=0,0,op!N661))</f>
        <v/>
      </c>
      <c r="O773" s="1083" t="str">
        <f t="shared" si="397"/>
        <v/>
      </c>
      <c r="P773" s="1084" t="str">
        <f t="shared" si="398"/>
        <v/>
      </c>
      <c r="Q773" s="1084" t="str">
        <f t="shared" si="399"/>
        <v/>
      </c>
      <c r="R773" s="963"/>
      <c r="S773" s="1027" t="str">
        <f t="shared" si="400"/>
        <v/>
      </c>
      <c r="T773" s="1027" t="str">
        <f t="shared" si="401"/>
        <v/>
      </c>
      <c r="U773" s="1148" t="str">
        <f t="shared" si="402"/>
        <v/>
      </c>
      <c r="V773" s="6"/>
      <c r="Z773" s="1072" t="str">
        <f t="shared" si="403"/>
        <v/>
      </c>
      <c r="AA773" s="1073">
        <f>+tab!$C$156</f>
        <v>0.62</v>
      </c>
      <c r="AB773" s="1074" t="e">
        <f t="shared" si="412"/>
        <v>#VALUE!</v>
      </c>
      <c r="AC773" s="1074" t="e">
        <f t="shared" si="413"/>
        <v>#VALUE!</v>
      </c>
      <c r="AD773" s="1074" t="e">
        <f t="shared" si="414"/>
        <v>#VALUE!</v>
      </c>
      <c r="AE773" s="1075" t="e">
        <f t="shared" si="404"/>
        <v>#VALUE!</v>
      </c>
      <c r="AF773" s="1075" t="e">
        <f t="shared" si="405"/>
        <v>#VALUE!</v>
      </c>
      <c r="AG773" s="1076">
        <f>IF(H773&gt;8,tab!C$157,tab!C$160)</f>
        <v>0.5</v>
      </c>
      <c r="AH773" s="1050">
        <f t="shared" si="406"/>
        <v>0</v>
      </c>
      <c r="AI773" s="1050">
        <f t="shared" si="407"/>
        <v>0</v>
      </c>
      <c r="AJ773" s="1077" t="e">
        <f t="shared" si="408"/>
        <v>#VALUE!</v>
      </c>
      <c r="AK773" s="1053" t="e">
        <f t="shared" si="409"/>
        <v>#VALUE!</v>
      </c>
      <c r="AL773" s="1052">
        <f t="shared" si="410"/>
        <v>30</v>
      </c>
      <c r="AM773" s="1052">
        <f t="shared" si="380"/>
        <v>30</v>
      </c>
      <c r="AN773" s="1078">
        <f t="shared" si="411"/>
        <v>0</v>
      </c>
      <c r="AU773" s="51"/>
      <c r="AV773" s="51"/>
    </row>
    <row r="774" spans="3:48" ht="13.15" customHeight="1" x14ac:dyDescent="0.2">
      <c r="C774" s="45"/>
      <c r="D774" s="196" t="str">
        <f>IF(op!D662=0,"",op!D662)</f>
        <v/>
      </c>
      <c r="E774" s="196" t="str">
        <f>IF(op!E662=0,"",op!E662)</f>
        <v/>
      </c>
      <c r="F774" s="196" t="str">
        <f>IF(op!F662=0,"",op!F662)</f>
        <v/>
      </c>
      <c r="G774" s="48" t="str">
        <f>IF(op!G662="","",op!G662+1)</f>
        <v/>
      </c>
      <c r="H774" s="1294" t="str">
        <f>IF(op!H662=0,"",op!H662)</f>
        <v/>
      </c>
      <c r="I774" s="48" t="str">
        <f>IF(op!I662=0,"",op!I662)</f>
        <v/>
      </c>
      <c r="J774" s="198" t="str">
        <f t="shared" si="396"/>
        <v/>
      </c>
      <c r="K774" s="1295" t="str">
        <f>IF(op!K662=0,0,op!K662)</f>
        <v/>
      </c>
      <c r="L774" s="963"/>
      <c r="M774" s="951" t="str">
        <f>IF(K774="","",IF(op!M662=0,0,op!M662))</f>
        <v/>
      </c>
      <c r="N774" s="951" t="str">
        <f>IF(K774="","",IF(op!N662=0,0,op!N662))</f>
        <v/>
      </c>
      <c r="O774" s="1083" t="str">
        <f t="shared" si="397"/>
        <v/>
      </c>
      <c r="P774" s="1084" t="str">
        <f t="shared" si="398"/>
        <v/>
      </c>
      <c r="Q774" s="1084" t="str">
        <f t="shared" si="399"/>
        <v/>
      </c>
      <c r="R774" s="963"/>
      <c r="S774" s="1027" t="str">
        <f t="shared" si="400"/>
        <v/>
      </c>
      <c r="T774" s="1027" t="str">
        <f t="shared" si="401"/>
        <v/>
      </c>
      <c r="U774" s="1148" t="str">
        <f t="shared" si="402"/>
        <v/>
      </c>
      <c r="V774" s="6"/>
      <c r="Z774" s="1072" t="str">
        <f t="shared" si="403"/>
        <v/>
      </c>
      <c r="AA774" s="1073">
        <f>+tab!$C$156</f>
        <v>0.62</v>
      </c>
      <c r="AB774" s="1074" t="e">
        <f t="shared" si="412"/>
        <v>#VALUE!</v>
      </c>
      <c r="AC774" s="1074" t="e">
        <f t="shared" si="413"/>
        <v>#VALUE!</v>
      </c>
      <c r="AD774" s="1074" t="e">
        <f t="shared" si="414"/>
        <v>#VALUE!</v>
      </c>
      <c r="AE774" s="1075" t="e">
        <f t="shared" si="404"/>
        <v>#VALUE!</v>
      </c>
      <c r="AF774" s="1075" t="e">
        <f t="shared" si="405"/>
        <v>#VALUE!</v>
      </c>
      <c r="AG774" s="1076">
        <f>IF(H774&gt;8,tab!C$157,tab!C$160)</f>
        <v>0.5</v>
      </c>
      <c r="AH774" s="1050">
        <f t="shared" si="406"/>
        <v>0</v>
      </c>
      <c r="AI774" s="1050">
        <f t="shared" si="407"/>
        <v>0</v>
      </c>
      <c r="AJ774" s="1077" t="e">
        <f t="shared" si="408"/>
        <v>#VALUE!</v>
      </c>
      <c r="AK774" s="1053" t="e">
        <f t="shared" si="409"/>
        <v>#VALUE!</v>
      </c>
      <c r="AL774" s="1052">
        <f t="shared" si="410"/>
        <v>30</v>
      </c>
      <c r="AM774" s="1052">
        <f t="shared" si="380"/>
        <v>30</v>
      </c>
      <c r="AN774" s="1078">
        <f t="shared" si="411"/>
        <v>0</v>
      </c>
      <c r="AU774" s="51"/>
      <c r="AV774" s="51"/>
    </row>
    <row r="775" spans="3:48" ht="13.15" customHeight="1" x14ac:dyDescent="0.2">
      <c r="C775" s="45"/>
      <c r="D775" s="196" t="str">
        <f>IF(op!D663=0,"",op!D663)</f>
        <v/>
      </c>
      <c r="E775" s="196" t="str">
        <f>IF(op!E663=0,"",op!E663)</f>
        <v/>
      </c>
      <c r="F775" s="196" t="str">
        <f>IF(op!F663=0,"",op!F663)</f>
        <v/>
      </c>
      <c r="G775" s="48" t="str">
        <f>IF(op!G663="","",op!G663+1)</f>
        <v/>
      </c>
      <c r="H775" s="1294" t="str">
        <f>IF(op!H663=0,"",op!H663)</f>
        <v/>
      </c>
      <c r="I775" s="48" t="str">
        <f>IF(op!I663=0,"",op!I663)</f>
        <v/>
      </c>
      <c r="J775" s="198" t="str">
        <f t="shared" si="396"/>
        <v/>
      </c>
      <c r="K775" s="1295" t="str">
        <f>IF(op!K663=0,0,op!K663)</f>
        <v/>
      </c>
      <c r="L775" s="963"/>
      <c r="M775" s="951" t="str">
        <f>IF(K775="","",IF(op!M663=0,0,op!M663))</f>
        <v/>
      </c>
      <c r="N775" s="951" t="str">
        <f>IF(K775="","",IF(op!N663=0,0,op!N663))</f>
        <v/>
      </c>
      <c r="O775" s="1083" t="str">
        <f t="shared" si="397"/>
        <v/>
      </c>
      <c r="P775" s="1084" t="str">
        <f t="shared" si="398"/>
        <v/>
      </c>
      <c r="Q775" s="1084" t="str">
        <f t="shared" si="399"/>
        <v/>
      </c>
      <c r="R775" s="963"/>
      <c r="S775" s="1027" t="str">
        <f t="shared" si="400"/>
        <v/>
      </c>
      <c r="T775" s="1027" t="str">
        <f t="shared" si="401"/>
        <v/>
      </c>
      <c r="U775" s="1148" t="str">
        <f t="shared" si="402"/>
        <v/>
      </c>
      <c r="V775" s="6"/>
      <c r="Z775" s="1072" t="str">
        <f t="shared" si="403"/>
        <v/>
      </c>
      <c r="AA775" s="1073">
        <f>+tab!$C$156</f>
        <v>0.62</v>
      </c>
      <c r="AB775" s="1074" t="e">
        <f t="shared" si="412"/>
        <v>#VALUE!</v>
      </c>
      <c r="AC775" s="1074" t="e">
        <f t="shared" si="413"/>
        <v>#VALUE!</v>
      </c>
      <c r="AD775" s="1074" t="e">
        <f t="shared" si="414"/>
        <v>#VALUE!</v>
      </c>
      <c r="AE775" s="1075" t="e">
        <f t="shared" si="404"/>
        <v>#VALUE!</v>
      </c>
      <c r="AF775" s="1075" t="e">
        <f t="shared" si="405"/>
        <v>#VALUE!</v>
      </c>
      <c r="AG775" s="1076">
        <f>IF(H775&gt;8,tab!C$157,tab!C$160)</f>
        <v>0.5</v>
      </c>
      <c r="AH775" s="1050">
        <f t="shared" si="406"/>
        <v>0</v>
      </c>
      <c r="AI775" s="1050">
        <f t="shared" si="407"/>
        <v>0</v>
      </c>
      <c r="AJ775" s="1077" t="e">
        <f t="shared" si="408"/>
        <v>#VALUE!</v>
      </c>
      <c r="AK775" s="1053" t="e">
        <f t="shared" si="409"/>
        <v>#VALUE!</v>
      </c>
      <c r="AL775" s="1052">
        <f t="shared" si="410"/>
        <v>30</v>
      </c>
      <c r="AM775" s="1052">
        <f t="shared" si="380"/>
        <v>30</v>
      </c>
      <c r="AN775" s="1078">
        <f t="shared" si="411"/>
        <v>0</v>
      </c>
      <c r="AU775" s="51"/>
      <c r="AV775" s="51"/>
    </row>
    <row r="776" spans="3:48" ht="13.15" customHeight="1" x14ac:dyDescent="0.2">
      <c r="C776" s="45"/>
      <c r="D776" s="196" t="str">
        <f>IF(op!D664=0,"",op!D664)</f>
        <v/>
      </c>
      <c r="E776" s="196" t="str">
        <f>IF(op!E664=0,"",op!E664)</f>
        <v/>
      </c>
      <c r="F776" s="196" t="str">
        <f>IF(op!F664=0,"",op!F664)</f>
        <v/>
      </c>
      <c r="G776" s="48" t="str">
        <f>IF(op!G664="","",op!G664+1)</f>
        <v/>
      </c>
      <c r="H776" s="1294" t="str">
        <f>IF(op!H664=0,"",op!H664)</f>
        <v/>
      </c>
      <c r="I776" s="48" t="str">
        <f>IF(op!I664=0,"",op!I664)</f>
        <v/>
      </c>
      <c r="J776" s="198" t="str">
        <f t="shared" si="396"/>
        <v/>
      </c>
      <c r="K776" s="1295" t="str">
        <f>IF(op!K664=0,0,op!K664)</f>
        <v/>
      </c>
      <c r="L776" s="963"/>
      <c r="M776" s="951" t="str">
        <f>IF(K776="","",IF(op!M664=0,0,op!M664))</f>
        <v/>
      </c>
      <c r="N776" s="951" t="str">
        <f>IF(K776="","",IF(op!N664=0,0,op!N664))</f>
        <v/>
      </c>
      <c r="O776" s="1083" t="str">
        <f t="shared" si="397"/>
        <v/>
      </c>
      <c r="P776" s="1084" t="str">
        <f t="shared" si="398"/>
        <v/>
      </c>
      <c r="Q776" s="1084" t="str">
        <f t="shared" si="399"/>
        <v/>
      </c>
      <c r="R776" s="963"/>
      <c r="S776" s="1027" t="str">
        <f t="shared" si="400"/>
        <v/>
      </c>
      <c r="T776" s="1027" t="str">
        <f t="shared" si="401"/>
        <v/>
      </c>
      <c r="U776" s="1148" t="str">
        <f t="shared" si="402"/>
        <v/>
      </c>
      <c r="V776" s="6"/>
      <c r="Z776" s="1072" t="str">
        <f t="shared" si="403"/>
        <v/>
      </c>
      <c r="AA776" s="1073">
        <f>+tab!$C$156</f>
        <v>0.62</v>
      </c>
      <c r="AB776" s="1074" t="e">
        <f t="shared" si="412"/>
        <v>#VALUE!</v>
      </c>
      <c r="AC776" s="1074" t="e">
        <f t="shared" si="413"/>
        <v>#VALUE!</v>
      </c>
      <c r="AD776" s="1074" t="e">
        <f t="shared" si="414"/>
        <v>#VALUE!</v>
      </c>
      <c r="AE776" s="1075" t="e">
        <f t="shared" si="404"/>
        <v>#VALUE!</v>
      </c>
      <c r="AF776" s="1075" t="e">
        <f t="shared" si="405"/>
        <v>#VALUE!</v>
      </c>
      <c r="AG776" s="1076">
        <f>IF(H776&gt;8,tab!C$157,tab!C$160)</f>
        <v>0.5</v>
      </c>
      <c r="AH776" s="1050">
        <f t="shared" si="406"/>
        <v>0</v>
      </c>
      <c r="AI776" s="1050">
        <f t="shared" si="407"/>
        <v>0</v>
      </c>
      <c r="AJ776" s="1077" t="e">
        <f t="shared" si="408"/>
        <v>#VALUE!</v>
      </c>
      <c r="AK776" s="1053" t="e">
        <f t="shared" si="409"/>
        <v>#VALUE!</v>
      </c>
      <c r="AL776" s="1052">
        <f t="shared" si="410"/>
        <v>30</v>
      </c>
      <c r="AM776" s="1052">
        <f t="shared" si="380"/>
        <v>30</v>
      </c>
      <c r="AN776" s="1078">
        <f t="shared" si="411"/>
        <v>0</v>
      </c>
      <c r="AU776" s="51"/>
      <c r="AV776" s="51"/>
    </row>
    <row r="777" spans="3:48" ht="13.15" customHeight="1" x14ac:dyDescent="0.2">
      <c r="C777" s="45"/>
      <c r="D777" s="196" t="str">
        <f>IF(op!D665=0,"",op!D665)</f>
        <v/>
      </c>
      <c r="E777" s="196" t="str">
        <f>IF(op!E665=0,"",op!E665)</f>
        <v/>
      </c>
      <c r="F777" s="196" t="str">
        <f>IF(op!F665=0,"",op!F665)</f>
        <v/>
      </c>
      <c r="G777" s="48" t="str">
        <f>IF(op!G665="","",op!G665+1)</f>
        <v/>
      </c>
      <c r="H777" s="1294" t="str">
        <f>IF(op!H665=0,"",op!H665)</f>
        <v/>
      </c>
      <c r="I777" s="48" t="str">
        <f>IF(op!I665=0,"",op!I665)</f>
        <v/>
      </c>
      <c r="J777" s="198" t="str">
        <f t="shared" si="396"/>
        <v/>
      </c>
      <c r="K777" s="1295" t="str">
        <f>IF(op!K665=0,0,op!K665)</f>
        <v/>
      </c>
      <c r="L777" s="963"/>
      <c r="M777" s="951" t="str">
        <f>IF(K777="","",IF(op!M665=0,0,op!M665))</f>
        <v/>
      </c>
      <c r="N777" s="951" t="str">
        <f>IF(K777="","",IF(op!N665=0,0,op!N665))</f>
        <v/>
      </c>
      <c r="O777" s="1083" t="str">
        <f t="shared" si="397"/>
        <v/>
      </c>
      <c r="P777" s="1084" t="str">
        <f t="shared" si="398"/>
        <v/>
      </c>
      <c r="Q777" s="1084" t="str">
        <f t="shared" si="399"/>
        <v/>
      </c>
      <c r="R777" s="963"/>
      <c r="S777" s="1027" t="str">
        <f t="shared" si="400"/>
        <v/>
      </c>
      <c r="T777" s="1027" t="str">
        <f t="shared" si="401"/>
        <v/>
      </c>
      <c r="U777" s="1148" t="str">
        <f t="shared" si="402"/>
        <v/>
      </c>
      <c r="V777" s="6"/>
      <c r="Z777" s="1072" t="str">
        <f t="shared" si="403"/>
        <v/>
      </c>
      <c r="AA777" s="1073">
        <f>+tab!$C$156</f>
        <v>0.62</v>
      </c>
      <c r="AB777" s="1074" t="e">
        <f t="shared" si="412"/>
        <v>#VALUE!</v>
      </c>
      <c r="AC777" s="1074" t="e">
        <f t="shared" si="413"/>
        <v>#VALUE!</v>
      </c>
      <c r="AD777" s="1074" t="e">
        <f t="shared" si="414"/>
        <v>#VALUE!</v>
      </c>
      <c r="AE777" s="1075" t="e">
        <f t="shared" si="404"/>
        <v>#VALUE!</v>
      </c>
      <c r="AF777" s="1075" t="e">
        <f t="shared" si="405"/>
        <v>#VALUE!</v>
      </c>
      <c r="AG777" s="1076">
        <f>IF(H777&gt;8,tab!C$157,tab!C$160)</f>
        <v>0.5</v>
      </c>
      <c r="AH777" s="1050">
        <f t="shared" si="406"/>
        <v>0</v>
      </c>
      <c r="AI777" s="1050">
        <f t="shared" si="407"/>
        <v>0</v>
      </c>
      <c r="AJ777" s="1077" t="e">
        <f t="shared" si="408"/>
        <v>#VALUE!</v>
      </c>
      <c r="AK777" s="1053" t="e">
        <f t="shared" si="409"/>
        <v>#VALUE!</v>
      </c>
      <c r="AL777" s="1052">
        <f t="shared" si="410"/>
        <v>30</v>
      </c>
      <c r="AM777" s="1052">
        <f t="shared" si="380"/>
        <v>30</v>
      </c>
      <c r="AN777" s="1078">
        <f t="shared" si="411"/>
        <v>0</v>
      </c>
      <c r="AU777" s="51"/>
      <c r="AV777" s="51"/>
    </row>
    <row r="778" spans="3:48" ht="13.15" customHeight="1" x14ac:dyDescent="0.2">
      <c r="C778" s="45"/>
      <c r="D778" s="196" t="str">
        <f>IF(op!D666=0,"",op!D666)</f>
        <v/>
      </c>
      <c r="E778" s="196" t="str">
        <f>IF(op!E666=0,"",op!E666)</f>
        <v/>
      </c>
      <c r="F778" s="196" t="str">
        <f>IF(op!F666=0,"",op!F666)</f>
        <v/>
      </c>
      <c r="G778" s="48" t="str">
        <f>IF(op!G666="","",op!G666+1)</f>
        <v/>
      </c>
      <c r="H778" s="1294" t="str">
        <f>IF(op!H666=0,"",op!H666)</f>
        <v/>
      </c>
      <c r="I778" s="48" t="str">
        <f>IF(op!I666=0,"",op!I666)</f>
        <v/>
      </c>
      <c r="J778" s="198" t="str">
        <f t="shared" si="396"/>
        <v/>
      </c>
      <c r="K778" s="1295" t="str">
        <f>IF(op!K666=0,0,op!K666)</f>
        <v/>
      </c>
      <c r="L778" s="963"/>
      <c r="M778" s="951" t="str">
        <f>IF(K778="","",IF(op!M666=0,0,op!M666))</f>
        <v/>
      </c>
      <c r="N778" s="951" t="str">
        <f>IF(K778="","",IF(op!N666=0,0,op!N666))</f>
        <v/>
      </c>
      <c r="O778" s="1083" t="str">
        <f t="shared" si="397"/>
        <v/>
      </c>
      <c r="P778" s="1084" t="str">
        <f t="shared" si="398"/>
        <v/>
      </c>
      <c r="Q778" s="1084" t="str">
        <f t="shared" si="399"/>
        <v/>
      </c>
      <c r="R778" s="963"/>
      <c r="S778" s="1027" t="str">
        <f t="shared" si="400"/>
        <v/>
      </c>
      <c r="T778" s="1027" t="str">
        <f t="shared" si="401"/>
        <v/>
      </c>
      <c r="U778" s="1148" t="str">
        <f t="shared" si="402"/>
        <v/>
      </c>
      <c r="V778" s="6"/>
      <c r="Z778" s="1072" t="str">
        <f t="shared" si="403"/>
        <v/>
      </c>
      <c r="AA778" s="1073">
        <f>+tab!$C$156</f>
        <v>0.62</v>
      </c>
      <c r="AB778" s="1074" t="e">
        <f t="shared" si="412"/>
        <v>#VALUE!</v>
      </c>
      <c r="AC778" s="1074" t="e">
        <f t="shared" si="413"/>
        <v>#VALUE!</v>
      </c>
      <c r="AD778" s="1074" t="e">
        <f t="shared" si="414"/>
        <v>#VALUE!</v>
      </c>
      <c r="AE778" s="1075" t="e">
        <f t="shared" si="404"/>
        <v>#VALUE!</v>
      </c>
      <c r="AF778" s="1075" t="e">
        <f t="shared" si="405"/>
        <v>#VALUE!</v>
      </c>
      <c r="AG778" s="1076">
        <f>IF(H778&gt;8,tab!C$157,tab!C$160)</f>
        <v>0.5</v>
      </c>
      <c r="AH778" s="1050">
        <f t="shared" si="406"/>
        <v>0</v>
      </c>
      <c r="AI778" s="1050">
        <f t="shared" si="407"/>
        <v>0</v>
      </c>
      <c r="AJ778" s="1077" t="e">
        <f t="shared" si="408"/>
        <v>#VALUE!</v>
      </c>
      <c r="AK778" s="1053" t="e">
        <f t="shared" si="409"/>
        <v>#VALUE!</v>
      </c>
      <c r="AL778" s="1052">
        <f t="shared" si="410"/>
        <v>30</v>
      </c>
      <c r="AM778" s="1052">
        <f t="shared" si="380"/>
        <v>30</v>
      </c>
      <c r="AN778" s="1078">
        <f t="shared" si="411"/>
        <v>0</v>
      </c>
      <c r="AU778" s="51"/>
      <c r="AV778" s="51"/>
    </row>
    <row r="779" spans="3:48" ht="13.15" customHeight="1" x14ac:dyDescent="0.2">
      <c r="C779" s="45"/>
      <c r="D779" s="196" t="str">
        <f>IF(op!D667=0,"",op!D667)</f>
        <v/>
      </c>
      <c r="E779" s="196" t="str">
        <f>IF(op!E667=0,"",op!E667)</f>
        <v/>
      </c>
      <c r="F779" s="196" t="str">
        <f>IF(op!F667=0,"",op!F667)</f>
        <v/>
      </c>
      <c r="G779" s="48" t="str">
        <f>IF(op!G667="","",op!G667+1)</f>
        <v/>
      </c>
      <c r="H779" s="1294" t="str">
        <f>IF(op!H667=0,"",op!H667)</f>
        <v/>
      </c>
      <c r="I779" s="48" t="str">
        <f>IF(op!I667=0,"",op!I667)</f>
        <v/>
      </c>
      <c r="J779" s="198" t="str">
        <f t="shared" si="396"/>
        <v/>
      </c>
      <c r="K779" s="1295" t="str">
        <f>IF(op!K667=0,0,op!K667)</f>
        <v/>
      </c>
      <c r="L779" s="963"/>
      <c r="M779" s="951" t="str">
        <f>IF(K779="","",IF(op!M667=0,0,op!M667))</f>
        <v/>
      </c>
      <c r="N779" s="951" t="str">
        <f>IF(K779="","",IF(op!N667=0,0,op!N667))</f>
        <v/>
      </c>
      <c r="O779" s="1083" t="str">
        <f t="shared" si="397"/>
        <v/>
      </c>
      <c r="P779" s="1084" t="str">
        <f t="shared" si="398"/>
        <v/>
      </c>
      <c r="Q779" s="1084" t="str">
        <f t="shared" si="399"/>
        <v/>
      </c>
      <c r="R779" s="963"/>
      <c r="S779" s="1027" t="str">
        <f t="shared" si="400"/>
        <v/>
      </c>
      <c r="T779" s="1027" t="str">
        <f t="shared" si="401"/>
        <v/>
      </c>
      <c r="U779" s="1148" t="str">
        <f t="shared" si="402"/>
        <v/>
      </c>
      <c r="V779" s="6"/>
      <c r="Z779" s="1072" t="str">
        <f t="shared" si="403"/>
        <v/>
      </c>
      <c r="AA779" s="1073">
        <f>+tab!$C$156</f>
        <v>0.62</v>
      </c>
      <c r="AB779" s="1074" t="e">
        <f t="shared" si="412"/>
        <v>#VALUE!</v>
      </c>
      <c r="AC779" s="1074" t="e">
        <f t="shared" si="413"/>
        <v>#VALUE!</v>
      </c>
      <c r="AD779" s="1074" t="e">
        <f t="shared" si="414"/>
        <v>#VALUE!</v>
      </c>
      <c r="AE779" s="1075" t="e">
        <f t="shared" si="404"/>
        <v>#VALUE!</v>
      </c>
      <c r="AF779" s="1075" t="e">
        <f t="shared" si="405"/>
        <v>#VALUE!</v>
      </c>
      <c r="AG779" s="1076">
        <f>IF(H779&gt;8,tab!C$157,tab!C$160)</f>
        <v>0.5</v>
      </c>
      <c r="AH779" s="1050">
        <f t="shared" si="406"/>
        <v>0</v>
      </c>
      <c r="AI779" s="1050">
        <f t="shared" si="407"/>
        <v>0</v>
      </c>
      <c r="AJ779" s="1077" t="e">
        <f t="shared" si="408"/>
        <v>#VALUE!</v>
      </c>
      <c r="AK779" s="1053" t="e">
        <f t="shared" si="409"/>
        <v>#VALUE!</v>
      </c>
      <c r="AL779" s="1052">
        <f t="shared" si="410"/>
        <v>30</v>
      </c>
      <c r="AM779" s="1052">
        <f t="shared" si="380"/>
        <v>30</v>
      </c>
      <c r="AN779" s="1078">
        <f t="shared" si="411"/>
        <v>0</v>
      </c>
      <c r="AU779" s="51"/>
      <c r="AV779" s="51"/>
    </row>
    <row r="780" spans="3:48" ht="13.15" customHeight="1" x14ac:dyDescent="0.2">
      <c r="C780" s="45"/>
      <c r="D780" s="196" t="str">
        <f>IF(op!D668=0,"",op!D668)</f>
        <v/>
      </c>
      <c r="E780" s="196" t="str">
        <f>IF(op!E668=0,"",op!E668)</f>
        <v/>
      </c>
      <c r="F780" s="196" t="str">
        <f>IF(op!F668=0,"",op!F668)</f>
        <v/>
      </c>
      <c r="G780" s="48" t="str">
        <f>IF(op!G668="","",op!G668+1)</f>
        <v/>
      </c>
      <c r="H780" s="1294" t="str">
        <f>IF(op!H668=0,"",op!H668)</f>
        <v/>
      </c>
      <c r="I780" s="48" t="str">
        <f>IF(op!I668=0,"",op!I668)</f>
        <v/>
      </c>
      <c r="J780" s="198" t="str">
        <f t="shared" si="396"/>
        <v/>
      </c>
      <c r="K780" s="1295" t="str">
        <f>IF(op!K668=0,0,op!K668)</f>
        <v/>
      </c>
      <c r="L780" s="963"/>
      <c r="M780" s="951" t="str">
        <f>IF(K780="","",IF(op!M668=0,0,op!M668))</f>
        <v/>
      </c>
      <c r="N780" s="951" t="str">
        <f>IF(K780="","",IF(op!N668=0,0,op!N668))</f>
        <v/>
      </c>
      <c r="O780" s="1083" t="str">
        <f t="shared" si="397"/>
        <v/>
      </c>
      <c r="P780" s="1084" t="str">
        <f t="shared" si="398"/>
        <v/>
      </c>
      <c r="Q780" s="1084" t="str">
        <f t="shared" si="399"/>
        <v/>
      </c>
      <c r="R780" s="963"/>
      <c r="S780" s="1027" t="str">
        <f t="shared" si="400"/>
        <v/>
      </c>
      <c r="T780" s="1027" t="str">
        <f t="shared" si="401"/>
        <v/>
      </c>
      <c r="U780" s="1148" t="str">
        <f t="shared" si="402"/>
        <v/>
      </c>
      <c r="V780" s="6"/>
      <c r="Z780" s="1072" t="str">
        <f t="shared" si="403"/>
        <v/>
      </c>
      <c r="AA780" s="1073">
        <f>+tab!$C$156</f>
        <v>0.62</v>
      </c>
      <c r="AB780" s="1074" t="e">
        <f t="shared" si="412"/>
        <v>#VALUE!</v>
      </c>
      <c r="AC780" s="1074" t="e">
        <f t="shared" si="413"/>
        <v>#VALUE!</v>
      </c>
      <c r="AD780" s="1074" t="e">
        <f t="shared" si="414"/>
        <v>#VALUE!</v>
      </c>
      <c r="AE780" s="1075" t="e">
        <f t="shared" si="404"/>
        <v>#VALUE!</v>
      </c>
      <c r="AF780" s="1075" t="e">
        <f t="shared" si="405"/>
        <v>#VALUE!</v>
      </c>
      <c r="AG780" s="1076">
        <f>IF(H780&gt;8,tab!C$157,tab!C$160)</f>
        <v>0.5</v>
      </c>
      <c r="AH780" s="1050">
        <f t="shared" si="406"/>
        <v>0</v>
      </c>
      <c r="AI780" s="1050">
        <f t="shared" si="407"/>
        <v>0</v>
      </c>
      <c r="AJ780" s="1077" t="e">
        <f t="shared" si="408"/>
        <v>#VALUE!</v>
      </c>
      <c r="AK780" s="1053" t="e">
        <f t="shared" si="409"/>
        <v>#VALUE!</v>
      </c>
      <c r="AL780" s="1052">
        <f t="shared" si="410"/>
        <v>30</v>
      </c>
      <c r="AM780" s="1052">
        <f t="shared" si="380"/>
        <v>30</v>
      </c>
      <c r="AN780" s="1078">
        <f t="shared" si="411"/>
        <v>0</v>
      </c>
      <c r="AU780" s="51"/>
      <c r="AV780" s="51"/>
    </row>
    <row r="781" spans="3:48" ht="13.15" customHeight="1" x14ac:dyDescent="0.2">
      <c r="C781" s="45"/>
      <c r="D781" s="196" t="str">
        <f>IF(op!D669=0,"",op!D669)</f>
        <v/>
      </c>
      <c r="E781" s="196" t="str">
        <f>IF(op!E669=0,"",op!E669)</f>
        <v/>
      </c>
      <c r="F781" s="196" t="str">
        <f>IF(op!F669=0,"",op!F669)</f>
        <v/>
      </c>
      <c r="G781" s="48" t="str">
        <f>IF(op!G669="","",op!G669+1)</f>
        <v/>
      </c>
      <c r="H781" s="1294" t="str">
        <f>IF(op!H669=0,"",op!H669)</f>
        <v/>
      </c>
      <c r="I781" s="48" t="str">
        <f>IF(op!I669=0,"",op!I669)</f>
        <v/>
      </c>
      <c r="J781" s="198" t="str">
        <f t="shared" si="396"/>
        <v/>
      </c>
      <c r="K781" s="1295" t="str">
        <f>IF(op!K669=0,0,op!K669)</f>
        <v/>
      </c>
      <c r="L781" s="963"/>
      <c r="M781" s="951" t="str">
        <f>IF(K781="","",IF(op!M669=0,0,op!M669))</f>
        <v/>
      </c>
      <c r="N781" s="951" t="str">
        <f>IF(K781="","",IF(op!N669=0,0,op!N669))</f>
        <v/>
      </c>
      <c r="O781" s="1083" t="str">
        <f t="shared" si="397"/>
        <v/>
      </c>
      <c r="P781" s="1084" t="str">
        <f t="shared" si="398"/>
        <v/>
      </c>
      <c r="Q781" s="1084" t="str">
        <f t="shared" si="399"/>
        <v/>
      </c>
      <c r="R781" s="963"/>
      <c r="S781" s="1027" t="str">
        <f t="shared" si="400"/>
        <v/>
      </c>
      <c r="T781" s="1027" t="str">
        <f t="shared" si="401"/>
        <v/>
      </c>
      <c r="U781" s="1148" t="str">
        <f t="shared" si="402"/>
        <v/>
      </c>
      <c r="V781" s="6"/>
      <c r="Z781" s="1072" t="str">
        <f t="shared" si="403"/>
        <v/>
      </c>
      <c r="AA781" s="1073">
        <f>+tab!$C$156</f>
        <v>0.62</v>
      </c>
      <c r="AB781" s="1074" t="e">
        <f t="shared" si="412"/>
        <v>#VALUE!</v>
      </c>
      <c r="AC781" s="1074" t="e">
        <f t="shared" si="413"/>
        <v>#VALUE!</v>
      </c>
      <c r="AD781" s="1074" t="e">
        <f t="shared" si="414"/>
        <v>#VALUE!</v>
      </c>
      <c r="AE781" s="1075" t="e">
        <f t="shared" si="404"/>
        <v>#VALUE!</v>
      </c>
      <c r="AF781" s="1075" t="e">
        <f t="shared" si="405"/>
        <v>#VALUE!</v>
      </c>
      <c r="AG781" s="1076">
        <f>IF(H781&gt;8,tab!C$157,tab!C$160)</f>
        <v>0.5</v>
      </c>
      <c r="AH781" s="1050">
        <f t="shared" si="406"/>
        <v>0</v>
      </c>
      <c r="AI781" s="1050">
        <f t="shared" si="407"/>
        <v>0</v>
      </c>
      <c r="AJ781" s="1077" t="e">
        <f t="shared" si="408"/>
        <v>#VALUE!</v>
      </c>
      <c r="AK781" s="1053" t="e">
        <f t="shared" si="409"/>
        <v>#VALUE!</v>
      </c>
      <c r="AL781" s="1052">
        <f t="shared" si="410"/>
        <v>30</v>
      </c>
      <c r="AM781" s="1052">
        <f t="shared" si="380"/>
        <v>30</v>
      </c>
      <c r="AN781" s="1078">
        <f t="shared" si="411"/>
        <v>0</v>
      </c>
      <c r="AU781" s="51"/>
      <c r="AV781" s="51"/>
    </row>
    <row r="782" spans="3:48" ht="13.15" customHeight="1" x14ac:dyDescent="0.2">
      <c r="C782" s="45"/>
      <c r="D782" s="196" t="str">
        <f>IF(op!D670=0,"",op!D670)</f>
        <v/>
      </c>
      <c r="E782" s="196" t="str">
        <f>IF(op!E670=0,"",op!E670)</f>
        <v/>
      </c>
      <c r="F782" s="196" t="str">
        <f>IF(op!F670=0,"",op!F670)</f>
        <v/>
      </c>
      <c r="G782" s="48" t="str">
        <f>IF(op!G670="","",op!G670+1)</f>
        <v/>
      </c>
      <c r="H782" s="1294" t="str">
        <f>IF(op!H670=0,"",op!H670)</f>
        <v/>
      </c>
      <c r="I782" s="48" t="str">
        <f>IF(op!I670=0,"",op!I670)</f>
        <v/>
      </c>
      <c r="J782" s="198" t="str">
        <f t="shared" si="396"/>
        <v/>
      </c>
      <c r="K782" s="1295" t="str">
        <f>IF(op!K670=0,0,op!K670)</f>
        <v/>
      </c>
      <c r="L782" s="963"/>
      <c r="M782" s="951" t="str">
        <f>IF(K782="","",IF(op!M670=0,0,op!M670))</f>
        <v/>
      </c>
      <c r="N782" s="951" t="str">
        <f>IF(K782="","",IF(op!N670=0,0,op!N670))</f>
        <v/>
      </c>
      <c r="O782" s="1083" t="str">
        <f t="shared" si="397"/>
        <v/>
      </c>
      <c r="P782" s="1084" t="str">
        <f t="shared" si="398"/>
        <v/>
      </c>
      <c r="Q782" s="1084" t="str">
        <f t="shared" si="399"/>
        <v/>
      </c>
      <c r="R782" s="963"/>
      <c r="S782" s="1027" t="str">
        <f t="shared" si="400"/>
        <v/>
      </c>
      <c r="T782" s="1027" t="str">
        <f t="shared" si="401"/>
        <v/>
      </c>
      <c r="U782" s="1148" t="str">
        <f t="shared" si="402"/>
        <v/>
      </c>
      <c r="V782" s="6"/>
      <c r="Z782" s="1072" t="str">
        <f t="shared" si="403"/>
        <v/>
      </c>
      <c r="AA782" s="1073">
        <f>+tab!$C$156</f>
        <v>0.62</v>
      </c>
      <c r="AB782" s="1074" t="e">
        <f t="shared" si="412"/>
        <v>#VALUE!</v>
      </c>
      <c r="AC782" s="1074" t="e">
        <f t="shared" si="413"/>
        <v>#VALUE!</v>
      </c>
      <c r="AD782" s="1074" t="e">
        <f t="shared" si="414"/>
        <v>#VALUE!</v>
      </c>
      <c r="AE782" s="1075" t="e">
        <f t="shared" si="404"/>
        <v>#VALUE!</v>
      </c>
      <c r="AF782" s="1075" t="e">
        <f t="shared" si="405"/>
        <v>#VALUE!</v>
      </c>
      <c r="AG782" s="1076">
        <f>IF(H782&gt;8,tab!C$157,tab!C$160)</f>
        <v>0.5</v>
      </c>
      <c r="AH782" s="1050">
        <f t="shared" si="406"/>
        <v>0</v>
      </c>
      <c r="AI782" s="1050">
        <f t="shared" si="407"/>
        <v>0</v>
      </c>
      <c r="AJ782" s="1077" t="e">
        <f t="shared" si="408"/>
        <v>#VALUE!</v>
      </c>
      <c r="AK782" s="1053" t="e">
        <f t="shared" si="409"/>
        <v>#VALUE!</v>
      </c>
      <c r="AL782" s="1052">
        <f t="shared" si="410"/>
        <v>30</v>
      </c>
      <c r="AM782" s="1052">
        <f t="shared" si="380"/>
        <v>30</v>
      </c>
      <c r="AN782" s="1078">
        <f t="shared" si="411"/>
        <v>0</v>
      </c>
      <c r="AU782" s="51"/>
      <c r="AV782" s="51"/>
    </row>
    <row r="783" spans="3:48" ht="13.15" customHeight="1" x14ac:dyDescent="0.2">
      <c r="C783" s="45"/>
      <c r="D783" s="196" t="str">
        <f>IF(op!D671=0,"",op!D671)</f>
        <v/>
      </c>
      <c r="E783" s="196" t="str">
        <f>IF(op!E671=0,"",op!E671)</f>
        <v/>
      </c>
      <c r="F783" s="196" t="str">
        <f>IF(op!F671=0,"",op!F671)</f>
        <v/>
      </c>
      <c r="G783" s="48" t="str">
        <f>IF(op!G671="","",op!G671+1)</f>
        <v/>
      </c>
      <c r="H783" s="1294" t="str">
        <f>IF(op!H671=0,"",op!H671)</f>
        <v/>
      </c>
      <c r="I783" s="48" t="str">
        <f>IF(op!I671=0,"",op!I671)</f>
        <v/>
      </c>
      <c r="J783" s="198" t="str">
        <f t="shared" si="396"/>
        <v/>
      </c>
      <c r="K783" s="1295" t="str">
        <f>IF(op!K671=0,0,op!K671)</f>
        <v/>
      </c>
      <c r="L783" s="963"/>
      <c r="M783" s="951" t="str">
        <f>IF(K783="","",IF(op!M671=0,0,op!M671))</f>
        <v/>
      </c>
      <c r="N783" s="951" t="str">
        <f>IF(K783="","",IF(op!N671=0,0,op!N671))</f>
        <v/>
      </c>
      <c r="O783" s="1083" t="str">
        <f t="shared" si="397"/>
        <v/>
      </c>
      <c r="P783" s="1084" t="str">
        <f t="shared" si="398"/>
        <v/>
      </c>
      <c r="Q783" s="1084" t="str">
        <f t="shared" si="399"/>
        <v/>
      </c>
      <c r="R783" s="963"/>
      <c r="S783" s="1027" t="str">
        <f t="shared" si="400"/>
        <v/>
      </c>
      <c r="T783" s="1027" t="str">
        <f t="shared" si="401"/>
        <v/>
      </c>
      <c r="U783" s="1148" t="str">
        <f t="shared" si="402"/>
        <v/>
      </c>
      <c r="V783" s="6"/>
      <c r="Z783" s="1072" t="str">
        <f t="shared" si="403"/>
        <v/>
      </c>
      <c r="AA783" s="1073">
        <f>+tab!$C$156</f>
        <v>0.62</v>
      </c>
      <c r="AB783" s="1074" t="e">
        <f t="shared" si="412"/>
        <v>#VALUE!</v>
      </c>
      <c r="AC783" s="1074" t="e">
        <f t="shared" si="413"/>
        <v>#VALUE!</v>
      </c>
      <c r="AD783" s="1074" t="e">
        <f t="shared" si="414"/>
        <v>#VALUE!</v>
      </c>
      <c r="AE783" s="1075" t="e">
        <f t="shared" si="404"/>
        <v>#VALUE!</v>
      </c>
      <c r="AF783" s="1075" t="e">
        <f t="shared" si="405"/>
        <v>#VALUE!</v>
      </c>
      <c r="AG783" s="1076">
        <f>IF(H783&gt;8,tab!C$157,tab!C$160)</f>
        <v>0.5</v>
      </c>
      <c r="AH783" s="1050">
        <f t="shared" si="406"/>
        <v>0</v>
      </c>
      <c r="AI783" s="1050">
        <f t="shared" si="407"/>
        <v>0</v>
      </c>
      <c r="AJ783" s="1077" t="e">
        <f t="shared" si="408"/>
        <v>#VALUE!</v>
      </c>
      <c r="AK783" s="1053" t="e">
        <f t="shared" si="409"/>
        <v>#VALUE!</v>
      </c>
      <c r="AL783" s="1052">
        <f t="shared" si="410"/>
        <v>30</v>
      </c>
      <c r="AM783" s="1052">
        <f t="shared" si="380"/>
        <v>30</v>
      </c>
      <c r="AN783" s="1078">
        <f t="shared" si="411"/>
        <v>0</v>
      </c>
      <c r="AU783" s="51"/>
      <c r="AV783" s="51"/>
    </row>
    <row r="784" spans="3:48" ht="13.15" customHeight="1" x14ac:dyDescent="0.2">
      <c r="C784" s="45"/>
      <c r="D784" s="196" t="str">
        <f>IF(op!D672=0,"",op!D672)</f>
        <v/>
      </c>
      <c r="E784" s="196" t="str">
        <f>IF(op!E672=0,"",op!E672)</f>
        <v/>
      </c>
      <c r="F784" s="196" t="str">
        <f>IF(op!F672=0,"",op!F672)</f>
        <v/>
      </c>
      <c r="G784" s="48" t="str">
        <f>IF(op!G672="","",op!G672+1)</f>
        <v/>
      </c>
      <c r="H784" s="1294" t="str">
        <f>IF(op!H672=0,"",op!H672)</f>
        <v/>
      </c>
      <c r="I784" s="48" t="str">
        <f>IF(op!I672=0,"",op!I672)</f>
        <v/>
      </c>
      <c r="J784" s="198" t="str">
        <f t="shared" si="396"/>
        <v/>
      </c>
      <c r="K784" s="1295" t="str">
        <f>IF(op!K672=0,0,op!K672)</f>
        <v/>
      </c>
      <c r="L784" s="963"/>
      <c r="M784" s="951" t="str">
        <f>IF(K784="","",IF(op!M672=0,0,op!M672))</f>
        <v/>
      </c>
      <c r="N784" s="951" t="str">
        <f>IF(K784="","",IF(op!N672=0,0,op!N672))</f>
        <v/>
      </c>
      <c r="O784" s="1083" t="str">
        <f t="shared" si="397"/>
        <v/>
      </c>
      <c r="P784" s="1084" t="str">
        <f t="shared" si="398"/>
        <v/>
      </c>
      <c r="Q784" s="1084" t="str">
        <f t="shared" si="399"/>
        <v/>
      </c>
      <c r="R784" s="963"/>
      <c r="S784" s="1027" t="str">
        <f t="shared" si="400"/>
        <v/>
      </c>
      <c r="T784" s="1027" t="str">
        <f t="shared" si="401"/>
        <v/>
      </c>
      <c r="U784" s="1148" t="str">
        <f t="shared" si="402"/>
        <v/>
      </c>
      <c r="V784" s="6"/>
      <c r="Z784" s="1072" t="str">
        <f t="shared" si="403"/>
        <v/>
      </c>
      <c r="AA784" s="1073">
        <f>+tab!$C$156</f>
        <v>0.62</v>
      </c>
      <c r="AB784" s="1074" t="e">
        <f t="shared" si="412"/>
        <v>#VALUE!</v>
      </c>
      <c r="AC784" s="1074" t="e">
        <f t="shared" si="413"/>
        <v>#VALUE!</v>
      </c>
      <c r="AD784" s="1074" t="e">
        <f t="shared" si="414"/>
        <v>#VALUE!</v>
      </c>
      <c r="AE784" s="1075" t="e">
        <f t="shared" si="404"/>
        <v>#VALUE!</v>
      </c>
      <c r="AF784" s="1075" t="e">
        <f t="shared" si="405"/>
        <v>#VALUE!</v>
      </c>
      <c r="AG784" s="1076">
        <f>IF(H784&gt;8,tab!C$157,tab!C$160)</f>
        <v>0.5</v>
      </c>
      <c r="AH784" s="1050">
        <f t="shared" si="406"/>
        <v>0</v>
      </c>
      <c r="AI784" s="1050">
        <f t="shared" ref="AI784:AI787" si="415">IF(AH784=25,Z784*1.08*K784/2,IF(AH784=40,Z784*1.08*K784,IF(AH784=0,0)))</f>
        <v>0</v>
      </c>
      <c r="AJ784" s="1077" t="e">
        <f t="shared" si="408"/>
        <v>#VALUE!</v>
      </c>
      <c r="AK784" s="1053" t="e">
        <f t="shared" ref="AK784:AK787" si="416">YEAR($E$681)-YEAR(H784)-AJ784</f>
        <v>#VALUE!</v>
      </c>
      <c r="AL784" s="1052">
        <f t="shared" ref="AL784:AL787" si="417">IF((H784=""),30,AK784)</f>
        <v>30</v>
      </c>
      <c r="AM784" s="1052">
        <f t="shared" si="380"/>
        <v>30</v>
      </c>
      <c r="AN784" s="1078">
        <f t="shared" ref="AN784:AN787" si="418">(AM784*(SUM(K784:K784)))</f>
        <v>0</v>
      </c>
      <c r="AU784" s="51"/>
      <c r="AV784" s="51"/>
    </row>
    <row r="785" spans="3:48" ht="13.15" customHeight="1" x14ac:dyDescent="0.2">
      <c r="C785" s="45"/>
      <c r="D785" s="196" t="str">
        <f>IF(op!D673=0,"",op!D673)</f>
        <v/>
      </c>
      <c r="E785" s="196" t="str">
        <f>IF(op!E673=0,"",op!E673)</f>
        <v/>
      </c>
      <c r="F785" s="196" t="str">
        <f>IF(op!F673=0,"",op!F673)</f>
        <v/>
      </c>
      <c r="G785" s="48" t="str">
        <f>IF(op!G673="","",op!G673+1)</f>
        <v/>
      </c>
      <c r="H785" s="1294" t="str">
        <f>IF(op!H673=0,"",op!H673)</f>
        <v/>
      </c>
      <c r="I785" s="48" t="str">
        <f>IF(op!I673=0,"",op!I673)</f>
        <v/>
      </c>
      <c r="J785" s="198" t="str">
        <f t="shared" si="396"/>
        <v/>
      </c>
      <c r="K785" s="1295" t="str">
        <f>IF(op!K673=0,0,op!K673)</f>
        <v/>
      </c>
      <c r="L785" s="963"/>
      <c r="M785" s="951" t="str">
        <f>IF(K785="","",IF(op!M673=0,0,op!M673))</f>
        <v/>
      </c>
      <c r="N785" s="951" t="str">
        <f>IF(K785="","",IF(op!N673=0,0,op!N673))</f>
        <v/>
      </c>
      <c r="O785" s="1083" t="str">
        <f t="shared" si="397"/>
        <v/>
      </c>
      <c r="P785" s="1084" t="str">
        <f t="shared" si="398"/>
        <v/>
      </c>
      <c r="Q785" s="1084" t="str">
        <f t="shared" si="399"/>
        <v/>
      </c>
      <c r="R785" s="963"/>
      <c r="S785" s="1027" t="str">
        <f t="shared" si="400"/>
        <v/>
      </c>
      <c r="T785" s="1027" t="str">
        <f t="shared" si="401"/>
        <v/>
      </c>
      <c r="U785" s="1148" t="str">
        <f t="shared" si="402"/>
        <v/>
      </c>
      <c r="V785" s="6"/>
      <c r="Z785" s="1072" t="str">
        <f t="shared" si="403"/>
        <v/>
      </c>
      <c r="AA785" s="1073">
        <f>+tab!$C$156</f>
        <v>0.62</v>
      </c>
      <c r="AB785" s="1074" t="e">
        <f t="shared" si="412"/>
        <v>#VALUE!</v>
      </c>
      <c r="AC785" s="1074" t="e">
        <f t="shared" si="413"/>
        <v>#VALUE!</v>
      </c>
      <c r="AD785" s="1074" t="e">
        <f t="shared" si="414"/>
        <v>#VALUE!</v>
      </c>
      <c r="AE785" s="1075" t="e">
        <f t="shared" si="404"/>
        <v>#VALUE!</v>
      </c>
      <c r="AF785" s="1075" t="e">
        <f t="shared" si="405"/>
        <v>#VALUE!</v>
      </c>
      <c r="AG785" s="1076">
        <f>IF(H785&gt;8,tab!C$157,tab!C$160)</f>
        <v>0.5</v>
      </c>
      <c r="AH785" s="1050">
        <f t="shared" si="406"/>
        <v>0</v>
      </c>
      <c r="AI785" s="1050">
        <f t="shared" si="415"/>
        <v>0</v>
      </c>
      <c r="AJ785" s="1077" t="e">
        <f t="shared" si="408"/>
        <v>#VALUE!</v>
      </c>
      <c r="AK785" s="1053" t="e">
        <f t="shared" si="416"/>
        <v>#VALUE!</v>
      </c>
      <c r="AL785" s="1052">
        <f t="shared" si="417"/>
        <v>30</v>
      </c>
      <c r="AM785" s="1052">
        <f t="shared" si="380"/>
        <v>30</v>
      </c>
      <c r="AN785" s="1078">
        <f t="shared" si="418"/>
        <v>0</v>
      </c>
      <c r="AU785" s="51"/>
      <c r="AV785" s="51"/>
    </row>
    <row r="786" spans="3:48" ht="13.15" customHeight="1" x14ac:dyDescent="0.2">
      <c r="C786" s="45"/>
      <c r="D786" s="196" t="str">
        <f>IF(op!D674=0,"",op!D674)</f>
        <v/>
      </c>
      <c r="E786" s="196" t="str">
        <f>IF(op!E674=0,"",op!E674)</f>
        <v/>
      </c>
      <c r="F786" s="196" t="str">
        <f>IF(op!F674=0,"",op!F674)</f>
        <v/>
      </c>
      <c r="G786" s="48" t="str">
        <f>IF(op!G674="","",op!G674+1)</f>
        <v/>
      </c>
      <c r="H786" s="1294" t="str">
        <f>IF(op!H674=0,"",op!H674)</f>
        <v/>
      </c>
      <c r="I786" s="48" t="str">
        <f>IF(op!I674=0,"",op!I674)</f>
        <v/>
      </c>
      <c r="J786" s="198" t="str">
        <f t="shared" si="396"/>
        <v/>
      </c>
      <c r="K786" s="1295" t="str">
        <f>IF(op!K674=0,0,op!K674)</f>
        <v/>
      </c>
      <c r="L786" s="963"/>
      <c r="M786" s="951" t="str">
        <f>IF(K786="","",IF(op!M674=0,0,op!M674))</f>
        <v/>
      </c>
      <c r="N786" s="951" t="str">
        <f>IF(K786="","",IF(op!N674=0,0,op!N674))</f>
        <v/>
      </c>
      <c r="O786" s="1083" t="str">
        <f t="shared" si="397"/>
        <v/>
      </c>
      <c r="P786" s="1084" t="str">
        <f t="shared" si="398"/>
        <v/>
      </c>
      <c r="Q786" s="1084" t="str">
        <f t="shared" si="399"/>
        <v/>
      </c>
      <c r="R786" s="963"/>
      <c r="S786" s="1027" t="str">
        <f t="shared" si="400"/>
        <v/>
      </c>
      <c r="T786" s="1027" t="str">
        <f t="shared" si="401"/>
        <v/>
      </c>
      <c r="U786" s="1148" t="str">
        <f t="shared" si="402"/>
        <v/>
      </c>
      <c r="V786" s="6"/>
      <c r="Z786" s="1072" t="str">
        <f t="shared" si="403"/>
        <v/>
      </c>
      <c r="AA786" s="1073">
        <f>+tab!$C$156</f>
        <v>0.62</v>
      </c>
      <c r="AB786" s="1074" t="e">
        <f t="shared" si="412"/>
        <v>#VALUE!</v>
      </c>
      <c r="AC786" s="1074" t="e">
        <f t="shared" si="413"/>
        <v>#VALUE!</v>
      </c>
      <c r="AD786" s="1074" t="e">
        <f t="shared" si="414"/>
        <v>#VALUE!</v>
      </c>
      <c r="AE786" s="1075" t="e">
        <f t="shared" si="404"/>
        <v>#VALUE!</v>
      </c>
      <c r="AF786" s="1075" t="e">
        <f t="shared" si="405"/>
        <v>#VALUE!</v>
      </c>
      <c r="AG786" s="1076">
        <f>IF(H786&gt;8,tab!C$157,tab!C$160)</f>
        <v>0.5</v>
      </c>
      <c r="AH786" s="1050">
        <f t="shared" si="406"/>
        <v>0</v>
      </c>
      <c r="AI786" s="1050">
        <f t="shared" si="415"/>
        <v>0</v>
      </c>
      <c r="AJ786" s="1077" t="e">
        <f t="shared" si="408"/>
        <v>#VALUE!</v>
      </c>
      <c r="AK786" s="1053" t="e">
        <f t="shared" si="416"/>
        <v>#VALUE!</v>
      </c>
      <c r="AL786" s="1052">
        <f t="shared" si="417"/>
        <v>30</v>
      </c>
      <c r="AM786" s="1052">
        <f t="shared" si="380"/>
        <v>30</v>
      </c>
      <c r="AN786" s="1078">
        <f t="shared" si="418"/>
        <v>0</v>
      </c>
      <c r="AU786" s="51"/>
      <c r="AV786" s="51"/>
    </row>
    <row r="787" spans="3:48" ht="13.15" customHeight="1" x14ac:dyDescent="0.2">
      <c r="C787" s="45"/>
      <c r="D787" s="196" t="str">
        <f>IF(op!D675=0,"",op!D675)</f>
        <v/>
      </c>
      <c r="E787" s="196" t="str">
        <f>IF(op!E675=0,"",op!E675)</f>
        <v/>
      </c>
      <c r="F787" s="196" t="str">
        <f>IF(op!F675=0,"",op!F675)</f>
        <v/>
      </c>
      <c r="G787" s="48" t="str">
        <f>IF(op!G675="","",op!G675+1)</f>
        <v/>
      </c>
      <c r="H787" s="1294" t="str">
        <f>IF(op!H675=0,"",op!H675)</f>
        <v/>
      </c>
      <c r="I787" s="48" t="str">
        <f>IF(op!I675=0,"",op!I675)</f>
        <v/>
      </c>
      <c r="J787" s="198" t="str">
        <f t="shared" si="396"/>
        <v/>
      </c>
      <c r="K787" s="1295" t="str">
        <f>IF(op!K675=0,0,op!K675)</f>
        <v/>
      </c>
      <c r="L787" s="963"/>
      <c r="M787" s="951" t="str">
        <f>IF(K787="","",IF(op!M675=0,0,op!M675))</f>
        <v/>
      </c>
      <c r="N787" s="951" t="str">
        <f>IF(K787="","",IF(op!N675=0,0,op!N675))</f>
        <v/>
      </c>
      <c r="O787" s="1083" t="str">
        <f t="shared" si="397"/>
        <v/>
      </c>
      <c r="P787" s="1084" t="str">
        <f t="shared" si="398"/>
        <v/>
      </c>
      <c r="Q787" s="1084" t="str">
        <f t="shared" si="399"/>
        <v/>
      </c>
      <c r="R787" s="963"/>
      <c r="S787" s="1027" t="str">
        <f t="shared" si="400"/>
        <v/>
      </c>
      <c r="T787" s="1027" t="str">
        <f t="shared" si="401"/>
        <v/>
      </c>
      <c r="U787" s="1148" t="str">
        <f t="shared" si="402"/>
        <v/>
      </c>
      <c r="V787" s="6"/>
      <c r="Z787" s="1072" t="str">
        <f t="shared" si="403"/>
        <v/>
      </c>
      <c r="AA787" s="1073">
        <f>+tab!$C$156</f>
        <v>0.62</v>
      </c>
      <c r="AB787" s="1074" t="e">
        <f t="shared" si="412"/>
        <v>#VALUE!</v>
      </c>
      <c r="AC787" s="1074" t="e">
        <f t="shared" si="413"/>
        <v>#VALUE!</v>
      </c>
      <c r="AD787" s="1074" t="e">
        <f t="shared" si="414"/>
        <v>#VALUE!</v>
      </c>
      <c r="AE787" s="1075" t="e">
        <f t="shared" si="404"/>
        <v>#VALUE!</v>
      </c>
      <c r="AF787" s="1075" t="e">
        <f t="shared" si="405"/>
        <v>#VALUE!</v>
      </c>
      <c r="AG787" s="1076">
        <f>IF(H787&gt;8,tab!C$157,tab!C$160)</f>
        <v>0.5</v>
      </c>
      <c r="AH787" s="1050">
        <f t="shared" si="406"/>
        <v>0</v>
      </c>
      <c r="AI787" s="1050">
        <f t="shared" si="415"/>
        <v>0</v>
      </c>
      <c r="AJ787" s="1077" t="e">
        <f t="shared" si="408"/>
        <v>#VALUE!</v>
      </c>
      <c r="AK787" s="1053" t="e">
        <f t="shared" si="416"/>
        <v>#VALUE!</v>
      </c>
      <c r="AL787" s="1052">
        <f t="shared" si="417"/>
        <v>30</v>
      </c>
      <c r="AM787" s="1052">
        <f t="shared" si="380"/>
        <v>30</v>
      </c>
      <c r="AN787" s="1078">
        <f t="shared" si="418"/>
        <v>0</v>
      </c>
      <c r="AU787" s="51"/>
      <c r="AV787" s="51"/>
    </row>
    <row r="788" spans="3:48" ht="13.15" customHeight="1" x14ac:dyDescent="0.2">
      <c r="C788" s="45"/>
      <c r="D788" s="38"/>
      <c r="E788" s="44"/>
      <c r="F788" s="38"/>
      <c r="G788" s="44"/>
      <c r="H788" s="1289"/>
      <c r="I788" s="44"/>
      <c r="J788" s="262"/>
      <c r="K788" s="1044">
        <f>SUM(K688:K787)</f>
        <v>1</v>
      </c>
      <c r="L788" s="949"/>
      <c r="M788" s="1085">
        <f>SUM(M688:M787)</f>
        <v>0</v>
      </c>
      <c r="N788" s="1085">
        <f t="shared" ref="N788" si="419">SUM(N688:N787)</f>
        <v>0</v>
      </c>
      <c r="O788" s="1085">
        <f t="shared" ref="O788" si="420">SUM(O688:O787)</f>
        <v>40</v>
      </c>
      <c r="P788" s="1085">
        <f t="shared" ref="P788" si="421">SUM(P688:P787)</f>
        <v>0</v>
      </c>
      <c r="Q788" s="1085">
        <f t="shared" ref="Q788" si="422">SUM(Q688:Q787)</f>
        <v>40</v>
      </c>
      <c r="R788" s="949"/>
      <c r="S788" s="1046">
        <f t="shared" ref="S788" si="423">SUM(S688:S787)</f>
        <v>62851.863580470163</v>
      </c>
      <c r="T788" s="1046">
        <f t="shared" ref="T788" si="424">SUM(T688:T787)</f>
        <v>1552.8564195298372</v>
      </c>
      <c r="U788" s="1046">
        <f t="shared" ref="U788" si="425">SUM(U688:U787)</f>
        <v>64404.72</v>
      </c>
      <c r="V788" s="6"/>
      <c r="AI788" s="1050">
        <f>SUM(AI688:AI787)</f>
        <v>0</v>
      </c>
      <c r="AJ788" s="1079"/>
      <c r="AK788" s="1079"/>
      <c r="AN788" s="1080">
        <f>ROUND(SUM(AN688:AN787)/K788,2)</f>
        <v>47</v>
      </c>
      <c r="AU788" s="51"/>
      <c r="AV788" s="51"/>
    </row>
    <row r="789" spans="3:48" ht="13.15" customHeight="1" x14ac:dyDescent="0.2"/>
    <row r="790" spans="3:48" ht="13.15" customHeight="1" x14ac:dyDescent="0.2"/>
    <row r="791" spans="3:48" ht="13.15" customHeight="1" x14ac:dyDescent="0.2"/>
    <row r="792" spans="3:48" ht="13.15" customHeight="1" x14ac:dyDescent="0.2"/>
    <row r="793" spans="3:48" ht="13.15" customHeight="1" x14ac:dyDescent="0.2"/>
    <row r="794" spans="3:48" ht="13.15" customHeight="1" x14ac:dyDescent="0.2"/>
    <row r="795" spans="3:48" ht="13.15" customHeight="1" x14ac:dyDescent="0.2"/>
    <row r="796" spans="3:48" ht="13.15" customHeight="1" x14ac:dyDescent="0.2"/>
    <row r="797" spans="3:48" ht="13.15" customHeight="1" x14ac:dyDescent="0.2"/>
    <row r="798" spans="3:48" ht="13.15" customHeight="1" x14ac:dyDescent="0.2"/>
  </sheetData>
  <sheetProtection algorithmName="SHA-512" hashValue="TEKj5wtYq4WVgfHn9hT1dW4Q1NuU/23vpvaIeedRtO2a7kZe1/CZU7n8Mrg/0qApXcbMU1BGLyma2UYE+J+IuQ==" saltValue="ZeX2t3BtBN3keoUkc36SOA==" spinCount="100000" sheet="1" objects="1" scenarios="1"/>
  <mergeCells count="7">
    <mergeCell ref="S124:U124"/>
    <mergeCell ref="S236:U236"/>
    <mergeCell ref="S12:U12"/>
    <mergeCell ref="S572:U572"/>
    <mergeCell ref="S684:U684"/>
    <mergeCell ref="S348:U348"/>
    <mergeCell ref="S460:U460"/>
  </mergeCells>
  <dataValidations disablePrompts="1" count="2">
    <dataValidation type="whole" allowBlank="1" showInputMessage="1" showErrorMessage="1" sqref="J16:J115">
      <formula1>1</formula1>
      <formula2>16</formula2>
    </dataValidation>
    <dataValidation type="list" allowBlank="1" showInputMessage="1" showErrorMessage="1" sqref="I118:I122 I16:I115">
      <formula1>"LA,LB,LC,LD,LE"</formula1>
    </dataValidation>
  </dataValidations>
  <pageMargins left="0.7" right="0.7" top="0.75" bottom="0.75" header="0.3" footer="0.3"/>
  <pageSetup paperSize="9" scale="54" orientation="landscape" r:id="rId1"/>
  <headerFooter>
    <oddHeader>&amp;L&amp;"Arial,Vet"&amp;F&amp;R&amp;"Arial,Vet"&amp;A</oddHeader>
    <oddFooter>&amp;L&amp;"Arial,Vet"keizer / goedhart&amp;C&amp;"Arial,Vet"pagina &amp;P&amp;R&amp;"Arial,Vet"&amp;D</oddFooter>
  </headerFooter>
  <rowBreaks count="3" manualBreakCount="3">
    <brk id="56" min="1" max="22" man="1"/>
    <brk id="118" min="1" max="22" man="1"/>
    <brk id="189"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439"/>
  <sheetViews>
    <sheetView zoomScale="85" zoomScaleNormal="85" workbookViewId="0">
      <selection activeCell="B2" sqref="B2"/>
    </sheetView>
  </sheetViews>
  <sheetFormatPr defaultColWidth="9.140625" defaultRowHeight="13.7" customHeight="1" x14ac:dyDescent="0.2"/>
  <cols>
    <col min="1" max="1" width="3.7109375" style="51" customWidth="1"/>
    <col min="2" max="3" width="2.7109375" style="51" customWidth="1"/>
    <col min="4" max="4" width="8.7109375" style="105" customWidth="1"/>
    <col min="5" max="6" width="20.7109375" style="105" customWidth="1"/>
    <col min="7" max="7" width="6.7109375" style="105" customWidth="1"/>
    <col min="8" max="8" width="8.5703125" style="9" customWidth="1"/>
    <col min="9" max="10" width="6.7109375" style="108" customWidth="1"/>
    <col min="11" max="11" width="6.7109375" style="107" customWidth="1"/>
    <col min="12" max="12" width="1" style="108" customWidth="1"/>
    <col min="13" max="13" width="10.85546875" style="107" customWidth="1"/>
    <col min="14" max="14" width="10.85546875" style="51" customWidth="1"/>
    <col min="15" max="15" width="10.85546875" style="108" customWidth="1"/>
    <col min="16" max="17" width="10.85546875" style="51" customWidth="1"/>
    <col min="18" max="18" width="1" style="108" customWidth="1"/>
    <col min="19" max="19" width="10.85546875" style="51" customWidth="1"/>
    <col min="20" max="20" width="10.85546875" style="112" customWidth="1"/>
    <col min="21" max="21" width="10.85546875" style="280" customWidth="1"/>
    <col min="22" max="22" width="2.7109375" style="114" customWidth="1"/>
    <col min="23" max="23" width="2.7109375" style="51" customWidth="1"/>
    <col min="24" max="25" width="20.7109375" style="51" customWidth="1"/>
    <col min="26" max="27" width="8.7109375" style="1086" customWidth="1"/>
    <col min="28" max="28" width="9.7109375" style="1086" customWidth="1"/>
    <col min="29" max="29" width="10.28515625" style="1086" customWidth="1"/>
    <col min="30" max="30" width="9.42578125" style="1087" customWidth="1"/>
    <col min="31" max="31" width="9.42578125" style="1088" customWidth="1"/>
    <col min="32" max="32" width="8.85546875" style="1086" customWidth="1"/>
    <col min="33" max="35" width="8.7109375" style="1086" customWidth="1"/>
    <col min="36" max="36" width="8.7109375" style="51" customWidth="1"/>
    <col min="37" max="37" width="1.5703125" style="51" customWidth="1"/>
    <col min="38" max="38" width="12.7109375" style="51" customWidth="1"/>
    <col min="39" max="39" width="12.7109375" style="9" customWidth="1"/>
    <col min="40" max="40" width="12.7109375" style="115" customWidth="1"/>
    <col min="41" max="41" width="12.7109375" style="51" customWidth="1"/>
    <col min="42" max="42" width="1.5703125" style="51" customWidth="1"/>
    <col min="43" max="44" width="10.7109375" style="51" customWidth="1"/>
    <col min="45" max="46" width="2.7109375" style="51" customWidth="1"/>
    <col min="47" max="52" width="9.28515625" style="51" bestFit="1" customWidth="1"/>
    <col min="53" max="16384" width="9.140625" style="51"/>
  </cols>
  <sheetData>
    <row r="2" spans="2:42" ht="13.7" customHeight="1" x14ac:dyDescent="0.2">
      <c r="B2" s="10"/>
      <c r="C2" s="11"/>
      <c r="D2" s="86"/>
      <c r="E2" s="86"/>
      <c r="F2" s="86"/>
      <c r="G2" s="86"/>
      <c r="H2" s="12"/>
      <c r="I2" s="118"/>
      <c r="J2" s="118"/>
      <c r="K2" s="117"/>
      <c r="L2" s="118"/>
      <c r="M2" s="117"/>
      <c r="N2" s="11"/>
      <c r="O2" s="118"/>
      <c r="P2" s="11"/>
      <c r="Q2" s="11"/>
      <c r="R2" s="118"/>
      <c r="S2" s="11"/>
      <c r="T2" s="120"/>
      <c r="U2" s="1151"/>
      <c r="V2" s="121"/>
      <c r="W2" s="13"/>
    </row>
    <row r="3" spans="2:42" ht="13.7" customHeight="1" x14ac:dyDescent="0.2">
      <c r="B3" s="21"/>
      <c r="C3" s="23"/>
      <c r="D3" s="88"/>
      <c r="E3" s="88"/>
      <c r="F3" s="88"/>
      <c r="G3" s="88"/>
      <c r="H3" s="24"/>
      <c r="I3" s="124"/>
      <c r="J3" s="124"/>
      <c r="K3" s="123"/>
      <c r="L3" s="124"/>
      <c r="M3" s="123"/>
      <c r="N3" s="23"/>
      <c r="O3" s="124"/>
      <c r="P3" s="23"/>
      <c r="Q3" s="23"/>
      <c r="R3" s="124"/>
      <c r="S3" s="23"/>
      <c r="T3" s="126"/>
      <c r="U3" s="216"/>
      <c r="V3" s="127"/>
      <c r="W3" s="26"/>
    </row>
    <row r="4" spans="2:42" s="143" customFormat="1" ht="18.75" customHeight="1" x14ac:dyDescent="0.3">
      <c r="B4" s="129"/>
      <c r="C4" s="634" t="s">
        <v>204</v>
      </c>
      <c r="D4" s="130"/>
      <c r="E4" s="130"/>
      <c r="F4" s="130"/>
      <c r="G4" s="130"/>
      <c r="H4" s="1283"/>
      <c r="I4" s="132"/>
      <c r="J4" s="132"/>
      <c r="K4" s="131"/>
      <c r="L4" s="132"/>
      <c r="M4" s="131"/>
      <c r="N4" s="130"/>
      <c r="O4" s="132"/>
      <c r="P4" s="130"/>
      <c r="Q4" s="130"/>
      <c r="R4" s="132"/>
      <c r="S4" s="130"/>
      <c r="T4" s="134"/>
      <c r="U4" s="1152"/>
      <c r="V4" s="135"/>
      <c r="W4" s="136"/>
      <c r="Z4" s="1089"/>
      <c r="AA4" s="1089"/>
      <c r="AB4" s="1089"/>
      <c r="AC4" s="1089"/>
      <c r="AD4" s="1090"/>
      <c r="AE4" s="1091"/>
      <c r="AF4" s="1090"/>
      <c r="AG4" s="1090"/>
      <c r="AH4" s="1090"/>
      <c r="AI4" s="1090"/>
      <c r="AJ4" s="284"/>
      <c r="AK4" s="285"/>
      <c r="AL4" s="286"/>
      <c r="AM4" s="287"/>
      <c r="AN4" s="284"/>
    </row>
    <row r="5" spans="2:42" s="143" customFormat="1" ht="13.7" customHeight="1" x14ac:dyDescent="0.3">
      <c r="B5" s="129"/>
      <c r="C5" s="327" t="str">
        <f>+geg!G9</f>
        <v>De speciale school</v>
      </c>
      <c r="D5" s="130"/>
      <c r="E5" s="130"/>
      <c r="F5" s="130"/>
      <c r="G5" s="130"/>
      <c r="H5" s="1283"/>
      <c r="I5" s="132"/>
      <c r="J5" s="132"/>
      <c r="K5" s="131"/>
      <c r="L5" s="132"/>
      <c r="M5" s="131"/>
      <c r="N5" s="130"/>
      <c r="O5" s="132"/>
      <c r="P5" s="130"/>
      <c r="Q5" s="130"/>
      <c r="R5" s="132"/>
      <c r="S5" s="130"/>
      <c r="T5" s="134"/>
      <c r="U5" s="1152"/>
      <c r="V5" s="135"/>
      <c r="W5" s="136"/>
      <c r="Z5" s="1089"/>
      <c r="AA5" s="1089"/>
      <c r="AB5" s="1089"/>
      <c r="AC5" s="1089"/>
      <c r="AD5" s="1090"/>
      <c r="AE5" s="1091"/>
      <c r="AF5" s="1090"/>
      <c r="AG5" s="1090"/>
      <c r="AH5" s="1090"/>
      <c r="AI5" s="1090"/>
      <c r="AJ5" s="284"/>
      <c r="AK5" s="285"/>
      <c r="AL5" s="286"/>
      <c r="AM5" s="287"/>
      <c r="AN5" s="284"/>
    </row>
    <row r="6" spans="2:42" ht="13.7" customHeight="1" x14ac:dyDescent="0.2">
      <c r="B6" s="21"/>
      <c r="C6" s="23"/>
      <c r="D6" s="23"/>
      <c r="E6" s="23"/>
      <c r="F6" s="88"/>
      <c r="G6" s="88"/>
      <c r="H6" s="24"/>
      <c r="I6" s="124"/>
      <c r="J6" s="124"/>
      <c r="K6" s="123"/>
      <c r="L6" s="124"/>
      <c r="M6" s="123"/>
      <c r="N6" s="23"/>
      <c r="O6" s="124"/>
      <c r="P6" s="23"/>
      <c r="Q6" s="23"/>
      <c r="R6" s="124"/>
      <c r="S6" s="23"/>
      <c r="T6" s="126"/>
      <c r="U6" s="216"/>
      <c r="V6" s="127"/>
      <c r="W6" s="26"/>
      <c r="AD6" s="1092"/>
      <c r="AE6" s="1093"/>
      <c r="AF6" s="1092"/>
      <c r="AG6" s="1092"/>
      <c r="AH6" s="1092"/>
      <c r="AI6" s="1092"/>
      <c r="AJ6" s="107"/>
      <c r="AK6" s="108"/>
      <c r="AL6" s="109"/>
      <c r="AM6" s="144"/>
      <c r="AN6" s="107"/>
    </row>
    <row r="7" spans="2:42" ht="13.7" customHeight="1" x14ac:dyDescent="0.2">
      <c r="B7" s="21"/>
      <c r="C7" s="23"/>
      <c r="D7" s="23"/>
      <c r="E7" s="23"/>
      <c r="F7" s="88"/>
      <c r="G7" s="88"/>
      <c r="H7" s="24"/>
      <c r="I7" s="124"/>
      <c r="J7" s="124"/>
      <c r="K7" s="123"/>
      <c r="L7" s="124"/>
      <c r="M7" s="123"/>
      <c r="N7" s="23"/>
      <c r="O7" s="124"/>
      <c r="P7" s="23"/>
      <c r="Q7" s="23"/>
      <c r="R7" s="124"/>
      <c r="S7" s="23"/>
      <c r="T7" s="126"/>
      <c r="U7" s="216"/>
      <c r="V7" s="127"/>
      <c r="W7" s="26"/>
      <c r="AD7" s="1092"/>
      <c r="AE7" s="1093"/>
      <c r="AF7" s="1092"/>
      <c r="AG7" s="1092"/>
      <c r="AH7" s="1092"/>
      <c r="AI7" s="1092"/>
      <c r="AJ7" s="107"/>
      <c r="AK7" s="108"/>
      <c r="AL7" s="109"/>
      <c r="AM7" s="144"/>
      <c r="AN7" s="107"/>
    </row>
    <row r="8" spans="2:42" s="145" customFormat="1" ht="13.7" customHeight="1" x14ac:dyDescent="0.25">
      <c r="B8" s="146"/>
      <c r="C8" s="23" t="s">
        <v>49</v>
      </c>
      <c r="D8" s="88"/>
      <c r="E8" s="147" t="str">
        <f>+tab!C2</f>
        <v>2014/15</v>
      </c>
      <c r="F8" s="148"/>
      <c r="G8" s="148"/>
      <c r="H8" s="1285"/>
      <c r="I8" s="150"/>
      <c r="J8" s="150"/>
      <c r="K8" s="149"/>
      <c r="L8" s="150"/>
      <c r="M8" s="149"/>
      <c r="N8" s="151"/>
      <c r="O8" s="288"/>
      <c r="P8" s="151"/>
      <c r="Q8" s="151"/>
      <c r="R8" s="150"/>
      <c r="S8" s="151"/>
      <c r="T8" s="154"/>
      <c r="U8" s="1153"/>
      <c r="V8" s="155"/>
      <c r="W8" s="156"/>
      <c r="Z8" s="1094"/>
      <c r="AA8" s="1094"/>
      <c r="AB8" s="1094"/>
      <c r="AC8" s="1094"/>
      <c r="AD8" s="1095"/>
      <c r="AE8" s="1096"/>
      <c r="AF8" s="1095"/>
      <c r="AG8" s="1095"/>
      <c r="AH8" s="1095"/>
      <c r="AI8" s="1095"/>
      <c r="AJ8" s="159"/>
      <c r="AK8" s="160"/>
      <c r="AL8" s="161"/>
      <c r="AM8" s="162"/>
      <c r="AN8" s="159"/>
    </row>
    <row r="9" spans="2:42" ht="13.7" customHeight="1" x14ac:dyDescent="0.2">
      <c r="B9" s="21"/>
      <c r="C9" s="23" t="s">
        <v>179</v>
      </c>
      <c r="D9" s="88"/>
      <c r="E9" s="147">
        <f>+tab!D3</f>
        <v>41913</v>
      </c>
      <c r="F9" s="163"/>
      <c r="G9" s="163"/>
      <c r="H9" s="309"/>
      <c r="I9" s="124"/>
      <c r="J9" s="124"/>
      <c r="K9" s="123"/>
      <c r="L9" s="124"/>
      <c r="M9" s="123"/>
      <c r="N9" s="23"/>
      <c r="O9" s="124"/>
      <c r="P9" s="23"/>
      <c r="Q9" s="23"/>
      <c r="R9" s="124"/>
      <c r="S9" s="23"/>
      <c r="T9" s="126"/>
      <c r="U9" s="216"/>
      <c r="V9" s="127"/>
      <c r="W9" s="26"/>
      <c r="AD9" s="1092"/>
      <c r="AE9" s="1093"/>
      <c r="AF9" s="1092"/>
      <c r="AG9" s="1092"/>
      <c r="AH9" s="1092"/>
      <c r="AI9" s="1092"/>
      <c r="AJ9" s="107"/>
      <c r="AK9" s="108"/>
      <c r="AL9" s="109"/>
      <c r="AM9" s="144"/>
      <c r="AN9" s="107"/>
    </row>
    <row r="10" spans="2:42" ht="13.7" customHeight="1" x14ac:dyDescent="0.25">
      <c r="B10" s="21"/>
      <c r="C10" s="23"/>
      <c r="D10" s="164"/>
      <c r="E10" s="165"/>
      <c r="F10" s="163"/>
      <c r="G10" s="163"/>
      <c r="H10" s="309"/>
      <c r="I10" s="124"/>
      <c r="J10" s="124"/>
      <c r="K10" s="123"/>
      <c r="L10" s="124"/>
      <c r="M10" s="123"/>
      <c r="N10" s="23"/>
      <c r="O10" s="124"/>
      <c r="P10" s="23"/>
      <c r="Q10" s="23"/>
      <c r="R10" s="124"/>
      <c r="S10" s="23"/>
      <c r="T10" s="126"/>
      <c r="U10" s="216"/>
      <c r="V10" s="127"/>
      <c r="W10" s="26"/>
      <c r="AD10" s="1097"/>
      <c r="AE10" s="1098"/>
      <c r="AF10" s="1097"/>
      <c r="AG10" s="1097"/>
      <c r="AH10" s="1097"/>
      <c r="AI10" s="1092"/>
      <c r="AJ10" s="289"/>
      <c r="AK10" s="290"/>
      <c r="AL10" s="291"/>
      <c r="AM10" s="292"/>
      <c r="AN10" s="289"/>
    </row>
    <row r="11" spans="2:42" ht="13.7" customHeight="1" x14ac:dyDescent="0.2">
      <c r="B11" s="21"/>
      <c r="C11" s="1110"/>
      <c r="D11" s="1111"/>
      <c r="E11" s="1112"/>
      <c r="F11" s="1113"/>
      <c r="G11" s="1114"/>
      <c r="H11" s="1115"/>
      <c r="I11" s="1116"/>
      <c r="J11" s="1116"/>
      <c r="K11" s="1117"/>
      <c r="L11" s="1116"/>
      <c r="M11" s="1118"/>
      <c r="N11" s="1119"/>
      <c r="O11" s="1120"/>
      <c r="P11" s="1119"/>
      <c r="Q11" s="1119"/>
      <c r="R11" s="1116"/>
      <c r="S11" s="1119"/>
      <c r="T11" s="1121"/>
      <c r="U11" s="1154"/>
      <c r="V11" s="293"/>
      <c r="W11" s="26"/>
      <c r="AD11" s="1097"/>
      <c r="AE11" s="1098"/>
      <c r="AF11" s="1097"/>
      <c r="AG11" s="1097"/>
      <c r="AH11" s="1097"/>
      <c r="AI11" s="1092"/>
      <c r="AJ11" s="289"/>
      <c r="AK11" s="290"/>
      <c r="AL11" s="291"/>
      <c r="AM11" s="292"/>
      <c r="AN11" s="289"/>
    </row>
    <row r="12" spans="2:42" s="239" customFormat="1" ht="13.7" customHeight="1" x14ac:dyDescent="0.2">
      <c r="B12" s="954"/>
      <c r="C12" s="1122"/>
      <c r="D12" s="1007" t="s">
        <v>180</v>
      </c>
      <c r="E12" s="1016"/>
      <c r="F12" s="1016"/>
      <c r="G12" s="1016"/>
      <c r="H12" s="1010"/>
      <c r="I12" s="1017"/>
      <c r="J12" s="1017"/>
      <c r="K12" s="1017"/>
      <c r="L12" s="1017"/>
      <c r="M12" s="1007" t="s">
        <v>664</v>
      </c>
      <c r="N12" s="1018"/>
      <c r="O12" s="1018"/>
      <c r="P12" s="1018"/>
      <c r="Q12" s="1018"/>
      <c r="R12" s="1017"/>
      <c r="S12" s="1331" t="s">
        <v>674</v>
      </c>
      <c r="T12" s="1332"/>
      <c r="U12" s="1333"/>
      <c r="V12" s="177"/>
      <c r="W12" s="955"/>
      <c r="X12" s="180"/>
      <c r="Y12" s="180"/>
      <c r="Z12" s="1099"/>
      <c r="AA12" s="1100"/>
      <c r="AB12" s="1087"/>
      <c r="AC12" s="1087"/>
      <c r="AD12" s="1087"/>
      <c r="AE12" s="1087"/>
      <c r="AF12" s="1087"/>
      <c r="AG12" s="1087"/>
      <c r="AH12" s="1087"/>
      <c r="AI12" s="1087"/>
      <c r="AO12" s="274"/>
      <c r="AP12" s="274"/>
    </row>
    <row r="13" spans="2:42" ht="13.7" customHeight="1" x14ac:dyDescent="0.2">
      <c r="B13" s="21"/>
      <c r="C13" s="1123"/>
      <c r="D13" s="991" t="s">
        <v>707</v>
      </c>
      <c r="E13" s="991" t="s">
        <v>124</v>
      </c>
      <c r="F13" s="991" t="s">
        <v>182</v>
      </c>
      <c r="G13" s="1278" t="s">
        <v>183</v>
      </c>
      <c r="H13" s="1279" t="s">
        <v>184</v>
      </c>
      <c r="I13" s="1278" t="s">
        <v>185</v>
      </c>
      <c r="J13" s="1278" t="s">
        <v>186</v>
      </c>
      <c r="K13" s="1023" t="s">
        <v>187</v>
      </c>
      <c r="L13" s="1022"/>
      <c r="M13" s="1009" t="s">
        <v>665</v>
      </c>
      <c r="N13" s="1009" t="s">
        <v>667</v>
      </c>
      <c r="O13" s="1009" t="s">
        <v>669</v>
      </c>
      <c r="P13" s="1009" t="s">
        <v>671</v>
      </c>
      <c r="Q13" s="1011" t="s">
        <v>673</v>
      </c>
      <c r="R13" s="1022"/>
      <c r="S13" s="1021" t="s">
        <v>675</v>
      </c>
      <c r="T13" s="1021" t="s">
        <v>678</v>
      </c>
      <c r="U13" s="1131" t="s">
        <v>188</v>
      </c>
      <c r="V13" s="183"/>
      <c r="W13" s="956"/>
      <c r="X13" s="186"/>
      <c r="Y13" s="186"/>
      <c r="Z13" s="1101" t="s">
        <v>194</v>
      </c>
      <c r="AA13" s="1102" t="s">
        <v>680</v>
      </c>
      <c r="AB13" s="1103" t="s">
        <v>681</v>
      </c>
      <c r="AC13" s="1103" t="s">
        <v>681</v>
      </c>
      <c r="AD13" s="1103" t="s">
        <v>684</v>
      </c>
      <c r="AE13" s="1103" t="s">
        <v>689</v>
      </c>
      <c r="AF13" s="1103" t="s">
        <v>687</v>
      </c>
      <c r="AG13" s="1103" t="s">
        <v>690</v>
      </c>
      <c r="AH13" s="1103" t="s">
        <v>189</v>
      </c>
      <c r="AI13" s="1104" t="s">
        <v>190</v>
      </c>
      <c r="AM13" s="51"/>
      <c r="AN13" s="51"/>
      <c r="AO13" s="274"/>
      <c r="AP13" s="276"/>
    </row>
    <row r="14" spans="2:42" s="217" customFormat="1" ht="13.7" customHeight="1" x14ac:dyDescent="0.2">
      <c r="B14" s="15"/>
      <c r="C14" s="1124"/>
      <c r="D14" s="1016"/>
      <c r="E14" s="991"/>
      <c r="F14" s="1022"/>
      <c r="G14" s="1278" t="s">
        <v>191</v>
      </c>
      <c r="H14" s="1279" t="s">
        <v>192</v>
      </c>
      <c r="I14" s="1278"/>
      <c r="J14" s="1278"/>
      <c r="K14" s="1023" t="s">
        <v>193</v>
      </c>
      <c r="L14" s="1022"/>
      <c r="M14" s="1009" t="s">
        <v>666</v>
      </c>
      <c r="N14" s="1009" t="s">
        <v>668</v>
      </c>
      <c r="O14" s="1009" t="s">
        <v>670</v>
      </c>
      <c r="P14" s="1009" t="s">
        <v>672</v>
      </c>
      <c r="Q14" s="1011" t="s">
        <v>196</v>
      </c>
      <c r="R14" s="1022"/>
      <c r="S14" s="1021" t="s">
        <v>676</v>
      </c>
      <c r="T14" s="1021" t="s">
        <v>677</v>
      </c>
      <c r="U14" s="1131" t="s">
        <v>196</v>
      </c>
      <c r="V14" s="190"/>
      <c r="W14" s="191"/>
      <c r="X14" s="187"/>
      <c r="Y14" s="187"/>
      <c r="Z14" s="1103" t="s">
        <v>679</v>
      </c>
      <c r="AA14" s="1105">
        <f>+tab!$C$156</f>
        <v>0.62</v>
      </c>
      <c r="AB14" s="1103" t="s">
        <v>682</v>
      </c>
      <c r="AC14" s="1103" t="s">
        <v>683</v>
      </c>
      <c r="AD14" s="1103" t="s">
        <v>685</v>
      </c>
      <c r="AE14" s="1103" t="s">
        <v>688</v>
      </c>
      <c r="AF14" s="1103" t="s">
        <v>688</v>
      </c>
      <c r="AG14" s="1103" t="s">
        <v>686</v>
      </c>
      <c r="AH14" s="1103"/>
      <c r="AI14" s="1103" t="s">
        <v>195</v>
      </c>
      <c r="AP14" s="218"/>
    </row>
    <row r="15" spans="2:42" ht="13.7" customHeight="1" x14ac:dyDescent="0.2">
      <c r="B15" s="21"/>
      <c r="C15" s="1124"/>
      <c r="D15" s="1016"/>
      <c r="E15" s="1016"/>
      <c r="F15" s="1016"/>
      <c r="G15" s="1016"/>
      <c r="H15" s="1288"/>
      <c r="I15" s="1019"/>
      <c r="J15" s="1019"/>
      <c r="K15" s="1023"/>
      <c r="L15" s="1024"/>
      <c r="M15" s="1024"/>
      <c r="N15" s="1024"/>
      <c r="O15" s="1024"/>
      <c r="P15" s="1024"/>
      <c r="Q15" s="1024"/>
      <c r="R15" s="1024"/>
      <c r="S15" s="1025"/>
      <c r="T15" s="1025"/>
      <c r="U15" s="1132"/>
      <c r="V15" s="6"/>
      <c r="W15" s="26"/>
      <c r="AD15" s="1086"/>
      <c r="AE15" s="1086"/>
      <c r="AM15" s="51"/>
      <c r="AN15" s="51"/>
      <c r="AP15" s="195"/>
    </row>
    <row r="16" spans="2:42" ht="13.7" customHeight="1" x14ac:dyDescent="0.2">
      <c r="B16" s="21"/>
      <c r="C16" s="45"/>
      <c r="D16" s="196"/>
      <c r="E16" s="196"/>
      <c r="F16" s="196"/>
      <c r="G16" s="48"/>
      <c r="H16" s="197"/>
      <c r="I16" s="48"/>
      <c r="J16" s="198"/>
      <c r="K16" s="199"/>
      <c r="L16" s="964"/>
      <c r="M16" s="961"/>
      <c r="N16" s="961"/>
      <c r="O16" s="1026" t="str">
        <f>IF(K16="","",IF(K16*40&gt;40,40,K16*40))</f>
        <v/>
      </c>
      <c r="P16" s="1026"/>
      <c r="Q16" s="1026" t="str">
        <f>IF(K16="","",SUM(M16:P16))</f>
        <v/>
      </c>
      <c r="R16" s="964"/>
      <c r="S16" s="1027" t="str">
        <f t="shared" ref="S16:S47" si="0">IF(K16="","",(1659*K16-Q16)*AC16)</f>
        <v/>
      </c>
      <c r="T16" s="1015" t="str">
        <f>IF(K16="","",(Q16*AD16)+AB16*(AE16+AF16*(1-AG16)))</f>
        <v/>
      </c>
      <c r="U16" s="1133" t="str">
        <f>IF(K16="","",(S16+T16))</f>
        <v/>
      </c>
      <c r="V16" s="190"/>
      <c r="W16" s="957"/>
      <c r="X16" s="201"/>
      <c r="Y16" s="201"/>
      <c r="Z16" s="1106" t="str">
        <f t="shared" ref="Z16:Z47" si="1">IF(I16="","",VLOOKUP(I16,Schaal2014,J16+1,FALSE))</f>
        <v/>
      </c>
      <c r="AA16" s="1107">
        <f>+tab!$C$156</f>
        <v>0.62</v>
      </c>
      <c r="AB16" s="1108" t="e">
        <f>Z16*12/1659</f>
        <v>#VALUE!</v>
      </c>
      <c r="AC16" s="1108" t="e">
        <f>Z16*12*(1+AA16)/1659</f>
        <v>#VALUE!</v>
      </c>
      <c r="AD16" s="1108" t="e">
        <f>AC16-AB16</f>
        <v>#VALUE!</v>
      </c>
      <c r="AE16" s="1086" t="e">
        <f t="shared" ref="AE16:AE47" si="2">O16+P16</f>
        <v>#VALUE!</v>
      </c>
      <c r="AF16" s="1086">
        <f t="shared" ref="AF16:AF47" si="3">M16+N16</f>
        <v>0</v>
      </c>
      <c r="AG16" s="1109">
        <f>IF(I16&gt;8,tab!C$157,tab!C$160)</f>
        <v>0.4</v>
      </c>
      <c r="AH16" s="1086">
        <f t="shared" ref="AH16:AH47" si="4">IF(G16&lt;25,0,IF(G16=25,25,IF(G16&lt;40,0,IF(G16=40,40,IF(G16&gt;=40,0)))))</f>
        <v>0</v>
      </c>
      <c r="AI16" s="1086">
        <f t="shared" ref="AI16:AI47" si="5">IF(AH16=25,Z16*1.08*K16/2,IF(AH16=40,Z16*1.08*K16,IF(AH16=0,0)))</f>
        <v>0</v>
      </c>
    </row>
    <row r="17" spans="2:40" ht="13.7" customHeight="1" x14ac:dyDescent="0.2">
      <c r="B17" s="21"/>
      <c r="C17" s="45"/>
      <c r="D17" s="196"/>
      <c r="E17" s="196"/>
      <c r="F17" s="196"/>
      <c r="G17" s="48"/>
      <c r="H17" s="197"/>
      <c r="I17" s="48"/>
      <c r="J17" s="198"/>
      <c r="K17" s="199"/>
      <c r="L17" s="964"/>
      <c r="M17" s="961"/>
      <c r="N17" s="961"/>
      <c r="O17" s="1026" t="str">
        <f t="shared" ref="O17:O65" si="6">IF(K17="","",IF(K17*40&gt;40,40,K17*40))</f>
        <v/>
      </c>
      <c r="P17" s="1026"/>
      <c r="Q17" s="1026" t="str">
        <f t="shared" ref="Q17:Q65" si="7">IF(K17="","",SUM(M17:P17))</f>
        <v/>
      </c>
      <c r="R17" s="964"/>
      <c r="S17" s="1027" t="str">
        <f t="shared" si="0"/>
        <v/>
      </c>
      <c r="T17" s="1015" t="str">
        <f t="shared" ref="T17:T65" si="8">IF(K17="","",(Q17*AD17)+AB17*(AE17+AF17*(1-AG17)))</f>
        <v/>
      </c>
      <c r="U17" s="1133" t="str">
        <f t="shared" ref="U17:U65" si="9">IF(K17="","",(S17+T17))</f>
        <v/>
      </c>
      <c r="V17" s="491"/>
      <c r="W17" s="26"/>
      <c r="Z17" s="1106" t="str">
        <f t="shared" si="1"/>
        <v/>
      </c>
      <c r="AA17" s="1107">
        <f>+tab!$C$156</f>
        <v>0.62</v>
      </c>
      <c r="AB17" s="1108" t="e">
        <f t="shared" ref="AB17:AB65" si="10">Z17*12/1659</f>
        <v>#VALUE!</v>
      </c>
      <c r="AC17" s="1108" t="e">
        <f t="shared" ref="AC17:AC65" si="11">Z17*12*(1+AA17)/1659</f>
        <v>#VALUE!</v>
      </c>
      <c r="AD17" s="1108" t="e">
        <f t="shared" ref="AD17:AD65" si="12">AC17-AB17</f>
        <v>#VALUE!</v>
      </c>
      <c r="AE17" s="1086" t="e">
        <f t="shared" si="2"/>
        <v>#VALUE!</v>
      </c>
      <c r="AF17" s="1086">
        <f t="shared" si="3"/>
        <v>0</v>
      </c>
      <c r="AG17" s="1109">
        <f>IF(I17&gt;8,tab!C$157,tab!C$160)</f>
        <v>0.4</v>
      </c>
      <c r="AH17" s="1086">
        <f t="shared" si="4"/>
        <v>0</v>
      </c>
      <c r="AI17" s="1086">
        <f t="shared" si="5"/>
        <v>0</v>
      </c>
      <c r="AM17" s="51"/>
      <c r="AN17" s="51"/>
    </row>
    <row r="18" spans="2:40" ht="13.7" customHeight="1" x14ac:dyDescent="0.2">
      <c r="B18" s="21"/>
      <c r="C18" s="45"/>
      <c r="D18" s="196"/>
      <c r="E18" s="196"/>
      <c r="F18" s="196"/>
      <c r="G18" s="48"/>
      <c r="H18" s="197"/>
      <c r="I18" s="48"/>
      <c r="J18" s="198"/>
      <c r="K18" s="199"/>
      <c r="L18" s="964"/>
      <c r="M18" s="961"/>
      <c r="N18" s="961"/>
      <c r="O18" s="1026" t="str">
        <f t="shared" si="6"/>
        <v/>
      </c>
      <c r="P18" s="1026"/>
      <c r="Q18" s="1026" t="str">
        <f t="shared" si="7"/>
        <v/>
      </c>
      <c r="R18" s="964"/>
      <c r="S18" s="1027" t="str">
        <f t="shared" si="0"/>
        <v/>
      </c>
      <c r="T18" s="1015" t="str">
        <f t="shared" si="8"/>
        <v/>
      </c>
      <c r="U18" s="1133" t="str">
        <f t="shared" si="9"/>
        <v/>
      </c>
      <c r="V18" s="491"/>
      <c r="W18" s="26"/>
      <c r="Z18" s="1106" t="str">
        <f t="shared" si="1"/>
        <v/>
      </c>
      <c r="AA18" s="1107">
        <f>+tab!$C$156</f>
        <v>0.62</v>
      </c>
      <c r="AB18" s="1108" t="e">
        <f t="shared" si="10"/>
        <v>#VALUE!</v>
      </c>
      <c r="AC18" s="1108" t="e">
        <f t="shared" si="11"/>
        <v>#VALUE!</v>
      </c>
      <c r="AD18" s="1108" t="e">
        <f t="shared" si="12"/>
        <v>#VALUE!</v>
      </c>
      <c r="AE18" s="1086" t="e">
        <f t="shared" si="2"/>
        <v>#VALUE!</v>
      </c>
      <c r="AF18" s="1086">
        <f t="shared" si="3"/>
        <v>0</v>
      </c>
      <c r="AG18" s="1109">
        <f>IF(I18&gt;8,tab!C$157,tab!C$160)</f>
        <v>0.4</v>
      </c>
      <c r="AH18" s="1086">
        <f t="shared" si="4"/>
        <v>0</v>
      </c>
      <c r="AI18" s="1086">
        <f t="shared" si="5"/>
        <v>0</v>
      </c>
      <c r="AM18" s="51"/>
      <c r="AN18" s="51"/>
    </row>
    <row r="19" spans="2:40" ht="13.7" customHeight="1" x14ac:dyDescent="0.2">
      <c r="B19" s="21"/>
      <c r="C19" s="45"/>
      <c r="D19" s="196"/>
      <c r="E19" s="196"/>
      <c r="F19" s="196"/>
      <c r="G19" s="48"/>
      <c r="H19" s="197"/>
      <c r="I19" s="48"/>
      <c r="J19" s="198"/>
      <c r="K19" s="199"/>
      <c r="L19" s="964"/>
      <c r="M19" s="961"/>
      <c r="N19" s="961"/>
      <c r="O19" s="1026" t="str">
        <f t="shared" si="6"/>
        <v/>
      </c>
      <c r="P19" s="1026"/>
      <c r="Q19" s="1026" t="str">
        <f t="shared" si="7"/>
        <v/>
      </c>
      <c r="R19" s="964"/>
      <c r="S19" s="1027" t="str">
        <f t="shared" si="0"/>
        <v/>
      </c>
      <c r="T19" s="1015" t="str">
        <f t="shared" si="8"/>
        <v/>
      </c>
      <c r="U19" s="1133" t="str">
        <f t="shared" si="9"/>
        <v/>
      </c>
      <c r="V19" s="491"/>
      <c r="W19" s="26"/>
      <c r="Z19" s="1106" t="str">
        <f t="shared" si="1"/>
        <v/>
      </c>
      <c r="AA19" s="1107">
        <f>+tab!$C$156</f>
        <v>0.62</v>
      </c>
      <c r="AB19" s="1108" t="e">
        <f t="shared" si="10"/>
        <v>#VALUE!</v>
      </c>
      <c r="AC19" s="1108" t="e">
        <f t="shared" si="11"/>
        <v>#VALUE!</v>
      </c>
      <c r="AD19" s="1108" t="e">
        <f t="shared" si="12"/>
        <v>#VALUE!</v>
      </c>
      <c r="AE19" s="1086" t="e">
        <f t="shared" si="2"/>
        <v>#VALUE!</v>
      </c>
      <c r="AF19" s="1086">
        <f t="shared" si="3"/>
        <v>0</v>
      </c>
      <c r="AG19" s="1109">
        <f>IF(I19&gt;8,tab!C$157,tab!C$160)</f>
        <v>0.4</v>
      </c>
      <c r="AH19" s="1086">
        <f t="shared" si="4"/>
        <v>0</v>
      </c>
      <c r="AI19" s="1086">
        <f t="shared" si="5"/>
        <v>0</v>
      </c>
      <c r="AM19" s="51"/>
      <c r="AN19" s="51"/>
    </row>
    <row r="20" spans="2:40" ht="13.7" customHeight="1" x14ac:dyDescent="0.2">
      <c r="B20" s="21"/>
      <c r="C20" s="45"/>
      <c r="D20" s="196"/>
      <c r="E20" s="196"/>
      <c r="F20" s="196"/>
      <c r="G20" s="48"/>
      <c r="H20" s="197"/>
      <c r="I20" s="48"/>
      <c r="J20" s="198"/>
      <c r="K20" s="199"/>
      <c r="L20" s="964"/>
      <c r="M20" s="961"/>
      <c r="N20" s="961"/>
      <c r="O20" s="1026" t="str">
        <f t="shared" si="6"/>
        <v/>
      </c>
      <c r="P20" s="1026"/>
      <c r="Q20" s="1026" t="str">
        <f t="shared" si="7"/>
        <v/>
      </c>
      <c r="R20" s="964"/>
      <c r="S20" s="1027" t="str">
        <f t="shared" si="0"/>
        <v/>
      </c>
      <c r="T20" s="1015" t="str">
        <f t="shared" si="8"/>
        <v/>
      </c>
      <c r="U20" s="1133" t="str">
        <f t="shared" si="9"/>
        <v/>
      </c>
      <c r="V20" s="491"/>
      <c r="W20" s="26"/>
      <c r="Z20" s="1106" t="str">
        <f t="shared" si="1"/>
        <v/>
      </c>
      <c r="AA20" s="1107">
        <f>+tab!$C$156</f>
        <v>0.62</v>
      </c>
      <c r="AB20" s="1108" t="e">
        <f t="shared" si="10"/>
        <v>#VALUE!</v>
      </c>
      <c r="AC20" s="1108" t="e">
        <f t="shared" si="11"/>
        <v>#VALUE!</v>
      </c>
      <c r="AD20" s="1108" t="e">
        <f t="shared" si="12"/>
        <v>#VALUE!</v>
      </c>
      <c r="AE20" s="1086" t="e">
        <f t="shared" si="2"/>
        <v>#VALUE!</v>
      </c>
      <c r="AF20" s="1086">
        <f t="shared" si="3"/>
        <v>0</v>
      </c>
      <c r="AG20" s="1109">
        <f>IF(I20&gt;8,tab!C$157,tab!C$160)</f>
        <v>0.4</v>
      </c>
      <c r="AH20" s="1086">
        <f t="shared" si="4"/>
        <v>0</v>
      </c>
      <c r="AI20" s="1086">
        <f t="shared" si="5"/>
        <v>0</v>
      </c>
      <c r="AM20" s="51"/>
      <c r="AN20" s="51"/>
    </row>
    <row r="21" spans="2:40" ht="13.7" customHeight="1" x14ac:dyDescent="0.2">
      <c r="B21" s="21"/>
      <c r="C21" s="45"/>
      <c r="D21" s="196"/>
      <c r="E21" s="196"/>
      <c r="F21" s="196"/>
      <c r="G21" s="48"/>
      <c r="H21" s="197"/>
      <c r="I21" s="48"/>
      <c r="J21" s="198"/>
      <c r="K21" s="199"/>
      <c r="L21" s="964"/>
      <c r="M21" s="961"/>
      <c r="N21" s="961"/>
      <c r="O21" s="1026" t="str">
        <f t="shared" si="6"/>
        <v/>
      </c>
      <c r="P21" s="1026"/>
      <c r="Q21" s="1026" t="str">
        <f t="shared" si="7"/>
        <v/>
      </c>
      <c r="R21" s="964"/>
      <c r="S21" s="1027" t="str">
        <f t="shared" si="0"/>
        <v/>
      </c>
      <c r="T21" s="1015" t="str">
        <f t="shared" si="8"/>
        <v/>
      </c>
      <c r="U21" s="1133" t="str">
        <f t="shared" si="9"/>
        <v/>
      </c>
      <c r="V21" s="491"/>
      <c r="W21" s="26"/>
      <c r="Z21" s="1106" t="str">
        <f t="shared" si="1"/>
        <v/>
      </c>
      <c r="AA21" s="1107">
        <f>+tab!$C$156</f>
        <v>0.62</v>
      </c>
      <c r="AB21" s="1108" t="e">
        <f t="shared" si="10"/>
        <v>#VALUE!</v>
      </c>
      <c r="AC21" s="1108" t="e">
        <f t="shared" si="11"/>
        <v>#VALUE!</v>
      </c>
      <c r="AD21" s="1108" t="e">
        <f t="shared" si="12"/>
        <v>#VALUE!</v>
      </c>
      <c r="AE21" s="1086" t="e">
        <f t="shared" si="2"/>
        <v>#VALUE!</v>
      </c>
      <c r="AF21" s="1086">
        <f t="shared" si="3"/>
        <v>0</v>
      </c>
      <c r="AG21" s="1109">
        <f>IF(I21&gt;8,tab!C$157,tab!C$160)</f>
        <v>0.4</v>
      </c>
      <c r="AH21" s="1086">
        <f t="shared" si="4"/>
        <v>0</v>
      </c>
      <c r="AI21" s="1086">
        <f t="shared" si="5"/>
        <v>0</v>
      </c>
      <c r="AM21" s="51"/>
      <c r="AN21" s="51"/>
    </row>
    <row r="22" spans="2:40" ht="13.7" customHeight="1" x14ac:dyDescent="0.2">
      <c r="B22" s="21"/>
      <c r="C22" s="45"/>
      <c r="D22" s="196"/>
      <c r="E22" s="196"/>
      <c r="F22" s="196"/>
      <c r="G22" s="48"/>
      <c r="H22" s="197"/>
      <c r="I22" s="48"/>
      <c r="J22" s="198"/>
      <c r="K22" s="199"/>
      <c r="L22" s="964"/>
      <c r="M22" s="961"/>
      <c r="N22" s="961"/>
      <c r="O22" s="1026" t="str">
        <f t="shared" si="6"/>
        <v/>
      </c>
      <c r="P22" s="1026"/>
      <c r="Q22" s="1026" t="str">
        <f t="shared" si="7"/>
        <v/>
      </c>
      <c r="R22" s="964"/>
      <c r="S22" s="1027" t="str">
        <f t="shared" si="0"/>
        <v/>
      </c>
      <c r="T22" s="1015" t="str">
        <f t="shared" si="8"/>
        <v/>
      </c>
      <c r="U22" s="1133" t="str">
        <f t="shared" si="9"/>
        <v/>
      </c>
      <c r="V22" s="491"/>
      <c r="W22" s="26"/>
      <c r="Z22" s="1106" t="str">
        <f t="shared" si="1"/>
        <v/>
      </c>
      <c r="AA22" s="1107">
        <f>+tab!$C$156</f>
        <v>0.62</v>
      </c>
      <c r="AB22" s="1108" t="e">
        <f t="shared" si="10"/>
        <v>#VALUE!</v>
      </c>
      <c r="AC22" s="1108" t="e">
        <f t="shared" si="11"/>
        <v>#VALUE!</v>
      </c>
      <c r="AD22" s="1108" t="e">
        <f t="shared" si="12"/>
        <v>#VALUE!</v>
      </c>
      <c r="AE22" s="1086" t="e">
        <f t="shared" si="2"/>
        <v>#VALUE!</v>
      </c>
      <c r="AF22" s="1086">
        <f t="shared" si="3"/>
        <v>0</v>
      </c>
      <c r="AG22" s="1109">
        <f>IF(I22&gt;8,tab!C$157,tab!C$160)</f>
        <v>0.4</v>
      </c>
      <c r="AH22" s="1086">
        <f t="shared" si="4"/>
        <v>0</v>
      </c>
      <c r="AI22" s="1086">
        <f t="shared" si="5"/>
        <v>0</v>
      </c>
      <c r="AM22" s="51"/>
      <c r="AN22" s="51"/>
    </row>
    <row r="23" spans="2:40" ht="13.7" customHeight="1" x14ac:dyDescent="0.2">
      <c r="B23" s="21"/>
      <c r="C23" s="45"/>
      <c r="D23" s="196"/>
      <c r="E23" s="196"/>
      <c r="F23" s="196"/>
      <c r="G23" s="48"/>
      <c r="H23" s="197"/>
      <c r="I23" s="48"/>
      <c r="J23" s="198"/>
      <c r="K23" s="199"/>
      <c r="L23" s="964"/>
      <c r="M23" s="961"/>
      <c r="N23" s="961"/>
      <c r="O23" s="1026" t="str">
        <f t="shared" si="6"/>
        <v/>
      </c>
      <c r="P23" s="1026"/>
      <c r="Q23" s="1026" t="str">
        <f t="shared" si="7"/>
        <v/>
      </c>
      <c r="R23" s="964"/>
      <c r="S23" s="1027" t="str">
        <f t="shared" si="0"/>
        <v/>
      </c>
      <c r="T23" s="1015" t="str">
        <f t="shared" si="8"/>
        <v/>
      </c>
      <c r="U23" s="1133" t="str">
        <f t="shared" si="9"/>
        <v/>
      </c>
      <c r="V23" s="491"/>
      <c r="W23" s="26"/>
      <c r="Z23" s="1106" t="str">
        <f t="shared" si="1"/>
        <v/>
      </c>
      <c r="AA23" s="1107">
        <f>+tab!$C$156</f>
        <v>0.62</v>
      </c>
      <c r="AB23" s="1108" t="e">
        <f t="shared" si="10"/>
        <v>#VALUE!</v>
      </c>
      <c r="AC23" s="1108" t="e">
        <f t="shared" si="11"/>
        <v>#VALUE!</v>
      </c>
      <c r="AD23" s="1108" t="e">
        <f t="shared" si="12"/>
        <v>#VALUE!</v>
      </c>
      <c r="AE23" s="1086" t="e">
        <f t="shared" si="2"/>
        <v>#VALUE!</v>
      </c>
      <c r="AF23" s="1086">
        <f t="shared" si="3"/>
        <v>0</v>
      </c>
      <c r="AG23" s="1109">
        <f>IF(I23&gt;8,tab!C$157,tab!C$160)</f>
        <v>0.4</v>
      </c>
      <c r="AH23" s="1086">
        <f t="shared" si="4"/>
        <v>0</v>
      </c>
      <c r="AI23" s="1086">
        <f t="shared" si="5"/>
        <v>0</v>
      </c>
      <c r="AM23" s="51"/>
      <c r="AN23" s="51"/>
    </row>
    <row r="24" spans="2:40" ht="13.7" customHeight="1" x14ac:dyDescent="0.2">
      <c r="B24" s="21"/>
      <c r="C24" s="45"/>
      <c r="D24" s="196"/>
      <c r="E24" s="196"/>
      <c r="F24" s="196"/>
      <c r="G24" s="48"/>
      <c r="H24" s="197"/>
      <c r="I24" s="48"/>
      <c r="J24" s="198"/>
      <c r="K24" s="199"/>
      <c r="L24" s="964"/>
      <c r="M24" s="961"/>
      <c r="N24" s="961"/>
      <c r="O24" s="1026" t="str">
        <f t="shared" si="6"/>
        <v/>
      </c>
      <c r="P24" s="1026"/>
      <c r="Q24" s="1026" t="str">
        <f t="shared" si="7"/>
        <v/>
      </c>
      <c r="R24" s="964"/>
      <c r="S24" s="1027" t="str">
        <f t="shared" si="0"/>
        <v/>
      </c>
      <c r="T24" s="1015" t="str">
        <f t="shared" si="8"/>
        <v/>
      </c>
      <c r="U24" s="1133" t="str">
        <f t="shared" si="9"/>
        <v/>
      </c>
      <c r="V24" s="491"/>
      <c r="W24" s="26"/>
      <c r="Z24" s="1106" t="str">
        <f t="shared" si="1"/>
        <v/>
      </c>
      <c r="AA24" s="1107">
        <f>+tab!$C$156</f>
        <v>0.62</v>
      </c>
      <c r="AB24" s="1108" t="e">
        <f t="shared" si="10"/>
        <v>#VALUE!</v>
      </c>
      <c r="AC24" s="1108" t="e">
        <f t="shared" si="11"/>
        <v>#VALUE!</v>
      </c>
      <c r="AD24" s="1108" t="e">
        <f t="shared" si="12"/>
        <v>#VALUE!</v>
      </c>
      <c r="AE24" s="1086" t="e">
        <f t="shared" si="2"/>
        <v>#VALUE!</v>
      </c>
      <c r="AF24" s="1086">
        <f t="shared" si="3"/>
        <v>0</v>
      </c>
      <c r="AG24" s="1109">
        <f>IF(I24&gt;8,tab!C$157,tab!C$160)</f>
        <v>0.4</v>
      </c>
      <c r="AH24" s="1086">
        <f t="shared" si="4"/>
        <v>0</v>
      </c>
      <c r="AI24" s="1086">
        <f t="shared" si="5"/>
        <v>0</v>
      </c>
      <c r="AM24" s="51"/>
      <c r="AN24" s="51"/>
    </row>
    <row r="25" spans="2:40" ht="13.7" customHeight="1" x14ac:dyDescent="0.2">
      <c r="B25" s="21"/>
      <c r="C25" s="45"/>
      <c r="D25" s="196"/>
      <c r="E25" s="196"/>
      <c r="F25" s="196"/>
      <c r="G25" s="48"/>
      <c r="H25" s="197"/>
      <c r="I25" s="48"/>
      <c r="J25" s="198"/>
      <c r="K25" s="199"/>
      <c r="L25" s="964"/>
      <c r="M25" s="961"/>
      <c r="N25" s="961"/>
      <c r="O25" s="1026" t="str">
        <f t="shared" si="6"/>
        <v/>
      </c>
      <c r="P25" s="1026"/>
      <c r="Q25" s="1026" t="str">
        <f t="shared" si="7"/>
        <v/>
      </c>
      <c r="R25" s="964"/>
      <c r="S25" s="1027" t="str">
        <f t="shared" si="0"/>
        <v/>
      </c>
      <c r="T25" s="1015" t="str">
        <f t="shared" si="8"/>
        <v/>
      </c>
      <c r="U25" s="1133" t="str">
        <f t="shared" si="9"/>
        <v/>
      </c>
      <c r="V25" s="491"/>
      <c r="W25" s="26"/>
      <c r="Z25" s="1106" t="str">
        <f t="shared" si="1"/>
        <v/>
      </c>
      <c r="AA25" s="1107">
        <f>+tab!$C$156</f>
        <v>0.62</v>
      </c>
      <c r="AB25" s="1108" t="e">
        <f t="shared" si="10"/>
        <v>#VALUE!</v>
      </c>
      <c r="AC25" s="1108" t="e">
        <f t="shared" si="11"/>
        <v>#VALUE!</v>
      </c>
      <c r="AD25" s="1108" t="e">
        <f t="shared" si="12"/>
        <v>#VALUE!</v>
      </c>
      <c r="AE25" s="1086" t="e">
        <f t="shared" si="2"/>
        <v>#VALUE!</v>
      </c>
      <c r="AF25" s="1086">
        <f t="shared" si="3"/>
        <v>0</v>
      </c>
      <c r="AG25" s="1109">
        <f>IF(I25&gt;8,tab!C$157,tab!C$160)</f>
        <v>0.4</v>
      </c>
      <c r="AH25" s="1086">
        <f t="shared" si="4"/>
        <v>0</v>
      </c>
      <c r="AI25" s="1086">
        <f t="shared" si="5"/>
        <v>0</v>
      </c>
      <c r="AM25" s="51"/>
      <c r="AN25" s="51"/>
    </row>
    <row r="26" spans="2:40" ht="13.7" customHeight="1" x14ac:dyDescent="0.2">
      <c r="B26" s="21"/>
      <c r="C26" s="45"/>
      <c r="D26" s="196"/>
      <c r="E26" s="196"/>
      <c r="F26" s="196"/>
      <c r="G26" s="48"/>
      <c r="H26" s="197"/>
      <c r="I26" s="48"/>
      <c r="J26" s="198"/>
      <c r="K26" s="199"/>
      <c r="L26" s="964"/>
      <c r="M26" s="961"/>
      <c r="N26" s="961"/>
      <c r="O26" s="1026" t="str">
        <f t="shared" si="6"/>
        <v/>
      </c>
      <c r="P26" s="1026"/>
      <c r="Q26" s="1026" t="str">
        <f t="shared" si="7"/>
        <v/>
      </c>
      <c r="R26" s="964"/>
      <c r="S26" s="1027" t="str">
        <f t="shared" si="0"/>
        <v/>
      </c>
      <c r="T26" s="1015" t="str">
        <f t="shared" si="8"/>
        <v/>
      </c>
      <c r="U26" s="1133" t="str">
        <f t="shared" si="9"/>
        <v/>
      </c>
      <c r="V26" s="491"/>
      <c r="W26" s="26"/>
      <c r="Z26" s="1106" t="str">
        <f t="shared" si="1"/>
        <v/>
      </c>
      <c r="AA26" s="1107">
        <f>+tab!$C$156</f>
        <v>0.62</v>
      </c>
      <c r="AB26" s="1108" t="e">
        <f t="shared" si="10"/>
        <v>#VALUE!</v>
      </c>
      <c r="AC26" s="1108" t="e">
        <f t="shared" si="11"/>
        <v>#VALUE!</v>
      </c>
      <c r="AD26" s="1108" t="e">
        <f t="shared" si="12"/>
        <v>#VALUE!</v>
      </c>
      <c r="AE26" s="1086" t="e">
        <f t="shared" si="2"/>
        <v>#VALUE!</v>
      </c>
      <c r="AF26" s="1086">
        <f t="shared" si="3"/>
        <v>0</v>
      </c>
      <c r="AG26" s="1109">
        <f>IF(I26&gt;8,tab!C$157,tab!C$160)</f>
        <v>0.4</v>
      </c>
      <c r="AH26" s="1086">
        <f t="shared" si="4"/>
        <v>0</v>
      </c>
      <c r="AI26" s="1086">
        <f t="shared" si="5"/>
        <v>0</v>
      </c>
      <c r="AM26" s="51"/>
      <c r="AN26" s="51"/>
    </row>
    <row r="27" spans="2:40" ht="13.7" customHeight="1" x14ac:dyDescent="0.2">
      <c r="B27" s="21"/>
      <c r="C27" s="45"/>
      <c r="D27" s="196"/>
      <c r="E27" s="196"/>
      <c r="F27" s="196"/>
      <c r="G27" s="48"/>
      <c r="H27" s="197"/>
      <c r="I27" s="48"/>
      <c r="J27" s="198"/>
      <c r="K27" s="199"/>
      <c r="L27" s="964"/>
      <c r="M27" s="961"/>
      <c r="N27" s="961"/>
      <c r="O27" s="1026" t="str">
        <f t="shared" si="6"/>
        <v/>
      </c>
      <c r="P27" s="1026"/>
      <c r="Q27" s="1026" t="str">
        <f t="shared" si="7"/>
        <v/>
      </c>
      <c r="R27" s="964"/>
      <c r="S27" s="1027" t="str">
        <f t="shared" si="0"/>
        <v/>
      </c>
      <c r="T27" s="1015" t="str">
        <f t="shared" si="8"/>
        <v/>
      </c>
      <c r="U27" s="1133" t="str">
        <f t="shared" si="9"/>
        <v/>
      </c>
      <c r="V27" s="491"/>
      <c r="W27" s="26"/>
      <c r="Z27" s="1106" t="str">
        <f t="shared" si="1"/>
        <v/>
      </c>
      <c r="AA27" s="1107">
        <f>+tab!$C$156</f>
        <v>0.62</v>
      </c>
      <c r="AB27" s="1108" t="e">
        <f t="shared" si="10"/>
        <v>#VALUE!</v>
      </c>
      <c r="AC27" s="1108" t="e">
        <f t="shared" si="11"/>
        <v>#VALUE!</v>
      </c>
      <c r="AD27" s="1108" t="e">
        <f t="shared" si="12"/>
        <v>#VALUE!</v>
      </c>
      <c r="AE27" s="1086" t="e">
        <f t="shared" si="2"/>
        <v>#VALUE!</v>
      </c>
      <c r="AF27" s="1086">
        <f t="shared" si="3"/>
        <v>0</v>
      </c>
      <c r="AG27" s="1109">
        <f>IF(I27&gt;8,tab!C$157,tab!C$160)</f>
        <v>0.4</v>
      </c>
      <c r="AH27" s="1086">
        <f t="shared" si="4"/>
        <v>0</v>
      </c>
      <c r="AI27" s="1086">
        <f t="shared" si="5"/>
        <v>0</v>
      </c>
      <c r="AM27" s="51"/>
      <c r="AN27" s="51"/>
    </row>
    <row r="28" spans="2:40" ht="13.7" customHeight="1" x14ac:dyDescent="0.2">
      <c r="B28" s="21"/>
      <c r="C28" s="45"/>
      <c r="D28" s="196"/>
      <c r="E28" s="196"/>
      <c r="F28" s="196"/>
      <c r="G28" s="48"/>
      <c r="H28" s="197"/>
      <c r="I28" s="48"/>
      <c r="J28" s="198"/>
      <c r="K28" s="199"/>
      <c r="L28" s="964"/>
      <c r="M28" s="961"/>
      <c r="N28" s="961"/>
      <c r="O28" s="1026" t="str">
        <f t="shared" si="6"/>
        <v/>
      </c>
      <c r="P28" s="1026"/>
      <c r="Q28" s="1026" t="str">
        <f t="shared" si="7"/>
        <v/>
      </c>
      <c r="R28" s="964"/>
      <c r="S28" s="1027" t="str">
        <f t="shared" si="0"/>
        <v/>
      </c>
      <c r="T28" s="1015" t="str">
        <f t="shared" si="8"/>
        <v/>
      </c>
      <c r="U28" s="1133" t="str">
        <f t="shared" si="9"/>
        <v/>
      </c>
      <c r="V28" s="491"/>
      <c r="W28" s="26"/>
      <c r="Z28" s="1106" t="str">
        <f t="shared" si="1"/>
        <v/>
      </c>
      <c r="AA28" s="1107">
        <f>+tab!$C$156</f>
        <v>0.62</v>
      </c>
      <c r="AB28" s="1108" t="e">
        <f t="shared" si="10"/>
        <v>#VALUE!</v>
      </c>
      <c r="AC28" s="1108" t="e">
        <f t="shared" si="11"/>
        <v>#VALUE!</v>
      </c>
      <c r="AD28" s="1108" t="e">
        <f t="shared" si="12"/>
        <v>#VALUE!</v>
      </c>
      <c r="AE28" s="1086" t="e">
        <f t="shared" si="2"/>
        <v>#VALUE!</v>
      </c>
      <c r="AF28" s="1086">
        <f t="shared" si="3"/>
        <v>0</v>
      </c>
      <c r="AG28" s="1109">
        <f>IF(I28&gt;8,tab!C$157,tab!C$160)</f>
        <v>0.4</v>
      </c>
      <c r="AH28" s="1086">
        <f t="shared" si="4"/>
        <v>0</v>
      </c>
      <c r="AI28" s="1086">
        <f t="shared" si="5"/>
        <v>0</v>
      </c>
      <c r="AM28" s="51"/>
      <c r="AN28" s="51"/>
    </row>
    <row r="29" spans="2:40" ht="13.7" customHeight="1" x14ac:dyDescent="0.2">
      <c r="B29" s="21"/>
      <c r="C29" s="45"/>
      <c r="D29" s="196"/>
      <c r="E29" s="196"/>
      <c r="F29" s="196"/>
      <c r="G29" s="48"/>
      <c r="H29" s="197"/>
      <c r="I29" s="48"/>
      <c r="J29" s="198"/>
      <c r="K29" s="199"/>
      <c r="L29" s="964"/>
      <c r="M29" s="961"/>
      <c r="N29" s="961"/>
      <c r="O29" s="1026" t="str">
        <f t="shared" si="6"/>
        <v/>
      </c>
      <c r="P29" s="1026"/>
      <c r="Q29" s="1026" t="str">
        <f t="shared" si="7"/>
        <v/>
      </c>
      <c r="R29" s="964"/>
      <c r="S29" s="1027" t="str">
        <f t="shared" si="0"/>
        <v/>
      </c>
      <c r="T29" s="1015" t="str">
        <f t="shared" si="8"/>
        <v/>
      </c>
      <c r="U29" s="1133" t="str">
        <f t="shared" si="9"/>
        <v/>
      </c>
      <c r="V29" s="491"/>
      <c r="W29" s="26"/>
      <c r="Z29" s="1106" t="str">
        <f t="shared" si="1"/>
        <v/>
      </c>
      <c r="AA29" s="1107">
        <f>+tab!$C$156</f>
        <v>0.62</v>
      </c>
      <c r="AB29" s="1108" t="e">
        <f t="shared" si="10"/>
        <v>#VALUE!</v>
      </c>
      <c r="AC29" s="1108" t="e">
        <f t="shared" si="11"/>
        <v>#VALUE!</v>
      </c>
      <c r="AD29" s="1108" t="e">
        <f t="shared" si="12"/>
        <v>#VALUE!</v>
      </c>
      <c r="AE29" s="1086" t="e">
        <f t="shared" si="2"/>
        <v>#VALUE!</v>
      </c>
      <c r="AF29" s="1086">
        <f t="shared" si="3"/>
        <v>0</v>
      </c>
      <c r="AG29" s="1109">
        <f>IF(I29&gt;8,tab!C$157,tab!C$160)</f>
        <v>0.4</v>
      </c>
      <c r="AH29" s="1086">
        <f t="shared" si="4"/>
        <v>0</v>
      </c>
      <c r="AI29" s="1086">
        <f t="shared" si="5"/>
        <v>0</v>
      </c>
      <c r="AM29" s="51"/>
      <c r="AN29" s="51"/>
    </row>
    <row r="30" spans="2:40" ht="13.7" customHeight="1" x14ac:dyDescent="0.2">
      <c r="B30" s="21"/>
      <c r="C30" s="45"/>
      <c r="D30" s="196"/>
      <c r="E30" s="196"/>
      <c r="F30" s="196"/>
      <c r="G30" s="48"/>
      <c r="H30" s="197"/>
      <c r="I30" s="48"/>
      <c r="J30" s="198"/>
      <c r="K30" s="199"/>
      <c r="L30" s="964"/>
      <c r="M30" s="961"/>
      <c r="N30" s="961"/>
      <c r="O30" s="1026" t="str">
        <f t="shared" si="6"/>
        <v/>
      </c>
      <c r="P30" s="1026"/>
      <c r="Q30" s="1026" t="str">
        <f t="shared" si="7"/>
        <v/>
      </c>
      <c r="R30" s="964"/>
      <c r="S30" s="1027" t="str">
        <f t="shared" si="0"/>
        <v/>
      </c>
      <c r="T30" s="1015" t="str">
        <f t="shared" si="8"/>
        <v/>
      </c>
      <c r="U30" s="1133" t="str">
        <f t="shared" si="9"/>
        <v/>
      </c>
      <c r="V30" s="491"/>
      <c r="W30" s="26"/>
      <c r="Z30" s="1106" t="str">
        <f t="shared" si="1"/>
        <v/>
      </c>
      <c r="AA30" s="1107">
        <f>+tab!$C$156</f>
        <v>0.62</v>
      </c>
      <c r="AB30" s="1108" t="e">
        <f t="shared" si="10"/>
        <v>#VALUE!</v>
      </c>
      <c r="AC30" s="1108" t="e">
        <f t="shared" si="11"/>
        <v>#VALUE!</v>
      </c>
      <c r="AD30" s="1108" t="e">
        <f t="shared" si="12"/>
        <v>#VALUE!</v>
      </c>
      <c r="AE30" s="1086" t="e">
        <f t="shared" si="2"/>
        <v>#VALUE!</v>
      </c>
      <c r="AF30" s="1086">
        <f t="shared" si="3"/>
        <v>0</v>
      </c>
      <c r="AG30" s="1109">
        <f>IF(I30&gt;8,tab!C$157,tab!C$160)</f>
        <v>0.4</v>
      </c>
      <c r="AH30" s="1086">
        <f t="shared" si="4"/>
        <v>0</v>
      </c>
      <c r="AI30" s="1086">
        <f t="shared" si="5"/>
        <v>0</v>
      </c>
      <c r="AM30" s="51"/>
      <c r="AN30" s="51"/>
    </row>
    <row r="31" spans="2:40" ht="13.7" customHeight="1" x14ac:dyDescent="0.2">
      <c r="B31" s="21"/>
      <c r="C31" s="45"/>
      <c r="D31" s="196"/>
      <c r="E31" s="196"/>
      <c r="F31" s="196"/>
      <c r="G31" s="48"/>
      <c r="H31" s="197"/>
      <c r="I31" s="48"/>
      <c r="J31" s="198"/>
      <c r="K31" s="199"/>
      <c r="L31" s="964"/>
      <c r="M31" s="961"/>
      <c r="N31" s="961"/>
      <c r="O31" s="1026" t="str">
        <f t="shared" si="6"/>
        <v/>
      </c>
      <c r="P31" s="1026"/>
      <c r="Q31" s="1026" t="str">
        <f t="shared" si="7"/>
        <v/>
      </c>
      <c r="R31" s="964"/>
      <c r="S31" s="1027" t="str">
        <f t="shared" si="0"/>
        <v/>
      </c>
      <c r="T31" s="1015" t="str">
        <f t="shared" si="8"/>
        <v/>
      </c>
      <c r="U31" s="1133" t="str">
        <f t="shared" si="9"/>
        <v/>
      </c>
      <c r="V31" s="491"/>
      <c r="W31" s="26"/>
      <c r="Z31" s="1106" t="str">
        <f t="shared" si="1"/>
        <v/>
      </c>
      <c r="AA31" s="1107">
        <f>+tab!$C$156</f>
        <v>0.62</v>
      </c>
      <c r="AB31" s="1108" t="e">
        <f t="shared" si="10"/>
        <v>#VALUE!</v>
      </c>
      <c r="AC31" s="1108" t="e">
        <f t="shared" si="11"/>
        <v>#VALUE!</v>
      </c>
      <c r="AD31" s="1108" t="e">
        <f t="shared" si="12"/>
        <v>#VALUE!</v>
      </c>
      <c r="AE31" s="1086" t="e">
        <f t="shared" si="2"/>
        <v>#VALUE!</v>
      </c>
      <c r="AF31" s="1086">
        <f t="shared" si="3"/>
        <v>0</v>
      </c>
      <c r="AG31" s="1109">
        <f>IF(I31&gt;8,tab!C$157,tab!C$160)</f>
        <v>0.4</v>
      </c>
      <c r="AH31" s="1086">
        <f t="shared" si="4"/>
        <v>0</v>
      </c>
      <c r="AI31" s="1086">
        <f t="shared" si="5"/>
        <v>0</v>
      </c>
      <c r="AM31" s="51"/>
      <c r="AN31" s="51"/>
    </row>
    <row r="32" spans="2:40" ht="13.7" customHeight="1" x14ac:dyDescent="0.2">
      <c r="B32" s="21"/>
      <c r="C32" s="45"/>
      <c r="D32" s="196"/>
      <c r="E32" s="196"/>
      <c r="F32" s="196"/>
      <c r="G32" s="48"/>
      <c r="H32" s="197"/>
      <c r="I32" s="48"/>
      <c r="J32" s="198"/>
      <c r="K32" s="199"/>
      <c r="L32" s="964"/>
      <c r="M32" s="961"/>
      <c r="N32" s="961"/>
      <c r="O32" s="1026" t="str">
        <f t="shared" si="6"/>
        <v/>
      </c>
      <c r="P32" s="1026"/>
      <c r="Q32" s="1026" t="str">
        <f t="shared" si="7"/>
        <v/>
      </c>
      <c r="R32" s="964"/>
      <c r="S32" s="1027" t="str">
        <f t="shared" si="0"/>
        <v/>
      </c>
      <c r="T32" s="1015" t="str">
        <f t="shared" si="8"/>
        <v/>
      </c>
      <c r="U32" s="1133" t="str">
        <f t="shared" si="9"/>
        <v/>
      </c>
      <c r="V32" s="491"/>
      <c r="W32" s="26"/>
      <c r="Z32" s="1106" t="str">
        <f t="shared" si="1"/>
        <v/>
      </c>
      <c r="AA32" s="1107">
        <f>+tab!$C$156</f>
        <v>0.62</v>
      </c>
      <c r="AB32" s="1108" t="e">
        <f t="shared" si="10"/>
        <v>#VALUE!</v>
      </c>
      <c r="AC32" s="1108" t="e">
        <f t="shared" si="11"/>
        <v>#VALUE!</v>
      </c>
      <c r="AD32" s="1108" t="e">
        <f t="shared" si="12"/>
        <v>#VALUE!</v>
      </c>
      <c r="AE32" s="1086" t="e">
        <f t="shared" si="2"/>
        <v>#VALUE!</v>
      </c>
      <c r="AF32" s="1086">
        <f t="shared" si="3"/>
        <v>0</v>
      </c>
      <c r="AG32" s="1109">
        <f>IF(I32&gt;8,tab!C$157,tab!C$160)</f>
        <v>0.4</v>
      </c>
      <c r="AH32" s="1086">
        <f t="shared" si="4"/>
        <v>0</v>
      </c>
      <c r="AI32" s="1086">
        <f t="shared" si="5"/>
        <v>0</v>
      </c>
      <c r="AM32" s="51"/>
      <c r="AN32" s="51"/>
    </row>
    <row r="33" spans="2:40" ht="13.7" customHeight="1" x14ac:dyDescent="0.2">
      <c r="B33" s="21"/>
      <c r="C33" s="45"/>
      <c r="D33" s="196"/>
      <c r="E33" s="196"/>
      <c r="F33" s="196"/>
      <c r="G33" s="48"/>
      <c r="H33" s="197"/>
      <c r="I33" s="48"/>
      <c r="J33" s="198"/>
      <c r="K33" s="199"/>
      <c r="L33" s="964"/>
      <c r="M33" s="961"/>
      <c r="N33" s="961"/>
      <c r="O33" s="1026" t="str">
        <f t="shared" si="6"/>
        <v/>
      </c>
      <c r="P33" s="1026"/>
      <c r="Q33" s="1026" t="str">
        <f t="shared" si="7"/>
        <v/>
      </c>
      <c r="R33" s="964"/>
      <c r="S33" s="1027" t="str">
        <f t="shared" si="0"/>
        <v/>
      </c>
      <c r="T33" s="1015" t="str">
        <f t="shared" si="8"/>
        <v/>
      </c>
      <c r="U33" s="1133" t="str">
        <f t="shared" si="9"/>
        <v/>
      </c>
      <c r="V33" s="491"/>
      <c r="W33" s="26"/>
      <c r="Z33" s="1106" t="str">
        <f t="shared" si="1"/>
        <v/>
      </c>
      <c r="AA33" s="1107">
        <f>+tab!$C$156</f>
        <v>0.62</v>
      </c>
      <c r="AB33" s="1108" t="e">
        <f t="shared" si="10"/>
        <v>#VALUE!</v>
      </c>
      <c r="AC33" s="1108" t="e">
        <f t="shared" si="11"/>
        <v>#VALUE!</v>
      </c>
      <c r="AD33" s="1108" t="e">
        <f t="shared" si="12"/>
        <v>#VALUE!</v>
      </c>
      <c r="AE33" s="1086" t="e">
        <f t="shared" si="2"/>
        <v>#VALUE!</v>
      </c>
      <c r="AF33" s="1086">
        <f t="shared" si="3"/>
        <v>0</v>
      </c>
      <c r="AG33" s="1109">
        <f>IF(I33&gt;8,tab!C$157,tab!C$160)</f>
        <v>0.4</v>
      </c>
      <c r="AH33" s="1086">
        <f t="shared" si="4"/>
        <v>0</v>
      </c>
      <c r="AI33" s="1086">
        <f t="shared" si="5"/>
        <v>0</v>
      </c>
      <c r="AM33" s="51"/>
      <c r="AN33" s="51"/>
    </row>
    <row r="34" spans="2:40" ht="13.7" customHeight="1" x14ac:dyDescent="0.2">
      <c r="B34" s="21"/>
      <c r="C34" s="45"/>
      <c r="D34" s="196"/>
      <c r="E34" s="196"/>
      <c r="F34" s="196"/>
      <c r="G34" s="48"/>
      <c r="H34" s="197"/>
      <c r="I34" s="48"/>
      <c r="J34" s="198"/>
      <c r="K34" s="199"/>
      <c r="L34" s="964"/>
      <c r="M34" s="961"/>
      <c r="N34" s="961"/>
      <c r="O34" s="1026" t="str">
        <f t="shared" si="6"/>
        <v/>
      </c>
      <c r="P34" s="1026"/>
      <c r="Q34" s="1026" t="str">
        <f t="shared" si="7"/>
        <v/>
      </c>
      <c r="R34" s="964"/>
      <c r="S34" s="1027" t="str">
        <f t="shared" si="0"/>
        <v/>
      </c>
      <c r="T34" s="1015" t="str">
        <f t="shared" si="8"/>
        <v/>
      </c>
      <c r="U34" s="1133" t="str">
        <f t="shared" si="9"/>
        <v/>
      </c>
      <c r="V34" s="491"/>
      <c r="W34" s="26"/>
      <c r="Z34" s="1106" t="str">
        <f t="shared" si="1"/>
        <v/>
      </c>
      <c r="AA34" s="1107">
        <f>+tab!$C$156</f>
        <v>0.62</v>
      </c>
      <c r="AB34" s="1108" t="e">
        <f t="shared" si="10"/>
        <v>#VALUE!</v>
      </c>
      <c r="AC34" s="1108" t="e">
        <f t="shared" si="11"/>
        <v>#VALUE!</v>
      </c>
      <c r="AD34" s="1108" t="e">
        <f t="shared" si="12"/>
        <v>#VALUE!</v>
      </c>
      <c r="AE34" s="1086" t="e">
        <f t="shared" si="2"/>
        <v>#VALUE!</v>
      </c>
      <c r="AF34" s="1086">
        <f t="shared" si="3"/>
        <v>0</v>
      </c>
      <c r="AG34" s="1109">
        <f>IF(I34&gt;8,tab!C$157,tab!C$160)</f>
        <v>0.4</v>
      </c>
      <c r="AH34" s="1086">
        <f t="shared" si="4"/>
        <v>0</v>
      </c>
      <c r="AI34" s="1086">
        <f t="shared" si="5"/>
        <v>0</v>
      </c>
      <c r="AM34" s="51"/>
      <c r="AN34" s="51"/>
    </row>
    <row r="35" spans="2:40" ht="13.7" customHeight="1" x14ac:dyDescent="0.2">
      <c r="B35" s="21"/>
      <c r="C35" s="45"/>
      <c r="D35" s="196"/>
      <c r="E35" s="196"/>
      <c r="F35" s="196"/>
      <c r="G35" s="48"/>
      <c r="H35" s="197"/>
      <c r="I35" s="48"/>
      <c r="J35" s="198"/>
      <c r="K35" s="199"/>
      <c r="L35" s="964"/>
      <c r="M35" s="961"/>
      <c r="N35" s="961"/>
      <c r="O35" s="1026" t="str">
        <f t="shared" si="6"/>
        <v/>
      </c>
      <c r="P35" s="1026"/>
      <c r="Q35" s="1026" t="str">
        <f t="shared" si="7"/>
        <v/>
      </c>
      <c r="R35" s="964"/>
      <c r="S35" s="1027" t="str">
        <f t="shared" si="0"/>
        <v/>
      </c>
      <c r="T35" s="1015" t="str">
        <f t="shared" si="8"/>
        <v/>
      </c>
      <c r="U35" s="1133" t="str">
        <f t="shared" si="9"/>
        <v/>
      </c>
      <c r="V35" s="491"/>
      <c r="W35" s="26"/>
      <c r="Z35" s="1106" t="str">
        <f t="shared" si="1"/>
        <v/>
      </c>
      <c r="AA35" s="1107">
        <f>+tab!$C$156</f>
        <v>0.62</v>
      </c>
      <c r="AB35" s="1108" t="e">
        <f t="shared" si="10"/>
        <v>#VALUE!</v>
      </c>
      <c r="AC35" s="1108" t="e">
        <f t="shared" si="11"/>
        <v>#VALUE!</v>
      </c>
      <c r="AD35" s="1108" t="e">
        <f t="shared" si="12"/>
        <v>#VALUE!</v>
      </c>
      <c r="AE35" s="1086" t="e">
        <f t="shared" si="2"/>
        <v>#VALUE!</v>
      </c>
      <c r="AF35" s="1086">
        <f t="shared" si="3"/>
        <v>0</v>
      </c>
      <c r="AG35" s="1109">
        <f>IF(I35&gt;8,tab!C$157,tab!C$160)</f>
        <v>0.4</v>
      </c>
      <c r="AH35" s="1086">
        <f t="shared" si="4"/>
        <v>0</v>
      </c>
      <c r="AI35" s="1086">
        <f t="shared" si="5"/>
        <v>0</v>
      </c>
      <c r="AM35" s="51"/>
      <c r="AN35" s="51"/>
    </row>
    <row r="36" spans="2:40" ht="13.7" customHeight="1" x14ac:dyDescent="0.2">
      <c r="B36" s="21"/>
      <c r="C36" s="45"/>
      <c r="D36" s="196"/>
      <c r="E36" s="196"/>
      <c r="F36" s="196"/>
      <c r="G36" s="48"/>
      <c r="H36" s="197"/>
      <c r="I36" s="48"/>
      <c r="J36" s="198"/>
      <c r="K36" s="199"/>
      <c r="L36" s="964"/>
      <c r="M36" s="961"/>
      <c r="N36" s="961"/>
      <c r="O36" s="1026" t="str">
        <f t="shared" si="6"/>
        <v/>
      </c>
      <c r="P36" s="1026"/>
      <c r="Q36" s="1026" t="str">
        <f t="shared" si="7"/>
        <v/>
      </c>
      <c r="R36" s="964"/>
      <c r="S36" s="1027" t="str">
        <f t="shared" si="0"/>
        <v/>
      </c>
      <c r="T36" s="1015" t="str">
        <f t="shared" si="8"/>
        <v/>
      </c>
      <c r="U36" s="1133" t="str">
        <f t="shared" si="9"/>
        <v/>
      </c>
      <c r="V36" s="491"/>
      <c r="W36" s="26"/>
      <c r="Z36" s="1106" t="str">
        <f t="shared" si="1"/>
        <v/>
      </c>
      <c r="AA36" s="1107">
        <f>+tab!$C$156</f>
        <v>0.62</v>
      </c>
      <c r="AB36" s="1108" t="e">
        <f t="shared" si="10"/>
        <v>#VALUE!</v>
      </c>
      <c r="AC36" s="1108" t="e">
        <f t="shared" si="11"/>
        <v>#VALUE!</v>
      </c>
      <c r="AD36" s="1108" t="e">
        <f t="shared" si="12"/>
        <v>#VALUE!</v>
      </c>
      <c r="AE36" s="1086" t="e">
        <f t="shared" si="2"/>
        <v>#VALUE!</v>
      </c>
      <c r="AF36" s="1086">
        <f t="shared" si="3"/>
        <v>0</v>
      </c>
      <c r="AG36" s="1109">
        <f>IF(I36&gt;8,tab!C$157,tab!C$160)</f>
        <v>0.4</v>
      </c>
      <c r="AH36" s="1086">
        <f t="shared" si="4"/>
        <v>0</v>
      </c>
      <c r="AI36" s="1086">
        <f t="shared" si="5"/>
        <v>0</v>
      </c>
      <c r="AM36" s="51"/>
      <c r="AN36" s="51"/>
    </row>
    <row r="37" spans="2:40" ht="13.7" customHeight="1" x14ac:dyDescent="0.2">
      <c r="B37" s="21"/>
      <c r="C37" s="45"/>
      <c r="D37" s="196"/>
      <c r="E37" s="196"/>
      <c r="F37" s="196"/>
      <c r="G37" s="48"/>
      <c r="H37" s="197"/>
      <c r="I37" s="48"/>
      <c r="J37" s="198"/>
      <c r="K37" s="199"/>
      <c r="L37" s="964"/>
      <c r="M37" s="961"/>
      <c r="N37" s="961"/>
      <c r="O37" s="1026" t="str">
        <f t="shared" si="6"/>
        <v/>
      </c>
      <c r="P37" s="1026"/>
      <c r="Q37" s="1026" t="str">
        <f t="shared" si="7"/>
        <v/>
      </c>
      <c r="R37" s="964"/>
      <c r="S37" s="1027" t="str">
        <f t="shared" si="0"/>
        <v/>
      </c>
      <c r="T37" s="1015" t="str">
        <f t="shared" si="8"/>
        <v/>
      </c>
      <c r="U37" s="1133" t="str">
        <f t="shared" si="9"/>
        <v/>
      </c>
      <c r="V37" s="491"/>
      <c r="W37" s="26"/>
      <c r="Z37" s="1106" t="str">
        <f t="shared" si="1"/>
        <v/>
      </c>
      <c r="AA37" s="1107">
        <f>+tab!$C$156</f>
        <v>0.62</v>
      </c>
      <c r="AB37" s="1108" t="e">
        <f t="shared" si="10"/>
        <v>#VALUE!</v>
      </c>
      <c r="AC37" s="1108" t="e">
        <f t="shared" si="11"/>
        <v>#VALUE!</v>
      </c>
      <c r="AD37" s="1108" t="e">
        <f t="shared" si="12"/>
        <v>#VALUE!</v>
      </c>
      <c r="AE37" s="1086" t="e">
        <f t="shared" si="2"/>
        <v>#VALUE!</v>
      </c>
      <c r="AF37" s="1086">
        <f t="shared" si="3"/>
        <v>0</v>
      </c>
      <c r="AG37" s="1109">
        <f>IF(I37&gt;8,tab!C$157,tab!C$160)</f>
        <v>0.4</v>
      </c>
      <c r="AH37" s="1086">
        <f t="shared" si="4"/>
        <v>0</v>
      </c>
      <c r="AI37" s="1086">
        <f t="shared" si="5"/>
        <v>0</v>
      </c>
      <c r="AM37" s="51"/>
      <c r="AN37" s="51"/>
    </row>
    <row r="38" spans="2:40" ht="13.7" customHeight="1" x14ac:dyDescent="0.2">
      <c r="B38" s="21"/>
      <c r="C38" s="45"/>
      <c r="D38" s="196"/>
      <c r="E38" s="196"/>
      <c r="F38" s="196"/>
      <c r="G38" s="48"/>
      <c r="H38" s="197"/>
      <c r="I38" s="48"/>
      <c r="J38" s="198"/>
      <c r="K38" s="199"/>
      <c r="L38" s="964"/>
      <c r="M38" s="961"/>
      <c r="N38" s="961"/>
      <c r="O38" s="1026" t="str">
        <f t="shared" si="6"/>
        <v/>
      </c>
      <c r="P38" s="1026"/>
      <c r="Q38" s="1026" t="str">
        <f t="shared" si="7"/>
        <v/>
      </c>
      <c r="R38" s="964"/>
      <c r="S38" s="1027" t="str">
        <f t="shared" si="0"/>
        <v/>
      </c>
      <c r="T38" s="1015" t="str">
        <f t="shared" si="8"/>
        <v/>
      </c>
      <c r="U38" s="1133" t="str">
        <f t="shared" si="9"/>
        <v/>
      </c>
      <c r="V38" s="491"/>
      <c r="W38" s="26"/>
      <c r="Z38" s="1106" t="str">
        <f t="shared" si="1"/>
        <v/>
      </c>
      <c r="AA38" s="1107">
        <f>+tab!$C$156</f>
        <v>0.62</v>
      </c>
      <c r="AB38" s="1108" t="e">
        <f t="shared" si="10"/>
        <v>#VALUE!</v>
      </c>
      <c r="AC38" s="1108" t="e">
        <f t="shared" si="11"/>
        <v>#VALUE!</v>
      </c>
      <c r="AD38" s="1108" t="e">
        <f t="shared" si="12"/>
        <v>#VALUE!</v>
      </c>
      <c r="AE38" s="1086" t="e">
        <f t="shared" si="2"/>
        <v>#VALUE!</v>
      </c>
      <c r="AF38" s="1086">
        <f t="shared" si="3"/>
        <v>0</v>
      </c>
      <c r="AG38" s="1109">
        <f>IF(I38&gt;8,tab!C$157,tab!C$160)</f>
        <v>0.4</v>
      </c>
      <c r="AH38" s="1086">
        <f t="shared" si="4"/>
        <v>0</v>
      </c>
      <c r="AI38" s="1086">
        <f t="shared" si="5"/>
        <v>0</v>
      </c>
      <c r="AM38" s="51"/>
      <c r="AN38" s="51"/>
    </row>
    <row r="39" spans="2:40" ht="13.7" customHeight="1" x14ac:dyDescent="0.2">
      <c r="B39" s="21"/>
      <c r="C39" s="45"/>
      <c r="D39" s="196"/>
      <c r="E39" s="196"/>
      <c r="F39" s="196"/>
      <c r="G39" s="48"/>
      <c r="H39" s="197"/>
      <c r="I39" s="48"/>
      <c r="J39" s="198"/>
      <c r="K39" s="199"/>
      <c r="L39" s="964"/>
      <c r="M39" s="961"/>
      <c r="N39" s="961"/>
      <c r="O39" s="1026" t="str">
        <f t="shared" si="6"/>
        <v/>
      </c>
      <c r="P39" s="1026"/>
      <c r="Q39" s="1026" t="str">
        <f t="shared" si="7"/>
        <v/>
      </c>
      <c r="R39" s="964"/>
      <c r="S39" s="1027" t="str">
        <f t="shared" si="0"/>
        <v/>
      </c>
      <c r="T39" s="1015" t="str">
        <f t="shared" si="8"/>
        <v/>
      </c>
      <c r="U39" s="1133" t="str">
        <f t="shared" si="9"/>
        <v/>
      </c>
      <c r="V39" s="491"/>
      <c r="W39" s="26"/>
      <c r="Z39" s="1106" t="str">
        <f t="shared" si="1"/>
        <v/>
      </c>
      <c r="AA39" s="1107">
        <f>+tab!$C$156</f>
        <v>0.62</v>
      </c>
      <c r="AB39" s="1108" t="e">
        <f t="shared" si="10"/>
        <v>#VALUE!</v>
      </c>
      <c r="AC39" s="1108" t="e">
        <f t="shared" si="11"/>
        <v>#VALUE!</v>
      </c>
      <c r="AD39" s="1108" t="e">
        <f t="shared" si="12"/>
        <v>#VALUE!</v>
      </c>
      <c r="AE39" s="1086" t="e">
        <f t="shared" si="2"/>
        <v>#VALUE!</v>
      </c>
      <c r="AF39" s="1086">
        <f t="shared" si="3"/>
        <v>0</v>
      </c>
      <c r="AG39" s="1109">
        <f>IF(I39&gt;8,tab!C$157,tab!C$160)</f>
        <v>0.4</v>
      </c>
      <c r="AH39" s="1086">
        <f t="shared" si="4"/>
        <v>0</v>
      </c>
      <c r="AI39" s="1086">
        <f t="shared" si="5"/>
        <v>0</v>
      </c>
      <c r="AM39" s="51"/>
      <c r="AN39" s="51"/>
    </row>
    <row r="40" spans="2:40" ht="13.7" customHeight="1" x14ac:dyDescent="0.2">
      <c r="B40" s="21"/>
      <c r="C40" s="45"/>
      <c r="D40" s="196"/>
      <c r="E40" s="196"/>
      <c r="F40" s="196"/>
      <c r="G40" s="48"/>
      <c r="H40" s="197"/>
      <c r="I40" s="48"/>
      <c r="J40" s="198"/>
      <c r="K40" s="199"/>
      <c r="L40" s="964"/>
      <c r="M40" s="961"/>
      <c r="N40" s="961"/>
      <c r="O40" s="1026" t="str">
        <f t="shared" si="6"/>
        <v/>
      </c>
      <c r="P40" s="1026"/>
      <c r="Q40" s="1026" t="str">
        <f t="shared" si="7"/>
        <v/>
      </c>
      <c r="R40" s="964"/>
      <c r="S40" s="1027" t="str">
        <f t="shared" si="0"/>
        <v/>
      </c>
      <c r="T40" s="1015" t="str">
        <f t="shared" si="8"/>
        <v/>
      </c>
      <c r="U40" s="1133" t="str">
        <f t="shared" si="9"/>
        <v/>
      </c>
      <c r="V40" s="491"/>
      <c r="W40" s="26"/>
      <c r="Z40" s="1106" t="str">
        <f t="shared" si="1"/>
        <v/>
      </c>
      <c r="AA40" s="1107">
        <f>+tab!$C$156</f>
        <v>0.62</v>
      </c>
      <c r="AB40" s="1108" t="e">
        <f t="shared" si="10"/>
        <v>#VALUE!</v>
      </c>
      <c r="AC40" s="1108" t="e">
        <f t="shared" si="11"/>
        <v>#VALUE!</v>
      </c>
      <c r="AD40" s="1108" t="e">
        <f t="shared" si="12"/>
        <v>#VALUE!</v>
      </c>
      <c r="AE40" s="1086" t="e">
        <f t="shared" si="2"/>
        <v>#VALUE!</v>
      </c>
      <c r="AF40" s="1086">
        <f t="shared" si="3"/>
        <v>0</v>
      </c>
      <c r="AG40" s="1109">
        <f>IF(I40&gt;8,tab!C$157,tab!C$160)</f>
        <v>0.4</v>
      </c>
      <c r="AH40" s="1086">
        <f t="shared" si="4"/>
        <v>0</v>
      </c>
      <c r="AI40" s="1086">
        <f t="shared" si="5"/>
        <v>0</v>
      </c>
      <c r="AM40" s="51"/>
      <c r="AN40" s="51"/>
    </row>
    <row r="41" spans="2:40" ht="13.7" customHeight="1" x14ac:dyDescent="0.2">
      <c r="B41" s="21"/>
      <c r="C41" s="45"/>
      <c r="D41" s="196"/>
      <c r="E41" s="196"/>
      <c r="F41" s="196"/>
      <c r="G41" s="48"/>
      <c r="H41" s="197"/>
      <c r="I41" s="48"/>
      <c r="J41" s="198"/>
      <c r="K41" s="199"/>
      <c r="L41" s="964"/>
      <c r="M41" s="961"/>
      <c r="N41" s="961"/>
      <c r="O41" s="1026" t="str">
        <f t="shared" si="6"/>
        <v/>
      </c>
      <c r="P41" s="1026"/>
      <c r="Q41" s="1026" t="str">
        <f t="shared" si="7"/>
        <v/>
      </c>
      <c r="R41" s="964"/>
      <c r="S41" s="1027" t="str">
        <f t="shared" si="0"/>
        <v/>
      </c>
      <c r="T41" s="1015" t="str">
        <f t="shared" si="8"/>
        <v/>
      </c>
      <c r="U41" s="1133" t="str">
        <f t="shared" si="9"/>
        <v/>
      </c>
      <c r="V41" s="491"/>
      <c r="W41" s="26"/>
      <c r="Z41" s="1106" t="str">
        <f t="shared" si="1"/>
        <v/>
      </c>
      <c r="AA41" s="1107">
        <f>+tab!$C$156</f>
        <v>0.62</v>
      </c>
      <c r="AB41" s="1108" t="e">
        <f t="shared" si="10"/>
        <v>#VALUE!</v>
      </c>
      <c r="AC41" s="1108" t="e">
        <f t="shared" si="11"/>
        <v>#VALUE!</v>
      </c>
      <c r="AD41" s="1108" t="e">
        <f t="shared" si="12"/>
        <v>#VALUE!</v>
      </c>
      <c r="AE41" s="1086" t="e">
        <f t="shared" si="2"/>
        <v>#VALUE!</v>
      </c>
      <c r="AF41" s="1086">
        <f t="shared" si="3"/>
        <v>0</v>
      </c>
      <c r="AG41" s="1109">
        <f>IF(I41&gt;8,tab!C$157,tab!C$160)</f>
        <v>0.4</v>
      </c>
      <c r="AH41" s="1086">
        <f t="shared" si="4"/>
        <v>0</v>
      </c>
      <c r="AI41" s="1086">
        <f t="shared" si="5"/>
        <v>0</v>
      </c>
      <c r="AM41" s="51"/>
      <c r="AN41" s="51"/>
    </row>
    <row r="42" spans="2:40" ht="13.7" customHeight="1" x14ac:dyDescent="0.2">
      <c r="B42" s="21"/>
      <c r="C42" s="45"/>
      <c r="D42" s="196"/>
      <c r="E42" s="196"/>
      <c r="F42" s="196"/>
      <c r="G42" s="48"/>
      <c r="H42" s="197"/>
      <c r="I42" s="48"/>
      <c r="J42" s="198"/>
      <c r="K42" s="199"/>
      <c r="L42" s="964"/>
      <c r="M42" s="961"/>
      <c r="N42" s="961"/>
      <c r="O42" s="1026" t="str">
        <f t="shared" si="6"/>
        <v/>
      </c>
      <c r="P42" s="1026"/>
      <c r="Q42" s="1026" t="str">
        <f t="shared" si="7"/>
        <v/>
      </c>
      <c r="R42" s="964"/>
      <c r="S42" s="1027" t="str">
        <f t="shared" si="0"/>
        <v/>
      </c>
      <c r="T42" s="1015" t="str">
        <f t="shared" si="8"/>
        <v/>
      </c>
      <c r="U42" s="1133" t="str">
        <f t="shared" si="9"/>
        <v/>
      </c>
      <c r="V42" s="491"/>
      <c r="W42" s="26"/>
      <c r="Z42" s="1106" t="str">
        <f t="shared" si="1"/>
        <v/>
      </c>
      <c r="AA42" s="1107">
        <f>+tab!$C$156</f>
        <v>0.62</v>
      </c>
      <c r="AB42" s="1108" t="e">
        <f t="shared" si="10"/>
        <v>#VALUE!</v>
      </c>
      <c r="AC42" s="1108" t="e">
        <f t="shared" si="11"/>
        <v>#VALUE!</v>
      </c>
      <c r="AD42" s="1108" t="e">
        <f t="shared" si="12"/>
        <v>#VALUE!</v>
      </c>
      <c r="AE42" s="1086" t="e">
        <f t="shared" si="2"/>
        <v>#VALUE!</v>
      </c>
      <c r="AF42" s="1086">
        <f t="shared" si="3"/>
        <v>0</v>
      </c>
      <c r="AG42" s="1109">
        <f>IF(I42&gt;8,tab!C$157,tab!C$160)</f>
        <v>0.4</v>
      </c>
      <c r="AH42" s="1086">
        <f t="shared" si="4"/>
        <v>0</v>
      </c>
      <c r="AI42" s="1086">
        <f t="shared" si="5"/>
        <v>0</v>
      </c>
      <c r="AM42" s="51"/>
      <c r="AN42" s="51"/>
    </row>
    <row r="43" spans="2:40" ht="13.7" customHeight="1" x14ac:dyDescent="0.2">
      <c r="B43" s="21"/>
      <c r="C43" s="45"/>
      <c r="D43" s="196"/>
      <c r="E43" s="196"/>
      <c r="F43" s="196"/>
      <c r="G43" s="48"/>
      <c r="H43" s="197"/>
      <c r="I43" s="48"/>
      <c r="J43" s="198"/>
      <c r="K43" s="199"/>
      <c r="L43" s="964"/>
      <c r="M43" s="961"/>
      <c r="N43" s="961"/>
      <c r="O43" s="1026" t="str">
        <f t="shared" si="6"/>
        <v/>
      </c>
      <c r="P43" s="1026"/>
      <c r="Q43" s="1026" t="str">
        <f t="shared" si="7"/>
        <v/>
      </c>
      <c r="R43" s="964"/>
      <c r="S43" s="1027" t="str">
        <f t="shared" si="0"/>
        <v/>
      </c>
      <c r="T43" s="1015" t="str">
        <f t="shared" si="8"/>
        <v/>
      </c>
      <c r="U43" s="1133" t="str">
        <f t="shared" si="9"/>
        <v/>
      </c>
      <c r="V43" s="491"/>
      <c r="W43" s="26"/>
      <c r="Z43" s="1106" t="str">
        <f t="shared" si="1"/>
        <v/>
      </c>
      <c r="AA43" s="1107">
        <f>+tab!$C$156</f>
        <v>0.62</v>
      </c>
      <c r="AB43" s="1108" t="e">
        <f t="shared" si="10"/>
        <v>#VALUE!</v>
      </c>
      <c r="AC43" s="1108" t="e">
        <f t="shared" si="11"/>
        <v>#VALUE!</v>
      </c>
      <c r="AD43" s="1108" t="e">
        <f t="shared" si="12"/>
        <v>#VALUE!</v>
      </c>
      <c r="AE43" s="1086" t="e">
        <f t="shared" si="2"/>
        <v>#VALUE!</v>
      </c>
      <c r="AF43" s="1086">
        <f t="shared" si="3"/>
        <v>0</v>
      </c>
      <c r="AG43" s="1109">
        <f>IF(I43&gt;8,tab!C$157,tab!C$160)</f>
        <v>0.4</v>
      </c>
      <c r="AH43" s="1086">
        <f t="shared" si="4"/>
        <v>0</v>
      </c>
      <c r="AI43" s="1086">
        <f t="shared" si="5"/>
        <v>0</v>
      </c>
      <c r="AM43" s="51"/>
      <c r="AN43" s="51"/>
    </row>
    <row r="44" spans="2:40" ht="13.7" customHeight="1" x14ac:dyDescent="0.2">
      <c r="B44" s="21"/>
      <c r="C44" s="45"/>
      <c r="D44" s="196"/>
      <c r="E44" s="196"/>
      <c r="F44" s="196"/>
      <c r="G44" s="48"/>
      <c r="H44" s="197"/>
      <c r="I44" s="48"/>
      <c r="J44" s="198"/>
      <c r="K44" s="199"/>
      <c r="L44" s="964"/>
      <c r="M44" s="961"/>
      <c r="N44" s="961"/>
      <c r="O44" s="1026" t="str">
        <f t="shared" si="6"/>
        <v/>
      </c>
      <c r="P44" s="1026"/>
      <c r="Q44" s="1026" t="str">
        <f t="shared" si="7"/>
        <v/>
      </c>
      <c r="R44" s="964"/>
      <c r="S44" s="1027" t="str">
        <f t="shared" si="0"/>
        <v/>
      </c>
      <c r="T44" s="1015" t="str">
        <f t="shared" si="8"/>
        <v/>
      </c>
      <c r="U44" s="1133" t="str">
        <f t="shared" si="9"/>
        <v/>
      </c>
      <c r="V44" s="491"/>
      <c r="W44" s="26"/>
      <c r="Z44" s="1106" t="str">
        <f t="shared" si="1"/>
        <v/>
      </c>
      <c r="AA44" s="1107">
        <f>+tab!$C$156</f>
        <v>0.62</v>
      </c>
      <c r="AB44" s="1108" t="e">
        <f t="shared" si="10"/>
        <v>#VALUE!</v>
      </c>
      <c r="AC44" s="1108" t="e">
        <f t="shared" si="11"/>
        <v>#VALUE!</v>
      </c>
      <c r="AD44" s="1108" t="e">
        <f t="shared" si="12"/>
        <v>#VALUE!</v>
      </c>
      <c r="AE44" s="1086" t="e">
        <f t="shared" si="2"/>
        <v>#VALUE!</v>
      </c>
      <c r="AF44" s="1086">
        <f t="shared" si="3"/>
        <v>0</v>
      </c>
      <c r="AG44" s="1109">
        <f>IF(I44&gt;8,tab!C$157,tab!C$160)</f>
        <v>0.4</v>
      </c>
      <c r="AH44" s="1086">
        <f t="shared" si="4"/>
        <v>0</v>
      </c>
      <c r="AI44" s="1086">
        <f t="shared" si="5"/>
        <v>0</v>
      </c>
      <c r="AM44" s="51"/>
      <c r="AN44" s="51"/>
    </row>
    <row r="45" spans="2:40" ht="13.7" customHeight="1" x14ac:dyDescent="0.2">
      <c r="B45" s="21"/>
      <c r="C45" s="45"/>
      <c r="D45" s="196"/>
      <c r="E45" s="196"/>
      <c r="F45" s="196"/>
      <c r="G45" s="48"/>
      <c r="H45" s="197"/>
      <c r="I45" s="48"/>
      <c r="J45" s="198"/>
      <c r="K45" s="199"/>
      <c r="L45" s="964"/>
      <c r="M45" s="961"/>
      <c r="N45" s="961"/>
      <c r="O45" s="1026" t="str">
        <f t="shared" si="6"/>
        <v/>
      </c>
      <c r="P45" s="1026"/>
      <c r="Q45" s="1026" t="str">
        <f t="shared" si="7"/>
        <v/>
      </c>
      <c r="R45" s="964"/>
      <c r="S45" s="1027" t="str">
        <f t="shared" si="0"/>
        <v/>
      </c>
      <c r="T45" s="1015" t="str">
        <f t="shared" si="8"/>
        <v/>
      </c>
      <c r="U45" s="1133" t="str">
        <f t="shared" si="9"/>
        <v/>
      </c>
      <c r="V45" s="491"/>
      <c r="W45" s="26"/>
      <c r="Z45" s="1106" t="str">
        <f t="shared" si="1"/>
        <v/>
      </c>
      <c r="AA45" s="1107">
        <f>+tab!$C$156</f>
        <v>0.62</v>
      </c>
      <c r="AB45" s="1108" t="e">
        <f t="shared" si="10"/>
        <v>#VALUE!</v>
      </c>
      <c r="AC45" s="1108" t="e">
        <f t="shared" si="11"/>
        <v>#VALUE!</v>
      </c>
      <c r="AD45" s="1108" t="e">
        <f t="shared" si="12"/>
        <v>#VALUE!</v>
      </c>
      <c r="AE45" s="1086" t="e">
        <f t="shared" si="2"/>
        <v>#VALUE!</v>
      </c>
      <c r="AF45" s="1086">
        <f t="shared" si="3"/>
        <v>0</v>
      </c>
      <c r="AG45" s="1109">
        <f>IF(I45&gt;8,tab!C$157,tab!C$160)</f>
        <v>0.4</v>
      </c>
      <c r="AH45" s="1086">
        <f t="shared" si="4"/>
        <v>0</v>
      </c>
      <c r="AI45" s="1086">
        <f t="shared" si="5"/>
        <v>0</v>
      </c>
      <c r="AM45" s="51"/>
      <c r="AN45" s="51"/>
    </row>
    <row r="46" spans="2:40" ht="13.7" customHeight="1" x14ac:dyDescent="0.2">
      <c r="B46" s="21"/>
      <c r="C46" s="45"/>
      <c r="D46" s="196"/>
      <c r="E46" s="196"/>
      <c r="F46" s="196"/>
      <c r="G46" s="48"/>
      <c r="H46" s="197"/>
      <c r="I46" s="48"/>
      <c r="J46" s="198"/>
      <c r="K46" s="199"/>
      <c r="L46" s="964"/>
      <c r="M46" s="961"/>
      <c r="N46" s="961"/>
      <c r="O46" s="1026" t="str">
        <f t="shared" si="6"/>
        <v/>
      </c>
      <c r="P46" s="1026"/>
      <c r="Q46" s="1026" t="str">
        <f t="shared" si="7"/>
        <v/>
      </c>
      <c r="R46" s="964"/>
      <c r="S46" s="1027" t="str">
        <f t="shared" si="0"/>
        <v/>
      </c>
      <c r="T46" s="1015" t="str">
        <f t="shared" si="8"/>
        <v/>
      </c>
      <c r="U46" s="1133" t="str">
        <f t="shared" si="9"/>
        <v/>
      </c>
      <c r="V46" s="491"/>
      <c r="W46" s="26"/>
      <c r="Z46" s="1106" t="str">
        <f t="shared" si="1"/>
        <v/>
      </c>
      <c r="AA46" s="1107">
        <f>+tab!$C$156</f>
        <v>0.62</v>
      </c>
      <c r="AB46" s="1108" t="e">
        <f t="shared" si="10"/>
        <v>#VALUE!</v>
      </c>
      <c r="AC46" s="1108" t="e">
        <f t="shared" si="11"/>
        <v>#VALUE!</v>
      </c>
      <c r="AD46" s="1108" t="e">
        <f t="shared" si="12"/>
        <v>#VALUE!</v>
      </c>
      <c r="AE46" s="1086" t="e">
        <f t="shared" si="2"/>
        <v>#VALUE!</v>
      </c>
      <c r="AF46" s="1086">
        <f t="shared" si="3"/>
        <v>0</v>
      </c>
      <c r="AG46" s="1109">
        <f>IF(I46&gt;8,tab!C$157,tab!C$160)</f>
        <v>0.4</v>
      </c>
      <c r="AH46" s="1086">
        <f t="shared" si="4"/>
        <v>0</v>
      </c>
      <c r="AI46" s="1086">
        <f t="shared" si="5"/>
        <v>0</v>
      </c>
      <c r="AM46" s="51"/>
      <c r="AN46" s="51"/>
    </row>
    <row r="47" spans="2:40" ht="13.7" customHeight="1" x14ac:dyDescent="0.2">
      <c r="B47" s="21"/>
      <c r="C47" s="45"/>
      <c r="D47" s="196"/>
      <c r="E47" s="196"/>
      <c r="F47" s="196"/>
      <c r="G47" s="48"/>
      <c r="H47" s="197"/>
      <c r="I47" s="48"/>
      <c r="J47" s="198"/>
      <c r="K47" s="199"/>
      <c r="L47" s="964"/>
      <c r="M47" s="961"/>
      <c r="N47" s="961"/>
      <c r="O47" s="1026" t="str">
        <f t="shared" si="6"/>
        <v/>
      </c>
      <c r="P47" s="1026"/>
      <c r="Q47" s="1026" t="str">
        <f t="shared" si="7"/>
        <v/>
      </c>
      <c r="R47" s="964"/>
      <c r="S47" s="1027" t="str">
        <f t="shared" si="0"/>
        <v/>
      </c>
      <c r="T47" s="1015" t="str">
        <f t="shared" si="8"/>
        <v/>
      </c>
      <c r="U47" s="1133" t="str">
        <f t="shared" si="9"/>
        <v/>
      </c>
      <c r="V47" s="491"/>
      <c r="W47" s="26"/>
      <c r="Z47" s="1106" t="str">
        <f t="shared" si="1"/>
        <v/>
      </c>
      <c r="AA47" s="1107">
        <f>+tab!$C$156</f>
        <v>0.62</v>
      </c>
      <c r="AB47" s="1108" t="e">
        <f t="shared" si="10"/>
        <v>#VALUE!</v>
      </c>
      <c r="AC47" s="1108" t="e">
        <f t="shared" si="11"/>
        <v>#VALUE!</v>
      </c>
      <c r="AD47" s="1108" t="e">
        <f t="shared" si="12"/>
        <v>#VALUE!</v>
      </c>
      <c r="AE47" s="1086" t="e">
        <f t="shared" si="2"/>
        <v>#VALUE!</v>
      </c>
      <c r="AF47" s="1086">
        <f t="shared" si="3"/>
        <v>0</v>
      </c>
      <c r="AG47" s="1109">
        <f>IF(I47&gt;8,tab!C$157,tab!C$160)</f>
        <v>0.4</v>
      </c>
      <c r="AH47" s="1086">
        <f t="shared" si="4"/>
        <v>0</v>
      </c>
      <c r="AI47" s="1086">
        <f t="shared" si="5"/>
        <v>0</v>
      </c>
      <c r="AM47" s="51"/>
      <c r="AN47" s="51"/>
    </row>
    <row r="48" spans="2:40" ht="13.7" customHeight="1" x14ac:dyDescent="0.2">
      <c r="B48" s="21"/>
      <c r="C48" s="45"/>
      <c r="D48" s="196"/>
      <c r="E48" s="196"/>
      <c r="F48" s="196"/>
      <c r="G48" s="48"/>
      <c r="H48" s="197"/>
      <c r="I48" s="48"/>
      <c r="J48" s="198"/>
      <c r="K48" s="199"/>
      <c r="L48" s="964"/>
      <c r="M48" s="961"/>
      <c r="N48" s="961"/>
      <c r="O48" s="1026" t="str">
        <f t="shared" si="6"/>
        <v/>
      </c>
      <c r="P48" s="1026"/>
      <c r="Q48" s="1026" t="str">
        <f t="shared" si="7"/>
        <v/>
      </c>
      <c r="R48" s="964"/>
      <c r="S48" s="1027" t="str">
        <f t="shared" ref="S48:S65" si="13">IF(K48="","",(1659*K48-Q48)*AC48)</f>
        <v/>
      </c>
      <c r="T48" s="1015" t="str">
        <f t="shared" si="8"/>
        <v/>
      </c>
      <c r="U48" s="1133" t="str">
        <f t="shared" si="9"/>
        <v/>
      </c>
      <c r="V48" s="491"/>
      <c r="W48" s="26"/>
      <c r="Z48" s="1106" t="str">
        <f t="shared" ref="Z48:Z65" si="14">IF(I48="","",VLOOKUP(I48,Schaal2014,J48+1,FALSE))</f>
        <v/>
      </c>
      <c r="AA48" s="1107">
        <f>+tab!$C$156</f>
        <v>0.62</v>
      </c>
      <c r="AB48" s="1108" t="e">
        <f t="shared" si="10"/>
        <v>#VALUE!</v>
      </c>
      <c r="AC48" s="1108" t="e">
        <f t="shared" si="11"/>
        <v>#VALUE!</v>
      </c>
      <c r="AD48" s="1108" t="e">
        <f t="shared" si="12"/>
        <v>#VALUE!</v>
      </c>
      <c r="AE48" s="1086" t="e">
        <f t="shared" ref="AE48:AE65" si="15">O48+P48</f>
        <v>#VALUE!</v>
      </c>
      <c r="AF48" s="1086">
        <f t="shared" ref="AF48:AF65" si="16">M48+N48</f>
        <v>0</v>
      </c>
      <c r="AG48" s="1109">
        <f>IF(I48&gt;8,tab!C$157,tab!C$160)</f>
        <v>0.4</v>
      </c>
      <c r="AH48" s="1086">
        <f t="shared" ref="AH48:AH65" si="17">IF(G48&lt;25,0,IF(G48=25,25,IF(G48&lt;40,0,IF(G48=40,40,IF(G48&gt;=40,0)))))</f>
        <v>0</v>
      </c>
      <c r="AI48" s="1086">
        <f t="shared" ref="AI48:AI65" si="18">IF(AH48=25,Z48*1.08*K48/2,IF(AH48=40,Z48*1.08*K48,IF(AH48=0,0)))</f>
        <v>0</v>
      </c>
      <c r="AM48" s="51"/>
      <c r="AN48" s="51"/>
    </row>
    <row r="49" spans="2:40" ht="13.7" customHeight="1" x14ac:dyDescent="0.2">
      <c r="B49" s="21"/>
      <c r="C49" s="45"/>
      <c r="D49" s="196"/>
      <c r="E49" s="196"/>
      <c r="F49" s="196"/>
      <c r="G49" s="48"/>
      <c r="H49" s="197"/>
      <c r="I49" s="48"/>
      <c r="J49" s="198"/>
      <c r="K49" s="199"/>
      <c r="L49" s="964"/>
      <c r="M49" s="961"/>
      <c r="N49" s="961"/>
      <c r="O49" s="1026" t="str">
        <f t="shared" si="6"/>
        <v/>
      </c>
      <c r="P49" s="1026"/>
      <c r="Q49" s="1026" t="str">
        <f t="shared" si="7"/>
        <v/>
      </c>
      <c r="R49" s="964"/>
      <c r="S49" s="1027" t="str">
        <f t="shared" si="13"/>
        <v/>
      </c>
      <c r="T49" s="1015" t="str">
        <f t="shared" si="8"/>
        <v/>
      </c>
      <c r="U49" s="1133" t="str">
        <f t="shared" si="9"/>
        <v/>
      </c>
      <c r="V49" s="491"/>
      <c r="W49" s="26"/>
      <c r="Z49" s="1106" t="str">
        <f t="shared" si="14"/>
        <v/>
      </c>
      <c r="AA49" s="1107">
        <f>+tab!$C$156</f>
        <v>0.62</v>
      </c>
      <c r="AB49" s="1108" t="e">
        <f t="shared" si="10"/>
        <v>#VALUE!</v>
      </c>
      <c r="AC49" s="1108" t="e">
        <f t="shared" si="11"/>
        <v>#VALUE!</v>
      </c>
      <c r="AD49" s="1108" t="e">
        <f t="shared" si="12"/>
        <v>#VALUE!</v>
      </c>
      <c r="AE49" s="1086" t="e">
        <f t="shared" si="15"/>
        <v>#VALUE!</v>
      </c>
      <c r="AF49" s="1086">
        <f t="shared" si="16"/>
        <v>0</v>
      </c>
      <c r="AG49" s="1109">
        <f>IF(I49&gt;8,tab!C$157,tab!C$160)</f>
        <v>0.4</v>
      </c>
      <c r="AH49" s="1086">
        <f t="shared" si="17"/>
        <v>0</v>
      </c>
      <c r="AI49" s="1086">
        <f t="shared" si="18"/>
        <v>0</v>
      </c>
      <c r="AM49" s="51"/>
      <c r="AN49" s="51"/>
    </row>
    <row r="50" spans="2:40" ht="13.7" customHeight="1" x14ac:dyDescent="0.2">
      <c r="B50" s="21"/>
      <c r="C50" s="45"/>
      <c r="D50" s="196"/>
      <c r="E50" s="196"/>
      <c r="F50" s="196"/>
      <c r="G50" s="48"/>
      <c r="H50" s="197"/>
      <c r="I50" s="48"/>
      <c r="J50" s="198"/>
      <c r="K50" s="199"/>
      <c r="L50" s="964"/>
      <c r="M50" s="961"/>
      <c r="N50" s="961"/>
      <c r="O50" s="1026" t="str">
        <f t="shared" si="6"/>
        <v/>
      </c>
      <c r="P50" s="1026"/>
      <c r="Q50" s="1026" t="str">
        <f t="shared" si="7"/>
        <v/>
      </c>
      <c r="R50" s="964"/>
      <c r="S50" s="1027" t="str">
        <f t="shared" si="13"/>
        <v/>
      </c>
      <c r="T50" s="1015" t="str">
        <f t="shared" si="8"/>
        <v/>
      </c>
      <c r="U50" s="1133" t="str">
        <f t="shared" si="9"/>
        <v/>
      </c>
      <c r="V50" s="491"/>
      <c r="W50" s="26"/>
      <c r="Z50" s="1106" t="str">
        <f t="shared" si="14"/>
        <v/>
      </c>
      <c r="AA50" s="1107">
        <f>+tab!$C$156</f>
        <v>0.62</v>
      </c>
      <c r="AB50" s="1108" t="e">
        <f t="shared" si="10"/>
        <v>#VALUE!</v>
      </c>
      <c r="AC50" s="1108" t="e">
        <f t="shared" si="11"/>
        <v>#VALUE!</v>
      </c>
      <c r="AD50" s="1108" t="e">
        <f t="shared" si="12"/>
        <v>#VALUE!</v>
      </c>
      <c r="AE50" s="1086" t="e">
        <f t="shared" si="15"/>
        <v>#VALUE!</v>
      </c>
      <c r="AF50" s="1086">
        <f t="shared" si="16"/>
        <v>0</v>
      </c>
      <c r="AG50" s="1109">
        <f>IF(I50&gt;8,tab!C$157,tab!C$160)</f>
        <v>0.4</v>
      </c>
      <c r="AH50" s="1086">
        <f t="shared" si="17"/>
        <v>0</v>
      </c>
      <c r="AI50" s="1086">
        <f t="shared" si="18"/>
        <v>0</v>
      </c>
      <c r="AM50" s="51"/>
      <c r="AN50" s="51"/>
    </row>
    <row r="51" spans="2:40" ht="13.7" customHeight="1" x14ac:dyDescent="0.2">
      <c r="B51" s="21"/>
      <c r="C51" s="45"/>
      <c r="D51" s="196"/>
      <c r="E51" s="196"/>
      <c r="F51" s="196"/>
      <c r="G51" s="48"/>
      <c r="H51" s="197"/>
      <c r="I51" s="48"/>
      <c r="J51" s="198"/>
      <c r="K51" s="199"/>
      <c r="L51" s="964"/>
      <c r="M51" s="961"/>
      <c r="N51" s="961"/>
      <c r="O51" s="1026" t="str">
        <f t="shared" si="6"/>
        <v/>
      </c>
      <c r="P51" s="1026"/>
      <c r="Q51" s="1026" t="str">
        <f t="shared" si="7"/>
        <v/>
      </c>
      <c r="R51" s="964"/>
      <c r="S51" s="1027" t="str">
        <f t="shared" si="13"/>
        <v/>
      </c>
      <c r="T51" s="1015" t="str">
        <f t="shared" si="8"/>
        <v/>
      </c>
      <c r="U51" s="1133" t="str">
        <f t="shared" si="9"/>
        <v/>
      </c>
      <c r="V51" s="491"/>
      <c r="W51" s="26"/>
      <c r="Z51" s="1106" t="str">
        <f t="shared" si="14"/>
        <v/>
      </c>
      <c r="AA51" s="1107">
        <f>+tab!$C$156</f>
        <v>0.62</v>
      </c>
      <c r="AB51" s="1108" t="e">
        <f t="shared" si="10"/>
        <v>#VALUE!</v>
      </c>
      <c r="AC51" s="1108" t="e">
        <f t="shared" si="11"/>
        <v>#VALUE!</v>
      </c>
      <c r="AD51" s="1108" t="e">
        <f t="shared" si="12"/>
        <v>#VALUE!</v>
      </c>
      <c r="AE51" s="1086" t="e">
        <f t="shared" si="15"/>
        <v>#VALUE!</v>
      </c>
      <c r="AF51" s="1086">
        <f t="shared" si="16"/>
        <v>0</v>
      </c>
      <c r="AG51" s="1109">
        <f>IF(I51&gt;8,tab!C$157,tab!C$160)</f>
        <v>0.4</v>
      </c>
      <c r="AH51" s="1086">
        <f t="shared" si="17"/>
        <v>0</v>
      </c>
      <c r="AI51" s="1086">
        <f t="shared" si="18"/>
        <v>0</v>
      </c>
      <c r="AM51" s="51"/>
      <c r="AN51" s="51"/>
    </row>
    <row r="52" spans="2:40" ht="13.7" customHeight="1" x14ac:dyDescent="0.2">
      <c r="B52" s="21"/>
      <c r="C52" s="45"/>
      <c r="D52" s="196"/>
      <c r="E52" s="196"/>
      <c r="F52" s="196"/>
      <c r="G52" s="48"/>
      <c r="H52" s="197"/>
      <c r="I52" s="48"/>
      <c r="J52" s="198"/>
      <c r="K52" s="199"/>
      <c r="L52" s="964"/>
      <c r="M52" s="961"/>
      <c r="N52" s="961"/>
      <c r="O52" s="1026" t="str">
        <f t="shared" si="6"/>
        <v/>
      </c>
      <c r="P52" s="1026"/>
      <c r="Q52" s="1026" t="str">
        <f t="shared" si="7"/>
        <v/>
      </c>
      <c r="R52" s="964"/>
      <c r="S52" s="1027" t="str">
        <f t="shared" si="13"/>
        <v/>
      </c>
      <c r="T52" s="1015" t="str">
        <f t="shared" si="8"/>
        <v/>
      </c>
      <c r="U52" s="1133" t="str">
        <f t="shared" si="9"/>
        <v/>
      </c>
      <c r="V52" s="491"/>
      <c r="W52" s="26"/>
      <c r="Z52" s="1106" t="str">
        <f t="shared" si="14"/>
        <v/>
      </c>
      <c r="AA52" s="1107">
        <f>+tab!$C$156</f>
        <v>0.62</v>
      </c>
      <c r="AB52" s="1108" t="e">
        <f t="shared" si="10"/>
        <v>#VALUE!</v>
      </c>
      <c r="AC52" s="1108" t="e">
        <f t="shared" si="11"/>
        <v>#VALUE!</v>
      </c>
      <c r="AD52" s="1108" t="e">
        <f t="shared" si="12"/>
        <v>#VALUE!</v>
      </c>
      <c r="AE52" s="1086" t="e">
        <f t="shared" si="15"/>
        <v>#VALUE!</v>
      </c>
      <c r="AF52" s="1086">
        <f t="shared" si="16"/>
        <v>0</v>
      </c>
      <c r="AG52" s="1109">
        <f>IF(I52&gt;8,tab!C$157,tab!C$160)</f>
        <v>0.4</v>
      </c>
      <c r="AH52" s="1086">
        <f t="shared" si="17"/>
        <v>0</v>
      </c>
      <c r="AI52" s="1086">
        <f t="shared" si="18"/>
        <v>0</v>
      </c>
      <c r="AM52" s="51"/>
      <c r="AN52" s="51"/>
    </row>
    <row r="53" spans="2:40" ht="13.7" customHeight="1" x14ac:dyDescent="0.2">
      <c r="B53" s="21"/>
      <c r="C53" s="45"/>
      <c r="D53" s="196"/>
      <c r="E53" s="196"/>
      <c r="F53" s="196"/>
      <c r="G53" s="48"/>
      <c r="H53" s="197"/>
      <c r="I53" s="48"/>
      <c r="J53" s="198"/>
      <c r="K53" s="199"/>
      <c r="L53" s="964"/>
      <c r="M53" s="961"/>
      <c r="N53" s="961"/>
      <c r="O53" s="1026" t="str">
        <f t="shared" si="6"/>
        <v/>
      </c>
      <c r="P53" s="1026"/>
      <c r="Q53" s="1026" t="str">
        <f t="shared" si="7"/>
        <v/>
      </c>
      <c r="R53" s="964"/>
      <c r="S53" s="1027" t="str">
        <f t="shared" si="13"/>
        <v/>
      </c>
      <c r="T53" s="1015" t="str">
        <f t="shared" si="8"/>
        <v/>
      </c>
      <c r="U53" s="1133" t="str">
        <f t="shared" si="9"/>
        <v/>
      </c>
      <c r="V53" s="491"/>
      <c r="W53" s="26"/>
      <c r="Z53" s="1106" t="str">
        <f t="shared" si="14"/>
        <v/>
      </c>
      <c r="AA53" s="1107">
        <f>+tab!$C$156</f>
        <v>0.62</v>
      </c>
      <c r="AB53" s="1108" t="e">
        <f t="shared" si="10"/>
        <v>#VALUE!</v>
      </c>
      <c r="AC53" s="1108" t="e">
        <f t="shared" si="11"/>
        <v>#VALUE!</v>
      </c>
      <c r="AD53" s="1108" t="e">
        <f t="shared" si="12"/>
        <v>#VALUE!</v>
      </c>
      <c r="AE53" s="1086" t="e">
        <f t="shared" si="15"/>
        <v>#VALUE!</v>
      </c>
      <c r="AF53" s="1086">
        <f t="shared" si="16"/>
        <v>0</v>
      </c>
      <c r="AG53" s="1109">
        <f>IF(I53&gt;8,tab!C$157,tab!C$160)</f>
        <v>0.4</v>
      </c>
      <c r="AH53" s="1086">
        <f t="shared" si="17"/>
        <v>0</v>
      </c>
      <c r="AI53" s="1086">
        <f t="shared" si="18"/>
        <v>0</v>
      </c>
      <c r="AM53" s="51"/>
      <c r="AN53" s="51"/>
    </row>
    <row r="54" spans="2:40" ht="13.7" customHeight="1" x14ac:dyDescent="0.2">
      <c r="B54" s="21"/>
      <c r="C54" s="45"/>
      <c r="D54" s="196"/>
      <c r="E54" s="196"/>
      <c r="F54" s="196"/>
      <c r="G54" s="48"/>
      <c r="H54" s="197"/>
      <c r="I54" s="48"/>
      <c r="J54" s="198"/>
      <c r="K54" s="199"/>
      <c r="L54" s="964"/>
      <c r="M54" s="961"/>
      <c r="N54" s="961"/>
      <c r="O54" s="1026" t="str">
        <f t="shared" si="6"/>
        <v/>
      </c>
      <c r="P54" s="1026"/>
      <c r="Q54" s="1026" t="str">
        <f t="shared" si="7"/>
        <v/>
      </c>
      <c r="R54" s="964"/>
      <c r="S54" s="1027" t="str">
        <f t="shared" si="13"/>
        <v/>
      </c>
      <c r="T54" s="1015" t="str">
        <f t="shared" si="8"/>
        <v/>
      </c>
      <c r="U54" s="1133" t="str">
        <f t="shared" si="9"/>
        <v/>
      </c>
      <c r="V54" s="491"/>
      <c r="W54" s="26"/>
      <c r="Z54" s="1106" t="str">
        <f t="shared" si="14"/>
        <v/>
      </c>
      <c r="AA54" s="1107">
        <f>+tab!$C$156</f>
        <v>0.62</v>
      </c>
      <c r="AB54" s="1108" t="e">
        <f t="shared" si="10"/>
        <v>#VALUE!</v>
      </c>
      <c r="AC54" s="1108" t="e">
        <f t="shared" si="11"/>
        <v>#VALUE!</v>
      </c>
      <c r="AD54" s="1108" t="e">
        <f t="shared" si="12"/>
        <v>#VALUE!</v>
      </c>
      <c r="AE54" s="1086" t="e">
        <f t="shared" si="15"/>
        <v>#VALUE!</v>
      </c>
      <c r="AF54" s="1086">
        <f t="shared" si="16"/>
        <v>0</v>
      </c>
      <c r="AG54" s="1109">
        <f>IF(I54&gt;8,tab!C$157,tab!C$160)</f>
        <v>0.4</v>
      </c>
      <c r="AH54" s="1086">
        <f t="shared" si="17"/>
        <v>0</v>
      </c>
      <c r="AI54" s="1086">
        <f t="shared" si="18"/>
        <v>0</v>
      </c>
      <c r="AM54" s="51"/>
      <c r="AN54" s="51"/>
    </row>
    <row r="55" spans="2:40" ht="13.7" customHeight="1" x14ac:dyDescent="0.2">
      <c r="B55" s="21"/>
      <c r="C55" s="45"/>
      <c r="D55" s="196"/>
      <c r="E55" s="196"/>
      <c r="F55" s="196"/>
      <c r="G55" s="48"/>
      <c r="H55" s="197"/>
      <c r="I55" s="48"/>
      <c r="J55" s="198"/>
      <c r="K55" s="199"/>
      <c r="L55" s="964"/>
      <c r="M55" s="961"/>
      <c r="N55" s="961"/>
      <c r="O55" s="1026" t="str">
        <f t="shared" si="6"/>
        <v/>
      </c>
      <c r="P55" s="1026"/>
      <c r="Q55" s="1026" t="str">
        <f t="shared" si="7"/>
        <v/>
      </c>
      <c r="R55" s="964"/>
      <c r="S55" s="1027" t="str">
        <f t="shared" si="13"/>
        <v/>
      </c>
      <c r="T55" s="1015" t="str">
        <f t="shared" si="8"/>
        <v/>
      </c>
      <c r="U55" s="1133" t="str">
        <f t="shared" si="9"/>
        <v/>
      </c>
      <c r="V55" s="491"/>
      <c r="W55" s="26"/>
      <c r="Z55" s="1106" t="str">
        <f t="shared" si="14"/>
        <v/>
      </c>
      <c r="AA55" s="1107">
        <f>+tab!$C$156</f>
        <v>0.62</v>
      </c>
      <c r="AB55" s="1108" t="e">
        <f t="shared" si="10"/>
        <v>#VALUE!</v>
      </c>
      <c r="AC55" s="1108" t="e">
        <f t="shared" si="11"/>
        <v>#VALUE!</v>
      </c>
      <c r="AD55" s="1108" t="e">
        <f t="shared" si="12"/>
        <v>#VALUE!</v>
      </c>
      <c r="AE55" s="1086" t="e">
        <f t="shared" si="15"/>
        <v>#VALUE!</v>
      </c>
      <c r="AF55" s="1086">
        <f t="shared" si="16"/>
        <v>0</v>
      </c>
      <c r="AG55" s="1109">
        <f>IF(I55&gt;8,tab!C$157,tab!C$160)</f>
        <v>0.4</v>
      </c>
      <c r="AH55" s="1086">
        <f t="shared" si="17"/>
        <v>0</v>
      </c>
      <c r="AI55" s="1086">
        <f t="shared" si="18"/>
        <v>0</v>
      </c>
      <c r="AM55" s="51"/>
      <c r="AN55" s="51"/>
    </row>
    <row r="56" spans="2:40" ht="13.7" customHeight="1" x14ac:dyDescent="0.2">
      <c r="B56" s="21"/>
      <c r="C56" s="45"/>
      <c r="D56" s="196"/>
      <c r="E56" s="196"/>
      <c r="F56" s="196"/>
      <c r="G56" s="48"/>
      <c r="H56" s="197"/>
      <c r="I56" s="48"/>
      <c r="J56" s="198"/>
      <c r="K56" s="199"/>
      <c r="L56" s="964"/>
      <c r="M56" s="961"/>
      <c r="N56" s="961"/>
      <c r="O56" s="1026" t="str">
        <f t="shared" si="6"/>
        <v/>
      </c>
      <c r="P56" s="1026"/>
      <c r="Q56" s="1026" t="str">
        <f t="shared" si="7"/>
        <v/>
      </c>
      <c r="R56" s="964"/>
      <c r="S56" s="1027" t="str">
        <f t="shared" si="13"/>
        <v/>
      </c>
      <c r="T56" s="1015" t="str">
        <f t="shared" si="8"/>
        <v/>
      </c>
      <c r="U56" s="1133" t="str">
        <f t="shared" si="9"/>
        <v/>
      </c>
      <c r="V56" s="491"/>
      <c r="W56" s="26"/>
      <c r="Z56" s="1106" t="str">
        <f t="shared" si="14"/>
        <v/>
      </c>
      <c r="AA56" s="1107">
        <f>+tab!$C$156</f>
        <v>0.62</v>
      </c>
      <c r="AB56" s="1108" t="e">
        <f t="shared" si="10"/>
        <v>#VALUE!</v>
      </c>
      <c r="AC56" s="1108" t="e">
        <f t="shared" si="11"/>
        <v>#VALUE!</v>
      </c>
      <c r="AD56" s="1108" t="e">
        <f t="shared" si="12"/>
        <v>#VALUE!</v>
      </c>
      <c r="AE56" s="1086" t="e">
        <f t="shared" si="15"/>
        <v>#VALUE!</v>
      </c>
      <c r="AF56" s="1086">
        <f t="shared" si="16"/>
        <v>0</v>
      </c>
      <c r="AG56" s="1109">
        <f>IF(I56&gt;8,tab!C$157,tab!C$160)</f>
        <v>0.4</v>
      </c>
      <c r="AH56" s="1086">
        <f t="shared" si="17"/>
        <v>0</v>
      </c>
      <c r="AI56" s="1086">
        <f t="shared" si="18"/>
        <v>0</v>
      </c>
      <c r="AM56" s="51"/>
      <c r="AN56" s="51"/>
    </row>
    <row r="57" spans="2:40" ht="13.7" customHeight="1" x14ac:dyDescent="0.2">
      <c r="B57" s="21"/>
      <c r="C57" s="45"/>
      <c r="D57" s="196"/>
      <c r="E57" s="196"/>
      <c r="F57" s="196"/>
      <c r="G57" s="48"/>
      <c r="H57" s="197"/>
      <c r="I57" s="48"/>
      <c r="J57" s="198"/>
      <c r="K57" s="199"/>
      <c r="L57" s="964"/>
      <c r="M57" s="961"/>
      <c r="N57" s="961"/>
      <c r="O57" s="1026" t="str">
        <f t="shared" si="6"/>
        <v/>
      </c>
      <c r="P57" s="1026"/>
      <c r="Q57" s="1026" t="str">
        <f t="shared" si="7"/>
        <v/>
      </c>
      <c r="R57" s="964"/>
      <c r="S57" s="1027" t="str">
        <f t="shared" si="13"/>
        <v/>
      </c>
      <c r="T57" s="1015" t="str">
        <f t="shared" si="8"/>
        <v/>
      </c>
      <c r="U57" s="1133" t="str">
        <f t="shared" si="9"/>
        <v/>
      </c>
      <c r="V57" s="491"/>
      <c r="W57" s="26"/>
      <c r="Z57" s="1106" t="str">
        <f t="shared" si="14"/>
        <v/>
      </c>
      <c r="AA57" s="1107">
        <f>+tab!$C$156</f>
        <v>0.62</v>
      </c>
      <c r="AB57" s="1108" t="e">
        <f t="shared" si="10"/>
        <v>#VALUE!</v>
      </c>
      <c r="AC57" s="1108" t="e">
        <f t="shared" si="11"/>
        <v>#VALUE!</v>
      </c>
      <c r="AD57" s="1108" t="e">
        <f t="shared" si="12"/>
        <v>#VALUE!</v>
      </c>
      <c r="AE57" s="1086" t="e">
        <f t="shared" si="15"/>
        <v>#VALUE!</v>
      </c>
      <c r="AF57" s="1086">
        <f t="shared" si="16"/>
        <v>0</v>
      </c>
      <c r="AG57" s="1109">
        <f>IF(I57&gt;8,tab!C$157,tab!C$160)</f>
        <v>0.4</v>
      </c>
      <c r="AH57" s="1086">
        <f t="shared" si="17"/>
        <v>0</v>
      </c>
      <c r="AI57" s="1086">
        <f t="shared" si="18"/>
        <v>0</v>
      </c>
      <c r="AM57" s="51"/>
      <c r="AN57" s="51"/>
    </row>
    <row r="58" spans="2:40" ht="13.7" customHeight="1" x14ac:dyDescent="0.2">
      <c r="B58" s="21"/>
      <c r="C58" s="45"/>
      <c r="D58" s="196"/>
      <c r="E58" s="196"/>
      <c r="F58" s="196"/>
      <c r="G58" s="48"/>
      <c r="H58" s="197"/>
      <c r="I58" s="48"/>
      <c r="J58" s="198"/>
      <c r="K58" s="199"/>
      <c r="L58" s="964"/>
      <c r="M58" s="961"/>
      <c r="N58" s="961"/>
      <c r="O58" s="1026" t="str">
        <f t="shared" si="6"/>
        <v/>
      </c>
      <c r="P58" s="1026"/>
      <c r="Q58" s="1026" t="str">
        <f t="shared" si="7"/>
        <v/>
      </c>
      <c r="R58" s="964"/>
      <c r="S58" s="1027" t="str">
        <f t="shared" si="13"/>
        <v/>
      </c>
      <c r="T58" s="1015" t="str">
        <f t="shared" si="8"/>
        <v/>
      </c>
      <c r="U58" s="1133" t="str">
        <f t="shared" si="9"/>
        <v/>
      </c>
      <c r="V58" s="491"/>
      <c r="W58" s="26"/>
      <c r="Z58" s="1106" t="str">
        <f t="shared" si="14"/>
        <v/>
      </c>
      <c r="AA58" s="1107">
        <f>+tab!$C$156</f>
        <v>0.62</v>
      </c>
      <c r="AB58" s="1108" t="e">
        <f t="shared" si="10"/>
        <v>#VALUE!</v>
      </c>
      <c r="AC58" s="1108" t="e">
        <f t="shared" si="11"/>
        <v>#VALUE!</v>
      </c>
      <c r="AD58" s="1108" t="e">
        <f t="shared" si="12"/>
        <v>#VALUE!</v>
      </c>
      <c r="AE58" s="1086" t="e">
        <f t="shared" si="15"/>
        <v>#VALUE!</v>
      </c>
      <c r="AF58" s="1086">
        <f t="shared" si="16"/>
        <v>0</v>
      </c>
      <c r="AG58" s="1109">
        <f>IF(I58&gt;8,tab!C$157,tab!C$160)</f>
        <v>0.4</v>
      </c>
      <c r="AH58" s="1086">
        <f t="shared" si="17"/>
        <v>0</v>
      </c>
      <c r="AI58" s="1086">
        <f t="shared" si="18"/>
        <v>0</v>
      </c>
      <c r="AM58" s="51"/>
      <c r="AN58" s="51"/>
    </row>
    <row r="59" spans="2:40" ht="13.7" customHeight="1" x14ac:dyDescent="0.2">
      <c r="B59" s="21"/>
      <c r="C59" s="45"/>
      <c r="D59" s="196"/>
      <c r="E59" s="196"/>
      <c r="F59" s="196"/>
      <c r="G59" s="48"/>
      <c r="H59" s="197"/>
      <c r="I59" s="48"/>
      <c r="J59" s="198"/>
      <c r="K59" s="199"/>
      <c r="L59" s="964"/>
      <c r="M59" s="961"/>
      <c r="N59" s="961"/>
      <c r="O59" s="1026" t="str">
        <f t="shared" si="6"/>
        <v/>
      </c>
      <c r="P59" s="1026"/>
      <c r="Q59" s="1026" t="str">
        <f t="shared" si="7"/>
        <v/>
      </c>
      <c r="R59" s="964"/>
      <c r="S59" s="1027" t="str">
        <f t="shared" si="13"/>
        <v/>
      </c>
      <c r="T59" s="1015" t="str">
        <f t="shared" si="8"/>
        <v/>
      </c>
      <c r="U59" s="1133" t="str">
        <f t="shared" si="9"/>
        <v/>
      </c>
      <c r="V59" s="491"/>
      <c r="W59" s="26"/>
      <c r="Z59" s="1106" t="str">
        <f t="shared" si="14"/>
        <v/>
      </c>
      <c r="AA59" s="1107">
        <f>+tab!$C$156</f>
        <v>0.62</v>
      </c>
      <c r="AB59" s="1108" t="e">
        <f t="shared" si="10"/>
        <v>#VALUE!</v>
      </c>
      <c r="AC59" s="1108" t="e">
        <f t="shared" si="11"/>
        <v>#VALUE!</v>
      </c>
      <c r="AD59" s="1108" t="e">
        <f t="shared" si="12"/>
        <v>#VALUE!</v>
      </c>
      <c r="AE59" s="1086" t="e">
        <f t="shared" si="15"/>
        <v>#VALUE!</v>
      </c>
      <c r="AF59" s="1086">
        <f t="shared" si="16"/>
        <v>0</v>
      </c>
      <c r="AG59" s="1109">
        <f>IF(I59&gt;8,tab!C$157,tab!C$160)</f>
        <v>0.4</v>
      </c>
      <c r="AH59" s="1086">
        <f t="shared" si="17"/>
        <v>0</v>
      </c>
      <c r="AI59" s="1086">
        <f t="shared" si="18"/>
        <v>0</v>
      </c>
      <c r="AM59" s="51"/>
      <c r="AN59" s="51"/>
    </row>
    <row r="60" spans="2:40" ht="13.7" customHeight="1" x14ac:dyDescent="0.2">
      <c r="B60" s="21"/>
      <c r="C60" s="45"/>
      <c r="D60" s="196"/>
      <c r="E60" s="196"/>
      <c r="F60" s="196"/>
      <c r="G60" s="48"/>
      <c r="H60" s="197"/>
      <c r="I60" s="48"/>
      <c r="J60" s="198"/>
      <c r="K60" s="199"/>
      <c r="L60" s="964"/>
      <c r="M60" s="961"/>
      <c r="N60" s="961"/>
      <c r="O60" s="1026" t="str">
        <f t="shared" si="6"/>
        <v/>
      </c>
      <c r="P60" s="1026"/>
      <c r="Q60" s="1026" t="str">
        <f t="shared" si="7"/>
        <v/>
      </c>
      <c r="R60" s="964"/>
      <c r="S60" s="1027" t="str">
        <f t="shared" si="13"/>
        <v/>
      </c>
      <c r="T60" s="1015" t="str">
        <f t="shared" si="8"/>
        <v/>
      </c>
      <c r="U60" s="1133" t="str">
        <f t="shared" si="9"/>
        <v/>
      </c>
      <c r="V60" s="491"/>
      <c r="W60" s="26"/>
      <c r="Z60" s="1106" t="str">
        <f t="shared" si="14"/>
        <v/>
      </c>
      <c r="AA60" s="1107">
        <f>+tab!$C$156</f>
        <v>0.62</v>
      </c>
      <c r="AB60" s="1108" t="e">
        <f t="shared" si="10"/>
        <v>#VALUE!</v>
      </c>
      <c r="AC60" s="1108" t="e">
        <f t="shared" si="11"/>
        <v>#VALUE!</v>
      </c>
      <c r="AD60" s="1108" t="e">
        <f t="shared" si="12"/>
        <v>#VALUE!</v>
      </c>
      <c r="AE60" s="1086" t="e">
        <f t="shared" si="15"/>
        <v>#VALUE!</v>
      </c>
      <c r="AF60" s="1086">
        <f t="shared" si="16"/>
        <v>0</v>
      </c>
      <c r="AG60" s="1109">
        <f>IF(I60&gt;8,tab!C$157,tab!C$160)</f>
        <v>0.4</v>
      </c>
      <c r="AH60" s="1086">
        <f t="shared" si="17"/>
        <v>0</v>
      </c>
      <c r="AI60" s="1086">
        <f t="shared" si="18"/>
        <v>0</v>
      </c>
      <c r="AM60" s="51"/>
      <c r="AN60" s="51"/>
    </row>
    <row r="61" spans="2:40" ht="13.7" customHeight="1" x14ac:dyDescent="0.2">
      <c r="B61" s="21"/>
      <c r="C61" s="45"/>
      <c r="D61" s="196"/>
      <c r="E61" s="196"/>
      <c r="F61" s="196"/>
      <c r="G61" s="48"/>
      <c r="H61" s="197"/>
      <c r="I61" s="48"/>
      <c r="J61" s="198"/>
      <c r="K61" s="199"/>
      <c r="L61" s="964"/>
      <c r="M61" s="961"/>
      <c r="N61" s="961"/>
      <c r="O61" s="1026" t="str">
        <f t="shared" si="6"/>
        <v/>
      </c>
      <c r="P61" s="1026"/>
      <c r="Q61" s="1026" t="str">
        <f t="shared" si="7"/>
        <v/>
      </c>
      <c r="R61" s="964"/>
      <c r="S61" s="1027" t="str">
        <f t="shared" si="13"/>
        <v/>
      </c>
      <c r="T61" s="1015" t="str">
        <f t="shared" si="8"/>
        <v/>
      </c>
      <c r="U61" s="1133" t="str">
        <f t="shared" si="9"/>
        <v/>
      </c>
      <c r="V61" s="491"/>
      <c r="W61" s="26"/>
      <c r="Z61" s="1106" t="str">
        <f t="shared" si="14"/>
        <v/>
      </c>
      <c r="AA61" s="1107">
        <f>+tab!$C$156</f>
        <v>0.62</v>
      </c>
      <c r="AB61" s="1108" t="e">
        <f t="shared" si="10"/>
        <v>#VALUE!</v>
      </c>
      <c r="AC61" s="1108" t="e">
        <f t="shared" si="11"/>
        <v>#VALUE!</v>
      </c>
      <c r="AD61" s="1108" t="e">
        <f t="shared" si="12"/>
        <v>#VALUE!</v>
      </c>
      <c r="AE61" s="1086" t="e">
        <f t="shared" si="15"/>
        <v>#VALUE!</v>
      </c>
      <c r="AF61" s="1086">
        <f t="shared" si="16"/>
        <v>0</v>
      </c>
      <c r="AG61" s="1109">
        <f>IF(I61&gt;8,tab!C$157,tab!C$160)</f>
        <v>0.4</v>
      </c>
      <c r="AH61" s="1086">
        <f t="shared" si="17"/>
        <v>0</v>
      </c>
      <c r="AI61" s="1086">
        <f t="shared" si="18"/>
        <v>0</v>
      </c>
      <c r="AM61" s="51"/>
      <c r="AN61" s="51"/>
    </row>
    <row r="62" spans="2:40" ht="13.7" customHeight="1" x14ac:dyDescent="0.2">
      <c r="B62" s="21"/>
      <c r="C62" s="45"/>
      <c r="D62" s="196"/>
      <c r="E62" s="196"/>
      <c r="F62" s="196"/>
      <c r="G62" s="48"/>
      <c r="H62" s="197"/>
      <c r="I62" s="48"/>
      <c r="J62" s="198"/>
      <c r="K62" s="199"/>
      <c r="L62" s="964"/>
      <c r="M62" s="961"/>
      <c r="N62" s="961"/>
      <c r="O62" s="1026" t="str">
        <f t="shared" si="6"/>
        <v/>
      </c>
      <c r="P62" s="1026"/>
      <c r="Q62" s="1026" t="str">
        <f t="shared" si="7"/>
        <v/>
      </c>
      <c r="R62" s="964"/>
      <c r="S62" s="1027" t="str">
        <f t="shared" si="13"/>
        <v/>
      </c>
      <c r="T62" s="1015" t="str">
        <f t="shared" si="8"/>
        <v/>
      </c>
      <c r="U62" s="1133" t="str">
        <f t="shared" si="9"/>
        <v/>
      </c>
      <c r="V62" s="491"/>
      <c r="W62" s="26"/>
      <c r="Z62" s="1106" t="str">
        <f t="shared" si="14"/>
        <v/>
      </c>
      <c r="AA62" s="1107">
        <f>+tab!$C$156</f>
        <v>0.62</v>
      </c>
      <c r="AB62" s="1108" t="e">
        <f t="shared" si="10"/>
        <v>#VALUE!</v>
      </c>
      <c r="AC62" s="1108" t="e">
        <f t="shared" si="11"/>
        <v>#VALUE!</v>
      </c>
      <c r="AD62" s="1108" t="e">
        <f t="shared" si="12"/>
        <v>#VALUE!</v>
      </c>
      <c r="AE62" s="1086" t="e">
        <f t="shared" si="15"/>
        <v>#VALUE!</v>
      </c>
      <c r="AF62" s="1086">
        <f t="shared" si="16"/>
        <v>0</v>
      </c>
      <c r="AG62" s="1109">
        <f>IF(I62&gt;8,tab!C$157,tab!C$160)</f>
        <v>0.4</v>
      </c>
      <c r="AH62" s="1086">
        <f t="shared" si="17"/>
        <v>0</v>
      </c>
      <c r="AI62" s="1086">
        <f t="shared" si="18"/>
        <v>0</v>
      </c>
      <c r="AM62" s="51"/>
      <c r="AN62" s="51"/>
    </row>
    <row r="63" spans="2:40" ht="13.7" customHeight="1" x14ac:dyDescent="0.2">
      <c r="B63" s="21"/>
      <c r="C63" s="45"/>
      <c r="D63" s="196"/>
      <c r="E63" s="196"/>
      <c r="F63" s="196"/>
      <c r="G63" s="48"/>
      <c r="H63" s="197"/>
      <c r="I63" s="48"/>
      <c r="J63" s="198"/>
      <c r="K63" s="199"/>
      <c r="L63" s="964"/>
      <c r="M63" s="961"/>
      <c r="N63" s="961"/>
      <c r="O63" s="1026" t="str">
        <f t="shared" si="6"/>
        <v/>
      </c>
      <c r="P63" s="1026"/>
      <c r="Q63" s="1026" t="str">
        <f t="shared" si="7"/>
        <v/>
      </c>
      <c r="R63" s="964"/>
      <c r="S63" s="1027" t="str">
        <f t="shared" si="13"/>
        <v/>
      </c>
      <c r="T63" s="1015" t="str">
        <f t="shared" si="8"/>
        <v/>
      </c>
      <c r="U63" s="1133" t="str">
        <f t="shared" si="9"/>
        <v/>
      </c>
      <c r="V63" s="491"/>
      <c r="W63" s="26"/>
      <c r="Z63" s="1106" t="str">
        <f t="shared" si="14"/>
        <v/>
      </c>
      <c r="AA63" s="1107">
        <f>+tab!$C$156</f>
        <v>0.62</v>
      </c>
      <c r="AB63" s="1108" t="e">
        <f t="shared" si="10"/>
        <v>#VALUE!</v>
      </c>
      <c r="AC63" s="1108" t="e">
        <f t="shared" si="11"/>
        <v>#VALUE!</v>
      </c>
      <c r="AD63" s="1108" t="e">
        <f t="shared" si="12"/>
        <v>#VALUE!</v>
      </c>
      <c r="AE63" s="1086" t="e">
        <f t="shared" si="15"/>
        <v>#VALUE!</v>
      </c>
      <c r="AF63" s="1086">
        <f t="shared" si="16"/>
        <v>0</v>
      </c>
      <c r="AG63" s="1109">
        <f>IF(I63&gt;8,tab!C$157,tab!C$160)</f>
        <v>0.4</v>
      </c>
      <c r="AH63" s="1086">
        <f t="shared" si="17"/>
        <v>0</v>
      </c>
      <c r="AI63" s="1086">
        <f t="shared" si="18"/>
        <v>0</v>
      </c>
      <c r="AM63" s="51"/>
      <c r="AN63" s="51"/>
    </row>
    <row r="64" spans="2:40" ht="13.7" customHeight="1" x14ac:dyDescent="0.2">
      <c r="B64" s="21"/>
      <c r="C64" s="45"/>
      <c r="D64" s="196"/>
      <c r="E64" s="196"/>
      <c r="F64" s="196"/>
      <c r="G64" s="48"/>
      <c r="H64" s="197"/>
      <c r="I64" s="48"/>
      <c r="J64" s="198"/>
      <c r="K64" s="199"/>
      <c r="L64" s="964"/>
      <c r="M64" s="961"/>
      <c r="N64" s="961"/>
      <c r="O64" s="1026" t="str">
        <f t="shared" si="6"/>
        <v/>
      </c>
      <c r="P64" s="1026"/>
      <c r="Q64" s="1026" t="str">
        <f t="shared" si="7"/>
        <v/>
      </c>
      <c r="R64" s="964"/>
      <c r="S64" s="1027" t="str">
        <f t="shared" si="13"/>
        <v/>
      </c>
      <c r="T64" s="1015" t="str">
        <f t="shared" si="8"/>
        <v/>
      </c>
      <c r="U64" s="1133" t="str">
        <f t="shared" si="9"/>
        <v/>
      </c>
      <c r="V64" s="491"/>
      <c r="W64" s="26"/>
      <c r="Z64" s="1106" t="str">
        <f t="shared" si="14"/>
        <v/>
      </c>
      <c r="AA64" s="1107">
        <f>+tab!$C$156</f>
        <v>0.62</v>
      </c>
      <c r="AB64" s="1108" t="e">
        <f t="shared" si="10"/>
        <v>#VALUE!</v>
      </c>
      <c r="AC64" s="1108" t="e">
        <f t="shared" si="11"/>
        <v>#VALUE!</v>
      </c>
      <c r="AD64" s="1108" t="e">
        <f t="shared" si="12"/>
        <v>#VALUE!</v>
      </c>
      <c r="AE64" s="1086" t="e">
        <f t="shared" si="15"/>
        <v>#VALUE!</v>
      </c>
      <c r="AF64" s="1086">
        <f t="shared" si="16"/>
        <v>0</v>
      </c>
      <c r="AG64" s="1109">
        <f>IF(I64&gt;8,tab!C$157,tab!C$160)</f>
        <v>0.4</v>
      </c>
      <c r="AH64" s="1086">
        <f t="shared" si="17"/>
        <v>0</v>
      </c>
      <c r="AI64" s="1086">
        <f t="shared" si="18"/>
        <v>0</v>
      </c>
      <c r="AM64" s="51"/>
      <c r="AN64" s="51"/>
    </row>
    <row r="65" spans="2:42" ht="13.7" customHeight="1" x14ac:dyDescent="0.2">
      <c r="B65" s="21"/>
      <c r="C65" s="45"/>
      <c r="D65" s="196"/>
      <c r="E65" s="196"/>
      <c r="F65" s="196"/>
      <c r="G65" s="48"/>
      <c r="H65" s="197"/>
      <c r="I65" s="48"/>
      <c r="J65" s="198"/>
      <c r="K65" s="199"/>
      <c r="L65" s="964"/>
      <c r="M65" s="961"/>
      <c r="N65" s="961"/>
      <c r="O65" s="1026" t="str">
        <f t="shared" si="6"/>
        <v/>
      </c>
      <c r="P65" s="1026"/>
      <c r="Q65" s="1026" t="str">
        <f t="shared" si="7"/>
        <v/>
      </c>
      <c r="R65" s="964"/>
      <c r="S65" s="1027" t="str">
        <f t="shared" si="13"/>
        <v/>
      </c>
      <c r="T65" s="1015" t="str">
        <f t="shared" si="8"/>
        <v/>
      </c>
      <c r="U65" s="1133" t="str">
        <f t="shared" si="9"/>
        <v/>
      </c>
      <c r="V65" s="491"/>
      <c r="W65" s="26"/>
      <c r="Z65" s="1106" t="str">
        <f t="shared" si="14"/>
        <v/>
      </c>
      <c r="AA65" s="1107">
        <f>+tab!$C$156</f>
        <v>0.62</v>
      </c>
      <c r="AB65" s="1108" t="e">
        <f t="shared" si="10"/>
        <v>#VALUE!</v>
      </c>
      <c r="AC65" s="1108" t="e">
        <f t="shared" si="11"/>
        <v>#VALUE!</v>
      </c>
      <c r="AD65" s="1108" t="e">
        <f t="shared" si="12"/>
        <v>#VALUE!</v>
      </c>
      <c r="AE65" s="1086" t="e">
        <f t="shared" si="15"/>
        <v>#VALUE!</v>
      </c>
      <c r="AF65" s="1086">
        <f t="shared" si="16"/>
        <v>0</v>
      </c>
      <c r="AG65" s="1109">
        <f>IF(I65&gt;8,tab!C$157,tab!C$160)</f>
        <v>0.4</v>
      </c>
      <c r="AH65" s="1086">
        <f t="shared" si="17"/>
        <v>0</v>
      </c>
      <c r="AI65" s="1086">
        <f t="shared" si="18"/>
        <v>0</v>
      </c>
    </row>
    <row r="66" spans="2:42" ht="13.7" customHeight="1" x14ac:dyDescent="0.2">
      <c r="B66" s="21"/>
      <c r="C66" s="45"/>
      <c r="D66" s="38"/>
      <c r="E66" s="38"/>
      <c r="F66" s="38"/>
      <c r="G66" s="38"/>
      <c r="H66" s="44"/>
      <c r="I66" s="44"/>
      <c r="J66" s="262"/>
      <c r="K66" s="1125">
        <f>SUM(K16:K65)</f>
        <v>0</v>
      </c>
      <c r="L66" s="949"/>
      <c r="M66" s="1126">
        <f>SUM(M16:M65)</f>
        <v>0</v>
      </c>
      <c r="N66" s="1126">
        <f t="shared" ref="N66:Q66" si="19">SUM(N16:N65)</f>
        <v>0</v>
      </c>
      <c r="O66" s="1126">
        <f t="shared" si="19"/>
        <v>0</v>
      </c>
      <c r="P66" s="1126">
        <f t="shared" si="19"/>
        <v>0</v>
      </c>
      <c r="Q66" s="1126">
        <f t="shared" si="19"/>
        <v>0</v>
      </c>
      <c r="R66" s="949"/>
      <c r="S66" s="1127">
        <f>SUM(S16:S65)</f>
        <v>0</v>
      </c>
      <c r="T66" s="1127">
        <f>SUM(T16:T65)</f>
        <v>0</v>
      </c>
      <c r="U66" s="1128">
        <f>SUM(U16:U65)</f>
        <v>0</v>
      </c>
      <c r="V66" s="958"/>
      <c r="W66" s="26"/>
      <c r="AI66" s="1086">
        <f>SUM(AI16:AI65)</f>
        <v>0</v>
      </c>
    </row>
    <row r="67" spans="2:42" ht="13.7" customHeight="1" x14ac:dyDescent="0.2">
      <c r="B67" s="21"/>
      <c r="C67" s="53"/>
      <c r="D67" s="208"/>
      <c r="E67" s="208"/>
      <c r="F67" s="208"/>
      <c r="G67" s="208"/>
      <c r="H67" s="209"/>
      <c r="I67" s="209"/>
      <c r="J67" s="210"/>
      <c r="K67" s="211"/>
      <c r="L67" s="210"/>
      <c r="M67" s="211"/>
      <c r="N67" s="210"/>
      <c r="O67" s="210"/>
      <c r="P67" s="212"/>
      <c r="Q67" s="212"/>
      <c r="R67" s="210"/>
      <c r="S67" s="212"/>
      <c r="T67" s="213"/>
      <c r="U67" s="212"/>
      <c r="V67" s="214"/>
      <c r="W67" s="26"/>
    </row>
    <row r="68" spans="2:42" ht="13.7" customHeight="1" x14ac:dyDescent="0.2">
      <c r="B68" s="60"/>
      <c r="C68" s="61"/>
      <c r="D68" s="92"/>
      <c r="E68" s="92"/>
      <c r="F68" s="92"/>
      <c r="G68" s="92"/>
      <c r="H68" s="1298"/>
      <c r="I68" s="62"/>
      <c r="J68" s="220"/>
      <c r="K68" s="221"/>
      <c r="L68" s="222"/>
      <c r="M68" s="222"/>
      <c r="N68" s="61"/>
      <c r="O68" s="225"/>
      <c r="P68" s="224"/>
      <c r="Q68" s="224"/>
      <c r="R68" s="222"/>
      <c r="S68" s="224"/>
      <c r="T68" s="226"/>
      <c r="U68" s="1155"/>
      <c r="V68" s="227"/>
      <c r="W68" s="64"/>
    </row>
    <row r="69" spans="2:42" ht="13.7" customHeight="1" x14ac:dyDescent="0.2">
      <c r="B69" s="10"/>
      <c r="C69" s="11"/>
      <c r="D69" s="86"/>
      <c r="E69" s="86"/>
      <c r="F69" s="86"/>
      <c r="G69" s="86"/>
      <c r="H69" s="1299"/>
      <c r="I69" s="12"/>
      <c r="J69" s="118"/>
      <c r="K69" s="263"/>
      <c r="L69" s="117"/>
      <c r="M69" s="117"/>
      <c r="N69" s="11"/>
      <c r="O69" s="294"/>
      <c r="P69" s="265"/>
      <c r="Q69" s="265"/>
      <c r="R69" s="117"/>
      <c r="S69" s="265"/>
      <c r="T69" s="266"/>
      <c r="U69" s="1156"/>
      <c r="V69" s="267"/>
      <c r="W69" s="13"/>
    </row>
    <row r="70" spans="2:42" ht="13.7" customHeight="1" x14ac:dyDescent="0.2">
      <c r="B70" s="21"/>
      <c r="C70" s="23" t="s">
        <v>49</v>
      </c>
      <c r="D70" s="88"/>
      <c r="E70" s="147" t="str">
        <f>tab!D2</f>
        <v>2015/16</v>
      </c>
      <c r="F70" s="88"/>
      <c r="G70" s="88"/>
      <c r="H70" s="1300"/>
      <c r="I70" s="24"/>
      <c r="J70" s="124"/>
      <c r="K70" s="268"/>
      <c r="L70" s="123"/>
      <c r="M70" s="123"/>
      <c r="N70" s="23"/>
      <c r="O70" s="295"/>
      <c r="P70" s="270"/>
      <c r="Q70" s="270"/>
      <c r="R70" s="123"/>
      <c r="S70" s="270"/>
      <c r="T70" s="271"/>
      <c r="U70" s="1157"/>
      <c r="V70" s="272"/>
      <c r="W70" s="26"/>
    </row>
    <row r="71" spans="2:42" ht="13.7" customHeight="1" x14ac:dyDescent="0.2">
      <c r="B71" s="21"/>
      <c r="C71" s="23" t="s">
        <v>179</v>
      </c>
      <c r="D71" s="88"/>
      <c r="E71" s="147">
        <f>tab!E3</f>
        <v>42278</v>
      </c>
      <c r="F71" s="88"/>
      <c r="G71" s="88"/>
      <c r="H71" s="1300"/>
      <c r="I71" s="24"/>
      <c r="J71" s="124"/>
      <c r="K71" s="268"/>
      <c r="L71" s="123"/>
      <c r="M71" s="123"/>
      <c r="N71" s="23"/>
      <c r="O71" s="295"/>
      <c r="P71" s="270"/>
      <c r="Q71" s="270"/>
      <c r="R71" s="123"/>
      <c r="S71" s="270"/>
      <c r="T71" s="271"/>
      <c r="U71" s="1157"/>
      <c r="V71" s="272"/>
      <c r="W71" s="26"/>
    </row>
    <row r="72" spans="2:42" ht="13.7" customHeight="1" x14ac:dyDescent="0.2">
      <c r="B72" s="21"/>
      <c r="C72" s="23"/>
      <c r="D72" s="88"/>
      <c r="E72" s="88"/>
      <c r="F72" s="88"/>
      <c r="G72" s="88"/>
      <c r="H72" s="1300"/>
      <c r="I72" s="24"/>
      <c r="J72" s="124"/>
      <c r="K72" s="268"/>
      <c r="L72" s="123"/>
      <c r="M72" s="123"/>
      <c r="N72" s="23"/>
      <c r="O72" s="295"/>
      <c r="P72" s="270"/>
      <c r="Q72" s="270"/>
      <c r="R72" s="123"/>
      <c r="S72" s="270"/>
      <c r="T72" s="271"/>
      <c r="U72" s="1157"/>
      <c r="V72" s="272"/>
      <c r="W72" s="26"/>
    </row>
    <row r="73" spans="2:42" ht="13.7" customHeight="1" x14ac:dyDescent="0.2">
      <c r="B73" s="21"/>
      <c r="C73" s="1110"/>
      <c r="D73" s="1111"/>
      <c r="E73" s="1112"/>
      <c r="F73" s="1113"/>
      <c r="G73" s="1114"/>
      <c r="H73" s="1115"/>
      <c r="I73" s="1116"/>
      <c r="J73" s="1116"/>
      <c r="K73" s="1117"/>
      <c r="L73" s="1116"/>
      <c r="M73" s="1118"/>
      <c r="N73" s="1119"/>
      <c r="O73" s="1120"/>
      <c r="P73" s="1119"/>
      <c r="Q73" s="1119"/>
      <c r="R73" s="1116"/>
      <c r="S73" s="1119"/>
      <c r="T73" s="1121"/>
      <c r="U73" s="1154"/>
      <c r="V73" s="293"/>
      <c r="W73" s="26"/>
      <c r="AD73" s="1097"/>
      <c r="AE73" s="1098"/>
      <c r="AF73" s="1097"/>
      <c r="AG73" s="1097"/>
      <c r="AH73" s="1097"/>
      <c r="AI73" s="1092"/>
      <c r="AJ73" s="289"/>
      <c r="AK73" s="290"/>
      <c r="AL73" s="291"/>
      <c r="AM73" s="292"/>
      <c r="AN73" s="289"/>
    </row>
    <row r="74" spans="2:42" s="239" customFormat="1" ht="13.7" customHeight="1" x14ac:dyDescent="0.2">
      <c r="B74" s="954"/>
      <c r="C74" s="1122"/>
      <c r="D74" s="1007" t="s">
        <v>180</v>
      </c>
      <c r="E74" s="1016"/>
      <c r="F74" s="1016"/>
      <c r="G74" s="1016"/>
      <c r="H74" s="1010"/>
      <c r="I74" s="1017"/>
      <c r="J74" s="1017"/>
      <c r="K74" s="1017"/>
      <c r="L74" s="1017"/>
      <c r="M74" s="1007" t="s">
        <v>664</v>
      </c>
      <c r="N74" s="1018"/>
      <c r="O74" s="1018"/>
      <c r="P74" s="1018"/>
      <c r="Q74" s="1018"/>
      <c r="R74" s="1017"/>
      <c r="S74" s="1331" t="s">
        <v>674</v>
      </c>
      <c r="T74" s="1332"/>
      <c r="U74" s="1333"/>
      <c r="V74" s="177"/>
      <c r="W74" s="955"/>
      <c r="X74" s="180"/>
      <c r="Y74" s="180"/>
      <c r="Z74" s="1099"/>
      <c r="AA74" s="1100"/>
      <c r="AB74" s="1087"/>
      <c r="AC74" s="1087"/>
      <c r="AD74" s="1087"/>
      <c r="AE74" s="1087"/>
      <c r="AF74" s="1087"/>
      <c r="AG74" s="1087"/>
      <c r="AH74" s="1087"/>
      <c r="AI74" s="1087"/>
      <c r="AO74" s="274"/>
      <c r="AP74" s="274"/>
    </row>
    <row r="75" spans="2:42" ht="13.7" customHeight="1" x14ac:dyDescent="0.2">
      <c r="B75" s="21"/>
      <c r="C75" s="1123"/>
      <c r="D75" s="991" t="s">
        <v>707</v>
      </c>
      <c r="E75" s="991" t="s">
        <v>124</v>
      </c>
      <c r="F75" s="991" t="s">
        <v>182</v>
      </c>
      <c r="G75" s="1019" t="s">
        <v>183</v>
      </c>
      <c r="H75" s="1279" t="s">
        <v>184</v>
      </c>
      <c r="I75" s="1019" t="s">
        <v>185</v>
      </c>
      <c r="J75" s="1019" t="s">
        <v>186</v>
      </c>
      <c r="K75" s="1020" t="s">
        <v>187</v>
      </c>
      <c r="L75" s="1022"/>
      <c r="M75" s="1009" t="s">
        <v>665</v>
      </c>
      <c r="N75" s="1009" t="s">
        <v>667</v>
      </c>
      <c r="O75" s="1009" t="s">
        <v>669</v>
      </c>
      <c r="P75" s="1009" t="s">
        <v>671</v>
      </c>
      <c r="Q75" s="1011" t="s">
        <v>673</v>
      </c>
      <c r="R75" s="1022"/>
      <c r="S75" s="1021" t="s">
        <v>675</v>
      </c>
      <c r="T75" s="1021" t="s">
        <v>678</v>
      </c>
      <c r="U75" s="1131" t="s">
        <v>188</v>
      </c>
      <c r="V75" s="183"/>
      <c r="W75" s="956"/>
      <c r="X75" s="186"/>
      <c r="Y75" s="186"/>
      <c r="Z75" s="1101" t="s">
        <v>194</v>
      </c>
      <c r="AA75" s="1102" t="s">
        <v>680</v>
      </c>
      <c r="AB75" s="1103" t="s">
        <v>681</v>
      </c>
      <c r="AC75" s="1103" t="s">
        <v>681</v>
      </c>
      <c r="AD75" s="1103" t="s">
        <v>684</v>
      </c>
      <c r="AE75" s="1103" t="s">
        <v>689</v>
      </c>
      <c r="AF75" s="1103" t="s">
        <v>687</v>
      </c>
      <c r="AG75" s="1103" t="s">
        <v>690</v>
      </c>
      <c r="AH75" s="1103" t="s">
        <v>189</v>
      </c>
      <c r="AI75" s="1104" t="s">
        <v>190</v>
      </c>
      <c r="AM75" s="51"/>
      <c r="AN75" s="51"/>
      <c r="AO75" s="274"/>
      <c r="AP75" s="276"/>
    </row>
    <row r="76" spans="2:42" s="217" customFormat="1" ht="13.7" customHeight="1" x14ac:dyDescent="0.2">
      <c r="B76" s="15"/>
      <c r="C76" s="1124"/>
      <c r="D76" s="1016"/>
      <c r="E76" s="991"/>
      <c r="F76" s="1022"/>
      <c r="G76" s="1019" t="s">
        <v>191</v>
      </c>
      <c r="H76" s="1279" t="s">
        <v>192</v>
      </c>
      <c r="I76" s="1019"/>
      <c r="J76" s="1019"/>
      <c r="K76" s="1020" t="s">
        <v>193</v>
      </c>
      <c r="L76" s="1022"/>
      <c r="M76" s="1009" t="s">
        <v>666</v>
      </c>
      <c r="N76" s="1009" t="s">
        <v>668</v>
      </c>
      <c r="O76" s="1009" t="s">
        <v>670</v>
      </c>
      <c r="P76" s="1009" t="s">
        <v>672</v>
      </c>
      <c r="Q76" s="1011" t="s">
        <v>196</v>
      </c>
      <c r="R76" s="1022"/>
      <c r="S76" s="1021" t="s">
        <v>676</v>
      </c>
      <c r="T76" s="1021" t="s">
        <v>677</v>
      </c>
      <c r="U76" s="1131" t="s">
        <v>196</v>
      </c>
      <c r="V76" s="190"/>
      <c r="W76" s="191"/>
      <c r="X76" s="187"/>
      <c r="Y76" s="187"/>
      <c r="Z76" s="1103" t="s">
        <v>679</v>
      </c>
      <c r="AA76" s="1105">
        <f>+tab!$C$156</f>
        <v>0.62</v>
      </c>
      <c r="AB76" s="1103" t="s">
        <v>682</v>
      </c>
      <c r="AC76" s="1103" t="s">
        <v>683</v>
      </c>
      <c r="AD76" s="1103" t="s">
        <v>685</v>
      </c>
      <c r="AE76" s="1103" t="s">
        <v>688</v>
      </c>
      <c r="AF76" s="1103" t="s">
        <v>688</v>
      </c>
      <c r="AG76" s="1103" t="s">
        <v>686</v>
      </c>
      <c r="AH76" s="1103"/>
      <c r="AI76" s="1103" t="s">
        <v>195</v>
      </c>
      <c r="AP76" s="218"/>
    </row>
    <row r="77" spans="2:42" ht="13.7" customHeight="1" x14ac:dyDescent="0.2">
      <c r="B77" s="21"/>
      <c r="C77" s="1124"/>
      <c r="D77" s="1016"/>
      <c r="E77" s="1016"/>
      <c r="F77" s="1016"/>
      <c r="G77" s="1016"/>
      <c r="H77" s="1288"/>
      <c r="I77" s="1019"/>
      <c r="J77" s="1019"/>
      <c r="K77" s="1023"/>
      <c r="L77" s="1024"/>
      <c r="M77" s="1024"/>
      <c r="N77" s="1024"/>
      <c r="O77" s="1024"/>
      <c r="P77" s="1024"/>
      <c r="Q77" s="1024"/>
      <c r="R77" s="1024"/>
      <c r="S77" s="1025"/>
      <c r="T77" s="1025"/>
      <c r="U77" s="1132"/>
      <c r="V77" s="6"/>
      <c r="W77" s="26"/>
      <c r="AD77" s="1086"/>
      <c r="AE77" s="1086"/>
      <c r="AM77" s="51"/>
      <c r="AN77" s="51"/>
      <c r="AP77" s="195"/>
    </row>
    <row r="78" spans="2:42" ht="13.7" customHeight="1" x14ac:dyDescent="0.2">
      <c r="B78" s="21"/>
      <c r="C78" s="45"/>
      <c r="D78" s="196" t="str">
        <f t="shared" ref="D78:F97" si="20">IF(D16=0,"",D16)</f>
        <v/>
      </c>
      <c r="E78" s="196" t="str">
        <f t="shared" si="20"/>
        <v/>
      </c>
      <c r="F78" s="196" t="str">
        <f t="shared" si="20"/>
        <v/>
      </c>
      <c r="G78" s="48" t="str">
        <f>IF(G16=0,"",G16+1)</f>
        <v/>
      </c>
      <c r="H78" s="197" t="str">
        <f>IF(H16="","",H16)</f>
        <v/>
      </c>
      <c r="I78" s="48" t="str">
        <f>IF(I16=0,"",I16)</f>
        <v/>
      </c>
      <c r="J78" s="198" t="str">
        <f t="shared" ref="J78:J109" si="21">IF(E78="","",IF(J16+1&gt;VLOOKUP(I78,Schaal2014,22,FALSE),J16,J16+1))</f>
        <v/>
      </c>
      <c r="K78" s="199" t="str">
        <f t="shared" ref="K78:K97" si="22">IF(K16="","",K16)</f>
        <v/>
      </c>
      <c r="L78" s="964"/>
      <c r="M78" s="961">
        <f>IF(M16="",0,M16)</f>
        <v>0</v>
      </c>
      <c r="N78" s="961">
        <f>IF(N16="",0,N16)</f>
        <v>0</v>
      </c>
      <c r="O78" s="1026" t="str">
        <f>IF(K78="","",IF(K78*40&gt;40,40,K78*40))</f>
        <v/>
      </c>
      <c r="P78" s="1026"/>
      <c r="Q78" s="1026" t="str">
        <f>IF(K78="","",SUM(M78:P78))</f>
        <v/>
      </c>
      <c r="R78" s="964"/>
      <c r="S78" s="1027" t="str">
        <f t="shared" ref="S78:S109" si="23">IF(K78="","",(1659*K78-Q78)*AC78)</f>
        <v/>
      </c>
      <c r="T78" s="1015" t="str">
        <f>IF(K78="","",(Q78*AD78)+AB78*(AE78+AF78*(1-AG78)))</f>
        <v/>
      </c>
      <c r="U78" s="1133" t="str">
        <f>IF(K78="","",(S78+T78))</f>
        <v/>
      </c>
      <c r="V78" s="190"/>
      <c r="W78" s="957"/>
      <c r="X78" s="201"/>
      <c r="Y78" s="201"/>
      <c r="Z78" s="1106" t="str">
        <f t="shared" ref="Z78:Z109" si="24">IF(I78="","",VLOOKUP(I78,Schaal2014,J78+1,FALSE))</f>
        <v/>
      </c>
      <c r="AA78" s="1107">
        <f>+tab!$C$156</f>
        <v>0.62</v>
      </c>
      <c r="AB78" s="1108" t="e">
        <f>Z78*12/1659</f>
        <v>#VALUE!</v>
      </c>
      <c r="AC78" s="1108" t="e">
        <f>Z78*12*(1+AA78)/1659</f>
        <v>#VALUE!</v>
      </c>
      <c r="AD78" s="1108" t="e">
        <f>AC78-AB78</f>
        <v>#VALUE!</v>
      </c>
      <c r="AE78" s="1086" t="e">
        <f t="shared" ref="AE78:AE109" si="25">O78+P78</f>
        <v>#VALUE!</v>
      </c>
      <c r="AF78" s="1086">
        <f t="shared" ref="AF78:AF109" si="26">M78+N78</f>
        <v>0</v>
      </c>
      <c r="AG78" s="1109">
        <f>IF(I78&gt;8,tab!C$157,tab!C$160)</f>
        <v>0.5</v>
      </c>
      <c r="AH78" s="1086">
        <f t="shared" ref="AH78:AH109" si="27">IF(G78&lt;25,0,IF(G78=25,25,IF(G78&lt;40,0,IF(G78=40,40,IF(G78&gt;=40,0)))))</f>
        <v>0</v>
      </c>
      <c r="AI78" s="1086">
        <f t="shared" ref="AI78:AI109" si="28">IF(AH78=25,Z78*1.08*K78/2,IF(AH78=40,Z78*1.08*K78,IF(AH78=0,0)))</f>
        <v>0</v>
      </c>
      <c r="AK78" s="219"/>
    </row>
    <row r="79" spans="2:42" ht="13.7" customHeight="1" x14ac:dyDescent="0.2">
      <c r="B79" s="21"/>
      <c r="C79" s="45"/>
      <c r="D79" s="196" t="str">
        <f t="shared" si="20"/>
        <v/>
      </c>
      <c r="E79" s="196" t="str">
        <f t="shared" si="20"/>
        <v/>
      </c>
      <c r="F79" s="196" t="str">
        <f t="shared" si="20"/>
        <v/>
      </c>
      <c r="G79" s="48" t="str">
        <f t="shared" ref="G79:G127" si="29">IF(G17=0,"",G17+1)</f>
        <v/>
      </c>
      <c r="H79" s="197" t="str">
        <f t="shared" ref="H79:H127" si="30">IF(H17="","",H17)</f>
        <v/>
      </c>
      <c r="I79" s="48" t="str">
        <f t="shared" ref="I79:I127" si="31">IF(I17=0,"",I17)</f>
        <v/>
      </c>
      <c r="J79" s="198" t="str">
        <f t="shared" si="21"/>
        <v/>
      </c>
      <c r="K79" s="199" t="str">
        <f t="shared" si="22"/>
        <v/>
      </c>
      <c r="L79" s="964"/>
      <c r="M79" s="961">
        <f t="shared" ref="M79:N79" si="32">IF(M17="",0,M17)</f>
        <v>0</v>
      </c>
      <c r="N79" s="961">
        <f t="shared" si="32"/>
        <v>0</v>
      </c>
      <c r="O79" s="1026" t="str">
        <f t="shared" ref="O79:O127" si="33">IF(K79="","",IF(K79*40&gt;40,40,K79*40))</f>
        <v/>
      </c>
      <c r="P79" s="1026"/>
      <c r="Q79" s="1026" t="str">
        <f t="shared" ref="Q79:Q127" si="34">IF(K79="","",SUM(M79:P79))</f>
        <v/>
      </c>
      <c r="R79" s="964"/>
      <c r="S79" s="1027" t="str">
        <f t="shared" si="23"/>
        <v/>
      </c>
      <c r="T79" s="1015" t="str">
        <f t="shared" ref="T79:T127" si="35">IF(K79="","",(Q79*AD79)+AB79*(AE79+AF79*(1-AG79)))</f>
        <v/>
      </c>
      <c r="U79" s="1133" t="str">
        <f t="shared" ref="U79:U127" si="36">IF(K79="","",(S79+T79))</f>
        <v/>
      </c>
      <c r="V79" s="491"/>
      <c r="W79" s="26"/>
      <c r="Z79" s="1106" t="str">
        <f t="shared" si="24"/>
        <v/>
      </c>
      <c r="AA79" s="1107">
        <f>+tab!$C$156</f>
        <v>0.62</v>
      </c>
      <c r="AB79" s="1108" t="e">
        <f t="shared" ref="AB79:AB127" si="37">Z79*12/1659</f>
        <v>#VALUE!</v>
      </c>
      <c r="AC79" s="1108" t="e">
        <f t="shared" ref="AC79:AC127" si="38">Z79*12*(1+AA79)/1659</f>
        <v>#VALUE!</v>
      </c>
      <c r="AD79" s="1108" t="e">
        <f t="shared" ref="AD79:AD127" si="39">AC79-AB79</f>
        <v>#VALUE!</v>
      </c>
      <c r="AE79" s="1086" t="e">
        <f t="shared" si="25"/>
        <v>#VALUE!</v>
      </c>
      <c r="AF79" s="1086">
        <f t="shared" si="26"/>
        <v>0</v>
      </c>
      <c r="AG79" s="1109">
        <f>IF(I79&gt;8,tab!C$157,tab!C$160)</f>
        <v>0.5</v>
      </c>
      <c r="AH79" s="1086">
        <f t="shared" si="27"/>
        <v>0</v>
      </c>
      <c r="AI79" s="1086">
        <f t="shared" si="28"/>
        <v>0</v>
      </c>
      <c r="AK79" s="219"/>
    </row>
    <row r="80" spans="2:42" ht="13.7" customHeight="1" x14ac:dyDescent="0.2">
      <c r="B80" s="21"/>
      <c r="C80" s="45"/>
      <c r="D80" s="196" t="str">
        <f t="shared" si="20"/>
        <v/>
      </c>
      <c r="E80" s="196" t="str">
        <f t="shared" si="20"/>
        <v/>
      </c>
      <c r="F80" s="196" t="str">
        <f t="shared" si="20"/>
        <v/>
      </c>
      <c r="G80" s="48" t="str">
        <f t="shared" si="29"/>
        <v/>
      </c>
      <c r="H80" s="197" t="str">
        <f t="shared" si="30"/>
        <v/>
      </c>
      <c r="I80" s="48" t="str">
        <f t="shared" si="31"/>
        <v/>
      </c>
      <c r="J80" s="198" t="str">
        <f t="shared" si="21"/>
        <v/>
      </c>
      <c r="K80" s="199" t="str">
        <f t="shared" si="22"/>
        <v/>
      </c>
      <c r="L80" s="964"/>
      <c r="M80" s="961">
        <f t="shared" ref="M80:N80" si="40">IF(M18="",0,M18)</f>
        <v>0</v>
      </c>
      <c r="N80" s="961">
        <f t="shared" si="40"/>
        <v>0</v>
      </c>
      <c r="O80" s="1026" t="str">
        <f t="shared" si="33"/>
        <v/>
      </c>
      <c r="P80" s="1026"/>
      <c r="Q80" s="1026" t="str">
        <f t="shared" si="34"/>
        <v/>
      </c>
      <c r="R80" s="964"/>
      <c r="S80" s="1027" t="str">
        <f t="shared" si="23"/>
        <v/>
      </c>
      <c r="T80" s="1015" t="str">
        <f t="shared" si="35"/>
        <v/>
      </c>
      <c r="U80" s="1133" t="str">
        <f t="shared" si="36"/>
        <v/>
      </c>
      <c r="V80" s="491"/>
      <c r="W80" s="26"/>
      <c r="Z80" s="1106" t="str">
        <f t="shared" si="24"/>
        <v/>
      </c>
      <c r="AA80" s="1107">
        <f>+tab!$C$156</f>
        <v>0.62</v>
      </c>
      <c r="AB80" s="1108" t="e">
        <f t="shared" si="37"/>
        <v>#VALUE!</v>
      </c>
      <c r="AC80" s="1108" t="e">
        <f t="shared" si="38"/>
        <v>#VALUE!</v>
      </c>
      <c r="AD80" s="1108" t="e">
        <f t="shared" si="39"/>
        <v>#VALUE!</v>
      </c>
      <c r="AE80" s="1086" t="e">
        <f t="shared" si="25"/>
        <v>#VALUE!</v>
      </c>
      <c r="AF80" s="1086">
        <f t="shared" si="26"/>
        <v>0</v>
      </c>
      <c r="AG80" s="1109">
        <f>IF(I80&gt;8,tab!C$157,tab!C$160)</f>
        <v>0.5</v>
      </c>
      <c r="AH80" s="1086">
        <f t="shared" si="27"/>
        <v>0</v>
      </c>
      <c r="AI80" s="1086">
        <f t="shared" si="28"/>
        <v>0</v>
      </c>
      <c r="AK80" s="219"/>
    </row>
    <row r="81" spans="2:40" ht="13.7" customHeight="1" x14ac:dyDescent="0.2">
      <c r="B81" s="21"/>
      <c r="C81" s="45"/>
      <c r="D81" s="196" t="str">
        <f t="shared" si="20"/>
        <v/>
      </c>
      <c r="E81" s="196" t="str">
        <f t="shared" si="20"/>
        <v/>
      </c>
      <c r="F81" s="196" t="str">
        <f t="shared" si="20"/>
        <v/>
      </c>
      <c r="G81" s="48" t="str">
        <f t="shared" si="29"/>
        <v/>
      </c>
      <c r="H81" s="197" t="str">
        <f t="shared" si="30"/>
        <v/>
      </c>
      <c r="I81" s="48" t="str">
        <f t="shared" si="31"/>
        <v/>
      </c>
      <c r="J81" s="198" t="str">
        <f t="shared" si="21"/>
        <v/>
      </c>
      <c r="K81" s="199" t="str">
        <f t="shared" si="22"/>
        <v/>
      </c>
      <c r="L81" s="964"/>
      <c r="M81" s="961">
        <f t="shared" ref="M81:N81" si="41">IF(M19="",0,M19)</f>
        <v>0</v>
      </c>
      <c r="N81" s="961">
        <f t="shared" si="41"/>
        <v>0</v>
      </c>
      <c r="O81" s="1026" t="str">
        <f t="shared" si="33"/>
        <v/>
      </c>
      <c r="P81" s="1026"/>
      <c r="Q81" s="1026" t="str">
        <f t="shared" si="34"/>
        <v/>
      </c>
      <c r="R81" s="964"/>
      <c r="S81" s="1027" t="str">
        <f t="shared" si="23"/>
        <v/>
      </c>
      <c r="T81" s="1015" t="str">
        <f t="shared" si="35"/>
        <v/>
      </c>
      <c r="U81" s="1133" t="str">
        <f t="shared" si="36"/>
        <v/>
      </c>
      <c r="V81" s="491"/>
      <c r="W81" s="26"/>
      <c r="Z81" s="1106" t="str">
        <f t="shared" si="24"/>
        <v/>
      </c>
      <c r="AA81" s="1107">
        <f>+tab!$C$156</f>
        <v>0.62</v>
      </c>
      <c r="AB81" s="1108" t="e">
        <f t="shared" si="37"/>
        <v>#VALUE!</v>
      </c>
      <c r="AC81" s="1108" t="e">
        <f t="shared" si="38"/>
        <v>#VALUE!</v>
      </c>
      <c r="AD81" s="1108" t="e">
        <f t="shared" si="39"/>
        <v>#VALUE!</v>
      </c>
      <c r="AE81" s="1086" t="e">
        <f t="shared" si="25"/>
        <v>#VALUE!</v>
      </c>
      <c r="AF81" s="1086">
        <f t="shared" si="26"/>
        <v>0</v>
      </c>
      <c r="AG81" s="1109">
        <f>IF(I81&gt;8,tab!C$157,tab!C$160)</f>
        <v>0.5</v>
      </c>
      <c r="AH81" s="1086">
        <f t="shared" si="27"/>
        <v>0</v>
      </c>
      <c r="AI81" s="1086">
        <f t="shared" si="28"/>
        <v>0</v>
      </c>
      <c r="AK81" s="219"/>
      <c r="AM81" s="51"/>
      <c r="AN81" s="51"/>
    </row>
    <row r="82" spans="2:40" ht="13.7" customHeight="1" x14ac:dyDescent="0.2">
      <c r="B82" s="21"/>
      <c r="C82" s="45"/>
      <c r="D82" s="196" t="str">
        <f t="shared" si="20"/>
        <v/>
      </c>
      <c r="E82" s="196" t="str">
        <f t="shared" si="20"/>
        <v/>
      </c>
      <c r="F82" s="196" t="str">
        <f t="shared" si="20"/>
        <v/>
      </c>
      <c r="G82" s="48" t="str">
        <f t="shared" si="29"/>
        <v/>
      </c>
      <c r="H82" s="197" t="str">
        <f t="shared" si="30"/>
        <v/>
      </c>
      <c r="I82" s="48" t="str">
        <f t="shared" si="31"/>
        <v/>
      </c>
      <c r="J82" s="198" t="str">
        <f t="shared" si="21"/>
        <v/>
      </c>
      <c r="K82" s="199" t="str">
        <f t="shared" si="22"/>
        <v/>
      </c>
      <c r="L82" s="964"/>
      <c r="M82" s="961">
        <f t="shared" ref="M82:N82" si="42">IF(M20="",0,M20)</f>
        <v>0</v>
      </c>
      <c r="N82" s="961">
        <f t="shared" si="42"/>
        <v>0</v>
      </c>
      <c r="O82" s="1026" t="str">
        <f t="shared" si="33"/>
        <v/>
      </c>
      <c r="P82" s="1026"/>
      <c r="Q82" s="1026" t="str">
        <f t="shared" si="34"/>
        <v/>
      </c>
      <c r="R82" s="964"/>
      <c r="S82" s="1027" t="str">
        <f t="shared" si="23"/>
        <v/>
      </c>
      <c r="T82" s="1015" t="str">
        <f t="shared" si="35"/>
        <v/>
      </c>
      <c r="U82" s="1133" t="str">
        <f t="shared" si="36"/>
        <v/>
      </c>
      <c r="V82" s="491"/>
      <c r="W82" s="26"/>
      <c r="Z82" s="1106" t="str">
        <f t="shared" si="24"/>
        <v/>
      </c>
      <c r="AA82" s="1107">
        <f>+tab!$C$156</f>
        <v>0.62</v>
      </c>
      <c r="AB82" s="1108" t="e">
        <f t="shared" si="37"/>
        <v>#VALUE!</v>
      </c>
      <c r="AC82" s="1108" t="e">
        <f t="shared" si="38"/>
        <v>#VALUE!</v>
      </c>
      <c r="AD82" s="1108" t="e">
        <f t="shared" si="39"/>
        <v>#VALUE!</v>
      </c>
      <c r="AE82" s="1086" t="e">
        <f t="shared" si="25"/>
        <v>#VALUE!</v>
      </c>
      <c r="AF82" s="1086">
        <f t="shared" si="26"/>
        <v>0</v>
      </c>
      <c r="AG82" s="1109">
        <f>IF(I82&gt;8,tab!C$157,tab!C$160)</f>
        <v>0.5</v>
      </c>
      <c r="AH82" s="1086">
        <f t="shared" si="27"/>
        <v>0</v>
      </c>
      <c r="AI82" s="1086">
        <f t="shared" si="28"/>
        <v>0</v>
      </c>
      <c r="AK82" s="219"/>
      <c r="AM82" s="51"/>
      <c r="AN82" s="51"/>
    </row>
    <row r="83" spans="2:40" ht="13.7" customHeight="1" x14ac:dyDescent="0.2">
      <c r="B83" s="21"/>
      <c r="C83" s="45"/>
      <c r="D83" s="196" t="str">
        <f t="shared" si="20"/>
        <v/>
      </c>
      <c r="E83" s="196" t="str">
        <f t="shared" si="20"/>
        <v/>
      </c>
      <c r="F83" s="196" t="str">
        <f t="shared" si="20"/>
        <v/>
      </c>
      <c r="G83" s="48" t="str">
        <f t="shared" si="29"/>
        <v/>
      </c>
      <c r="H83" s="197" t="str">
        <f t="shared" si="30"/>
        <v/>
      </c>
      <c r="I83" s="48" t="str">
        <f t="shared" si="31"/>
        <v/>
      </c>
      <c r="J83" s="198" t="str">
        <f t="shared" si="21"/>
        <v/>
      </c>
      <c r="K83" s="199" t="str">
        <f t="shared" si="22"/>
        <v/>
      </c>
      <c r="L83" s="964"/>
      <c r="M83" s="961">
        <f t="shared" ref="M83:N83" si="43">IF(M21="",0,M21)</f>
        <v>0</v>
      </c>
      <c r="N83" s="961">
        <f t="shared" si="43"/>
        <v>0</v>
      </c>
      <c r="O83" s="1026" t="str">
        <f t="shared" si="33"/>
        <v/>
      </c>
      <c r="P83" s="1026"/>
      <c r="Q83" s="1026" t="str">
        <f t="shared" si="34"/>
        <v/>
      </c>
      <c r="R83" s="964"/>
      <c r="S83" s="1027" t="str">
        <f t="shared" si="23"/>
        <v/>
      </c>
      <c r="T83" s="1015" t="str">
        <f t="shared" si="35"/>
        <v/>
      </c>
      <c r="U83" s="1133" t="str">
        <f t="shared" si="36"/>
        <v/>
      </c>
      <c r="V83" s="491"/>
      <c r="W83" s="26"/>
      <c r="Z83" s="1106" t="str">
        <f t="shared" si="24"/>
        <v/>
      </c>
      <c r="AA83" s="1107">
        <f>+tab!$C$156</f>
        <v>0.62</v>
      </c>
      <c r="AB83" s="1108" t="e">
        <f t="shared" si="37"/>
        <v>#VALUE!</v>
      </c>
      <c r="AC83" s="1108" t="e">
        <f t="shared" si="38"/>
        <v>#VALUE!</v>
      </c>
      <c r="AD83" s="1108" t="e">
        <f t="shared" si="39"/>
        <v>#VALUE!</v>
      </c>
      <c r="AE83" s="1086" t="e">
        <f t="shared" si="25"/>
        <v>#VALUE!</v>
      </c>
      <c r="AF83" s="1086">
        <f t="shared" si="26"/>
        <v>0</v>
      </c>
      <c r="AG83" s="1109">
        <f>IF(I83&gt;8,tab!C$157,tab!C$160)</f>
        <v>0.5</v>
      </c>
      <c r="AH83" s="1086">
        <f t="shared" si="27"/>
        <v>0</v>
      </c>
      <c r="AI83" s="1086">
        <f t="shared" si="28"/>
        <v>0</v>
      </c>
      <c r="AK83" s="219"/>
      <c r="AM83" s="51"/>
      <c r="AN83" s="51"/>
    </row>
    <row r="84" spans="2:40" ht="13.7" customHeight="1" x14ac:dyDescent="0.2">
      <c r="B84" s="21"/>
      <c r="C84" s="45"/>
      <c r="D84" s="196" t="str">
        <f t="shared" si="20"/>
        <v/>
      </c>
      <c r="E84" s="196" t="str">
        <f t="shared" si="20"/>
        <v/>
      </c>
      <c r="F84" s="196" t="str">
        <f t="shared" si="20"/>
        <v/>
      </c>
      <c r="G84" s="48" t="str">
        <f t="shared" si="29"/>
        <v/>
      </c>
      <c r="H84" s="197" t="str">
        <f t="shared" si="30"/>
        <v/>
      </c>
      <c r="I84" s="48" t="str">
        <f t="shared" si="31"/>
        <v/>
      </c>
      <c r="J84" s="198" t="str">
        <f t="shared" si="21"/>
        <v/>
      </c>
      <c r="K84" s="199" t="str">
        <f t="shared" si="22"/>
        <v/>
      </c>
      <c r="L84" s="964"/>
      <c r="M84" s="961">
        <f t="shared" ref="M84:N84" si="44">IF(M22="",0,M22)</f>
        <v>0</v>
      </c>
      <c r="N84" s="961">
        <f t="shared" si="44"/>
        <v>0</v>
      </c>
      <c r="O84" s="1026" t="str">
        <f t="shared" si="33"/>
        <v/>
      </c>
      <c r="P84" s="1026"/>
      <c r="Q84" s="1026" t="str">
        <f t="shared" si="34"/>
        <v/>
      </c>
      <c r="R84" s="964"/>
      <c r="S84" s="1027" t="str">
        <f t="shared" si="23"/>
        <v/>
      </c>
      <c r="T84" s="1015" t="str">
        <f t="shared" si="35"/>
        <v/>
      </c>
      <c r="U84" s="1133" t="str">
        <f t="shared" si="36"/>
        <v/>
      </c>
      <c r="V84" s="491"/>
      <c r="W84" s="26"/>
      <c r="Z84" s="1106" t="str">
        <f t="shared" si="24"/>
        <v/>
      </c>
      <c r="AA84" s="1107">
        <f>+tab!$C$156</f>
        <v>0.62</v>
      </c>
      <c r="AB84" s="1108" t="e">
        <f t="shared" si="37"/>
        <v>#VALUE!</v>
      </c>
      <c r="AC84" s="1108" t="e">
        <f t="shared" si="38"/>
        <v>#VALUE!</v>
      </c>
      <c r="AD84" s="1108" t="e">
        <f t="shared" si="39"/>
        <v>#VALUE!</v>
      </c>
      <c r="AE84" s="1086" t="e">
        <f t="shared" si="25"/>
        <v>#VALUE!</v>
      </c>
      <c r="AF84" s="1086">
        <f t="shared" si="26"/>
        <v>0</v>
      </c>
      <c r="AG84" s="1109">
        <f>IF(I84&gt;8,tab!C$157,tab!C$160)</f>
        <v>0.5</v>
      </c>
      <c r="AH84" s="1086">
        <f t="shared" si="27"/>
        <v>0</v>
      </c>
      <c r="AI84" s="1086">
        <f t="shared" si="28"/>
        <v>0</v>
      </c>
      <c r="AK84" s="219"/>
      <c r="AM84" s="51"/>
      <c r="AN84" s="51"/>
    </row>
    <row r="85" spans="2:40" ht="13.7" customHeight="1" x14ac:dyDescent="0.2">
      <c r="B85" s="21"/>
      <c r="C85" s="45"/>
      <c r="D85" s="196" t="str">
        <f t="shared" si="20"/>
        <v/>
      </c>
      <c r="E85" s="196" t="str">
        <f t="shared" si="20"/>
        <v/>
      </c>
      <c r="F85" s="196" t="str">
        <f t="shared" si="20"/>
        <v/>
      </c>
      <c r="G85" s="48" t="str">
        <f t="shared" si="29"/>
        <v/>
      </c>
      <c r="H85" s="197" t="str">
        <f t="shared" si="30"/>
        <v/>
      </c>
      <c r="I85" s="48" t="str">
        <f t="shared" si="31"/>
        <v/>
      </c>
      <c r="J85" s="198" t="str">
        <f t="shared" si="21"/>
        <v/>
      </c>
      <c r="K85" s="199" t="str">
        <f t="shared" si="22"/>
        <v/>
      </c>
      <c r="L85" s="964"/>
      <c r="M85" s="961">
        <f t="shared" ref="M85:N85" si="45">IF(M23="",0,M23)</f>
        <v>0</v>
      </c>
      <c r="N85" s="961">
        <f t="shared" si="45"/>
        <v>0</v>
      </c>
      <c r="O85" s="1026" t="str">
        <f t="shared" si="33"/>
        <v/>
      </c>
      <c r="P85" s="1026"/>
      <c r="Q85" s="1026" t="str">
        <f t="shared" si="34"/>
        <v/>
      </c>
      <c r="R85" s="964"/>
      <c r="S85" s="1027" t="str">
        <f t="shared" si="23"/>
        <v/>
      </c>
      <c r="T85" s="1015" t="str">
        <f t="shared" si="35"/>
        <v/>
      </c>
      <c r="U85" s="1133" t="str">
        <f t="shared" si="36"/>
        <v/>
      </c>
      <c r="V85" s="491"/>
      <c r="W85" s="26"/>
      <c r="Z85" s="1106" t="str">
        <f t="shared" si="24"/>
        <v/>
      </c>
      <c r="AA85" s="1107">
        <f>+tab!$C$156</f>
        <v>0.62</v>
      </c>
      <c r="AB85" s="1108" t="e">
        <f t="shared" si="37"/>
        <v>#VALUE!</v>
      </c>
      <c r="AC85" s="1108" t="e">
        <f t="shared" si="38"/>
        <v>#VALUE!</v>
      </c>
      <c r="AD85" s="1108" t="e">
        <f t="shared" si="39"/>
        <v>#VALUE!</v>
      </c>
      <c r="AE85" s="1086" t="e">
        <f t="shared" si="25"/>
        <v>#VALUE!</v>
      </c>
      <c r="AF85" s="1086">
        <f t="shared" si="26"/>
        <v>0</v>
      </c>
      <c r="AG85" s="1109">
        <f>IF(I85&gt;8,tab!C$157,tab!C$160)</f>
        <v>0.5</v>
      </c>
      <c r="AH85" s="1086">
        <f t="shared" si="27"/>
        <v>0</v>
      </c>
      <c r="AI85" s="1086">
        <f t="shared" si="28"/>
        <v>0</v>
      </c>
      <c r="AK85" s="219"/>
      <c r="AM85" s="51"/>
      <c r="AN85" s="51"/>
    </row>
    <row r="86" spans="2:40" ht="13.7" customHeight="1" x14ac:dyDescent="0.2">
      <c r="B86" s="21"/>
      <c r="C86" s="45"/>
      <c r="D86" s="196" t="str">
        <f t="shared" si="20"/>
        <v/>
      </c>
      <c r="E86" s="196" t="str">
        <f t="shared" si="20"/>
        <v/>
      </c>
      <c r="F86" s="196" t="str">
        <f t="shared" si="20"/>
        <v/>
      </c>
      <c r="G86" s="48" t="str">
        <f t="shared" si="29"/>
        <v/>
      </c>
      <c r="H86" s="197" t="str">
        <f t="shared" si="30"/>
        <v/>
      </c>
      <c r="I86" s="48" t="str">
        <f t="shared" si="31"/>
        <v/>
      </c>
      <c r="J86" s="198" t="str">
        <f t="shared" si="21"/>
        <v/>
      </c>
      <c r="K86" s="199" t="str">
        <f t="shared" si="22"/>
        <v/>
      </c>
      <c r="L86" s="964"/>
      <c r="M86" s="961">
        <f t="shared" ref="M86:N86" si="46">IF(M24="",0,M24)</f>
        <v>0</v>
      </c>
      <c r="N86" s="961">
        <f t="shared" si="46"/>
        <v>0</v>
      </c>
      <c r="O86" s="1026" t="str">
        <f t="shared" si="33"/>
        <v/>
      </c>
      <c r="P86" s="1026"/>
      <c r="Q86" s="1026" t="str">
        <f t="shared" si="34"/>
        <v/>
      </c>
      <c r="R86" s="964"/>
      <c r="S86" s="1027" t="str">
        <f t="shared" si="23"/>
        <v/>
      </c>
      <c r="T86" s="1015" t="str">
        <f t="shared" si="35"/>
        <v/>
      </c>
      <c r="U86" s="1133" t="str">
        <f t="shared" si="36"/>
        <v/>
      </c>
      <c r="V86" s="491"/>
      <c r="W86" s="26"/>
      <c r="Z86" s="1106" t="str">
        <f t="shared" si="24"/>
        <v/>
      </c>
      <c r="AA86" s="1107">
        <f>+tab!$C$156</f>
        <v>0.62</v>
      </c>
      <c r="AB86" s="1108" t="e">
        <f t="shared" si="37"/>
        <v>#VALUE!</v>
      </c>
      <c r="AC86" s="1108" t="e">
        <f t="shared" si="38"/>
        <v>#VALUE!</v>
      </c>
      <c r="AD86" s="1108" t="e">
        <f t="shared" si="39"/>
        <v>#VALUE!</v>
      </c>
      <c r="AE86" s="1086" t="e">
        <f t="shared" si="25"/>
        <v>#VALUE!</v>
      </c>
      <c r="AF86" s="1086">
        <f t="shared" si="26"/>
        <v>0</v>
      </c>
      <c r="AG86" s="1109">
        <f>IF(I86&gt;8,tab!C$157,tab!C$160)</f>
        <v>0.5</v>
      </c>
      <c r="AH86" s="1086">
        <f t="shared" si="27"/>
        <v>0</v>
      </c>
      <c r="AI86" s="1086">
        <f t="shared" si="28"/>
        <v>0</v>
      </c>
      <c r="AK86" s="219"/>
      <c r="AM86" s="51"/>
      <c r="AN86" s="51"/>
    </row>
    <row r="87" spans="2:40" ht="13.7" customHeight="1" x14ac:dyDescent="0.2">
      <c r="B87" s="21"/>
      <c r="C87" s="45"/>
      <c r="D87" s="196" t="str">
        <f t="shared" si="20"/>
        <v/>
      </c>
      <c r="E87" s="196" t="str">
        <f t="shared" si="20"/>
        <v/>
      </c>
      <c r="F87" s="196" t="str">
        <f t="shared" si="20"/>
        <v/>
      </c>
      <c r="G87" s="48" t="str">
        <f t="shared" si="29"/>
        <v/>
      </c>
      <c r="H87" s="197" t="str">
        <f t="shared" si="30"/>
        <v/>
      </c>
      <c r="I87" s="48" t="str">
        <f t="shared" si="31"/>
        <v/>
      </c>
      <c r="J87" s="198" t="str">
        <f t="shared" si="21"/>
        <v/>
      </c>
      <c r="K87" s="199" t="str">
        <f t="shared" si="22"/>
        <v/>
      </c>
      <c r="L87" s="964"/>
      <c r="M87" s="961">
        <f t="shared" ref="M87:N87" si="47">IF(M25="",0,M25)</f>
        <v>0</v>
      </c>
      <c r="N87" s="961">
        <f t="shared" si="47"/>
        <v>0</v>
      </c>
      <c r="O87" s="1026" t="str">
        <f t="shared" si="33"/>
        <v/>
      </c>
      <c r="P87" s="1026"/>
      <c r="Q87" s="1026" t="str">
        <f t="shared" si="34"/>
        <v/>
      </c>
      <c r="R87" s="964"/>
      <c r="S87" s="1027" t="str">
        <f t="shared" si="23"/>
        <v/>
      </c>
      <c r="T87" s="1015" t="str">
        <f t="shared" si="35"/>
        <v/>
      </c>
      <c r="U87" s="1133" t="str">
        <f t="shared" si="36"/>
        <v/>
      </c>
      <c r="V87" s="491"/>
      <c r="W87" s="26"/>
      <c r="Z87" s="1106" t="str">
        <f t="shared" si="24"/>
        <v/>
      </c>
      <c r="AA87" s="1107">
        <f>+tab!$C$156</f>
        <v>0.62</v>
      </c>
      <c r="AB87" s="1108" t="e">
        <f t="shared" si="37"/>
        <v>#VALUE!</v>
      </c>
      <c r="AC87" s="1108" t="e">
        <f t="shared" si="38"/>
        <v>#VALUE!</v>
      </c>
      <c r="AD87" s="1108" t="e">
        <f t="shared" si="39"/>
        <v>#VALUE!</v>
      </c>
      <c r="AE87" s="1086" t="e">
        <f t="shared" si="25"/>
        <v>#VALUE!</v>
      </c>
      <c r="AF87" s="1086">
        <f t="shared" si="26"/>
        <v>0</v>
      </c>
      <c r="AG87" s="1109">
        <f>IF(I87&gt;8,tab!C$157,tab!C$160)</f>
        <v>0.5</v>
      </c>
      <c r="AH87" s="1086">
        <f t="shared" si="27"/>
        <v>0</v>
      </c>
      <c r="AI87" s="1086">
        <f t="shared" si="28"/>
        <v>0</v>
      </c>
      <c r="AK87" s="219"/>
      <c r="AM87" s="51"/>
      <c r="AN87" s="51"/>
    </row>
    <row r="88" spans="2:40" ht="13.7" customHeight="1" x14ac:dyDescent="0.2">
      <c r="B88" s="21"/>
      <c r="C88" s="45"/>
      <c r="D88" s="196" t="str">
        <f t="shared" si="20"/>
        <v/>
      </c>
      <c r="E88" s="196" t="str">
        <f t="shared" si="20"/>
        <v/>
      </c>
      <c r="F88" s="196" t="str">
        <f t="shared" si="20"/>
        <v/>
      </c>
      <c r="G88" s="48" t="str">
        <f t="shared" si="29"/>
        <v/>
      </c>
      <c r="H88" s="197" t="str">
        <f t="shared" si="30"/>
        <v/>
      </c>
      <c r="I88" s="48" t="str">
        <f t="shared" si="31"/>
        <v/>
      </c>
      <c r="J88" s="198" t="str">
        <f t="shared" si="21"/>
        <v/>
      </c>
      <c r="K88" s="199" t="str">
        <f t="shared" si="22"/>
        <v/>
      </c>
      <c r="L88" s="964"/>
      <c r="M88" s="961">
        <f t="shared" ref="M88:N88" si="48">IF(M26="",0,M26)</f>
        <v>0</v>
      </c>
      <c r="N88" s="961">
        <f t="shared" si="48"/>
        <v>0</v>
      </c>
      <c r="O88" s="1026" t="str">
        <f t="shared" si="33"/>
        <v/>
      </c>
      <c r="P88" s="1026"/>
      <c r="Q88" s="1026" t="str">
        <f t="shared" si="34"/>
        <v/>
      </c>
      <c r="R88" s="964"/>
      <c r="S88" s="1027" t="str">
        <f t="shared" si="23"/>
        <v/>
      </c>
      <c r="T88" s="1015" t="str">
        <f t="shared" si="35"/>
        <v/>
      </c>
      <c r="U88" s="1133" t="str">
        <f t="shared" si="36"/>
        <v/>
      </c>
      <c r="V88" s="491"/>
      <c r="W88" s="26"/>
      <c r="Z88" s="1106" t="str">
        <f t="shared" si="24"/>
        <v/>
      </c>
      <c r="AA88" s="1107">
        <f>+tab!$C$156</f>
        <v>0.62</v>
      </c>
      <c r="AB88" s="1108" t="e">
        <f t="shared" si="37"/>
        <v>#VALUE!</v>
      </c>
      <c r="AC88" s="1108" t="e">
        <f t="shared" si="38"/>
        <v>#VALUE!</v>
      </c>
      <c r="AD88" s="1108" t="e">
        <f t="shared" si="39"/>
        <v>#VALUE!</v>
      </c>
      <c r="AE88" s="1086" t="e">
        <f t="shared" si="25"/>
        <v>#VALUE!</v>
      </c>
      <c r="AF88" s="1086">
        <f t="shared" si="26"/>
        <v>0</v>
      </c>
      <c r="AG88" s="1109">
        <f>IF(I88&gt;8,tab!C$157,tab!C$160)</f>
        <v>0.5</v>
      </c>
      <c r="AH88" s="1086">
        <f t="shared" si="27"/>
        <v>0</v>
      </c>
      <c r="AI88" s="1086">
        <f t="shared" si="28"/>
        <v>0</v>
      </c>
      <c r="AK88" s="219"/>
      <c r="AM88" s="51"/>
      <c r="AN88" s="51"/>
    </row>
    <row r="89" spans="2:40" ht="13.7" customHeight="1" x14ac:dyDescent="0.2">
      <c r="B89" s="21"/>
      <c r="C89" s="45"/>
      <c r="D89" s="196" t="str">
        <f t="shared" si="20"/>
        <v/>
      </c>
      <c r="E89" s="196" t="str">
        <f t="shared" si="20"/>
        <v/>
      </c>
      <c r="F89" s="196" t="str">
        <f t="shared" si="20"/>
        <v/>
      </c>
      <c r="G89" s="48" t="str">
        <f t="shared" si="29"/>
        <v/>
      </c>
      <c r="H89" s="197" t="str">
        <f t="shared" si="30"/>
        <v/>
      </c>
      <c r="I89" s="48" t="str">
        <f t="shared" si="31"/>
        <v/>
      </c>
      <c r="J89" s="198" t="str">
        <f t="shared" si="21"/>
        <v/>
      </c>
      <c r="K89" s="199" t="str">
        <f t="shared" si="22"/>
        <v/>
      </c>
      <c r="L89" s="964"/>
      <c r="M89" s="961">
        <f t="shared" ref="M89:N89" si="49">IF(M27="",0,M27)</f>
        <v>0</v>
      </c>
      <c r="N89" s="961">
        <f t="shared" si="49"/>
        <v>0</v>
      </c>
      <c r="O89" s="1026" t="str">
        <f t="shared" si="33"/>
        <v/>
      </c>
      <c r="P89" s="1026"/>
      <c r="Q89" s="1026" t="str">
        <f t="shared" si="34"/>
        <v/>
      </c>
      <c r="R89" s="964"/>
      <c r="S89" s="1027" t="str">
        <f t="shared" si="23"/>
        <v/>
      </c>
      <c r="T89" s="1015" t="str">
        <f t="shared" si="35"/>
        <v/>
      </c>
      <c r="U89" s="1133" t="str">
        <f t="shared" si="36"/>
        <v/>
      </c>
      <c r="V89" s="491"/>
      <c r="W89" s="26"/>
      <c r="Z89" s="1106" t="str">
        <f t="shared" si="24"/>
        <v/>
      </c>
      <c r="AA89" s="1107">
        <f>+tab!$C$156</f>
        <v>0.62</v>
      </c>
      <c r="AB89" s="1108" t="e">
        <f t="shared" si="37"/>
        <v>#VALUE!</v>
      </c>
      <c r="AC89" s="1108" t="e">
        <f t="shared" si="38"/>
        <v>#VALUE!</v>
      </c>
      <c r="AD89" s="1108" t="e">
        <f t="shared" si="39"/>
        <v>#VALUE!</v>
      </c>
      <c r="AE89" s="1086" t="e">
        <f t="shared" si="25"/>
        <v>#VALUE!</v>
      </c>
      <c r="AF89" s="1086">
        <f t="shared" si="26"/>
        <v>0</v>
      </c>
      <c r="AG89" s="1109">
        <f>IF(I89&gt;8,tab!C$157,tab!C$160)</f>
        <v>0.5</v>
      </c>
      <c r="AH89" s="1086">
        <f t="shared" si="27"/>
        <v>0</v>
      </c>
      <c r="AI89" s="1086">
        <f t="shared" si="28"/>
        <v>0</v>
      </c>
      <c r="AK89" s="219"/>
      <c r="AM89" s="51"/>
      <c r="AN89" s="51"/>
    </row>
    <row r="90" spans="2:40" ht="13.7" customHeight="1" x14ac:dyDescent="0.2">
      <c r="B90" s="21"/>
      <c r="C90" s="45"/>
      <c r="D90" s="196" t="str">
        <f t="shared" si="20"/>
        <v/>
      </c>
      <c r="E90" s="196" t="str">
        <f t="shared" si="20"/>
        <v/>
      </c>
      <c r="F90" s="196" t="str">
        <f t="shared" si="20"/>
        <v/>
      </c>
      <c r="G90" s="48" t="str">
        <f t="shared" si="29"/>
        <v/>
      </c>
      <c r="H90" s="197" t="str">
        <f t="shared" si="30"/>
        <v/>
      </c>
      <c r="I90" s="48" t="str">
        <f t="shared" si="31"/>
        <v/>
      </c>
      <c r="J90" s="198" t="str">
        <f t="shared" si="21"/>
        <v/>
      </c>
      <c r="K90" s="199" t="str">
        <f t="shared" si="22"/>
        <v/>
      </c>
      <c r="L90" s="964"/>
      <c r="M90" s="961">
        <f t="shared" ref="M90:N90" si="50">IF(M28="",0,M28)</f>
        <v>0</v>
      </c>
      <c r="N90" s="961">
        <f t="shared" si="50"/>
        <v>0</v>
      </c>
      <c r="O90" s="1026" t="str">
        <f t="shared" si="33"/>
        <v/>
      </c>
      <c r="P90" s="1026"/>
      <c r="Q90" s="1026" t="str">
        <f t="shared" si="34"/>
        <v/>
      </c>
      <c r="R90" s="964"/>
      <c r="S90" s="1027" t="str">
        <f t="shared" si="23"/>
        <v/>
      </c>
      <c r="T90" s="1015" t="str">
        <f t="shared" si="35"/>
        <v/>
      </c>
      <c r="U90" s="1133" t="str">
        <f t="shared" si="36"/>
        <v/>
      </c>
      <c r="V90" s="491"/>
      <c r="W90" s="26"/>
      <c r="Z90" s="1106" t="str">
        <f t="shared" si="24"/>
        <v/>
      </c>
      <c r="AA90" s="1107">
        <f>+tab!$C$156</f>
        <v>0.62</v>
      </c>
      <c r="AB90" s="1108" t="e">
        <f t="shared" si="37"/>
        <v>#VALUE!</v>
      </c>
      <c r="AC90" s="1108" t="e">
        <f t="shared" si="38"/>
        <v>#VALUE!</v>
      </c>
      <c r="AD90" s="1108" t="e">
        <f t="shared" si="39"/>
        <v>#VALUE!</v>
      </c>
      <c r="AE90" s="1086" t="e">
        <f t="shared" si="25"/>
        <v>#VALUE!</v>
      </c>
      <c r="AF90" s="1086">
        <f t="shared" si="26"/>
        <v>0</v>
      </c>
      <c r="AG90" s="1109">
        <f>IF(I90&gt;8,tab!C$157,tab!C$160)</f>
        <v>0.5</v>
      </c>
      <c r="AH90" s="1086">
        <f t="shared" si="27"/>
        <v>0</v>
      </c>
      <c r="AI90" s="1086">
        <f t="shared" si="28"/>
        <v>0</v>
      </c>
      <c r="AK90" s="219"/>
      <c r="AM90" s="51"/>
      <c r="AN90" s="51"/>
    </row>
    <row r="91" spans="2:40" ht="13.7" customHeight="1" x14ac:dyDescent="0.2">
      <c r="B91" s="21"/>
      <c r="C91" s="45"/>
      <c r="D91" s="196" t="str">
        <f t="shared" si="20"/>
        <v/>
      </c>
      <c r="E91" s="196" t="str">
        <f t="shared" si="20"/>
        <v/>
      </c>
      <c r="F91" s="196" t="str">
        <f t="shared" si="20"/>
        <v/>
      </c>
      <c r="G91" s="48" t="str">
        <f t="shared" si="29"/>
        <v/>
      </c>
      <c r="H91" s="197" t="str">
        <f t="shared" si="30"/>
        <v/>
      </c>
      <c r="I91" s="48" t="str">
        <f t="shared" si="31"/>
        <v/>
      </c>
      <c r="J91" s="198" t="str">
        <f t="shared" si="21"/>
        <v/>
      </c>
      <c r="K91" s="199" t="str">
        <f t="shared" si="22"/>
        <v/>
      </c>
      <c r="L91" s="964"/>
      <c r="M91" s="961">
        <f t="shared" ref="M91:N91" si="51">IF(M29="",0,M29)</f>
        <v>0</v>
      </c>
      <c r="N91" s="961">
        <f t="shared" si="51"/>
        <v>0</v>
      </c>
      <c r="O91" s="1026" t="str">
        <f t="shared" si="33"/>
        <v/>
      </c>
      <c r="P91" s="1026"/>
      <c r="Q91" s="1026" t="str">
        <f t="shared" si="34"/>
        <v/>
      </c>
      <c r="R91" s="964"/>
      <c r="S91" s="1027" t="str">
        <f t="shared" si="23"/>
        <v/>
      </c>
      <c r="T91" s="1015" t="str">
        <f t="shared" si="35"/>
        <v/>
      </c>
      <c r="U91" s="1133" t="str">
        <f t="shared" si="36"/>
        <v/>
      </c>
      <c r="V91" s="491"/>
      <c r="W91" s="26"/>
      <c r="Z91" s="1106" t="str">
        <f t="shared" si="24"/>
        <v/>
      </c>
      <c r="AA91" s="1107">
        <f>+tab!$C$156</f>
        <v>0.62</v>
      </c>
      <c r="AB91" s="1108" t="e">
        <f t="shared" si="37"/>
        <v>#VALUE!</v>
      </c>
      <c r="AC91" s="1108" t="e">
        <f t="shared" si="38"/>
        <v>#VALUE!</v>
      </c>
      <c r="AD91" s="1108" t="e">
        <f t="shared" si="39"/>
        <v>#VALUE!</v>
      </c>
      <c r="AE91" s="1086" t="e">
        <f t="shared" si="25"/>
        <v>#VALUE!</v>
      </c>
      <c r="AF91" s="1086">
        <f t="shared" si="26"/>
        <v>0</v>
      </c>
      <c r="AG91" s="1109">
        <f>IF(I91&gt;8,tab!C$157,tab!C$160)</f>
        <v>0.5</v>
      </c>
      <c r="AH91" s="1086">
        <f t="shared" si="27"/>
        <v>0</v>
      </c>
      <c r="AI91" s="1086">
        <f t="shared" si="28"/>
        <v>0</v>
      </c>
      <c r="AK91" s="219"/>
      <c r="AM91" s="51"/>
      <c r="AN91" s="51"/>
    </row>
    <row r="92" spans="2:40" ht="13.7" customHeight="1" x14ac:dyDescent="0.2">
      <c r="B92" s="21"/>
      <c r="C92" s="45"/>
      <c r="D92" s="196" t="str">
        <f t="shared" si="20"/>
        <v/>
      </c>
      <c r="E92" s="196" t="str">
        <f t="shared" si="20"/>
        <v/>
      </c>
      <c r="F92" s="196" t="str">
        <f t="shared" si="20"/>
        <v/>
      </c>
      <c r="G92" s="48" t="str">
        <f t="shared" si="29"/>
        <v/>
      </c>
      <c r="H92" s="197" t="str">
        <f t="shared" si="30"/>
        <v/>
      </c>
      <c r="I92" s="48" t="str">
        <f t="shared" si="31"/>
        <v/>
      </c>
      <c r="J92" s="198" t="str">
        <f t="shared" si="21"/>
        <v/>
      </c>
      <c r="K92" s="199" t="str">
        <f t="shared" si="22"/>
        <v/>
      </c>
      <c r="L92" s="964"/>
      <c r="M92" s="961">
        <f t="shared" ref="M92:N92" si="52">IF(M30="",0,M30)</f>
        <v>0</v>
      </c>
      <c r="N92" s="961">
        <f t="shared" si="52"/>
        <v>0</v>
      </c>
      <c r="O92" s="1026" t="str">
        <f t="shared" si="33"/>
        <v/>
      </c>
      <c r="P92" s="1026"/>
      <c r="Q92" s="1026" t="str">
        <f t="shared" si="34"/>
        <v/>
      </c>
      <c r="R92" s="964"/>
      <c r="S92" s="1027" t="str">
        <f t="shared" si="23"/>
        <v/>
      </c>
      <c r="T92" s="1015" t="str">
        <f t="shared" si="35"/>
        <v/>
      </c>
      <c r="U92" s="1133" t="str">
        <f t="shared" si="36"/>
        <v/>
      </c>
      <c r="V92" s="491"/>
      <c r="W92" s="26"/>
      <c r="Z92" s="1106" t="str">
        <f t="shared" si="24"/>
        <v/>
      </c>
      <c r="AA92" s="1107">
        <f>+tab!$C$156</f>
        <v>0.62</v>
      </c>
      <c r="AB92" s="1108" t="e">
        <f t="shared" si="37"/>
        <v>#VALUE!</v>
      </c>
      <c r="AC92" s="1108" t="e">
        <f t="shared" si="38"/>
        <v>#VALUE!</v>
      </c>
      <c r="AD92" s="1108" t="e">
        <f t="shared" si="39"/>
        <v>#VALUE!</v>
      </c>
      <c r="AE92" s="1086" t="e">
        <f t="shared" si="25"/>
        <v>#VALUE!</v>
      </c>
      <c r="AF92" s="1086">
        <f t="shared" si="26"/>
        <v>0</v>
      </c>
      <c r="AG92" s="1109">
        <f>IF(I92&gt;8,tab!C$157,tab!C$160)</f>
        <v>0.5</v>
      </c>
      <c r="AH92" s="1086">
        <f t="shared" si="27"/>
        <v>0</v>
      </c>
      <c r="AI92" s="1086">
        <f t="shared" si="28"/>
        <v>0</v>
      </c>
      <c r="AK92" s="219"/>
      <c r="AM92" s="51"/>
      <c r="AN92" s="51"/>
    </row>
    <row r="93" spans="2:40" ht="13.7" customHeight="1" x14ac:dyDescent="0.2">
      <c r="B93" s="21"/>
      <c r="C93" s="45"/>
      <c r="D93" s="196" t="str">
        <f t="shared" si="20"/>
        <v/>
      </c>
      <c r="E93" s="196" t="str">
        <f t="shared" si="20"/>
        <v/>
      </c>
      <c r="F93" s="196" t="str">
        <f t="shared" si="20"/>
        <v/>
      </c>
      <c r="G93" s="48" t="str">
        <f t="shared" si="29"/>
        <v/>
      </c>
      <c r="H93" s="197" t="str">
        <f t="shared" si="30"/>
        <v/>
      </c>
      <c r="I93" s="48" t="str">
        <f t="shared" si="31"/>
        <v/>
      </c>
      <c r="J93" s="198" t="str">
        <f t="shared" si="21"/>
        <v/>
      </c>
      <c r="K93" s="199" t="str">
        <f t="shared" si="22"/>
        <v/>
      </c>
      <c r="L93" s="964"/>
      <c r="M93" s="961">
        <f t="shared" ref="M93:N93" si="53">IF(M31="",0,M31)</f>
        <v>0</v>
      </c>
      <c r="N93" s="961">
        <f t="shared" si="53"/>
        <v>0</v>
      </c>
      <c r="O93" s="1026" t="str">
        <f t="shared" si="33"/>
        <v/>
      </c>
      <c r="P93" s="1026"/>
      <c r="Q93" s="1026" t="str">
        <f t="shared" si="34"/>
        <v/>
      </c>
      <c r="R93" s="964"/>
      <c r="S93" s="1027" t="str">
        <f t="shared" si="23"/>
        <v/>
      </c>
      <c r="T93" s="1015" t="str">
        <f t="shared" si="35"/>
        <v/>
      </c>
      <c r="U93" s="1133" t="str">
        <f t="shared" si="36"/>
        <v/>
      </c>
      <c r="V93" s="491"/>
      <c r="W93" s="26"/>
      <c r="Z93" s="1106" t="str">
        <f t="shared" si="24"/>
        <v/>
      </c>
      <c r="AA93" s="1107">
        <f>+tab!$C$156</f>
        <v>0.62</v>
      </c>
      <c r="AB93" s="1108" t="e">
        <f t="shared" si="37"/>
        <v>#VALUE!</v>
      </c>
      <c r="AC93" s="1108" t="e">
        <f t="shared" si="38"/>
        <v>#VALUE!</v>
      </c>
      <c r="AD93" s="1108" t="e">
        <f t="shared" si="39"/>
        <v>#VALUE!</v>
      </c>
      <c r="AE93" s="1086" t="e">
        <f t="shared" si="25"/>
        <v>#VALUE!</v>
      </c>
      <c r="AF93" s="1086">
        <f t="shared" si="26"/>
        <v>0</v>
      </c>
      <c r="AG93" s="1109">
        <f>IF(I93&gt;8,tab!C$157,tab!C$160)</f>
        <v>0.5</v>
      </c>
      <c r="AH93" s="1086">
        <f t="shared" si="27"/>
        <v>0</v>
      </c>
      <c r="AI93" s="1086">
        <f t="shared" si="28"/>
        <v>0</v>
      </c>
      <c r="AK93" s="219"/>
      <c r="AM93" s="51"/>
      <c r="AN93" s="51"/>
    </row>
    <row r="94" spans="2:40" ht="13.7" customHeight="1" x14ac:dyDescent="0.2">
      <c r="B94" s="21"/>
      <c r="C94" s="45"/>
      <c r="D94" s="196" t="str">
        <f t="shared" si="20"/>
        <v/>
      </c>
      <c r="E94" s="196" t="str">
        <f t="shared" si="20"/>
        <v/>
      </c>
      <c r="F94" s="196" t="str">
        <f t="shared" si="20"/>
        <v/>
      </c>
      <c r="G94" s="48" t="str">
        <f t="shared" si="29"/>
        <v/>
      </c>
      <c r="H94" s="197" t="str">
        <f t="shared" si="30"/>
        <v/>
      </c>
      <c r="I94" s="48" t="str">
        <f t="shared" si="31"/>
        <v/>
      </c>
      <c r="J94" s="198" t="str">
        <f t="shared" si="21"/>
        <v/>
      </c>
      <c r="K94" s="199" t="str">
        <f t="shared" si="22"/>
        <v/>
      </c>
      <c r="L94" s="964"/>
      <c r="M94" s="961">
        <f t="shared" ref="M94:N94" si="54">IF(M32="",0,M32)</f>
        <v>0</v>
      </c>
      <c r="N94" s="961">
        <f t="shared" si="54"/>
        <v>0</v>
      </c>
      <c r="O94" s="1026" t="str">
        <f t="shared" si="33"/>
        <v/>
      </c>
      <c r="P94" s="1026"/>
      <c r="Q94" s="1026" t="str">
        <f t="shared" si="34"/>
        <v/>
      </c>
      <c r="R94" s="964"/>
      <c r="S94" s="1027" t="str">
        <f t="shared" si="23"/>
        <v/>
      </c>
      <c r="T94" s="1015" t="str">
        <f t="shared" si="35"/>
        <v/>
      </c>
      <c r="U94" s="1133" t="str">
        <f t="shared" si="36"/>
        <v/>
      </c>
      <c r="V94" s="491"/>
      <c r="W94" s="26"/>
      <c r="Z94" s="1106" t="str">
        <f t="shared" si="24"/>
        <v/>
      </c>
      <c r="AA94" s="1107">
        <f>+tab!$C$156</f>
        <v>0.62</v>
      </c>
      <c r="AB94" s="1108" t="e">
        <f t="shared" si="37"/>
        <v>#VALUE!</v>
      </c>
      <c r="AC94" s="1108" t="e">
        <f t="shared" si="38"/>
        <v>#VALUE!</v>
      </c>
      <c r="AD94" s="1108" t="e">
        <f t="shared" si="39"/>
        <v>#VALUE!</v>
      </c>
      <c r="AE94" s="1086" t="e">
        <f t="shared" si="25"/>
        <v>#VALUE!</v>
      </c>
      <c r="AF94" s="1086">
        <f t="shared" si="26"/>
        <v>0</v>
      </c>
      <c r="AG94" s="1109">
        <f>IF(I94&gt;8,tab!C$157,tab!C$160)</f>
        <v>0.5</v>
      </c>
      <c r="AH94" s="1086">
        <f t="shared" si="27"/>
        <v>0</v>
      </c>
      <c r="AI94" s="1086">
        <f t="shared" si="28"/>
        <v>0</v>
      </c>
      <c r="AK94" s="219"/>
      <c r="AM94" s="51"/>
      <c r="AN94" s="51"/>
    </row>
    <row r="95" spans="2:40" ht="13.7" customHeight="1" x14ac:dyDescent="0.2">
      <c r="B95" s="21"/>
      <c r="C95" s="45"/>
      <c r="D95" s="196" t="str">
        <f t="shared" si="20"/>
        <v/>
      </c>
      <c r="E95" s="196" t="str">
        <f t="shared" si="20"/>
        <v/>
      </c>
      <c r="F95" s="196" t="str">
        <f t="shared" si="20"/>
        <v/>
      </c>
      <c r="G95" s="48" t="str">
        <f t="shared" si="29"/>
        <v/>
      </c>
      <c r="H95" s="197" t="str">
        <f t="shared" si="30"/>
        <v/>
      </c>
      <c r="I95" s="48" t="str">
        <f t="shared" si="31"/>
        <v/>
      </c>
      <c r="J95" s="198" t="str">
        <f t="shared" si="21"/>
        <v/>
      </c>
      <c r="K95" s="199" t="str">
        <f t="shared" si="22"/>
        <v/>
      </c>
      <c r="L95" s="964"/>
      <c r="M95" s="961">
        <f t="shared" ref="M95:N95" si="55">IF(M33="",0,M33)</f>
        <v>0</v>
      </c>
      <c r="N95" s="961">
        <f t="shared" si="55"/>
        <v>0</v>
      </c>
      <c r="O95" s="1026" t="str">
        <f t="shared" si="33"/>
        <v/>
      </c>
      <c r="P95" s="1026"/>
      <c r="Q95" s="1026" t="str">
        <f t="shared" si="34"/>
        <v/>
      </c>
      <c r="R95" s="964"/>
      <c r="S95" s="1027" t="str">
        <f t="shared" si="23"/>
        <v/>
      </c>
      <c r="T95" s="1015" t="str">
        <f t="shared" si="35"/>
        <v/>
      </c>
      <c r="U95" s="1133" t="str">
        <f t="shared" si="36"/>
        <v/>
      </c>
      <c r="V95" s="491"/>
      <c r="W95" s="26"/>
      <c r="Z95" s="1106" t="str">
        <f t="shared" si="24"/>
        <v/>
      </c>
      <c r="AA95" s="1107">
        <f>+tab!$C$156</f>
        <v>0.62</v>
      </c>
      <c r="AB95" s="1108" t="e">
        <f t="shared" si="37"/>
        <v>#VALUE!</v>
      </c>
      <c r="AC95" s="1108" t="e">
        <f t="shared" si="38"/>
        <v>#VALUE!</v>
      </c>
      <c r="AD95" s="1108" t="e">
        <f t="shared" si="39"/>
        <v>#VALUE!</v>
      </c>
      <c r="AE95" s="1086" t="e">
        <f t="shared" si="25"/>
        <v>#VALUE!</v>
      </c>
      <c r="AF95" s="1086">
        <f t="shared" si="26"/>
        <v>0</v>
      </c>
      <c r="AG95" s="1109">
        <f>IF(I95&gt;8,tab!C$157,tab!C$160)</f>
        <v>0.5</v>
      </c>
      <c r="AH95" s="1086">
        <f t="shared" si="27"/>
        <v>0</v>
      </c>
      <c r="AI95" s="1086">
        <f t="shared" si="28"/>
        <v>0</v>
      </c>
      <c r="AK95" s="219"/>
      <c r="AM95" s="51"/>
      <c r="AN95" s="51"/>
    </row>
    <row r="96" spans="2:40" ht="13.7" customHeight="1" x14ac:dyDescent="0.2">
      <c r="B96" s="21"/>
      <c r="C96" s="45"/>
      <c r="D96" s="196" t="str">
        <f t="shared" si="20"/>
        <v/>
      </c>
      <c r="E96" s="196" t="str">
        <f t="shared" si="20"/>
        <v/>
      </c>
      <c r="F96" s="196" t="str">
        <f t="shared" si="20"/>
        <v/>
      </c>
      <c r="G96" s="48" t="str">
        <f t="shared" si="29"/>
        <v/>
      </c>
      <c r="H96" s="197" t="str">
        <f t="shared" si="30"/>
        <v/>
      </c>
      <c r="I96" s="48" t="str">
        <f t="shared" si="31"/>
        <v/>
      </c>
      <c r="J96" s="198" t="str">
        <f t="shared" si="21"/>
        <v/>
      </c>
      <c r="K96" s="199" t="str">
        <f t="shared" si="22"/>
        <v/>
      </c>
      <c r="L96" s="964"/>
      <c r="M96" s="961">
        <f t="shared" ref="M96:N96" si="56">IF(M34="",0,M34)</f>
        <v>0</v>
      </c>
      <c r="N96" s="961">
        <f t="shared" si="56"/>
        <v>0</v>
      </c>
      <c r="O96" s="1026" t="str">
        <f t="shared" si="33"/>
        <v/>
      </c>
      <c r="P96" s="1026"/>
      <c r="Q96" s="1026" t="str">
        <f t="shared" si="34"/>
        <v/>
      </c>
      <c r="R96" s="964"/>
      <c r="S96" s="1027" t="str">
        <f t="shared" si="23"/>
        <v/>
      </c>
      <c r="T96" s="1015" t="str">
        <f t="shared" si="35"/>
        <v/>
      </c>
      <c r="U96" s="1133" t="str">
        <f t="shared" si="36"/>
        <v/>
      </c>
      <c r="V96" s="491"/>
      <c r="W96" s="26"/>
      <c r="Z96" s="1106" t="str">
        <f t="shared" si="24"/>
        <v/>
      </c>
      <c r="AA96" s="1107">
        <f>+tab!$C$156</f>
        <v>0.62</v>
      </c>
      <c r="AB96" s="1108" t="e">
        <f t="shared" si="37"/>
        <v>#VALUE!</v>
      </c>
      <c r="AC96" s="1108" t="e">
        <f t="shared" si="38"/>
        <v>#VALUE!</v>
      </c>
      <c r="AD96" s="1108" t="e">
        <f t="shared" si="39"/>
        <v>#VALUE!</v>
      </c>
      <c r="AE96" s="1086" t="e">
        <f t="shared" si="25"/>
        <v>#VALUE!</v>
      </c>
      <c r="AF96" s="1086">
        <f t="shared" si="26"/>
        <v>0</v>
      </c>
      <c r="AG96" s="1109">
        <f>IF(I96&gt;8,tab!C$157,tab!C$160)</f>
        <v>0.5</v>
      </c>
      <c r="AH96" s="1086">
        <f t="shared" si="27"/>
        <v>0</v>
      </c>
      <c r="AI96" s="1086">
        <f t="shared" si="28"/>
        <v>0</v>
      </c>
      <c r="AK96" s="219"/>
      <c r="AM96" s="51"/>
      <c r="AN96" s="51"/>
    </row>
    <row r="97" spans="2:40" ht="13.7" customHeight="1" x14ac:dyDescent="0.2">
      <c r="B97" s="21"/>
      <c r="C97" s="45"/>
      <c r="D97" s="196" t="str">
        <f t="shared" si="20"/>
        <v/>
      </c>
      <c r="E97" s="196" t="str">
        <f t="shared" si="20"/>
        <v/>
      </c>
      <c r="F97" s="196" t="str">
        <f t="shared" si="20"/>
        <v/>
      </c>
      <c r="G97" s="48" t="str">
        <f t="shared" si="29"/>
        <v/>
      </c>
      <c r="H97" s="197" t="str">
        <f t="shared" si="30"/>
        <v/>
      </c>
      <c r="I97" s="48" t="str">
        <f t="shared" si="31"/>
        <v/>
      </c>
      <c r="J97" s="198" t="str">
        <f t="shared" si="21"/>
        <v/>
      </c>
      <c r="K97" s="199" t="str">
        <f t="shared" si="22"/>
        <v/>
      </c>
      <c r="L97" s="964"/>
      <c r="M97" s="961">
        <f t="shared" ref="M97:N97" si="57">IF(M35="",0,M35)</f>
        <v>0</v>
      </c>
      <c r="N97" s="961">
        <f t="shared" si="57"/>
        <v>0</v>
      </c>
      <c r="O97" s="1026" t="str">
        <f t="shared" si="33"/>
        <v/>
      </c>
      <c r="P97" s="1026"/>
      <c r="Q97" s="1026" t="str">
        <f t="shared" si="34"/>
        <v/>
      </c>
      <c r="R97" s="964"/>
      <c r="S97" s="1027" t="str">
        <f t="shared" si="23"/>
        <v/>
      </c>
      <c r="T97" s="1015" t="str">
        <f t="shared" si="35"/>
        <v/>
      </c>
      <c r="U97" s="1133" t="str">
        <f t="shared" si="36"/>
        <v/>
      </c>
      <c r="V97" s="491"/>
      <c r="W97" s="26"/>
      <c r="Z97" s="1106" t="str">
        <f t="shared" si="24"/>
        <v/>
      </c>
      <c r="AA97" s="1107">
        <f>+tab!$C$156</f>
        <v>0.62</v>
      </c>
      <c r="AB97" s="1108" t="e">
        <f t="shared" si="37"/>
        <v>#VALUE!</v>
      </c>
      <c r="AC97" s="1108" t="e">
        <f t="shared" si="38"/>
        <v>#VALUE!</v>
      </c>
      <c r="AD97" s="1108" t="e">
        <f t="shared" si="39"/>
        <v>#VALUE!</v>
      </c>
      <c r="AE97" s="1086" t="e">
        <f t="shared" si="25"/>
        <v>#VALUE!</v>
      </c>
      <c r="AF97" s="1086">
        <f t="shared" si="26"/>
        <v>0</v>
      </c>
      <c r="AG97" s="1109">
        <f>IF(I97&gt;8,tab!C$157,tab!C$160)</f>
        <v>0.5</v>
      </c>
      <c r="AH97" s="1086">
        <f t="shared" si="27"/>
        <v>0</v>
      </c>
      <c r="AI97" s="1086">
        <f t="shared" si="28"/>
        <v>0</v>
      </c>
      <c r="AK97" s="219"/>
      <c r="AM97" s="51"/>
      <c r="AN97" s="51"/>
    </row>
    <row r="98" spans="2:40" ht="13.7" customHeight="1" x14ac:dyDescent="0.2">
      <c r="B98" s="21"/>
      <c r="C98" s="45"/>
      <c r="D98" s="196" t="str">
        <f t="shared" ref="D98:F117" si="58">IF(D36=0,"",D36)</f>
        <v/>
      </c>
      <c r="E98" s="196" t="str">
        <f t="shared" si="58"/>
        <v/>
      </c>
      <c r="F98" s="196" t="str">
        <f t="shared" si="58"/>
        <v/>
      </c>
      <c r="G98" s="48" t="str">
        <f t="shared" si="29"/>
        <v/>
      </c>
      <c r="H98" s="197" t="str">
        <f t="shared" si="30"/>
        <v/>
      </c>
      <c r="I98" s="48" t="str">
        <f t="shared" si="31"/>
        <v/>
      </c>
      <c r="J98" s="198" t="str">
        <f t="shared" si="21"/>
        <v/>
      </c>
      <c r="K98" s="199" t="str">
        <f t="shared" ref="K98:K117" si="59">IF(K36="","",K36)</f>
        <v/>
      </c>
      <c r="L98" s="964"/>
      <c r="M98" s="961">
        <f t="shared" ref="M98:N98" si="60">IF(M36="",0,M36)</f>
        <v>0</v>
      </c>
      <c r="N98" s="961">
        <f t="shared" si="60"/>
        <v>0</v>
      </c>
      <c r="O98" s="1026" t="str">
        <f t="shared" si="33"/>
        <v/>
      </c>
      <c r="P98" s="1026"/>
      <c r="Q98" s="1026" t="str">
        <f t="shared" si="34"/>
        <v/>
      </c>
      <c r="R98" s="964"/>
      <c r="S98" s="1027" t="str">
        <f t="shared" si="23"/>
        <v/>
      </c>
      <c r="T98" s="1015" t="str">
        <f t="shared" si="35"/>
        <v/>
      </c>
      <c r="U98" s="1133" t="str">
        <f t="shared" si="36"/>
        <v/>
      </c>
      <c r="V98" s="491"/>
      <c r="W98" s="26"/>
      <c r="Z98" s="1106" t="str">
        <f t="shared" si="24"/>
        <v/>
      </c>
      <c r="AA98" s="1107">
        <f>+tab!$C$156</f>
        <v>0.62</v>
      </c>
      <c r="AB98" s="1108" t="e">
        <f t="shared" si="37"/>
        <v>#VALUE!</v>
      </c>
      <c r="AC98" s="1108" t="e">
        <f t="shared" si="38"/>
        <v>#VALUE!</v>
      </c>
      <c r="AD98" s="1108" t="e">
        <f t="shared" si="39"/>
        <v>#VALUE!</v>
      </c>
      <c r="AE98" s="1086" t="e">
        <f t="shared" si="25"/>
        <v>#VALUE!</v>
      </c>
      <c r="AF98" s="1086">
        <f t="shared" si="26"/>
        <v>0</v>
      </c>
      <c r="AG98" s="1109">
        <f>IF(I98&gt;8,tab!C$157,tab!C$160)</f>
        <v>0.5</v>
      </c>
      <c r="AH98" s="1086">
        <f t="shared" si="27"/>
        <v>0</v>
      </c>
      <c r="AI98" s="1086">
        <f t="shared" si="28"/>
        <v>0</v>
      </c>
      <c r="AK98" s="219"/>
      <c r="AM98" s="51"/>
      <c r="AN98" s="51"/>
    </row>
    <row r="99" spans="2:40" ht="13.7" customHeight="1" x14ac:dyDescent="0.2">
      <c r="B99" s="21"/>
      <c r="C99" s="45"/>
      <c r="D99" s="196" t="str">
        <f t="shared" si="58"/>
        <v/>
      </c>
      <c r="E99" s="196" t="str">
        <f t="shared" si="58"/>
        <v/>
      </c>
      <c r="F99" s="196" t="str">
        <f t="shared" si="58"/>
        <v/>
      </c>
      <c r="G99" s="48" t="str">
        <f t="shared" si="29"/>
        <v/>
      </c>
      <c r="H99" s="197" t="str">
        <f t="shared" si="30"/>
        <v/>
      </c>
      <c r="I99" s="48" t="str">
        <f t="shared" si="31"/>
        <v/>
      </c>
      <c r="J99" s="198" t="str">
        <f t="shared" si="21"/>
        <v/>
      </c>
      <c r="K99" s="199" t="str">
        <f t="shared" si="59"/>
        <v/>
      </c>
      <c r="L99" s="964"/>
      <c r="M99" s="961">
        <f t="shared" ref="M99:N99" si="61">IF(M37="",0,M37)</f>
        <v>0</v>
      </c>
      <c r="N99" s="961">
        <f t="shared" si="61"/>
        <v>0</v>
      </c>
      <c r="O99" s="1026" t="str">
        <f t="shared" si="33"/>
        <v/>
      </c>
      <c r="P99" s="1026"/>
      <c r="Q99" s="1026" t="str">
        <f t="shared" si="34"/>
        <v/>
      </c>
      <c r="R99" s="964"/>
      <c r="S99" s="1027" t="str">
        <f t="shared" si="23"/>
        <v/>
      </c>
      <c r="T99" s="1015" t="str">
        <f t="shared" si="35"/>
        <v/>
      </c>
      <c r="U99" s="1133" t="str">
        <f t="shared" si="36"/>
        <v/>
      </c>
      <c r="V99" s="491"/>
      <c r="W99" s="26"/>
      <c r="Z99" s="1106" t="str">
        <f t="shared" si="24"/>
        <v/>
      </c>
      <c r="AA99" s="1107">
        <f>+tab!$C$156</f>
        <v>0.62</v>
      </c>
      <c r="AB99" s="1108" t="e">
        <f t="shared" si="37"/>
        <v>#VALUE!</v>
      </c>
      <c r="AC99" s="1108" t="e">
        <f t="shared" si="38"/>
        <v>#VALUE!</v>
      </c>
      <c r="AD99" s="1108" t="e">
        <f t="shared" si="39"/>
        <v>#VALUE!</v>
      </c>
      <c r="AE99" s="1086" t="e">
        <f t="shared" si="25"/>
        <v>#VALUE!</v>
      </c>
      <c r="AF99" s="1086">
        <f t="shared" si="26"/>
        <v>0</v>
      </c>
      <c r="AG99" s="1109">
        <f>IF(I99&gt;8,tab!C$157,tab!C$160)</f>
        <v>0.5</v>
      </c>
      <c r="AH99" s="1086">
        <f t="shared" si="27"/>
        <v>0</v>
      </c>
      <c r="AI99" s="1086">
        <f t="shared" si="28"/>
        <v>0</v>
      </c>
      <c r="AK99" s="219"/>
      <c r="AM99" s="51"/>
      <c r="AN99" s="51"/>
    </row>
    <row r="100" spans="2:40" ht="13.7" customHeight="1" x14ac:dyDescent="0.2">
      <c r="B100" s="21"/>
      <c r="C100" s="45"/>
      <c r="D100" s="196" t="str">
        <f t="shared" si="58"/>
        <v/>
      </c>
      <c r="E100" s="196" t="str">
        <f t="shared" si="58"/>
        <v/>
      </c>
      <c r="F100" s="196" t="str">
        <f t="shared" si="58"/>
        <v/>
      </c>
      <c r="G100" s="48" t="str">
        <f t="shared" si="29"/>
        <v/>
      </c>
      <c r="H100" s="197" t="str">
        <f t="shared" si="30"/>
        <v/>
      </c>
      <c r="I100" s="48" t="str">
        <f t="shared" si="31"/>
        <v/>
      </c>
      <c r="J100" s="198" t="str">
        <f t="shared" si="21"/>
        <v/>
      </c>
      <c r="K100" s="199" t="str">
        <f t="shared" si="59"/>
        <v/>
      </c>
      <c r="L100" s="964"/>
      <c r="M100" s="961">
        <f t="shared" ref="M100:N100" si="62">IF(M38="",0,M38)</f>
        <v>0</v>
      </c>
      <c r="N100" s="961">
        <f t="shared" si="62"/>
        <v>0</v>
      </c>
      <c r="O100" s="1026" t="str">
        <f t="shared" si="33"/>
        <v/>
      </c>
      <c r="P100" s="1026"/>
      <c r="Q100" s="1026" t="str">
        <f t="shared" si="34"/>
        <v/>
      </c>
      <c r="R100" s="964"/>
      <c r="S100" s="1027" t="str">
        <f t="shared" si="23"/>
        <v/>
      </c>
      <c r="T100" s="1015" t="str">
        <f t="shared" si="35"/>
        <v/>
      </c>
      <c r="U100" s="1133" t="str">
        <f t="shared" si="36"/>
        <v/>
      </c>
      <c r="V100" s="491"/>
      <c r="W100" s="26"/>
      <c r="Z100" s="1106" t="str">
        <f t="shared" si="24"/>
        <v/>
      </c>
      <c r="AA100" s="1107">
        <f>+tab!$C$156</f>
        <v>0.62</v>
      </c>
      <c r="AB100" s="1108" t="e">
        <f t="shared" si="37"/>
        <v>#VALUE!</v>
      </c>
      <c r="AC100" s="1108" t="e">
        <f t="shared" si="38"/>
        <v>#VALUE!</v>
      </c>
      <c r="AD100" s="1108" t="e">
        <f t="shared" si="39"/>
        <v>#VALUE!</v>
      </c>
      <c r="AE100" s="1086" t="e">
        <f t="shared" si="25"/>
        <v>#VALUE!</v>
      </c>
      <c r="AF100" s="1086">
        <f t="shared" si="26"/>
        <v>0</v>
      </c>
      <c r="AG100" s="1109">
        <f>IF(I100&gt;8,tab!C$157,tab!C$160)</f>
        <v>0.5</v>
      </c>
      <c r="AH100" s="1086">
        <f t="shared" si="27"/>
        <v>0</v>
      </c>
      <c r="AI100" s="1086">
        <f t="shared" si="28"/>
        <v>0</v>
      </c>
      <c r="AK100" s="219"/>
      <c r="AM100" s="51"/>
      <c r="AN100" s="51"/>
    </row>
    <row r="101" spans="2:40" ht="13.7" customHeight="1" x14ac:dyDescent="0.2">
      <c r="B101" s="21"/>
      <c r="C101" s="45"/>
      <c r="D101" s="196" t="str">
        <f t="shared" si="58"/>
        <v/>
      </c>
      <c r="E101" s="196" t="str">
        <f t="shared" si="58"/>
        <v/>
      </c>
      <c r="F101" s="196" t="str">
        <f t="shared" si="58"/>
        <v/>
      </c>
      <c r="G101" s="48" t="str">
        <f t="shared" si="29"/>
        <v/>
      </c>
      <c r="H101" s="197" t="str">
        <f t="shared" si="30"/>
        <v/>
      </c>
      <c r="I101" s="48" t="str">
        <f t="shared" si="31"/>
        <v/>
      </c>
      <c r="J101" s="198" t="str">
        <f t="shared" si="21"/>
        <v/>
      </c>
      <c r="K101" s="199" t="str">
        <f t="shared" si="59"/>
        <v/>
      </c>
      <c r="L101" s="964"/>
      <c r="M101" s="961">
        <f t="shared" ref="M101:N101" si="63">IF(M39="",0,M39)</f>
        <v>0</v>
      </c>
      <c r="N101" s="961">
        <f t="shared" si="63"/>
        <v>0</v>
      </c>
      <c r="O101" s="1026" t="str">
        <f t="shared" si="33"/>
        <v/>
      </c>
      <c r="P101" s="1026"/>
      <c r="Q101" s="1026" t="str">
        <f t="shared" si="34"/>
        <v/>
      </c>
      <c r="R101" s="964"/>
      <c r="S101" s="1027" t="str">
        <f t="shared" si="23"/>
        <v/>
      </c>
      <c r="T101" s="1015" t="str">
        <f t="shared" si="35"/>
        <v/>
      </c>
      <c r="U101" s="1133" t="str">
        <f t="shared" si="36"/>
        <v/>
      </c>
      <c r="V101" s="491"/>
      <c r="W101" s="26"/>
      <c r="Z101" s="1106" t="str">
        <f t="shared" si="24"/>
        <v/>
      </c>
      <c r="AA101" s="1107">
        <f>+tab!$C$156</f>
        <v>0.62</v>
      </c>
      <c r="AB101" s="1108" t="e">
        <f t="shared" si="37"/>
        <v>#VALUE!</v>
      </c>
      <c r="AC101" s="1108" t="e">
        <f t="shared" si="38"/>
        <v>#VALUE!</v>
      </c>
      <c r="AD101" s="1108" t="e">
        <f t="shared" si="39"/>
        <v>#VALUE!</v>
      </c>
      <c r="AE101" s="1086" t="e">
        <f t="shared" si="25"/>
        <v>#VALUE!</v>
      </c>
      <c r="AF101" s="1086">
        <f t="shared" si="26"/>
        <v>0</v>
      </c>
      <c r="AG101" s="1109">
        <f>IF(I101&gt;8,tab!C$157,tab!C$160)</f>
        <v>0.5</v>
      </c>
      <c r="AH101" s="1086">
        <f t="shared" si="27"/>
        <v>0</v>
      </c>
      <c r="AI101" s="1086">
        <f t="shared" si="28"/>
        <v>0</v>
      </c>
      <c r="AK101" s="219"/>
      <c r="AM101" s="51"/>
      <c r="AN101" s="51"/>
    </row>
    <row r="102" spans="2:40" ht="13.7" customHeight="1" x14ac:dyDescent="0.2">
      <c r="B102" s="21"/>
      <c r="C102" s="45"/>
      <c r="D102" s="196" t="str">
        <f t="shared" si="58"/>
        <v/>
      </c>
      <c r="E102" s="196" t="str">
        <f t="shared" si="58"/>
        <v/>
      </c>
      <c r="F102" s="196" t="str">
        <f t="shared" si="58"/>
        <v/>
      </c>
      <c r="G102" s="48" t="str">
        <f t="shared" si="29"/>
        <v/>
      </c>
      <c r="H102" s="197" t="str">
        <f t="shared" si="30"/>
        <v/>
      </c>
      <c r="I102" s="48" t="str">
        <f t="shared" si="31"/>
        <v/>
      </c>
      <c r="J102" s="198" t="str">
        <f t="shared" si="21"/>
        <v/>
      </c>
      <c r="K102" s="199" t="str">
        <f t="shared" si="59"/>
        <v/>
      </c>
      <c r="L102" s="964"/>
      <c r="M102" s="961">
        <f t="shared" ref="M102:N102" si="64">IF(M40="",0,M40)</f>
        <v>0</v>
      </c>
      <c r="N102" s="961">
        <f t="shared" si="64"/>
        <v>0</v>
      </c>
      <c r="O102" s="1026" t="str">
        <f t="shared" si="33"/>
        <v/>
      </c>
      <c r="P102" s="1026"/>
      <c r="Q102" s="1026" t="str">
        <f t="shared" si="34"/>
        <v/>
      </c>
      <c r="R102" s="964"/>
      <c r="S102" s="1027" t="str">
        <f t="shared" si="23"/>
        <v/>
      </c>
      <c r="T102" s="1015" t="str">
        <f t="shared" si="35"/>
        <v/>
      </c>
      <c r="U102" s="1133" t="str">
        <f t="shared" si="36"/>
        <v/>
      </c>
      <c r="V102" s="491"/>
      <c r="W102" s="26"/>
      <c r="Z102" s="1106" t="str">
        <f t="shared" si="24"/>
        <v/>
      </c>
      <c r="AA102" s="1107">
        <f>+tab!$C$156</f>
        <v>0.62</v>
      </c>
      <c r="AB102" s="1108" t="e">
        <f t="shared" si="37"/>
        <v>#VALUE!</v>
      </c>
      <c r="AC102" s="1108" t="e">
        <f t="shared" si="38"/>
        <v>#VALUE!</v>
      </c>
      <c r="AD102" s="1108" t="e">
        <f t="shared" si="39"/>
        <v>#VALUE!</v>
      </c>
      <c r="AE102" s="1086" t="e">
        <f t="shared" si="25"/>
        <v>#VALUE!</v>
      </c>
      <c r="AF102" s="1086">
        <f t="shared" si="26"/>
        <v>0</v>
      </c>
      <c r="AG102" s="1109">
        <f>IF(I102&gt;8,tab!C$157,tab!C$160)</f>
        <v>0.5</v>
      </c>
      <c r="AH102" s="1086">
        <f t="shared" si="27"/>
        <v>0</v>
      </c>
      <c r="AI102" s="1086">
        <f t="shared" si="28"/>
        <v>0</v>
      </c>
      <c r="AK102" s="219"/>
      <c r="AM102" s="51"/>
      <c r="AN102" s="51"/>
    </row>
    <row r="103" spans="2:40" ht="13.7" customHeight="1" x14ac:dyDescent="0.2">
      <c r="B103" s="21"/>
      <c r="C103" s="45"/>
      <c r="D103" s="196" t="str">
        <f t="shared" si="58"/>
        <v/>
      </c>
      <c r="E103" s="196" t="str">
        <f t="shared" si="58"/>
        <v/>
      </c>
      <c r="F103" s="196" t="str">
        <f t="shared" si="58"/>
        <v/>
      </c>
      <c r="G103" s="48" t="str">
        <f t="shared" si="29"/>
        <v/>
      </c>
      <c r="H103" s="197" t="str">
        <f t="shared" si="30"/>
        <v/>
      </c>
      <c r="I103" s="48" t="str">
        <f t="shared" si="31"/>
        <v/>
      </c>
      <c r="J103" s="198" t="str">
        <f t="shared" si="21"/>
        <v/>
      </c>
      <c r="K103" s="199" t="str">
        <f t="shared" si="59"/>
        <v/>
      </c>
      <c r="L103" s="964"/>
      <c r="M103" s="961">
        <f t="shared" ref="M103:N103" si="65">IF(M41="",0,M41)</f>
        <v>0</v>
      </c>
      <c r="N103" s="961">
        <f t="shared" si="65"/>
        <v>0</v>
      </c>
      <c r="O103" s="1026" t="str">
        <f t="shared" si="33"/>
        <v/>
      </c>
      <c r="P103" s="1026"/>
      <c r="Q103" s="1026" t="str">
        <f t="shared" si="34"/>
        <v/>
      </c>
      <c r="R103" s="964"/>
      <c r="S103" s="1027" t="str">
        <f t="shared" si="23"/>
        <v/>
      </c>
      <c r="T103" s="1015" t="str">
        <f t="shared" si="35"/>
        <v/>
      </c>
      <c r="U103" s="1133" t="str">
        <f t="shared" si="36"/>
        <v/>
      </c>
      <c r="V103" s="491"/>
      <c r="W103" s="26"/>
      <c r="Z103" s="1106" t="str">
        <f t="shared" si="24"/>
        <v/>
      </c>
      <c r="AA103" s="1107">
        <f>+tab!$C$156</f>
        <v>0.62</v>
      </c>
      <c r="AB103" s="1108" t="e">
        <f t="shared" si="37"/>
        <v>#VALUE!</v>
      </c>
      <c r="AC103" s="1108" t="e">
        <f t="shared" si="38"/>
        <v>#VALUE!</v>
      </c>
      <c r="AD103" s="1108" t="e">
        <f t="shared" si="39"/>
        <v>#VALUE!</v>
      </c>
      <c r="AE103" s="1086" t="e">
        <f t="shared" si="25"/>
        <v>#VALUE!</v>
      </c>
      <c r="AF103" s="1086">
        <f t="shared" si="26"/>
        <v>0</v>
      </c>
      <c r="AG103" s="1109">
        <f>IF(I103&gt;8,tab!C$157,tab!C$160)</f>
        <v>0.5</v>
      </c>
      <c r="AH103" s="1086">
        <f t="shared" si="27"/>
        <v>0</v>
      </c>
      <c r="AI103" s="1086">
        <f t="shared" si="28"/>
        <v>0</v>
      </c>
      <c r="AK103" s="219"/>
      <c r="AM103" s="51"/>
      <c r="AN103" s="51"/>
    </row>
    <row r="104" spans="2:40" ht="13.7" customHeight="1" x14ac:dyDescent="0.2">
      <c r="B104" s="21"/>
      <c r="C104" s="45"/>
      <c r="D104" s="196" t="str">
        <f t="shared" si="58"/>
        <v/>
      </c>
      <c r="E104" s="196" t="str">
        <f t="shared" si="58"/>
        <v/>
      </c>
      <c r="F104" s="196" t="str">
        <f t="shared" si="58"/>
        <v/>
      </c>
      <c r="G104" s="48" t="str">
        <f t="shared" si="29"/>
        <v/>
      </c>
      <c r="H104" s="197" t="str">
        <f t="shared" si="30"/>
        <v/>
      </c>
      <c r="I104" s="48" t="str">
        <f t="shared" si="31"/>
        <v/>
      </c>
      <c r="J104" s="198" t="str">
        <f t="shared" si="21"/>
        <v/>
      </c>
      <c r="K104" s="199" t="str">
        <f t="shared" si="59"/>
        <v/>
      </c>
      <c r="L104" s="964"/>
      <c r="M104" s="961">
        <f t="shared" ref="M104:N104" si="66">IF(M42="",0,M42)</f>
        <v>0</v>
      </c>
      <c r="N104" s="961">
        <f t="shared" si="66"/>
        <v>0</v>
      </c>
      <c r="O104" s="1026" t="str">
        <f t="shared" si="33"/>
        <v/>
      </c>
      <c r="P104" s="1026"/>
      <c r="Q104" s="1026" t="str">
        <f t="shared" si="34"/>
        <v/>
      </c>
      <c r="R104" s="964"/>
      <c r="S104" s="1027" t="str">
        <f t="shared" si="23"/>
        <v/>
      </c>
      <c r="T104" s="1015" t="str">
        <f t="shared" si="35"/>
        <v/>
      </c>
      <c r="U104" s="1133" t="str">
        <f t="shared" si="36"/>
        <v/>
      </c>
      <c r="V104" s="491"/>
      <c r="W104" s="26"/>
      <c r="Z104" s="1106" t="str">
        <f t="shared" si="24"/>
        <v/>
      </c>
      <c r="AA104" s="1107">
        <f>+tab!$C$156</f>
        <v>0.62</v>
      </c>
      <c r="AB104" s="1108" t="e">
        <f t="shared" si="37"/>
        <v>#VALUE!</v>
      </c>
      <c r="AC104" s="1108" t="e">
        <f t="shared" si="38"/>
        <v>#VALUE!</v>
      </c>
      <c r="AD104" s="1108" t="e">
        <f t="shared" si="39"/>
        <v>#VALUE!</v>
      </c>
      <c r="AE104" s="1086" t="e">
        <f t="shared" si="25"/>
        <v>#VALUE!</v>
      </c>
      <c r="AF104" s="1086">
        <f t="shared" si="26"/>
        <v>0</v>
      </c>
      <c r="AG104" s="1109">
        <f>IF(I104&gt;8,tab!C$157,tab!C$160)</f>
        <v>0.5</v>
      </c>
      <c r="AH104" s="1086">
        <f t="shared" si="27"/>
        <v>0</v>
      </c>
      <c r="AI104" s="1086">
        <f t="shared" si="28"/>
        <v>0</v>
      </c>
      <c r="AK104" s="219"/>
      <c r="AM104" s="51"/>
      <c r="AN104" s="51"/>
    </row>
    <row r="105" spans="2:40" ht="13.7" customHeight="1" x14ac:dyDescent="0.2">
      <c r="B105" s="21"/>
      <c r="C105" s="45"/>
      <c r="D105" s="196" t="str">
        <f t="shared" si="58"/>
        <v/>
      </c>
      <c r="E105" s="196" t="str">
        <f t="shared" si="58"/>
        <v/>
      </c>
      <c r="F105" s="196" t="str">
        <f t="shared" si="58"/>
        <v/>
      </c>
      <c r="G105" s="48" t="str">
        <f t="shared" si="29"/>
        <v/>
      </c>
      <c r="H105" s="197" t="str">
        <f t="shared" si="30"/>
        <v/>
      </c>
      <c r="I105" s="48" t="str">
        <f t="shared" si="31"/>
        <v/>
      </c>
      <c r="J105" s="198" t="str">
        <f t="shared" si="21"/>
        <v/>
      </c>
      <c r="K105" s="199" t="str">
        <f t="shared" si="59"/>
        <v/>
      </c>
      <c r="L105" s="964"/>
      <c r="M105" s="961">
        <f t="shared" ref="M105:N105" si="67">IF(M43="",0,M43)</f>
        <v>0</v>
      </c>
      <c r="N105" s="961">
        <f t="shared" si="67"/>
        <v>0</v>
      </c>
      <c r="O105" s="1026" t="str">
        <f t="shared" si="33"/>
        <v/>
      </c>
      <c r="P105" s="1026"/>
      <c r="Q105" s="1026" t="str">
        <f t="shared" si="34"/>
        <v/>
      </c>
      <c r="R105" s="964"/>
      <c r="S105" s="1027" t="str">
        <f t="shared" si="23"/>
        <v/>
      </c>
      <c r="T105" s="1015" t="str">
        <f t="shared" si="35"/>
        <v/>
      </c>
      <c r="U105" s="1133" t="str">
        <f t="shared" si="36"/>
        <v/>
      </c>
      <c r="V105" s="491"/>
      <c r="W105" s="26"/>
      <c r="Z105" s="1106" t="str">
        <f t="shared" si="24"/>
        <v/>
      </c>
      <c r="AA105" s="1107">
        <f>+tab!$C$156</f>
        <v>0.62</v>
      </c>
      <c r="AB105" s="1108" t="e">
        <f t="shared" si="37"/>
        <v>#VALUE!</v>
      </c>
      <c r="AC105" s="1108" t="e">
        <f t="shared" si="38"/>
        <v>#VALUE!</v>
      </c>
      <c r="AD105" s="1108" t="e">
        <f t="shared" si="39"/>
        <v>#VALUE!</v>
      </c>
      <c r="AE105" s="1086" t="e">
        <f t="shared" si="25"/>
        <v>#VALUE!</v>
      </c>
      <c r="AF105" s="1086">
        <f t="shared" si="26"/>
        <v>0</v>
      </c>
      <c r="AG105" s="1109">
        <f>IF(I105&gt;8,tab!C$157,tab!C$160)</f>
        <v>0.5</v>
      </c>
      <c r="AH105" s="1086">
        <f t="shared" si="27"/>
        <v>0</v>
      </c>
      <c r="AI105" s="1086">
        <f t="shared" si="28"/>
        <v>0</v>
      </c>
      <c r="AK105" s="219"/>
      <c r="AM105" s="51"/>
      <c r="AN105" s="51"/>
    </row>
    <row r="106" spans="2:40" ht="13.7" customHeight="1" x14ac:dyDescent="0.2">
      <c r="B106" s="21"/>
      <c r="C106" s="45"/>
      <c r="D106" s="196" t="str">
        <f t="shared" si="58"/>
        <v/>
      </c>
      <c r="E106" s="196" t="str">
        <f t="shared" si="58"/>
        <v/>
      </c>
      <c r="F106" s="196" t="str">
        <f t="shared" si="58"/>
        <v/>
      </c>
      <c r="G106" s="48" t="str">
        <f t="shared" si="29"/>
        <v/>
      </c>
      <c r="H106" s="197" t="str">
        <f t="shared" si="30"/>
        <v/>
      </c>
      <c r="I106" s="48" t="str">
        <f t="shared" si="31"/>
        <v/>
      </c>
      <c r="J106" s="198" t="str">
        <f t="shared" si="21"/>
        <v/>
      </c>
      <c r="K106" s="199" t="str">
        <f t="shared" si="59"/>
        <v/>
      </c>
      <c r="L106" s="964"/>
      <c r="M106" s="961">
        <f t="shared" ref="M106:N106" si="68">IF(M44="",0,M44)</f>
        <v>0</v>
      </c>
      <c r="N106" s="961">
        <f t="shared" si="68"/>
        <v>0</v>
      </c>
      <c r="O106" s="1026" t="str">
        <f t="shared" si="33"/>
        <v/>
      </c>
      <c r="P106" s="1026"/>
      <c r="Q106" s="1026" t="str">
        <f t="shared" si="34"/>
        <v/>
      </c>
      <c r="R106" s="964"/>
      <c r="S106" s="1027" t="str">
        <f t="shared" si="23"/>
        <v/>
      </c>
      <c r="T106" s="1015" t="str">
        <f t="shared" si="35"/>
        <v/>
      </c>
      <c r="U106" s="1133" t="str">
        <f t="shared" si="36"/>
        <v/>
      </c>
      <c r="V106" s="491"/>
      <c r="W106" s="26"/>
      <c r="Z106" s="1106" t="str">
        <f t="shared" si="24"/>
        <v/>
      </c>
      <c r="AA106" s="1107">
        <f>+tab!$C$156</f>
        <v>0.62</v>
      </c>
      <c r="AB106" s="1108" t="e">
        <f t="shared" si="37"/>
        <v>#VALUE!</v>
      </c>
      <c r="AC106" s="1108" t="e">
        <f t="shared" si="38"/>
        <v>#VALUE!</v>
      </c>
      <c r="AD106" s="1108" t="e">
        <f t="shared" si="39"/>
        <v>#VALUE!</v>
      </c>
      <c r="AE106" s="1086" t="e">
        <f t="shared" si="25"/>
        <v>#VALUE!</v>
      </c>
      <c r="AF106" s="1086">
        <f t="shared" si="26"/>
        <v>0</v>
      </c>
      <c r="AG106" s="1109">
        <f>IF(I106&gt;8,tab!C$157,tab!C$160)</f>
        <v>0.5</v>
      </c>
      <c r="AH106" s="1086">
        <f t="shared" si="27"/>
        <v>0</v>
      </c>
      <c r="AI106" s="1086">
        <f t="shared" si="28"/>
        <v>0</v>
      </c>
      <c r="AK106" s="219"/>
      <c r="AM106" s="51"/>
      <c r="AN106" s="51"/>
    </row>
    <row r="107" spans="2:40" ht="13.7" customHeight="1" x14ac:dyDescent="0.2">
      <c r="B107" s="21"/>
      <c r="C107" s="45"/>
      <c r="D107" s="196" t="str">
        <f t="shared" si="58"/>
        <v/>
      </c>
      <c r="E107" s="196" t="str">
        <f t="shared" si="58"/>
        <v/>
      </c>
      <c r="F107" s="196" t="str">
        <f t="shared" si="58"/>
        <v/>
      </c>
      <c r="G107" s="48" t="str">
        <f t="shared" si="29"/>
        <v/>
      </c>
      <c r="H107" s="197" t="str">
        <f t="shared" si="30"/>
        <v/>
      </c>
      <c r="I107" s="48" t="str">
        <f t="shared" si="31"/>
        <v/>
      </c>
      <c r="J107" s="198" t="str">
        <f t="shared" si="21"/>
        <v/>
      </c>
      <c r="K107" s="199" t="str">
        <f t="shared" si="59"/>
        <v/>
      </c>
      <c r="L107" s="964"/>
      <c r="M107" s="961">
        <f t="shared" ref="M107:N107" si="69">IF(M45="",0,M45)</f>
        <v>0</v>
      </c>
      <c r="N107" s="961">
        <f t="shared" si="69"/>
        <v>0</v>
      </c>
      <c r="O107" s="1026" t="str">
        <f t="shared" si="33"/>
        <v/>
      </c>
      <c r="P107" s="1026"/>
      <c r="Q107" s="1026" t="str">
        <f t="shared" si="34"/>
        <v/>
      </c>
      <c r="R107" s="964"/>
      <c r="S107" s="1027" t="str">
        <f t="shared" si="23"/>
        <v/>
      </c>
      <c r="T107" s="1015" t="str">
        <f t="shared" si="35"/>
        <v/>
      </c>
      <c r="U107" s="1133" t="str">
        <f t="shared" si="36"/>
        <v/>
      </c>
      <c r="V107" s="491"/>
      <c r="W107" s="26"/>
      <c r="Z107" s="1106" t="str">
        <f t="shared" si="24"/>
        <v/>
      </c>
      <c r="AA107" s="1107">
        <f>+tab!$C$156</f>
        <v>0.62</v>
      </c>
      <c r="AB107" s="1108" t="e">
        <f t="shared" si="37"/>
        <v>#VALUE!</v>
      </c>
      <c r="AC107" s="1108" t="e">
        <f t="shared" si="38"/>
        <v>#VALUE!</v>
      </c>
      <c r="AD107" s="1108" t="e">
        <f t="shared" si="39"/>
        <v>#VALUE!</v>
      </c>
      <c r="AE107" s="1086" t="e">
        <f t="shared" si="25"/>
        <v>#VALUE!</v>
      </c>
      <c r="AF107" s="1086">
        <f t="shared" si="26"/>
        <v>0</v>
      </c>
      <c r="AG107" s="1109">
        <f>IF(I107&gt;8,tab!C$157,tab!C$160)</f>
        <v>0.5</v>
      </c>
      <c r="AH107" s="1086">
        <f t="shared" si="27"/>
        <v>0</v>
      </c>
      <c r="AI107" s="1086">
        <f t="shared" si="28"/>
        <v>0</v>
      </c>
      <c r="AK107" s="219"/>
      <c r="AM107" s="51"/>
      <c r="AN107" s="51"/>
    </row>
    <row r="108" spans="2:40" ht="13.7" customHeight="1" x14ac:dyDescent="0.2">
      <c r="B108" s="21"/>
      <c r="C108" s="45"/>
      <c r="D108" s="196" t="str">
        <f t="shared" si="58"/>
        <v/>
      </c>
      <c r="E108" s="196" t="str">
        <f t="shared" si="58"/>
        <v/>
      </c>
      <c r="F108" s="196" t="str">
        <f t="shared" si="58"/>
        <v/>
      </c>
      <c r="G108" s="48" t="str">
        <f t="shared" si="29"/>
        <v/>
      </c>
      <c r="H108" s="197" t="str">
        <f t="shared" si="30"/>
        <v/>
      </c>
      <c r="I108" s="48" t="str">
        <f t="shared" si="31"/>
        <v/>
      </c>
      <c r="J108" s="198" t="str">
        <f t="shared" si="21"/>
        <v/>
      </c>
      <c r="K108" s="199" t="str">
        <f t="shared" si="59"/>
        <v/>
      </c>
      <c r="L108" s="964"/>
      <c r="M108" s="961">
        <f t="shared" ref="M108:N108" si="70">IF(M46="",0,M46)</f>
        <v>0</v>
      </c>
      <c r="N108" s="961">
        <f t="shared" si="70"/>
        <v>0</v>
      </c>
      <c r="O108" s="1026" t="str">
        <f t="shared" si="33"/>
        <v/>
      </c>
      <c r="P108" s="1026"/>
      <c r="Q108" s="1026" t="str">
        <f t="shared" si="34"/>
        <v/>
      </c>
      <c r="R108" s="964"/>
      <c r="S108" s="1027" t="str">
        <f t="shared" si="23"/>
        <v/>
      </c>
      <c r="T108" s="1015" t="str">
        <f t="shared" si="35"/>
        <v/>
      </c>
      <c r="U108" s="1133" t="str">
        <f t="shared" si="36"/>
        <v/>
      </c>
      <c r="V108" s="491"/>
      <c r="W108" s="26"/>
      <c r="Z108" s="1106" t="str">
        <f t="shared" si="24"/>
        <v/>
      </c>
      <c r="AA108" s="1107">
        <f>+tab!$C$156</f>
        <v>0.62</v>
      </c>
      <c r="AB108" s="1108" t="e">
        <f t="shared" si="37"/>
        <v>#VALUE!</v>
      </c>
      <c r="AC108" s="1108" t="e">
        <f t="shared" si="38"/>
        <v>#VALUE!</v>
      </c>
      <c r="AD108" s="1108" t="e">
        <f t="shared" si="39"/>
        <v>#VALUE!</v>
      </c>
      <c r="AE108" s="1086" t="e">
        <f t="shared" si="25"/>
        <v>#VALUE!</v>
      </c>
      <c r="AF108" s="1086">
        <f t="shared" si="26"/>
        <v>0</v>
      </c>
      <c r="AG108" s="1109">
        <f>IF(I108&gt;8,tab!C$157,tab!C$160)</f>
        <v>0.5</v>
      </c>
      <c r="AH108" s="1086">
        <f t="shared" si="27"/>
        <v>0</v>
      </c>
      <c r="AI108" s="1086">
        <f t="shared" si="28"/>
        <v>0</v>
      </c>
      <c r="AK108" s="219"/>
      <c r="AM108" s="51"/>
      <c r="AN108" s="51"/>
    </row>
    <row r="109" spans="2:40" ht="13.7" customHeight="1" x14ac:dyDescent="0.2">
      <c r="B109" s="21"/>
      <c r="C109" s="45"/>
      <c r="D109" s="196" t="str">
        <f t="shared" si="58"/>
        <v/>
      </c>
      <c r="E109" s="196" t="str">
        <f t="shared" si="58"/>
        <v/>
      </c>
      <c r="F109" s="196" t="str">
        <f t="shared" si="58"/>
        <v/>
      </c>
      <c r="G109" s="48" t="str">
        <f t="shared" si="29"/>
        <v/>
      </c>
      <c r="H109" s="197" t="str">
        <f t="shared" si="30"/>
        <v/>
      </c>
      <c r="I109" s="48" t="str">
        <f t="shared" si="31"/>
        <v/>
      </c>
      <c r="J109" s="198" t="str">
        <f t="shared" si="21"/>
        <v/>
      </c>
      <c r="K109" s="199" t="str">
        <f t="shared" si="59"/>
        <v/>
      </c>
      <c r="L109" s="964"/>
      <c r="M109" s="961">
        <f t="shared" ref="M109:N109" si="71">IF(M47="",0,M47)</f>
        <v>0</v>
      </c>
      <c r="N109" s="961">
        <f t="shared" si="71"/>
        <v>0</v>
      </c>
      <c r="O109" s="1026" t="str">
        <f t="shared" si="33"/>
        <v/>
      </c>
      <c r="P109" s="1026"/>
      <c r="Q109" s="1026" t="str">
        <f t="shared" si="34"/>
        <v/>
      </c>
      <c r="R109" s="964"/>
      <c r="S109" s="1027" t="str">
        <f t="shared" si="23"/>
        <v/>
      </c>
      <c r="T109" s="1015" t="str">
        <f t="shared" si="35"/>
        <v/>
      </c>
      <c r="U109" s="1133" t="str">
        <f t="shared" si="36"/>
        <v/>
      </c>
      <c r="V109" s="491"/>
      <c r="W109" s="26"/>
      <c r="Z109" s="1106" t="str">
        <f t="shared" si="24"/>
        <v/>
      </c>
      <c r="AA109" s="1107">
        <f>+tab!$C$156</f>
        <v>0.62</v>
      </c>
      <c r="AB109" s="1108" t="e">
        <f t="shared" si="37"/>
        <v>#VALUE!</v>
      </c>
      <c r="AC109" s="1108" t="e">
        <f t="shared" si="38"/>
        <v>#VALUE!</v>
      </c>
      <c r="AD109" s="1108" t="e">
        <f t="shared" si="39"/>
        <v>#VALUE!</v>
      </c>
      <c r="AE109" s="1086" t="e">
        <f t="shared" si="25"/>
        <v>#VALUE!</v>
      </c>
      <c r="AF109" s="1086">
        <f t="shared" si="26"/>
        <v>0</v>
      </c>
      <c r="AG109" s="1109">
        <f>IF(I109&gt;8,tab!C$157,tab!C$160)</f>
        <v>0.5</v>
      </c>
      <c r="AH109" s="1086">
        <f t="shared" si="27"/>
        <v>0</v>
      </c>
      <c r="AI109" s="1086">
        <f t="shared" si="28"/>
        <v>0</v>
      </c>
      <c r="AK109" s="219"/>
      <c r="AM109" s="51"/>
      <c r="AN109" s="51"/>
    </row>
    <row r="110" spans="2:40" ht="13.7" customHeight="1" x14ac:dyDescent="0.2">
      <c r="B110" s="21"/>
      <c r="C110" s="45"/>
      <c r="D110" s="196" t="str">
        <f t="shared" si="58"/>
        <v/>
      </c>
      <c r="E110" s="196" t="str">
        <f t="shared" si="58"/>
        <v/>
      </c>
      <c r="F110" s="196" t="str">
        <f t="shared" si="58"/>
        <v/>
      </c>
      <c r="G110" s="48" t="str">
        <f t="shared" si="29"/>
        <v/>
      </c>
      <c r="H110" s="197" t="str">
        <f t="shared" si="30"/>
        <v/>
      </c>
      <c r="I110" s="48" t="str">
        <f t="shared" si="31"/>
        <v/>
      </c>
      <c r="J110" s="198" t="str">
        <f t="shared" ref="J110:J127" si="72">IF(E110="","",IF(J48+1&gt;VLOOKUP(I110,Schaal2014,22,FALSE),J48,J48+1))</f>
        <v/>
      </c>
      <c r="K110" s="199" t="str">
        <f t="shared" si="59"/>
        <v/>
      </c>
      <c r="L110" s="964"/>
      <c r="M110" s="961">
        <f t="shared" ref="M110:N110" si="73">IF(M48="",0,M48)</f>
        <v>0</v>
      </c>
      <c r="N110" s="961">
        <f t="shared" si="73"/>
        <v>0</v>
      </c>
      <c r="O110" s="1026" t="str">
        <f t="shared" si="33"/>
        <v/>
      </c>
      <c r="P110" s="1026"/>
      <c r="Q110" s="1026" t="str">
        <f t="shared" si="34"/>
        <v/>
      </c>
      <c r="R110" s="964"/>
      <c r="S110" s="1027" t="str">
        <f t="shared" ref="S110:S127" si="74">IF(K110="","",(1659*K110-Q110)*AC110)</f>
        <v/>
      </c>
      <c r="T110" s="1015" t="str">
        <f t="shared" si="35"/>
        <v/>
      </c>
      <c r="U110" s="1133" t="str">
        <f t="shared" si="36"/>
        <v/>
      </c>
      <c r="V110" s="491"/>
      <c r="W110" s="26"/>
      <c r="Z110" s="1106" t="str">
        <f t="shared" ref="Z110:Z127" si="75">IF(I110="","",VLOOKUP(I110,Schaal2014,J110+1,FALSE))</f>
        <v/>
      </c>
      <c r="AA110" s="1107">
        <f>+tab!$C$156</f>
        <v>0.62</v>
      </c>
      <c r="AB110" s="1108" t="e">
        <f t="shared" si="37"/>
        <v>#VALUE!</v>
      </c>
      <c r="AC110" s="1108" t="e">
        <f t="shared" si="38"/>
        <v>#VALUE!</v>
      </c>
      <c r="AD110" s="1108" t="e">
        <f t="shared" si="39"/>
        <v>#VALUE!</v>
      </c>
      <c r="AE110" s="1086" t="e">
        <f t="shared" ref="AE110:AE127" si="76">O110+P110</f>
        <v>#VALUE!</v>
      </c>
      <c r="AF110" s="1086">
        <f t="shared" ref="AF110:AF127" si="77">M110+N110</f>
        <v>0</v>
      </c>
      <c r="AG110" s="1109">
        <f>IF(I110&gt;8,tab!C$157,tab!C$160)</f>
        <v>0.5</v>
      </c>
      <c r="AH110" s="1086">
        <f t="shared" ref="AH110:AH127" si="78">IF(G110&lt;25,0,IF(G110=25,25,IF(G110&lt;40,0,IF(G110=40,40,IF(G110&gt;=40,0)))))</f>
        <v>0</v>
      </c>
      <c r="AI110" s="1086">
        <f t="shared" ref="AI110:AI127" si="79">IF(AH110=25,Z110*1.08*K110/2,IF(AH110=40,Z110*1.08*K110,IF(AH110=0,0)))</f>
        <v>0</v>
      </c>
      <c r="AK110" s="219"/>
      <c r="AM110" s="51"/>
      <c r="AN110" s="51"/>
    </row>
    <row r="111" spans="2:40" ht="13.7" customHeight="1" x14ac:dyDescent="0.2">
      <c r="B111" s="21"/>
      <c r="C111" s="45"/>
      <c r="D111" s="196" t="str">
        <f t="shared" si="58"/>
        <v/>
      </c>
      <c r="E111" s="196" t="str">
        <f t="shared" si="58"/>
        <v/>
      </c>
      <c r="F111" s="196" t="str">
        <f t="shared" si="58"/>
        <v/>
      </c>
      <c r="G111" s="48" t="str">
        <f t="shared" si="29"/>
        <v/>
      </c>
      <c r="H111" s="197" t="str">
        <f t="shared" si="30"/>
        <v/>
      </c>
      <c r="I111" s="48" t="str">
        <f t="shared" si="31"/>
        <v/>
      </c>
      <c r="J111" s="198" t="str">
        <f t="shared" si="72"/>
        <v/>
      </c>
      <c r="K111" s="199" t="str">
        <f t="shared" si="59"/>
        <v/>
      </c>
      <c r="L111" s="964"/>
      <c r="M111" s="961">
        <f t="shared" ref="M111:N111" si="80">IF(M49="",0,M49)</f>
        <v>0</v>
      </c>
      <c r="N111" s="961">
        <f t="shared" si="80"/>
        <v>0</v>
      </c>
      <c r="O111" s="1026" t="str">
        <f t="shared" si="33"/>
        <v/>
      </c>
      <c r="P111" s="1026"/>
      <c r="Q111" s="1026" t="str">
        <f t="shared" si="34"/>
        <v/>
      </c>
      <c r="R111" s="964"/>
      <c r="S111" s="1027" t="str">
        <f t="shared" si="74"/>
        <v/>
      </c>
      <c r="T111" s="1015" t="str">
        <f t="shared" si="35"/>
        <v/>
      </c>
      <c r="U111" s="1133" t="str">
        <f t="shared" si="36"/>
        <v/>
      </c>
      <c r="V111" s="491"/>
      <c r="W111" s="26"/>
      <c r="Z111" s="1106" t="str">
        <f t="shared" si="75"/>
        <v/>
      </c>
      <c r="AA111" s="1107">
        <f>+tab!$C$156</f>
        <v>0.62</v>
      </c>
      <c r="AB111" s="1108" t="e">
        <f t="shared" si="37"/>
        <v>#VALUE!</v>
      </c>
      <c r="AC111" s="1108" t="e">
        <f t="shared" si="38"/>
        <v>#VALUE!</v>
      </c>
      <c r="AD111" s="1108" t="e">
        <f t="shared" si="39"/>
        <v>#VALUE!</v>
      </c>
      <c r="AE111" s="1086" t="e">
        <f t="shared" si="76"/>
        <v>#VALUE!</v>
      </c>
      <c r="AF111" s="1086">
        <f t="shared" si="77"/>
        <v>0</v>
      </c>
      <c r="AG111" s="1109">
        <f>IF(I111&gt;8,tab!C$157,tab!C$160)</f>
        <v>0.5</v>
      </c>
      <c r="AH111" s="1086">
        <f t="shared" si="78"/>
        <v>0</v>
      </c>
      <c r="AI111" s="1086">
        <f t="shared" si="79"/>
        <v>0</v>
      </c>
      <c r="AK111" s="219"/>
      <c r="AM111" s="51"/>
      <c r="AN111" s="51"/>
    </row>
    <row r="112" spans="2:40" ht="13.7" customHeight="1" x14ac:dyDescent="0.2">
      <c r="B112" s="21"/>
      <c r="C112" s="45"/>
      <c r="D112" s="196" t="str">
        <f t="shared" si="58"/>
        <v/>
      </c>
      <c r="E112" s="196" t="str">
        <f t="shared" si="58"/>
        <v/>
      </c>
      <c r="F112" s="196" t="str">
        <f t="shared" si="58"/>
        <v/>
      </c>
      <c r="G112" s="48" t="str">
        <f t="shared" si="29"/>
        <v/>
      </c>
      <c r="H112" s="197" t="str">
        <f t="shared" si="30"/>
        <v/>
      </c>
      <c r="I112" s="48" t="str">
        <f t="shared" si="31"/>
        <v/>
      </c>
      <c r="J112" s="198" t="str">
        <f t="shared" si="72"/>
        <v/>
      </c>
      <c r="K112" s="199" t="str">
        <f t="shared" si="59"/>
        <v/>
      </c>
      <c r="L112" s="964"/>
      <c r="M112" s="961">
        <f t="shared" ref="M112:N112" si="81">IF(M50="",0,M50)</f>
        <v>0</v>
      </c>
      <c r="N112" s="961">
        <f t="shared" si="81"/>
        <v>0</v>
      </c>
      <c r="O112" s="1026" t="str">
        <f t="shared" si="33"/>
        <v/>
      </c>
      <c r="P112" s="1026"/>
      <c r="Q112" s="1026" t="str">
        <f t="shared" si="34"/>
        <v/>
      </c>
      <c r="R112" s="964"/>
      <c r="S112" s="1027" t="str">
        <f t="shared" si="74"/>
        <v/>
      </c>
      <c r="T112" s="1015" t="str">
        <f t="shared" si="35"/>
        <v/>
      </c>
      <c r="U112" s="1133" t="str">
        <f t="shared" si="36"/>
        <v/>
      </c>
      <c r="V112" s="491"/>
      <c r="W112" s="26"/>
      <c r="Z112" s="1106" t="str">
        <f t="shared" si="75"/>
        <v/>
      </c>
      <c r="AA112" s="1107">
        <f>+tab!$C$156</f>
        <v>0.62</v>
      </c>
      <c r="AB112" s="1108" t="e">
        <f t="shared" si="37"/>
        <v>#VALUE!</v>
      </c>
      <c r="AC112" s="1108" t="e">
        <f t="shared" si="38"/>
        <v>#VALUE!</v>
      </c>
      <c r="AD112" s="1108" t="e">
        <f t="shared" si="39"/>
        <v>#VALUE!</v>
      </c>
      <c r="AE112" s="1086" t="e">
        <f t="shared" si="76"/>
        <v>#VALUE!</v>
      </c>
      <c r="AF112" s="1086">
        <f t="shared" si="77"/>
        <v>0</v>
      </c>
      <c r="AG112" s="1109">
        <f>IF(I112&gt;8,tab!C$157,tab!C$160)</f>
        <v>0.5</v>
      </c>
      <c r="AH112" s="1086">
        <f t="shared" si="78"/>
        <v>0</v>
      </c>
      <c r="AI112" s="1086">
        <f t="shared" si="79"/>
        <v>0</v>
      </c>
      <c r="AK112" s="219"/>
      <c r="AM112" s="51"/>
      <c r="AN112" s="51"/>
    </row>
    <row r="113" spans="2:40" ht="13.7" customHeight="1" x14ac:dyDescent="0.2">
      <c r="B113" s="21"/>
      <c r="C113" s="45"/>
      <c r="D113" s="196" t="str">
        <f t="shared" si="58"/>
        <v/>
      </c>
      <c r="E113" s="196" t="str">
        <f t="shared" si="58"/>
        <v/>
      </c>
      <c r="F113" s="196" t="str">
        <f t="shared" si="58"/>
        <v/>
      </c>
      <c r="G113" s="48" t="str">
        <f t="shared" si="29"/>
        <v/>
      </c>
      <c r="H113" s="197" t="str">
        <f t="shared" si="30"/>
        <v/>
      </c>
      <c r="I113" s="48" t="str">
        <f t="shared" si="31"/>
        <v/>
      </c>
      <c r="J113" s="198" t="str">
        <f t="shared" si="72"/>
        <v/>
      </c>
      <c r="K113" s="199" t="str">
        <f t="shared" si="59"/>
        <v/>
      </c>
      <c r="L113" s="964"/>
      <c r="M113" s="961">
        <f t="shared" ref="M113:N113" si="82">IF(M51="",0,M51)</f>
        <v>0</v>
      </c>
      <c r="N113" s="961">
        <f t="shared" si="82"/>
        <v>0</v>
      </c>
      <c r="O113" s="1026" t="str">
        <f t="shared" si="33"/>
        <v/>
      </c>
      <c r="P113" s="1026"/>
      <c r="Q113" s="1026" t="str">
        <f t="shared" si="34"/>
        <v/>
      </c>
      <c r="R113" s="964"/>
      <c r="S113" s="1027" t="str">
        <f t="shared" si="74"/>
        <v/>
      </c>
      <c r="T113" s="1015" t="str">
        <f t="shared" si="35"/>
        <v/>
      </c>
      <c r="U113" s="1133" t="str">
        <f t="shared" si="36"/>
        <v/>
      </c>
      <c r="V113" s="491"/>
      <c r="W113" s="26"/>
      <c r="Z113" s="1106" t="str">
        <f t="shared" si="75"/>
        <v/>
      </c>
      <c r="AA113" s="1107">
        <f>+tab!$C$156</f>
        <v>0.62</v>
      </c>
      <c r="AB113" s="1108" t="e">
        <f t="shared" si="37"/>
        <v>#VALUE!</v>
      </c>
      <c r="AC113" s="1108" t="e">
        <f t="shared" si="38"/>
        <v>#VALUE!</v>
      </c>
      <c r="AD113" s="1108" t="e">
        <f t="shared" si="39"/>
        <v>#VALUE!</v>
      </c>
      <c r="AE113" s="1086" t="e">
        <f t="shared" si="76"/>
        <v>#VALUE!</v>
      </c>
      <c r="AF113" s="1086">
        <f t="shared" si="77"/>
        <v>0</v>
      </c>
      <c r="AG113" s="1109">
        <f>IF(I113&gt;8,tab!C$157,tab!C$160)</f>
        <v>0.5</v>
      </c>
      <c r="AH113" s="1086">
        <f t="shared" si="78"/>
        <v>0</v>
      </c>
      <c r="AI113" s="1086">
        <f t="shared" si="79"/>
        <v>0</v>
      </c>
      <c r="AK113" s="219"/>
      <c r="AM113" s="51"/>
      <c r="AN113" s="51"/>
    </row>
    <row r="114" spans="2:40" ht="13.7" customHeight="1" x14ac:dyDescent="0.2">
      <c r="B114" s="21"/>
      <c r="C114" s="45"/>
      <c r="D114" s="196" t="str">
        <f t="shared" si="58"/>
        <v/>
      </c>
      <c r="E114" s="196" t="str">
        <f t="shared" si="58"/>
        <v/>
      </c>
      <c r="F114" s="196" t="str">
        <f t="shared" si="58"/>
        <v/>
      </c>
      <c r="G114" s="48" t="str">
        <f t="shared" si="29"/>
        <v/>
      </c>
      <c r="H114" s="197" t="str">
        <f t="shared" si="30"/>
        <v/>
      </c>
      <c r="I114" s="48" t="str">
        <f t="shared" si="31"/>
        <v/>
      </c>
      <c r="J114" s="198" t="str">
        <f t="shared" si="72"/>
        <v/>
      </c>
      <c r="K114" s="199" t="str">
        <f t="shared" si="59"/>
        <v/>
      </c>
      <c r="L114" s="964"/>
      <c r="M114" s="961">
        <f t="shared" ref="M114:N114" si="83">IF(M52="",0,M52)</f>
        <v>0</v>
      </c>
      <c r="N114" s="961">
        <f t="shared" si="83"/>
        <v>0</v>
      </c>
      <c r="O114" s="1026" t="str">
        <f t="shared" si="33"/>
        <v/>
      </c>
      <c r="P114" s="1026"/>
      <c r="Q114" s="1026" t="str">
        <f t="shared" si="34"/>
        <v/>
      </c>
      <c r="R114" s="964"/>
      <c r="S114" s="1027" t="str">
        <f t="shared" si="74"/>
        <v/>
      </c>
      <c r="T114" s="1015" t="str">
        <f t="shared" si="35"/>
        <v/>
      </c>
      <c r="U114" s="1133" t="str">
        <f t="shared" si="36"/>
        <v/>
      </c>
      <c r="V114" s="491"/>
      <c r="W114" s="26"/>
      <c r="Z114" s="1106" t="str">
        <f t="shared" si="75"/>
        <v/>
      </c>
      <c r="AA114" s="1107">
        <f>+tab!$C$156</f>
        <v>0.62</v>
      </c>
      <c r="AB114" s="1108" t="e">
        <f t="shared" si="37"/>
        <v>#VALUE!</v>
      </c>
      <c r="AC114" s="1108" t="e">
        <f t="shared" si="38"/>
        <v>#VALUE!</v>
      </c>
      <c r="AD114" s="1108" t="e">
        <f t="shared" si="39"/>
        <v>#VALUE!</v>
      </c>
      <c r="AE114" s="1086" t="e">
        <f t="shared" si="76"/>
        <v>#VALUE!</v>
      </c>
      <c r="AF114" s="1086">
        <f t="shared" si="77"/>
        <v>0</v>
      </c>
      <c r="AG114" s="1109">
        <f>IF(I114&gt;8,tab!C$157,tab!C$160)</f>
        <v>0.5</v>
      </c>
      <c r="AH114" s="1086">
        <f t="shared" si="78"/>
        <v>0</v>
      </c>
      <c r="AI114" s="1086">
        <f t="shared" si="79"/>
        <v>0</v>
      </c>
      <c r="AK114" s="219"/>
      <c r="AM114" s="51"/>
      <c r="AN114" s="51"/>
    </row>
    <row r="115" spans="2:40" ht="13.7" customHeight="1" x14ac:dyDescent="0.2">
      <c r="B115" s="21"/>
      <c r="C115" s="45"/>
      <c r="D115" s="196" t="str">
        <f t="shared" si="58"/>
        <v/>
      </c>
      <c r="E115" s="196" t="str">
        <f t="shared" si="58"/>
        <v/>
      </c>
      <c r="F115" s="196" t="str">
        <f t="shared" si="58"/>
        <v/>
      </c>
      <c r="G115" s="48" t="str">
        <f t="shared" si="29"/>
        <v/>
      </c>
      <c r="H115" s="197" t="str">
        <f t="shared" si="30"/>
        <v/>
      </c>
      <c r="I115" s="48" t="str">
        <f t="shared" si="31"/>
        <v/>
      </c>
      <c r="J115" s="198" t="str">
        <f t="shared" si="72"/>
        <v/>
      </c>
      <c r="K115" s="199" t="str">
        <f t="shared" si="59"/>
        <v/>
      </c>
      <c r="L115" s="964"/>
      <c r="M115" s="961">
        <f t="shared" ref="M115:N115" si="84">IF(M53="",0,M53)</f>
        <v>0</v>
      </c>
      <c r="N115" s="961">
        <f t="shared" si="84"/>
        <v>0</v>
      </c>
      <c r="O115" s="1026" t="str">
        <f t="shared" si="33"/>
        <v/>
      </c>
      <c r="P115" s="1026"/>
      <c r="Q115" s="1026" t="str">
        <f t="shared" si="34"/>
        <v/>
      </c>
      <c r="R115" s="964"/>
      <c r="S115" s="1027" t="str">
        <f t="shared" si="74"/>
        <v/>
      </c>
      <c r="T115" s="1015" t="str">
        <f t="shared" si="35"/>
        <v/>
      </c>
      <c r="U115" s="1133" t="str">
        <f t="shared" si="36"/>
        <v/>
      </c>
      <c r="V115" s="491"/>
      <c r="W115" s="26"/>
      <c r="Z115" s="1106" t="str">
        <f t="shared" si="75"/>
        <v/>
      </c>
      <c r="AA115" s="1107">
        <f>+tab!$C$156</f>
        <v>0.62</v>
      </c>
      <c r="AB115" s="1108" t="e">
        <f t="shared" si="37"/>
        <v>#VALUE!</v>
      </c>
      <c r="AC115" s="1108" t="e">
        <f t="shared" si="38"/>
        <v>#VALUE!</v>
      </c>
      <c r="AD115" s="1108" t="e">
        <f t="shared" si="39"/>
        <v>#VALUE!</v>
      </c>
      <c r="AE115" s="1086" t="e">
        <f t="shared" si="76"/>
        <v>#VALUE!</v>
      </c>
      <c r="AF115" s="1086">
        <f t="shared" si="77"/>
        <v>0</v>
      </c>
      <c r="AG115" s="1109">
        <f>IF(I115&gt;8,tab!C$157,tab!C$160)</f>
        <v>0.5</v>
      </c>
      <c r="AH115" s="1086">
        <f t="shared" si="78"/>
        <v>0</v>
      </c>
      <c r="AI115" s="1086">
        <f t="shared" si="79"/>
        <v>0</v>
      </c>
      <c r="AK115" s="219"/>
      <c r="AM115" s="51"/>
      <c r="AN115" s="51"/>
    </row>
    <row r="116" spans="2:40" ht="13.7" customHeight="1" x14ac:dyDescent="0.2">
      <c r="B116" s="21"/>
      <c r="C116" s="45"/>
      <c r="D116" s="196" t="str">
        <f t="shared" si="58"/>
        <v/>
      </c>
      <c r="E116" s="196" t="str">
        <f t="shared" si="58"/>
        <v/>
      </c>
      <c r="F116" s="196" t="str">
        <f t="shared" si="58"/>
        <v/>
      </c>
      <c r="G116" s="48" t="str">
        <f t="shared" si="29"/>
        <v/>
      </c>
      <c r="H116" s="197" t="str">
        <f t="shared" si="30"/>
        <v/>
      </c>
      <c r="I116" s="48" t="str">
        <f t="shared" si="31"/>
        <v/>
      </c>
      <c r="J116" s="198" t="str">
        <f t="shared" si="72"/>
        <v/>
      </c>
      <c r="K116" s="199" t="str">
        <f t="shared" si="59"/>
        <v/>
      </c>
      <c r="L116" s="964"/>
      <c r="M116" s="961">
        <f t="shared" ref="M116:N116" si="85">IF(M54="",0,M54)</f>
        <v>0</v>
      </c>
      <c r="N116" s="961">
        <f t="shared" si="85"/>
        <v>0</v>
      </c>
      <c r="O116" s="1026" t="str">
        <f t="shared" si="33"/>
        <v/>
      </c>
      <c r="P116" s="1026"/>
      <c r="Q116" s="1026" t="str">
        <f t="shared" si="34"/>
        <v/>
      </c>
      <c r="R116" s="964"/>
      <c r="S116" s="1027" t="str">
        <f t="shared" si="74"/>
        <v/>
      </c>
      <c r="T116" s="1015" t="str">
        <f t="shared" si="35"/>
        <v/>
      </c>
      <c r="U116" s="1133" t="str">
        <f t="shared" si="36"/>
        <v/>
      </c>
      <c r="V116" s="491"/>
      <c r="W116" s="26"/>
      <c r="Z116" s="1106" t="str">
        <f t="shared" si="75"/>
        <v/>
      </c>
      <c r="AA116" s="1107">
        <f>+tab!$C$156</f>
        <v>0.62</v>
      </c>
      <c r="AB116" s="1108" t="e">
        <f t="shared" si="37"/>
        <v>#VALUE!</v>
      </c>
      <c r="AC116" s="1108" t="e">
        <f t="shared" si="38"/>
        <v>#VALUE!</v>
      </c>
      <c r="AD116" s="1108" t="e">
        <f t="shared" si="39"/>
        <v>#VALUE!</v>
      </c>
      <c r="AE116" s="1086" t="e">
        <f t="shared" si="76"/>
        <v>#VALUE!</v>
      </c>
      <c r="AF116" s="1086">
        <f t="shared" si="77"/>
        <v>0</v>
      </c>
      <c r="AG116" s="1109">
        <f>IF(I116&gt;8,tab!C$157,tab!C$160)</f>
        <v>0.5</v>
      </c>
      <c r="AH116" s="1086">
        <f t="shared" si="78"/>
        <v>0</v>
      </c>
      <c r="AI116" s="1086">
        <f t="shared" si="79"/>
        <v>0</v>
      </c>
      <c r="AK116" s="219"/>
      <c r="AM116" s="51"/>
      <c r="AN116" s="51"/>
    </row>
    <row r="117" spans="2:40" ht="13.7" customHeight="1" x14ac:dyDescent="0.2">
      <c r="B117" s="21"/>
      <c r="C117" s="45"/>
      <c r="D117" s="196" t="str">
        <f t="shared" si="58"/>
        <v/>
      </c>
      <c r="E117" s="196" t="str">
        <f t="shared" si="58"/>
        <v/>
      </c>
      <c r="F117" s="196" t="str">
        <f t="shared" si="58"/>
        <v/>
      </c>
      <c r="G117" s="48" t="str">
        <f t="shared" si="29"/>
        <v/>
      </c>
      <c r="H117" s="197" t="str">
        <f t="shared" si="30"/>
        <v/>
      </c>
      <c r="I117" s="48" t="str">
        <f t="shared" si="31"/>
        <v/>
      </c>
      <c r="J117" s="198" t="str">
        <f t="shared" si="72"/>
        <v/>
      </c>
      <c r="K117" s="199" t="str">
        <f t="shared" si="59"/>
        <v/>
      </c>
      <c r="L117" s="964"/>
      <c r="M117" s="961">
        <f t="shared" ref="M117:N117" si="86">IF(M55="",0,M55)</f>
        <v>0</v>
      </c>
      <c r="N117" s="961">
        <f t="shared" si="86"/>
        <v>0</v>
      </c>
      <c r="O117" s="1026" t="str">
        <f t="shared" si="33"/>
        <v/>
      </c>
      <c r="P117" s="1026"/>
      <c r="Q117" s="1026" t="str">
        <f t="shared" si="34"/>
        <v/>
      </c>
      <c r="R117" s="964"/>
      <c r="S117" s="1027" t="str">
        <f t="shared" si="74"/>
        <v/>
      </c>
      <c r="T117" s="1015" t="str">
        <f t="shared" si="35"/>
        <v/>
      </c>
      <c r="U117" s="1133" t="str">
        <f t="shared" si="36"/>
        <v/>
      </c>
      <c r="V117" s="491"/>
      <c r="W117" s="26"/>
      <c r="Z117" s="1106" t="str">
        <f t="shared" si="75"/>
        <v/>
      </c>
      <c r="AA117" s="1107">
        <f>+tab!$C$156</f>
        <v>0.62</v>
      </c>
      <c r="AB117" s="1108" t="e">
        <f t="shared" si="37"/>
        <v>#VALUE!</v>
      </c>
      <c r="AC117" s="1108" t="e">
        <f t="shared" si="38"/>
        <v>#VALUE!</v>
      </c>
      <c r="AD117" s="1108" t="e">
        <f t="shared" si="39"/>
        <v>#VALUE!</v>
      </c>
      <c r="AE117" s="1086" t="e">
        <f t="shared" si="76"/>
        <v>#VALUE!</v>
      </c>
      <c r="AF117" s="1086">
        <f t="shared" si="77"/>
        <v>0</v>
      </c>
      <c r="AG117" s="1109">
        <f>IF(I117&gt;8,tab!C$157,tab!C$160)</f>
        <v>0.5</v>
      </c>
      <c r="AH117" s="1086">
        <f t="shared" si="78"/>
        <v>0</v>
      </c>
      <c r="AI117" s="1086">
        <f t="shared" si="79"/>
        <v>0</v>
      </c>
      <c r="AK117" s="219"/>
      <c r="AM117" s="51"/>
      <c r="AN117" s="51"/>
    </row>
    <row r="118" spans="2:40" ht="13.7" customHeight="1" x14ac:dyDescent="0.2">
      <c r="B118" s="21"/>
      <c r="C118" s="45"/>
      <c r="D118" s="196" t="str">
        <f t="shared" ref="D118:F127" si="87">IF(D56=0,"",D56)</f>
        <v/>
      </c>
      <c r="E118" s="196" t="str">
        <f t="shared" si="87"/>
        <v/>
      </c>
      <c r="F118" s="196" t="str">
        <f t="shared" si="87"/>
        <v/>
      </c>
      <c r="G118" s="48" t="str">
        <f t="shared" si="29"/>
        <v/>
      </c>
      <c r="H118" s="197" t="str">
        <f t="shared" si="30"/>
        <v/>
      </c>
      <c r="I118" s="48" t="str">
        <f t="shared" si="31"/>
        <v/>
      </c>
      <c r="J118" s="198" t="str">
        <f t="shared" si="72"/>
        <v/>
      </c>
      <c r="K118" s="199" t="str">
        <f t="shared" ref="K118:K127" si="88">IF(K56="","",K56)</f>
        <v/>
      </c>
      <c r="L118" s="964"/>
      <c r="M118" s="961">
        <f t="shared" ref="M118:N118" si="89">IF(M56="",0,M56)</f>
        <v>0</v>
      </c>
      <c r="N118" s="961">
        <f t="shared" si="89"/>
        <v>0</v>
      </c>
      <c r="O118" s="1026" t="str">
        <f t="shared" si="33"/>
        <v/>
      </c>
      <c r="P118" s="1026"/>
      <c r="Q118" s="1026" t="str">
        <f t="shared" si="34"/>
        <v/>
      </c>
      <c r="R118" s="964"/>
      <c r="S118" s="1027" t="str">
        <f t="shared" si="74"/>
        <v/>
      </c>
      <c r="T118" s="1015" t="str">
        <f t="shared" si="35"/>
        <v/>
      </c>
      <c r="U118" s="1133" t="str">
        <f t="shared" si="36"/>
        <v/>
      </c>
      <c r="V118" s="491"/>
      <c r="W118" s="26"/>
      <c r="Z118" s="1106" t="str">
        <f t="shared" si="75"/>
        <v/>
      </c>
      <c r="AA118" s="1107">
        <f>+tab!$C$156</f>
        <v>0.62</v>
      </c>
      <c r="AB118" s="1108" t="e">
        <f t="shared" si="37"/>
        <v>#VALUE!</v>
      </c>
      <c r="AC118" s="1108" t="e">
        <f t="shared" si="38"/>
        <v>#VALUE!</v>
      </c>
      <c r="AD118" s="1108" t="e">
        <f t="shared" si="39"/>
        <v>#VALUE!</v>
      </c>
      <c r="AE118" s="1086" t="e">
        <f t="shared" si="76"/>
        <v>#VALUE!</v>
      </c>
      <c r="AF118" s="1086">
        <f t="shared" si="77"/>
        <v>0</v>
      </c>
      <c r="AG118" s="1109">
        <f>IF(I118&gt;8,tab!C$157,tab!C$160)</f>
        <v>0.5</v>
      </c>
      <c r="AH118" s="1086">
        <f t="shared" si="78"/>
        <v>0</v>
      </c>
      <c r="AI118" s="1086">
        <f t="shared" si="79"/>
        <v>0</v>
      </c>
      <c r="AK118" s="219"/>
      <c r="AM118" s="51"/>
      <c r="AN118" s="51"/>
    </row>
    <row r="119" spans="2:40" ht="13.7" customHeight="1" x14ac:dyDescent="0.2">
      <c r="B119" s="21"/>
      <c r="C119" s="45"/>
      <c r="D119" s="196" t="str">
        <f t="shared" si="87"/>
        <v/>
      </c>
      <c r="E119" s="196" t="str">
        <f t="shared" si="87"/>
        <v/>
      </c>
      <c r="F119" s="196" t="str">
        <f t="shared" si="87"/>
        <v/>
      </c>
      <c r="G119" s="48" t="str">
        <f t="shared" si="29"/>
        <v/>
      </c>
      <c r="H119" s="197" t="str">
        <f t="shared" si="30"/>
        <v/>
      </c>
      <c r="I119" s="48" t="str">
        <f t="shared" si="31"/>
        <v/>
      </c>
      <c r="J119" s="198" t="str">
        <f t="shared" si="72"/>
        <v/>
      </c>
      <c r="K119" s="199" t="str">
        <f t="shared" si="88"/>
        <v/>
      </c>
      <c r="L119" s="964"/>
      <c r="M119" s="961">
        <f t="shared" ref="M119:N119" si="90">IF(M57="",0,M57)</f>
        <v>0</v>
      </c>
      <c r="N119" s="961">
        <f t="shared" si="90"/>
        <v>0</v>
      </c>
      <c r="O119" s="1026" t="str">
        <f t="shared" si="33"/>
        <v/>
      </c>
      <c r="P119" s="1026"/>
      <c r="Q119" s="1026" t="str">
        <f t="shared" si="34"/>
        <v/>
      </c>
      <c r="R119" s="964"/>
      <c r="S119" s="1027" t="str">
        <f t="shared" si="74"/>
        <v/>
      </c>
      <c r="T119" s="1015" t="str">
        <f t="shared" si="35"/>
        <v/>
      </c>
      <c r="U119" s="1133" t="str">
        <f t="shared" si="36"/>
        <v/>
      </c>
      <c r="V119" s="491"/>
      <c r="W119" s="26"/>
      <c r="Z119" s="1106" t="str">
        <f t="shared" si="75"/>
        <v/>
      </c>
      <c r="AA119" s="1107">
        <f>+tab!$C$156</f>
        <v>0.62</v>
      </c>
      <c r="AB119" s="1108" t="e">
        <f t="shared" si="37"/>
        <v>#VALUE!</v>
      </c>
      <c r="AC119" s="1108" t="e">
        <f t="shared" si="38"/>
        <v>#VALUE!</v>
      </c>
      <c r="AD119" s="1108" t="e">
        <f t="shared" si="39"/>
        <v>#VALUE!</v>
      </c>
      <c r="AE119" s="1086" t="e">
        <f t="shared" si="76"/>
        <v>#VALUE!</v>
      </c>
      <c r="AF119" s="1086">
        <f t="shared" si="77"/>
        <v>0</v>
      </c>
      <c r="AG119" s="1109">
        <f>IF(I119&gt;8,tab!C$157,tab!C$160)</f>
        <v>0.5</v>
      </c>
      <c r="AH119" s="1086">
        <f t="shared" si="78"/>
        <v>0</v>
      </c>
      <c r="AI119" s="1086">
        <f t="shared" si="79"/>
        <v>0</v>
      </c>
      <c r="AK119" s="219"/>
      <c r="AM119" s="51"/>
      <c r="AN119" s="51"/>
    </row>
    <row r="120" spans="2:40" ht="13.7" customHeight="1" x14ac:dyDescent="0.2">
      <c r="B120" s="21"/>
      <c r="C120" s="45"/>
      <c r="D120" s="196" t="str">
        <f t="shared" si="87"/>
        <v/>
      </c>
      <c r="E120" s="196" t="str">
        <f t="shared" si="87"/>
        <v/>
      </c>
      <c r="F120" s="196" t="str">
        <f t="shared" si="87"/>
        <v/>
      </c>
      <c r="G120" s="48" t="str">
        <f t="shared" si="29"/>
        <v/>
      </c>
      <c r="H120" s="197" t="str">
        <f t="shared" si="30"/>
        <v/>
      </c>
      <c r="I120" s="48" t="str">
        <f t="shared" si="31"/>
        <v/>
      </c>
      <c r="J120" s="198" t="str">
        <f t="shared" si="72"/>
        <v/>
      </c>
      <c r="K120" s="199" t="str">
        <f t="shared" si="88"/>
        <v/>
      </c>
      <c r="L120" s="964"/>
      <c r="M120" s="961">
        <f t="shared" ref="M120:N120" si="91">IF(M58="",0,M58)</f>
        <v>0</v>
      </c>
      <c r="N120" s="961">
        <f t="shared" si="91"/>
        <v>0</v>
      </c>
      <c r="O120" s="1026" t="str">
        <f t="shared" si="33"/>
        <v/>
      </c>
      <c r="P120" s="1026"/>
      <c r="Q120" s="1026" t="str">
        <f t="shared" si="34"/>
        <v/>
      </c>
      <c r="R120" s="964"/>
      <c r="S120" s="1027" t="str">
        <f t="shared" si="74"/>
        <v/>
      </c>
      <c r="T120" s="1015" t="str">
        <f t="shared" si="35"/>
        <v/>
      </c>
      <c r="U120" s="1133" t="str">
        <f t="shared" si="36"/>
        <v/>
      </c>
      <c r="V120" s="491"/>
      <c r="W120" s="26"/>
      <c r="Z120" s="1106" t="str">
        <f t="shared" si="75"/>
        <v/>
      </c>
      <c r="AA120" s="1107">
        <f>+tab!$C$156</f>
        <v>0.62</v>
      </c>
      <c r="AB120" s="1108" t="e">
        <f t="shared" si="37"/>
        <v>#VALUE!</v>
      </c>
      <c r="AC120" s="1108" t="e">
        <f t="shared" si="38"/>
        <v>#VALUE!</v>
      </c>
      <c r="AD120" s="1108" t="e">
        <f t="shared" si="39"/>
        <v>#VALUE!</v>
      </c>
      <c r="AE120" s="1086" t="e">
        <f t="shared" si="76"/>
        <v>#VALUE!</v>
      </c>
      <c r="AF120" s="1086">
        <f t="shared" si="77"/>
        <v>0</v>
      </c>
      <c r="AG120" s="1109">
        <f>IF(I120&gt;8,tab!C$157,tab!C$160)</f>
        <v>0.5</v>
      </c>
      <c r="AH120" s="1086">
        <f t="shared" si="78"/>
        <v>0</v>
      </c>
      <c r="AI120" s="1086">
        <f t="shared" si="79"/>
        <v>0</v>
      </c>
      <c r="AK120" s="219"/>
      <c r="AM120" s="51"/>
      <c r="AN120" s="51"/>
    </row>
    <row r="121" spans="2:40" ht="13.7" customHeight="1" x14ac:dyDescent="0.2">
      <c r="B121" s="21"/>
      <c r="C121" s="45"/>
      <c r="D121" s="196" t="str">
        <f t="shared" si="87"/>
        <v/>
      </c>
      <c r="E121" s="196" t="str">
        <f t="shared" si="87"/>
        <v/>
      </c>
      <c r="F121" s="196" t="str">
        <f t="shared" si="87"/>
        <v/>
      </c>
      <c r="G121" s="48" t="str">
        <f t="shared" si="29"/>
        <v/>
      </c>
      <c r="H121" s="197" t="str">
        <f t="shared" si="30"/>
        <v/>
      </c>
      <c r="I121" s="48" t="str">
        <f t="shared" si="31"/>
        <v/>
      </c>
      <c r="J121" s="198" t="str">
        <f t="shared" si="72"/>
        <v/>
      </c>
      <c r="K121" s="199" t="str">
        <f t="shared" si="88"/>
        <v/>
      </c>
      <c r="L121" s="964"/>
      <c r="M121" s="961">
        <f t="shared" ref="M121:N121" si="92">IF(M59="",0,M59)</f>
        <v>0</v>
      </c>
      <c r="N121" s="961">
        <f t="shared" si="92"/>
        <v>0</v>
      </c>
      <c r="O121" s="1026" t="str">
        <f t="shared" si="33"/>
        <v/>
      </c>
      <c r="P121" s="1026"/>
      <c r="Q121" s="1026" t="str">
        <f t="shared" si="34"/>
        <v/>
      </c>
      <c r="R121" s="964"/>
      <c r="S121" s="1027" t="str">
        <f t="shared" si="74"/>
        <v/>
      </c>
      <c r="T121" s="1015" t="str">
        <f t="shared" si="35"/>
        <v/>
      </c>
      <c r="U121" s="1133" t="str">
        <f t="shared" si="36"/>
        <v/>
      </c>
      <c r="V121" s="491"/>
      <c r="W121" s="26"/>
      <c r="Z121" s="1106" t="str">
        <f t="shared" si="75"/>
        <v/>
      </c>
      <c r="AA121" s="1107">
        <f>+tab!$C$156</f>
        <v>0.62</v>
      </c>
      <c r="AB121" s="1108" t="e">
        <f t="shared" si="37"/>
        <v>#VALUE!</v>
      </c>
      <c r="AC121" s="1108" t="e">
        <f t="shared" si="38"/>
        <v>#VALUE!</v>
      </c>
      <c r="AD121" s="1108" t="e">
        <f t="shared" si="39"/>
        <v>#VALUE!</v>
      </c>
      <c r="AE121" s="1086" t="e">
        <f t="shared" si="76"/>
        <v>#VALUE!</v>
      </c>
      <c r="AF121" s="1086">
        <f t="shared" si="77"/>
        <v>0</v>
      </c>
      <c r="AG121" s="1109">
        <f>IF(I121&gt;8,tab!C$157,tab!C$160)</f>
        <v>0.5</v>
      </c>
      <c r="AH121" s="1086">
        <f t="shared" si="78"/>
        <v>0</v>
      </c>
      <c r="AI121" s="1086">
        <f t="shared" si="79"/>
        <v>0</v>
      </c>
      <c r="AK121" s="219"/>
      <c r="AM121" s="51"/>
      <c r="AN121" s="51"/>
    </row>
    <row r="122" spans="2:40" ht="13.7" customHeight="1" x14ac:dyDescent="0.2">
      <c r="B122" s="21"/>
      <c r="C122" s="45"/>
      <c r="D122" s="196" t="str">
        <f t="shared" si="87"/>
        <v/>
      </c>
      <c r="E122" s="196" t="str">
        <f t="shared" si="87"/>
        <v/>
      </c>
      <c r="F122" s="196" t="str">
        <f t="shared" si="87"/>
        <v/>
      </c>
      <c r="G122" s="48" t="str">
        <f t="shared" si="29"/>
        <v/>
      </c>
      <c r="H122" s="197" t="str">
        <f t="shared" si="30"/>
        <v/>
      </c>
      <c r="I122" s="48" t="str">
        <f t="shared" si="31"/>
        <v/>
      </c>
      <c r="J122" s="198" t="str">
        <f t="shared" si="72"/>
        <v/>
      </c>
      <c r="K122" s="199" t="str">
        <f t="shared" si="88"/>
        <v/>
      </c>
      <c r="L122" s="964"/>
      <c r="M122" s="961">
        <f t="shared" ref="M122:N122" si="93">IF(M60="",0,M60)</f>
        <v>0</v>
      </c>
      <c r="N122" s="961">
        <f t="shared" si="93"/>
        <v>0</v>
      </c>
      <c r="O122" s="1026" t="str">
        <f t="shared" si="33"/>
        <v/>
      </c>
      <c r="P122" s="1026"/>
      <c r="Q122" s="1026" t="str">
        <f t="shared" si="34"/>
        <v/>
      </c>
      <c r="R122" s="964"/>
      <c r="S122" s="1027" t="str">
        <f t="shared" si="74"/>
        <v/>
      </c>
      <c r="T122" s="1015" t="str">
        <f t="shared" si="35"/>
        <v/>
      </c>
      <c r="U122" s="1133" t="str">
        <f t="shared" si="36"/>
        <v/>
      </c>
      <c r="V122" s="491"/>
      <c r="W122" s="26"/>
      <c r="Z122" s="1106" t="str">
        <f t="shared" si="75"/>
        <v/>
      </c>
      <c r="AA122" s="1107">
        <f>+tab!$C$156</f>
        <v>0.62</v>
      </c>
      <c r="AB122" s="1108" t="e">
        <f t="shared" si="37"/>
        <v>#VALUE!</v>
      </c>
      <c r="AC122" s="1108" t="e">
        <f t="shared" si="38"/>
        <v>#VALUE!</v>
      </c>
      <c r="AD122" s="1108" t="e">
        <f t="shared" si="39"/>
        <v>#VALUE!</v>
      </c>
      <c r="AE122" s="1086" t="e">
        <f t="shared" si="76"/>
        <v>#VALUE!</v>
      </c>
      <c r="AF122" s="1086">
        <f t="shared" si="77"/>
        <v>0</v>
      </c>
      <c r="AG122" s="1109">
        <f>IF(I122&gt;8,tab!C$157,tab!C$160)</f>
        <v>0.5</v>
      </c>
      <c r="AH122" s="1086">
        <f t="shared" si="78"/>
        <v>0</v>
      </c>
      <c r="AI122" s="1086">
        <f t="shared" si="79"/>
        <v>0</v>
      </c>
      <c r="AK122" s="219"/>
      <c r="AM122" s="51"/>
      <c r="AN122" s="51"/>
    </row>
    <row r="123" spans="2:40" ht="13.7" customHeight="1" x14ac:dyDescent="0.2">
      <c r="B123" s="21"/>
      <c r="C123" s="45"/>
      <c r="D123" s="196" t="str">
        <f t="shared" si="87"/>
        <v/>
      </c>
      <c r="E123" s="196" t="str">
        <f t="shared" si="87"/>
        <v/>
      </c>
      <c r="F123" s="196" t="str">
        <f t="shared" si="87"/>
        <v/>
      </c>
      <c r="G123" s="48" t="str">
        <f t="shared" si="29"/>
        <v/>
      </c>
      <c r="H123" s="197" t="str">
        <f t="shared" si="30"/>
        <v/>
      </c>
      <c r="I123" s="48" t="str">
        <f t="shared" si="31"/>
        <v/>
      </c>
      <c r="J123" s="198" t="str">
        <f t="shared" si="72"/>
        <v/>
      </c>
      <c r="K123" s="199" t="str">
        <f t="shared" si="88"/>
        <v/>
      </c>
      <c r="L123" s="964"/>
      <c r="M123" s="961">
        <f t="shared" ref="M123:N123" si="94">IF(M61="",0,M61)</f>
        <v>0</v>
      </c>
      <c r="N123" s="961">
        <f t="shared" si="94"/>
        <v>0</v>
      </c>
      <c r="O123" s="1026" t="str">
        <f t="shared" si="33"/>
        <v/>
      </c>
      <c r="P123" s="1026"/>
      <c r="Q123" s="1026" t="str">
        <f t="shared" si="34"/>
        <v/>
      </c>
      <c r="R123" s="964"/>
      <c r="S123" s="1027" t="str">
        <f t="shared" si="74"/>
        <v/>
      </c>
      <c r="T123" s="1015" t="str">
        <f t="shared" si="35"/>
        <v/>
      </c>
      <c r="U123" s="1133" t="str">
        <f t="shared" si="36"/>
        <v/>
      </c>
      <c r="V123" s="491"/>
      <c r="W123" s="26"/>
      <c r="Z123" s="1106" t="str">
        <f t="shared" si="75"/>
        <v/>
      </c>
      <c r="AA123" s="1107">
        <f>+tab!$C$156</f>
        <v>0.62</v>
      </c>
      <c r="AB123" s="1108" t="e">
        <f t="shared" si="37"/>
        <v>#VALUE!</v>
      </c>
      <c r="AC123" s="1108" t="e">
        <f t="shared" si="38"/>
        <v>#VALUE!</v>
      </c>
      <c r="AD123" s="1108" t="e">
        <f t="shared" si="39"/>
        <v>#VALUE!</v>
      </c>
      <c r="AE123" s="1086" t="e">
        <f t="shared" si="76"/>
        <v>#VALUE!</v>
      </c>
      <c r="AF123" s="1086">
        <f t="shared" si="77"/>
        <v>0</v>
      </c>
      <c r="AG123" s="1109">
        <f>IF(I123&gt;8,tab!C$157,tab!C$160)</f>
        <v>0.5</v>
      </c>
      <c r="AH123" s="1086">
        <f t="shared" si="78"/>
        <v>0</v>
      </c>
      <c r="AI123" s="1086">
        <f t="shared" si="79"/>
        <v>0</v>
      </c>
      <c r="AK123" s="219"/>
      <c r="AM123" s="51"/>
      <c r="AN123" s="51"/>
    </row>
    <row r="124" spans="2:40" ht="13.7" customHeight="1" x14ac:dyDescent="0.2">
      <c r="B124" s="21"/>
      <c r="C124" s="45"/>
      <c r="D124" s="196" t="str">
        <f t="shared" si="87"/>
        <v/>
      </c>
      <c r="E124" s="196" t="str">
        <f t="shared" si="87"/>
        <v/>
      </c>
      <c r="F124" s="196" t="str">
        <f t="shared" si="87"/>
        <v/>
      </c>
      <c r="G124" s="48" t="str">
        <f t="shared" si="29"/>
        <v/>
      </c>
      <c r="H124" s="197" t="str">
        <f t="shared" si="30"/>
        <v/>
      </c>
      <c r="I124" s="48" t="str">
        <f t="shared" si="31"/>
        <v/>
      </c>
      <c r="J124" s="198" t="str">
        <f t="shared" si="72"/>
        <v/>
      </c>
      <c r="K124" s="199" t="str">
        <f t="shared" si="88"/>
        <v/>
      </c>
      <c r="L124" s="964"/>
      <c r="M124" s="961">
        <f t="shared" ref="M124:N124" si="95">IF(M62="",0,M62)</f>
        <v>0</v>
      </c>
      <c r="N124" s="961">
        <f t="shared" si="95"/>
        <v>0</v>
      </c>
      <c r="O124" s="1026" t="str">
        <f t="shared" si="33"/>
        <v/>
      </c>
      <c r="P124" s="1026"/>
      <c r="Q124" s="1026" t="str">
        <f t="shared" si="34"/>
        <v/>
      </c>
      <c r="R124" s="964"/>
      <c r="S124" s="1027" t="str">
        <f t="shared" si="74"/>
        <v/>
      </c>
      <c r="T124" s="1015" t="str">
        <f t="shared" si="35"/>
        <v/>
      </c>
      <c r="U124" s="1133" t="str">
        <f t="shared" si="36"/>
        <v/>
      </c>
      <c r="V124" s="491"/>
      <c r="W124" s="26"/>
      <c r="Z124" s="1106" t="str">
        <f t="shared" si="75"/>
        <v/>
      </c>
      <c r="AA124" s="1107">
        <f>+tab!$C$156</f>
        <v>0.62</v>
      </c>
      <c r="AB124" s="1108" t="e">
        <f t="shared" si="37"/>
        <v>#VALUE!</v>
      </c>
      <c r="AC124" s="1108" t="e">
        <f t="shared" si="38"/>
        <v>#VALUE!</v>
      </c>
      <c r="AD124" s="1108" t="e">
        <f t="shared" si="39"/>
        <v>#VALUE!</v>
      </c>
      <c r="AE124" s="1086" t="e">
        <f t="shared" si="76"/>
        <v>#VALUE!</v>
      </c>
      <c r="AF124" s="1086">
        <f t="shared" si="77"/>
        <v>0</v>
      </c>
      <c r="AG124" s="1109">
        <f>IF(I124&gt;8,tab!C$157,tab!C$160)</f>
        <v>0.5</v>
      </c>
      <c r="AH124" s="1086">
        <f t="shared" si="78"/>
        <v>0</v>
      </c>
      <c r="AI124" s="1086">
        <f t="shared" si="79"/>
        <v>0</v>
      </c>
      <c r="AK124" s="219"/>
      <c r="AM124" s="51"/>
      <c r="AN124" s="51"/>
    </row>
    <row r="125" spans="2:40" ht="13.7" customHeight="1" x14ac:dyDescent="0.2">
      <c r="B125" s="21"/>
      <c r="C125" s="45"/>
      <c r="D125" s="196" t="str">
        <f t="shared" si="87"/>
        <v/>
      </c>
      <c r="E125" s="196" t="str">
        <f t="shared" si="87"/>
        <v/>
      </c>
      <c r="F125" s="196" t="str">
        <f t="shared" si="87"/>
        <v/>
      </c>
      <c r="G125" s="48" t="str">
        <f t="shared" si="29"/>
        <v/>
      </c>
      <c r="H125" s="197" t="str">
        <f t="shared" si="30"/>
        <v/>
      </c>
      <c r="I125" s="48" t="str">
        <f t="shared" si="31"/>
        <v/>
      </c>
      <c r="J125" s="198" t="str">
        <f t="shared" si="72"/>
        <v/>
      </c>
      <c r="K125" s="199" t="str">
        <f t="shared" si="88"/>
        <v/>
      </c>
      <c r="L125" s="964"/>
      <c r="M125" s="961">
        <f t="shared" ref="M125:N125" si="96">IF(M63="",0,M63)</f>
        <v>0</v>
      </c>
      <c r="N125" s="961">
        <f t="shared" si="96"/>
        <v>0</v>
      </c>
      <c r="O125" s="1026" t="str">
        <f t="shared" si="33"/>
        <v/>
      </c>
      <c r="P125" s="1026"/>
      <c r="Q125" s="1026" t="str">
        <f t="shared" si="34"/>
        <v/>
      </c>
      <c r="R125" s="964"/>
      <c r="S125" s="1027" t="str">
        <f t="shared" si="74"/>
        <v/>
      </c>
      <c r="T125" s="1015" t="str">
        <f t="shared" si="35"/>
        <v/>
      </c>
      <c r="U125" s="1133" t="str">
        <f t="shared" si="36"/>
        <v/>
      </c>
      <c r="V125" s="491"/>
      <c r="W125" s="26"/>
      <c r="Z125" s="1106" t="str">
        <f t="shared" si="75"/>
        <v/>
      </c>
      <c r="AA125" s="1107">
        <f>+tab!$C$156</f>
        <v>0.62</v>
      </c>
      <c r="AB125" s="1108" t="e">
        <f t="shared" si="37"/>
        <v>#VALUE!</v>
      </c>
      <c r="AC125" s="1108" t="e">
        <f t="shared" si="38"/>
        <v>#VALUE!</v>
      </c>
      <c r="AD125" s="1108" t="e">
        <f t="shared" si="39"/>
        <v>#VALUE!</v>
      </c>
      <c r="AE125" s="1086" t="e">
        <f t="shared" si="76"/>
        <v>#VALUE!</v>
      </c>
      <c r="AF125" s="1086">
        <f t="shared" si="77"/>
        <v>0</v>
      </c>
      <c r="AG125" s="1109">
        <f>IF(I125&gt;8,tab!C$157,tab!C$160)</f>
        <v>0.5</v>
      </c>
      <c r="AH125" s="1086">
        <f t="shared" si="78"/>
        <v>0</v>
      </c>
      <c r="AI125" s="1086">
        <f t="shared" si="79"/>
        <v>0</v>
      </c>
      <c r="AK125" s="219"/>
      <c r="AM125" s="51"/>
      <c r="AN125" s="51"/>
    </row>
    <row r="126" spans="2:40" ht="13.7" customHeight="1" x14ac:dyDescent="0.2">
      <c r="B126" s="21"/>
      <c r="C126" s="45"/>
      <c r="D126" s="196" t="str">
        <f t="shared" si="87"/>
        <v/>
      </c>
      <c r="E126" s="196" t="str">
        <f t="shared" si="87"/>
        <v/>
      </c>
      <c r="F126" s="196" t="str">
        <f t="shared" si="87"/>
        <v/>
      </c>
      <c r="G126" s="48" t="str">
        <f t="shared" si="29"/>
        <v/>
      </c>
      <c r="H126" s="197" t="str">
        <f t="shared" si="30"/>
        <v/>
      </c>
      <c r="I126" s="48" t="str">
        <f t="shared" si="31"/>
        <v/>
      </c>
      <c r="J126" s="198" t="str">
        <f t="shared" si="72"/>
        <v/>
      </c>
      <c r="K126" s="199" t="str">
        <f t="shared" si="88"/>
        <v/>
      </c>
      <c r="L126" s="964"/>
      <c r="M126" s="961">
        <f t="shared" ref="M126:N126" si="97">IF(M64="",0,M64)</f>
        <v>0</v>
      </c>
      <c r="N126" s="961">
        <f t="shared" si="97"/>
        <v>0</v>
      </c>
      <c r="O126" s="1026" t="str">
        <f t="shared" si="33"/>
        <v/>
      </c>
      <c r="P126" s="1026"/>
      <c r="Q126" s="1026" t="str">
        <f t="shared" si="34"/>
        <v/>
      </c>
      <c r="R126" s="964"/>
      <c r="S126" s="1027" t="str">
        <f t="shared" si="74"/>
        <v/>
      </c>
      <c r="T126" s="1015" t="str">
        <f t="shared" si="35"/>
        <v/>
      </c>
      <c r="U126" s="1133" t="str">
        <f t="shared" si="36"/>
        <v/>
      </c>
      <c r="V126" s="491"/>
      <c r="W126" s="26"/>
      <c r="Z126" s="1106" t="str">
        <f t="shared" si="75"/>
        <v/>
      </c>
      <c r="AA126" s="1107">
        <f>+tab!$C$156</f>
        <v>0.62</v>
      </c>
      <c r="AB126" s="1108" t="e">
        <f t="shared" si="37"/>
        <v>#VALUE!</v>
      </c>
      <c r="AC126" s="1108" t="e">
        <f t="shared" si="38"/>
        <v>#VALUE!</v>
      </c>
      <c r="AD126" s="1108" t="e">
        <f t="shared" si="39"/>
        <v>#VALUE!</v>
      </c>
      <c r="AE126" s="1086" t="e">
        <f t="shared" si="76"/>
        <v>#VALUE!</v>
      </c>
      <c r="AF126" s="1086">
        <f t="shared" si="77"/>
        <v>0</v>
      </c>
      <c r="AG126" s="1109">
        <f>IF(I126&gt;8,tab!C$157,tab!C$160)</f>
        <v>0.5</v>
      </c>
      <c r="AH126" s="1086">
        <f t="shared" si="78"/>
        <v>0</v>
      </c>
      <c r="AI126" s="1086">
        <f t="shared" si="79"/>
        <v>0</v>
      </c>
      <c r="AK126" s="219"/>
      <c r="AM126" s="51"/>
      <c r="AN126" s="51"/>
    </row>
    <row r="127" spans="2:40" ht="13.7" customHeight="1" x14ac:dyDescent="0.2">
      <c r="B127" s="21"/>
      <c r="C127" s="45"/>
      <c r="D127" s="196" t="str">
        <f t="shared" si="87"/>
        <v/>
      </c>
      <c r="E127" s="196" t="str">
        <f t="shared" si="87"/>
        <v/>
      </c>
      <c r="F127" s="196" t="str">
        <f t="shared" si="87"/>
        <v/>
      </c>
      <c r="G127" s="48" t="str">
        <f t="shared" si="29"/>
        <v/>
      </c>
      <c r="H127" s="197" t="str">
        <f t="shared" si="30"/>
        <v/>
      </c>
      <c r="I127" s="48" t="str">
        <f t="shared" si="31"/>
        <v/>
      </c>
      <c r="J127" s="198" t="str">
        <f t="shared" si="72"/>
        <v/>
      </c>
      <c r="K127" s="199" t="str">
        <f t="shared" si="88"/>
        <v/>
      </c>
      <c r="L127" s="964"/>
      <c r="M127" s="961">
        <f t="shared" ref="M127:N127" si="98">IF(M65="",0,M65)</f>
        <v>0</v>
      </c>
      <c r="N127" s="961">
        <f t="shared" si="98"/>
        <v>0</v>
      </c>
      <c r="O127" s="1026" t="str">
        <f t="shared" si="33"/>
        <v/>
      </c>
      <c r="P127" s="1026"/>
      <c r="Q127" s="1026" t="str">
        <f t="shared" si="34"/>
        <v/>
      </c>
      <c r="R127" s="964"/>
      <c r="S127" s="1027" t="str">
        <f t="shared" si="74"/>
        <v/>
      </c>
      <c r="T127" s="1015" t="str">
        <f t="shared" si="35"/>
        <v/>
      </c>
      <c r="U127" s="1133" t="str">
        <f t="shared" si="36"/>
        <v/>
      </c>
      <c r="V127" s="491"/>
      <c r="W127" s="26"/>
      <c r="Z127" s="1106" t="str">
        <f t="shared" si="75"/>
        <v/>
      </c>
      <c r="AA127" s="1107">
        <f>+tab!$C$156</f>
        <v>0.62</v>
      </c>
      <c r="AB127" s="1108" t="e">
        <f t="shared" si="37"/>
        <v>#VALUE!</v>
      </c>
      <c r="AC127" s="1108" t="e">
        <f t="shared" si="38"/>
        <v>#VALUE!</v>
      </c>
      <c r="AD127" s="1108" t="e">
        <f t="shared" si="39"/>
        <v>#VALUE!</v>
      </c>
      <c r="AE127" s="1086" t="e">
        <f t="shared" si="76"/>
        <v>#VALUE!</v>
      </c>
      <c r="AF127" s="1086">
        <f t="shared" si="77"/>
        <v>0</v>
      </c>
      <c r="AG127" s="1109">
        <f>IF(I127&gt;8,tab!C$157,tab!C$160)</f>
        <v>0.5</v>
      </c>
      <c r="AH127" s="1086">
        <f t="shared" si="78"/>
        <v>0</v>
      </c>
      <c r="AI127" s="1086">
        <f t="shared" si="79"/>
        <v>0</v>
      </c>
      <c r="AK127" s="219"/>
      <c r="AM127" s="51"/>
      <c r="AN127" s="51"/>
    </row>
    <row r="128" spans="2:40" ht="13.7" customHeight="1" x14ac:dyDescent="0.2">
      <c r="B128" s="21"/>
      <c r="C128" s="45"/>
      <c r="D128" s="38"/>
      <c r="E128" s="38"/>
      <c r="F128" s="38"/>
      <c r="G128" s="38"/>
      <c r="H128" s="44"/>
      <c r="I128" s="44"/>
      <c r="J128" s="262"/>
      <c r="K128" s="1125">
        <f>SUM(K78:K127)</f>
        <v>0</v>
      </c>
      <c r="L128" s="949"/>
      <c r="M128" s="1126">
        <f>SUM(M78:M127)</f>
        <v>0</v>
      </c>
      <c r="N128" s="1126">
        <f t="shared" ref="N128" si="99">SUM(N78:N127)</f>
        <v>0</v>
      </c>
      <c r="O128" s="1126">
        <f t="shared" ref="O128" si="100">SUM(O78:O127)</f>
        <v>0</v>
      </c>
      <c r="P128" s="1126">
        <f t="shared" ref="P128" si="101">SUM(P78:P127)</f>
        <v>0</v>
      </c>
      <c r="Q128" s="1126">
        <f t="shared" ref="Q128" si="102">SUM(Q78:Q127)</f>
        <v>0</v>
      </c>
      <c r="R128" s="949"/>
      <c r="S128" s="1127">
        <f>SUM(S78:S127)</f>
        <v>0</v>
      </c>
      <c r="T128" s="1127">
        <f>SUM(T78:T127)</f>
        <v>0</v>
      </c>
      <c r="U128" s="1128">
        <f>SUM(U78:U127)</f>
        <v>0</v>
      </c>
      <c r="V128" s="958"/>
      <c r="W128" s="26"/>
      <c r="AI128" s="1086">
        <f>SUM(AI78:AI127)</f>
        <v>0</v>
      </c>
      <c r="AM128" s="51"/>
      <c r="AN128" s="51"/>
    </row>
    <row r="129" spans="2:42" ht="13.7" customHeight="1" x14ac:dyDescent="0.2">
      <c r="B129" s="21"/>
      <c r="C129" s="53"/>
      <c r="D129" s="208"/>
      <c r="E129" s="208"/>
      <c r="F129" s="208"/>
      <c r="G129" s="208"/>
      <c r="H129" s="209"/>
      <c r="I129" s="209"/>
      <c r="J129" s="210"/>
      <c r="K129" s="211"/>
      <c r="L129" s="210"/>
      <c r="M129" s="211"/>
      <c r="N129" s="210"/>
      <c r="O129" s="210"/>
      <c r="P129" s="212"/>
      <c r="Q129" s="212"/>
      <c r="R129" s="210"/>
      <c r="S129" s="212"/>
      <c r="T129" s="213"/>
      <c r="U129" s="212"/>
      <c r="V129" s="214"/>
      <c r="W129" s="26"/>
    </row>
    <row r="130" spans="2:42" ht="13.7" customHeight="1" x14ac:dyDescent="0.2">
      <c r="B130" s="60"/>
      <c r="C130" s="61"/>
      <c r="D130" s="92"/>
      <c r="E130" s="92"/>
      <c r="F130" s="92"/>
      <c r="G130" s="92"/>
      <c r="H130" s="1298"/>
      <c r="I130" s="62"/>
      <c r="J130" s="220"/>
      <c r="K130" s="221"/>
      <c r="L130" s="222"/>
      <c r="M130" s="222"/>
      <c r="N130" s="61"/>
      <c r="O130" s="225"/>
      <c r="P130" s="224"/>
      <c r="Q130" s="224"/>
      <c r="R130" s="222"/>
      <c r="S130" s="224"/>
      <c r="T130" s="226"/>
      <c r="U130" s="1155"/>
      <c r="V130" s="227"/>
      <c r="W130" s="64"/>
    </row>
    <row r="131" spans="2:42" ht="13.7" customHeight="1" x14ac:dyDescent="0.2">
      <c r="H131" s="1301"/>
      <c r="I131" s="9"/>
      <c r="K131" s="201"/>
      <c r="L131" s="107"/>
      <c r="O131" s="229"/>
      <c r="P131" s="195"/>
      <c r="Q131" s="195"/>
      <c r="R131" s="107"/>
      <c r="S131" s="195"/>
      <c r="T131" s="230"/>
      <c r="U131" s="1158"/>
      <c r="V131" s="231"/>
    </row>
    <row r="132" spans="2:42" ht="13.7" customHeight="1" x14ac:dyDescent="0.2">
      <c r="C132" s="51" t="s">
        <v>49</v>
      </c>
      <c r="E132" s="232" t="str">
        <f>tab!E2</f>
        <v>2016/17</v>
      </c>
      <c r="H132" s="1301"/>
      <c r="I132" s="9"/>
      <c r="K132" s="201"/>
      <c r="L132" s="107"/>
      <c r="O132" s="229"/>
      <c r="P132" s="195"/>
      <c r="Q132" s="195"/>
      <c r="R132" s="107"/>
      <c r="S132" s="195"/>
      <c r="T132" s="230"/>
      <c r="U132" s="1158"/>
      <c r="V132" s="231"/>
    </row>
    <row r="133" spans="2:42" ht="13.7" customHeight="1" x14ac:dyDescent="0.2">
      <c r="C133" s="51" t="s">
        <v>179</v>
      </c>
      <c r="E133" s="232">
        <f>tab!F3</f>
        <v>42644</v>
      </c>
      <c r="H133" s="1301"/>
      <c r="I133" s="9"/>
      <c r="K133" s="201"/>
      <c r="L133" s="107"/>
      <c r="O133" s="229"/>
      <c r="P133" s="195"/>
      <c r="Q133" s="195"/>
      <c r="R133" s="107"/>
      <c r="S133" s="195"/>
      <c r="T133" s="230"/>
      <c r="U133" s="1158"/>
      <c r="V133" s="231"/>
    </row>
    <row r="134" spans="2:42" ht="13.7" customHeight="1" x14ac:dyDescent="0.2">
      <c r="H134" s="1301"/>
      <c r="I134" s="9"/>
      <c r="K134" s="201"/>
      <c r="L134" s="107"/>
      <c r="O134" s="229"/>
      <c r="P134" s="195"/>
      <c r="Q134" s="195"/>
      <c r="R134" s="107"/>
      <c r="S134" s="195"/>
      <c r="T134" s="230"/>
      <c r="U134" s="1158"/>
      <c r="V134" s="231"/>
    </row>
    <row r="135" spans="2:42" ht="13.7" customHeight="1" x14ac:dyDescent="0.2">
      <c r="C135" s="1110"/>
      <c r="D135" s="1111"/>
      <c r="E135" s="1112"/>
      <c r="F135" s="1113"/>
      <c r="G135" s="1114"/>
      <c r="H135" s="1115"/>
      <c r="I135" s="1116"/>
      <c r="J135" s="1116"/>
      <c r="K135" s="1117"/>
      <c r="L135" s="1116"/>
      <c r="M135" s="1118"/>
      <c r="N135" s="1119"/>
      <c r="O135" s="1120"/>
      <c r="P135" s="1119"/>
      <c r="Q135" s="1119"/>
      <c r="R135" s="1116"/>
      <c r="S135" s="1119"/>
      <c r="T135" s="1121"/>
      <c r="U135" s="1154"/>
      <c r="V135" s="293"/>
      <c r="AD135" s="1097"/>
      <c r="AE135" s="1098"/>
      <c r="AF135" s="1097"/>
      <c r="AG135" s="1097"/>
      <c r="AH135" s="1097"/>
      <c r="AI135" s="1092"/>
      <c r="AJ135" s="289"/>
      <c r="AK135" s="290"/>
      <c r="AL135" s="291"/>
      <c r="AM135" s="292"/>
      <c r="AN135" s="289"/>
    </row>
    <row r="136" spans="2:42" s="239" customFormat="1" ht="13.7" customHeight="1" x14ac:dyDescent="0.2">
      <c r="C136" s="1122"/>
      <c r="D136" s="1007" t="s">
        <v>180</v>
      </c>
      <c r="E136" s="1016"/>
      <c r="F136" s="1016"/>
      <c r="G136" s="1016"/>
      <c r="H136" s="1010"/>
      <c r="I136" s="1017"/>
      <c r="J136" s="1017"/>
      <c r="K136" s="1017"/>
      <c r="L136" s="1017"/>
      <c r="M136" s="1007" t="s">
        <v>664</v>
      </c>
      <c r="N136" s="1018"/>
      <c r="O136" s="1018"/>
      <c r="P136" s="1018"/>
      <c r="Q136" s="1018"/>
      <c r="R136" s="1017"/>
      <c r="S136" s="1331" t="s">
        <v>674</v>
      </c>
      <c r="T136" s="1332"/>
      <c r="U136" s="1333"/>
      <c r="V136" s="177"/>
      <c r="W136" s="180"/>
      <c r="X136" s="180"/>
      <c r="Y136" s="180"/>
      <c r="Z136" s="1099"/>
      <c r="AA136" s="1100"/>
      <c r="AB136" s="1087"/>
      <c r="AC136" s="1087"/>
      <c r="AD136" s="1087"/>
      <c r="AE136" s="1087"/>
      <c r="AF136" s="1087"/>
      <c r="AG136" s="1087"/>
      <c r="AH136" s="1087"/>
      <c r="AI136" s="1087"/>
      <c r="AO136" s="274"/>
      <c r="AP136" s="274"/>
    </row>
    <row r="137" spans="2:42" ht="13.7" customHeight="1" x14ac:dyDescent="0.2">
      <c r="C137" s="1123"/>
      <c r="D137" s="991" t="s">
        <v>707</v>
      </c>
      <c r="E137" s="991" t="s">
        <v>124</v>
      </c>
      <c r="F137" s="991" t="s">
        <v>182</v>
      </c>
      <c r="G137" s="1019" t="s">
        <v>183</v>
      </c>
      <c r="H137" s="1279" t="s">
        <v>184</v>
      </c>
      <c r="I137" s="1019" t="s">
        <v>185</v>
      </c>
      <c r="J137" s="1019" t="s">
        <v>186</v>
      </c>
      <c r="K137" s="1020" t="s">
        <v>187</v>
      </c>
      <c r="L137" s="1022"/>
      <c r="M137" s="1009" t="s">
        <v>665</v>
      </c>
      <c r="N137" s="1009" t="s">
        <v>667</v>
      </c>
      <c r="O137" s="1009" t="s">
        <v>669</v>
      </c>
      <c r="P137" s="1009" t="s">
        <v>671</v>
      </c>
      <c r="Q137" s="1011" t="s">
        <v>673</v>
      </c>
      <c r="R137" s="1022"/>
      <c r="S137" s="1021" t="s">
        <v>675</v>
      </c>
      <c r="T137" s="1021" t="s">
        <v>678</v>
      </c>
      <c r="U137" s="1131" t="s">
        <v>188</v>
      </c>
      <c r="V137" s="183"/>
      <c r="W137" s="186"/>
      <c r="X137" s="186"/>
      <c r="Y137" s="186"/>
      <c r="Z137" s="1101" t="s">
        <v>194</v>
      </c>
      <c r="AA137" s="1102" t="s">
        <v>680</v>
      </c>
      <c r="AB137" s="1103" t="s">
        <v>681</v>
      </c>
      <c r="AC137" s="1103" t="s">
        <v>681</v>
      </c>
      <c r="AD137" s="1103" t="s">
        <v>684</v>
      </c>
      <c r="AE137" s="1103" t="s">
        <v>689</v>
      </c>
      <c r="AF137" s="1103" t="s">
        <v>687</v>
      </c>
      <c r="AG137" s="1103" t="s">
        <v>690</v>
      </c>
      <c r="AH137" s="1103" t="s">
        <v>189</v>
      </c>
      <c r="AI137" s="1104" t="s">
        <v>190</v>
      </c>
      <c r="AM137" s="51"/>
      <c r="AN137" s="51"/>
      <c r="AO137" s="274"/>
      <c r="AP137" s="276"/>
    </row>
    <row r="138" spans="2:42" s="217" customFormat="1" ht="13.7" customHeight="1" x14ac:dyDescent="0.2">
      <c r="C138" s="1124"/>
      <c r="D138" s="1016"/>
      <c r="E138" s="991"/>
      <c r="F138" s="1022"/>
      <c r="G138" s="1019" t="s">
        <v>191</v>
      </c>
      <c r="H138" s="1279" t="s">
        <v>192</v>
      </c>
      <c r="I138" s="1019"/>
      <c r="J138" s="1019"/>
      <c r="K138" s="1020" t="s">
        <v>193</v>
      </c>
      <c r="L138" s="1022"/>
      <c r="M138" s="1009" t="s">
        <v>666</v>
      </c>
      <c r="N138" s="1009" t="s">
        <v>668</v>
      </c>
      <c r="O138" s="1009" t="s">
        <v>670</v>
      </c>
      <c r="P138" s="1009" t="s">
        <v>672</v>
      </c>
      <c r="Q138" s="1011" t="s">
        <v>196</v>
      </c>
      <c r="R138" s="1022"/>
      <c r="S138" s="1021" t="s">
        <v>676</v>
      </c>
      <c r="T138" s="1021" t="s">
        <v>677</v>
      </c>
      <c r="U138" s="1131" t="s">
        <v>196</v>
      </c>
      <c r="V138" s="190"/>
      <c r="W138" s="187"/>
      <c r="X138" s="187"/>
      <c r="Y138" s="187"/>
      <c r="Z138" s="1103" t="s">
        <v>679</v>
      </c>
      <c r="AA138" s="1105">
        <f>+tab!$C$156</f>
        <v>0.62</v>
      </c>
      <c r="AB138" s="1103" t="s">
        <v>682</v>
      </c>
      <c r="AC138" s="1103" t="s">
        <v>683</v>
      </c>
      <c r="AD138" s="1103" t="s">
        <v>685</v>
      </c>
      <c r="AE138" s="1103" t="s">
        <v>688</v>
      </c>
      <c r="AF138" s="1103" t="s">
        <v>688</v>
      </c>
      <c r="AG138" s="1103" t="s">
        <v>686</v>
      </c>
      <c r="AH138" s="1103"/>
      <c r="AI138" s="1103" t="s">
        <v>195</v>
      </c>
      <c r="AP138" s="218"/>
    </row>
    <row r="139" spans="2:42" ht="13.7" customHeight="1" x14ac:dyDescent="0.2">
      <c r="C139" s="1124"/>
      <c r="D139" s="1016"/>
      <c r="E139" s="1016"/>
      <c r="F139" s="1016"/>
      <c r="G139" s="1016"/>
      <c r="H139" s="1288"/>
      <c r="I139" s="1019"/>
      <c r="J139" s="1019"/>
      <c r="K139" s="1023"/>
      <c r="L139" s="1024"/>
      <c r="M139" s="1024"/>
      <c r="N139" s="1024"/>
      <c r="O139" s="1024"/>
      <c r="P139" s="1024"/>
      <c r="Q139" s="1024"/>
      <c r="R139" s="1024"/>
      <c r="S139" s="1025"/>
      <c r="T139" s="1025"/>
      <c r="U139" s="1132"/>
      <c r="V139" s="6"/>
      <c r="AD139" s="1086"/>
      <c r="AE139" s="1086"/>
      <c r="AM139" s="51"/>
      <c r="AN139" s="51"/>
      <c r="AP139" s="195"/>
    </row>
    <row r="140" spans="2:42" ht="13.7" customHeight="1" x14ac:dyDescent="0.2">
      <c r="C140" s="45"/>
      <c r="D140" s="196" t="str">
        <f t="shared" ref="D140:F159" si="103">IF(D78=0,"",D78)</f>
        <v/>
      </c>
      <c r="E140" s="196" t="str">
        <f t="shared" si="103"/>
        <v/>
      </c>
      <c r="F140" s="196" t="str">
        <f t="shared" si="103"/>
        <v/>
      </c>
      <c r="G140" s="48" t="str">
        <f>IF(G78="","",G78+1)</f>
        <v/>
      </c>
      <c r="H140" s="197" t="str">
        <f>IF(H78="","",H78)</f>
        <v/>
      </c>
      <c r="I140" s="48" t="str">
        <f>IF(I78=0,"",I78)</f>
        <v/>
      </c>
      <c r="J140" s="198" t="str">
        <f t="shared" ref="J140:J171" si="104">IF(E140="","",IF(J78+1&gt;VLOOKUP(I140,Schaal2014,22,FALSE),J78,J78+1))</f>
        <v/>
      </c>
      <c r="K140" s="199" t="str">
        <f t="shared" ref="K140:K159" si="105">IF(K78="","",K78)</f>
        <v/>
      </c>
      <c r="L140" s="964"/>
      <c r="M140" s="961">
        <f>IF(M78="","",M78)</f>
        <v>0</v>
      </c>
      <c r="N140" s="961">
        <f>IF(N78="","",N78)</f>
        <v>0</v>
      </c>
      <c r="O140" s="1026" t="str">
        <f>IF(K140="","",IF(K140*40&gt;40,40,K140*40))</f>
        <v/>
      </c>
      <c r="P140" s="1026"/>
      <c r="Q140" s="1026" t="str">
        <f>IF(K140="","",SUM(M140:P140))</f>
        <v/>
      </c>
      <c r="R140" s="964"/>
      <c r="S140" s="1027" t="str">
        <f t="shared" ref="S140:S171" si="106">IF(K140="","",(1659*K140-Q140)*AC140)</f>
        <v/>
      </c>
      <c r="T140" s="1015" t="str">
        <f>IF(K140="","",(Q140*AD140)+AB140*(AE140+AF140*(1-AG140)))</f>
        <v/>
      </c>
      <c r="U140" s="1133" t="str">
        <f>IF(K140="","",(S140+T140))</f>
        <v/>
      </c>
      <c r="V140" s="190"/>
      <c r="W140" s="201"/>
      <c r="X140" s="201"/>
      <c r="Y140" s="201"/>
      <c r="Z140" s="1106" t="str">
        <f t="shared" ref="Z140:Z171" si="107">IF(I140="","",VLOOKUP(I140,Schaal2014,J140+1,FALSE))</f>
        <v/>
      </c>
      <c r="AA140" s="1107">
        <f>+tab!$C$156</f>
        <v>0.62</v>
      </c>
      <c r="AB140" s="1108" t="e">
        <f>Z140*12/1659</f>
        <v>#VALUE!</v>
      </c>
      <c r="AC140" s="1108" t="e">
        <f>Z140*12*(1+AA140)/1659</f>
        <v>#VALUE!</v>
      </c>
      <c r="AD140" s="1108" t="e">
        <f>AC140-AB140</f>
        <v>#VALUE!</v>
      </c>
      <c r="AE140" s="1086" t="e">
        <f t="shared" ref="AE140:AE171" si="108">O140+P140</f>
        <v>#VALUE!</v>
      </c>
      <c r="AF140" s="1086">
        <f t="shared" ref="AF140:AF171" si="109">M140+N140</f>
        <v>0</v>
      </c>
      <c r="AG140" s="1109">
        <f>IF(I140&gt;8,tab!C$157,tab!C$160)</f>
        <v>0.5</v>
      </c>
      <c r="AH140" s="1086">
        <f>IF(G140&lt;25,0,IF(G140=25,25,IF(G140&lt;40,0,IF(G140=40,40,IF(G140&gt;=40,0)))))</f>
        <v>0</v>
      </c>
      <c r="AI140" s="1086">
        <f t="shared" ref="AI140:AI171" si="110">IF(AH140=25,Z140*1.08*K140/2,IF(AH140=40,Z140*1.08*K140,IF(AH140=0,0)))</f>
        <v>0</v>
      </c>
      <c r="AK140" s="219"/>
    </row>
    <row r="141" spans="2:42" ht="13.7" customHeight="1" x14ac:dyDescent="0.2">
      <c r="C141" s="45"/>
      <c r="D141" s="196" t="str">
        <f t="shared" si="103"/>
        <v/>
      </c>
      <c r="E141" s="196" t="str">
        <f t="shared" si="103"/>
        <v/>
      </c>
      <c r="F141" s="196" t="str">
        <f t="shared" si="103"/>
        <v/>
      </c>
      <c r="G141" s="48" t="str">
        <f>IF(G79="","",G79+1)</f>
        <v/>
      </c>
      <c r="H141" s="197" t="str">
        <f t="shared" ref="H141:H189" si="111">IF(H79="","",H79)</f>
        <v/>
      </c>
      <c r="I141" s="48" t="str">
        <f t="shared" ref="I141:I189" si="112">IF(I79=0,"",I79)</f>
        <v/>
      </c>
      <c r="J141" s="198" t="str">
        <f t="shared" si="104"/>
        <v/>
      </c>
      <c r="K141" s="199" t="str">
        <f t="shared" si="105"/>
        <v/>
      </c>
      <c r="L141" s="964"/>
      <c r="M141" s="961">
        <f t="shared" ref="M141:N141" si="113">IF(M79="","",M79)</f>
        <v>0</v>
      </c>
      <c r="N141" s="961">
        <f t="shared" si="113"/>
        <v>0</v>
      </c>
      <c r="O141" s="1026" t="str">
        <f t="shared" ref="O141:O189" si="114">IF(K141="","",IF(K141*40&gt;40,40,K141*40))</f>
        <v/>
      </c>
      <c r="P141" s="1026"/>
      <c r="Q141" s="1026" t="str">
        <f t="shared" ref="Q141:Q189" si="115">IF(K141="","",SUM(M141:P141))</f>
        <v/>
      </c>
      <c r="R141" s="964"/>
      <c r="S141" s="1027" t="str">
        <f t="shared" si="106"/>
        <v/>
      </c>
      <c r="T141" s="1015" t="str">
        <f t="shared" ref="T141:T189" si="116">IF(K141="","",(Q141*AD141)+AB141*(AE141+AF141*(1-AG141)))</f>
        <v/>
      </c>
      <c r="U141" s="1133" t="str">
        <f t="shared" ref="U141:U189" si="117">IF(K141="","",(S141+T141))</f>
        <v/>
      </c>
      <c r="V141" s="491"/>
      <c r="Z141" s="1106" t="str">
        <f t="shared" si="107"/>
        <v/>
      </c>
      <c r="AA141" s="1107">
        <f>+tab!$C$156</f>
        <v>0.62</v>
      </c>
      <c r="AB141" s="1108" t="e">
        <f t="shared" ref="AB141:AB189" si="118">Z141*12/1659</f>
        <v>#VALUE!</v>
      </c>
      <c r="AC141" s="1108" t="e">
        <f t="shared" ref="AC141:AC189" si="119">Z141*12*(1+AA141)/1659</f>
        <v>#VALUE!</v>
      </c>
      <c r="AD141" s="1108" t="e">
        <f t="shared" ref="AD141:AD189" si="120">AC141-AB141</f>
        <v>#VALUE!</v>
      </c>
      <c r="AE141" s="1086" t="e">
        <f t="shared" si="108"/>
        <v>#VALUE!</v>
      </c>
      <c r="AF141" s="1086">
        <f t="shared" si="109"/>
        <v>0</v>
      </c>
      <c r="AG141" s="1109">
        <f>IF(I141&gt;8,tab!C$157,tab!C$160)</f>
        <v>0.5</v>
      </c>
      <c r="AH141" s="1086">
        <f>IF(G141&lt;25,0,IF(G141=25,25,IF(G141&lt;40,0,IF(G141=40,40,IF(G141&gt;=40,0)))))</f>
        <v>0</v>
      </c>
      <c r="AI141" s="1086">
        <f t="shared" si="110"/>
        <v>0</v>
      </c>
      <c r="AK141" s="219"/>
    </row>
    <row r="142" spans="2:42" ht="13.7" customHeight="1" x14ac:dyDescent="0.2">
      <c r="C142" s="45"/>
      <c r="D142" s="196" t="str">
        <f t="shared" si="103"/>
        <v/>
      </c>
      <c r="E142" s="196" t="str">
        <f t="shared" si="103"/>
        <v/>
      </c>
      <c r="F142" s="196" t="str">
        <f t="shared" si="103"/>
        <v/>
      </c>
      <c r="G142" s="48" t="str">
        <f t="shared" ref="G142:G189" si="121">IF(G80="","",G80+1)</f>
        <v/>
      </c>
      <c r="H142" s="197" t="str">
        <f t="shared" si="111"/>
        <v/>
      </c>
      <c r="I142" s="48" t="str">
        <f t="shared" si="112"/>
        <v/>
      </c>
      <c r="J142" s="198" t="str">
        <f t="shared" si="104"/>
        <v/>
      </c>
      <c r="K142" s="199" t="str">
        <f t="shared" si="105"/>
        <v/>
      </c>
      <c r="L142" s="964"/>
      <c r="M142" s="961">
        <f t="shared" ref="M142:N142" si="122">IF(M80="","",M80)</f>
        <v>0</v>
      </c>
      <c r="N142" s="961">
        <f t="shared" si="122"/>
        <v>0</v>
      </c>
      <c r="O142" s="1026" t="str">
        <f t="shared" si="114"/>
        <v/>
      </c>
      <c r="P142" s="1026"/>
      <c r="Q142" s="1026" t="str">
        <f t="shared" si="115"/>
        <v/>
      </c>
      <c r="R142" s="964"/>
      <c r="S142" s="1027" t="str">
        <f t="shared" si="106"/>
        <v/>
      </c>
      <c r="T142" s="1015" t="str">
        <f t="shared" si="116"/>
        <v/>
      </c>
      <c r="U142" s="1133" t="str">
        <f t="shared" si="117"/>
        <v/>
      </c>
      <c r="V142" s="491"/>
      <c r="Z142" s="1106" t="str">
        <f t="shared" si="107"/>
        <v/>
      </c>
      <c r="AA142" s="1107">
        <f>+tab!$C$156</f>
        <v>0.62</v>
      </c>
      <c r="AB142" s="1108" t="e">
        <f t="shared" si="118"/>
        <v>#VALUE!</v>
      </c>
      <c r="AC142" s="1108" t="e">
        <f t="shared" si="119"/>
        <v>#VALUE!</v>
      </c>
      <c r="AD142" s="1108" t="e">
        <f t="shared" si="120"/>
        <v>#VALUE!</v>
      </c>
      <c r="AE142" s="1086" t="e">
        <f t="shared" si="108"/>
        <v>#VALUE!</v>
      </c>
      <c r="AF142" s="1086">
        <f t="shared" si="109"/>
        <v>0</v>
      </c>
      <c r="AG142" s="1109">
        <f>IF(I142&gt;8,tab!C$157,tab!C$160)</f>
        <v>0.5</v>
      </c>
      <c r="AH142" s="1086">
        <f t="shared" ref="AH142:AH171" si="123">IF(G142&lt;25,0,IF(G142=25,25,IF(G142&lt;40,0,IF(G142=40,40,IF(G142&gt;=40,0)))))</f>
        <v>0</v>
      </c>
      <c r="AI142" s="1086">
        <f t="shared" si="110"/>
        <v>0</v>
      </c>
      <c r="AK142" s="219"/>
    </row>
    <row r="143" spans="2:42" ht="13.7" customHeight="1" x14ac:dyDescent="0.2">
      <c r="C143" s="45"/>
      <c r="D143" s="196" t="str">
        <f t="shared" si="103"/>
        <v/>
      </c>
      <c r="E143" s="196" t="str">
        <f t="shared" si="103"/>
        <v/>
      </c>
      <c r="F143" s="196" t="str">
        <f t="shared" si="103"/>
        <v/>
      </c>
      <c r="G143" s="48" t="str">
        <f t="shared" si="121"/>
        <v/>
      </c>
      <c r="H143" s="197" t="str">
        <f t="shared" si="111"/>
        <v/>
      </c>
      <c r="I143" s="48" t="str">
        <f t="shared" si="112"/>
        <v/>
      </c>
      <c r="J143" s="198" t="str">
        <f t="shared" si="104"/>
        <v/>
      </c>
      <c r="K143" s="199" t="str">
        <f t="shared" si="105"/>
        <v/>
      </c>
      <c r="L143" s="964"/>
      <c r="M143" s="961">
        <f t="shared" ref="M143:N143" si="124">IF(M81="","",M81)</f>
        <v>0</v>
      </c>
      <c r="N143" s="961">
        <f t="shared" si="124"/>
        <v>0</v>
      </c>
      <c r="O143" s="1026" t="str">
        <f t="shared" si="114"/>
        <v/>
      </c>
      <c r="P143" s="1026"/>
      <c r="Q143" s="1026" t="str">
        <f t="shared" si="115"/>
        <v/>
      </c>
      <c r="R143" s="964"/>
      <c r="S143" s="1027" t="str">
        <f t="shared" si="106"/>
        <v/>
      </c>
      <c r="T143" s="1015" t="str">
        <f t="shared" si="116"/>
        <v/>
      </c>
      <c r="U143" s="1133" t="str">
        <f t="shared" si="117"/>
        <v/>
      </c>
      <c r="V143" s="491"/>
      <c r="Z143" s="1106" t="str">
        <f t="shared" si="107"/>
        <v/>
      </c>
      <c r="AA143" s="1107">
        <f>+tab!$C$156</f>
        <v>0.62</v>
      </c>
      <c r="AB143" s="1108" t="e">
        <f t="shared" si="118"/>
        <v>#VALUE!</v>
      </c>
      <c r="AC143" s="1108" t="e">
        <f t="shared" si="119"/>
        <v>#VALUE!</v>
      </c>
      <c r="AD143" s="1108" t="e">
        <f t="shared" si="120"/>
        <v>#VALUE!</v>
      </c>
      <c r="AE143" s="1086" t="e">
        <f t="shared" si="108"/>
        <v>#VALUE!</v>
      </c>
      <c r="AF143" s="1086">
        <f t="shared" si="109"/>
        <v>0</v>
      </c>
      <c r="AG143" s="1109">
        <f>IF(I143&gt;8,tab!C$157,tab!C$160)</f>
        <v>0.5</v>
      </c>
      <c r="AH143" s="1086">
        <f t="shared" si="123"/>
        <v>0</v>
      </c>
      <c r="AI143" s="1086">
        <f t="shared" si="110"/>
        <v>0</v>
      </c>
      <c r="AK143" s="219"/>
    </row>
    <row r="144" spans="2:42" ht="13.7" customHeight="1" x14ac:dyDescent="0.2">
      <c r="C144" s="45"/>
      <c r="D144" s="196" t="str">
        <f t="shared" si="103"/>
        <v/>
      </c>
      <c r="E144" s="196" t="str">
        <f t="shared" si="103"/>
        <v/>
      </c>
      <c r="F144" s="196" t="str">
        <f t="shared" si="103"/>
        <v/>
      </c>
      <c r="G144" s="48" t="str">
        <f t="shared" si="121"/>
        <v/>
      </c>
      <c r="H144" s="197" t="str">
        <f t="shared" si="111"/>
        <v/>
      </c>
      <c r="I144" s="48" t="str">
        <f t="shared" si="112"/>
        <v/>
      </c>
      <c r="J144" s="198" t="str">
        <f t="shared" si="104"/>
        <v/>
      </c>
      <c r="K144" s="199" t="str">
        <f t="shared" si="105"/>
        <v/>
      </c>
      <c r="L144" s="964"/>
      <c r="M144" s="961">
        <f t="shared" ref="M144:N144" si="125">IF(M82="","",M82)</f>
        <v>0</v>
      </c>
      <c r="N144" s="961">
        <f t="shared" si="125"/>
        <v>0</v>
      </c>
      <c r="O144" s="1026" t="str">
        <f t="shared" si="114"/>
        <v/>
      </c>
      <c r="P144" s="1026"/>
      <c r="Q144" s="1026" t="str">
        <f t="shared" si="115"/>
        <v/>
      </c>
      <c r="R144" s="964"/>
      <c r="S144" s="1027" t="str">
        <f t="shared" si="106"/>
        <v/>
      </c>
      <c r="T144" s="1015" t="str">
        <f t="shared" si="116"/>
        <v/>
      </c>
      <c r="U144" s="1133" t="str">
        <f t="shared" si="117"/>
        <v/>
      </c>
      <c r="V144" s="491"/>
      <c r="Z144" s="1106" t="str">
        <f t="shared" si="107"/>
        <v/>
      </c>
      <c r="AA144" s="1107">
        <f>+tab!$C$156</f>
        <v>0.62</v>
      </c>
      <c r="AB144" s="1108" t="e">
        <f t="shared" si="118"/>
        <v>#VALUE!</v>
      </c>
      <c r="AC144" s="1108" t="e">
        <f t="shared" si="119"/>
        <v>#VALUE!</v>
      </c>
      <c r="AD144" s="1108" t="e">
        <f t="shared" si="120"/>
        <v>#VALUE!</v>
      </c>
      <c r="AE144" s="1086" t="e">
        <f t="shared" si="108"/>
        <v>#VALUE!</v>
      </c>
      <c r="AF144" s="1086">
        <f t="shared" si="109"/>
        <v>0</v>
      </c>
      <c r="AG144" s="1109">
        <f>IF(I144&gt;8,tab!C$157,tab!C$160)</f>
        <v>0.5</v>
      </c>
      <c r="AH144" s="1086">
        <f t="shared" si="123"/>
        <v>0</v>
      </c>
      <c r="AI144" s="1086">
        <f t="shared" si="110"/>
        <v>0</v>
      </c>
      <c r="AK144" s="219"/>
    </row>
    <row r="145" spans="3:40" ht="13.7" customHeight="1" x14ac:dyDescent="0.2">
      <c r="C145" s="45"/>
      <c r="D145" s="196" t="str">
        <f t="shared" si="103"/>
        <v/>
      </c>
      <c r="E145" s="196" t="str">
        <f t="shared" si="103"/>
        <v/>
      </c>
      <c r="F145" s="196" t="str">
        <f t="shared" si="103"/>
        <v/>
      </c>
      <c r="G145" s="48" t="str">
        <f t="shared" si="121"/>
        <v/>
      </c>
      <c r="H145" s="197" t="str">
        <f t="shared" si="111"/>
        <v/>
      </c>
      <c r="I145" s="48" t="str">
        <f t="shared" si="112"/>
        <v/>
      </c>
      <c r="J145" s="198" t="str">
        <f t="shared" si="104"/>
        <v/>
      </c>
      <c r="K145" s="199" t="str">
        <f t="shared" si="105"/>
        <v/>
      </c>
      <c r="L145" s="964"/>
      <c r="M145" s="961">
        <f t="shared" ref="M145:N145" si="126">IF(M83="","",M83)</f>
        <v>0</v>
      </c>
      <c r="N145" s="961">
        <f t="shared" si="126"/>
        <v>0</v>
      </c>
      <c r="O145" s="1026" t="str">
        <f t="shared" si="114"/>
        <v/>
      </c>
      <c r="P145" s="1026"/>
      <c r="Q145" s="1026" t="str">
        <f t="shared" si="115"/>
        <v/>
      </c>
      <c r="R145" s="964"/>
      <c r="S145" s="1027" t="str">
        <f t="shared" si="106"/>
        <v/>
      </c>
      <c r="T145" s="1015" t="str">
        <f t="shared" si="116"/>
        <v/>
      </c>
      <c r="U145" s="1133" t="str">
        <f t="shared" si="117"/>
        <v/>
      </c>
      <c r="V145" s="491"/>
      <c r="Z145" s="1106" t="str">
        <f t="shared" si="107"/>
        <v/>
      </c>
      <c r="AA145" s="1107">
        <f>+tab!$C$156</f>
        <v>0.62</v>
      </c>
      <c r="AB145" s="1108" t="e">
        <f t="shared" si="118"/>
        <v>#VALUE!</v>
      </c>
      <c r="AC145" s="1108" t="e">
        <f t="shared" si="119"/>
        <v>#VALUE!</v>
      </c>
      <c r="AD145" s="1108" t="e">
        <f t="shared" si="120"/>
        <v>#VALUE!</v>
      </c>
      <c r="AE145" s="1086" t="e">
        <f t="shared" si="108"/>
        <v>#VALUE!</v>
      </c>
      <c r="AF145" s="1086">
        <f t="shared" si="109"/>
        <v>0</v>
      </c>
      <c r="AG145" s="1109">
        <f>IF(I145&gt;8,tab!C$157,tab!C$160)</f>
        <v>0.5</v>
      </c>
      <c r="AH145" s="1086">
        <f t="shared" si="123"/>
        <v>0</v>
      </c>
      <c r="AI145" s="1086">
        <f t="shared" si="110"/>
        <v>0</v>
      </c>
      <c r="AK145" s="219"/>
      <c r="AM145" s="51"/>
      <c r="AN145" s="51"/>
    </row>
    <row r="146" spans="3:40" ht="13.7" customHeight="1" x14ac:dyDescent="0.2">
      <c r="C146" s="45"/>
      <c r="D146" s="196" t="str">
        <f t="shared" si="103"/>
        <v/>
      </c>
      <c r="E146" s="196" t="str">
        <f t="shared" si="103"/>
        <v/>
      </c>
      <c r="F146" s="196" t="str">
        <f t="shared" si="103"/>
        <v/>
      </c>
      <c r="G146" s="48" t="str">
        <f t="shared" si="121"/>
        <v/>
      </c>
      <c r="H146" s="197" t="str">
        <f t="shared" si="111"/>
        <v/>
      </c>
      <c r="I146" s="48" t="str">
        <f t="shared" si="112"/>
        <v/>
      </c>
      <c r="J146" s="198" t="str">
        <f t="shared" si="104"/>
        <v/>
      </c>
      <c r="K146" s="199" t="str">
        <f t="shared" si="105"/>
        <v/>
      </c>
      <c r="L146" s="964"/>
      <c r="M146" s="961">
        <f t="shared" ref="M146:N146" si="127">IF(M84="","",M84)</f>
        <v>0</v>
      </c>
      <c r="N146" s="961">
        <f t="shared" si="127"/>
        <v>0</v>
      </c>
      <c r="O146" s="1026" t="str">
        <f t="shared" si="114"/>
        <v/>
      </c>
      <c r="P146" s="1026"/>
      <c r="Q146" s="1026" t="str">
        <f t="shared" si="115"/>
        <v/>
      </c>
      <c r="R146" s="964"/>
      <c r="S146" s="1027" t="str">
        <f t="shared" si="106"/>
        <v/>
      </c>
      <c r="T146" s="1015" t="str">
        <f t="shared" si="116"/>
        <v/>
      </c>
      <c r="U146" s="1133" t="str">
        <f t="shared" si="117"/>
        <v/>
      </c>
      <c r="V146" s="491"/>
      <c r="Z146" s="1106" t="str">
        <f t="shared" si="107"/>
        <v/>
      </c>
      <c r="AA146" s="1107">
        <f>+tab!$C$156</f>
        <v>0.62</v>
      </c>
      <c r="AB146" s="1108" t="e">
        <f t="shared" si="118"/>
        <v>#VALUE!</v>
      </c>
      <c r="AC146" s="1108" t="e">
        <f t="shared" si="119"/>
        <v>#VALUE!</v>
      </c>
      <c r="AD146" s="1108" t="e">
        <f t="shared" si="120"/>
        <v>#VALUE!</v>
      </c>
      <c r="AE146" s="1086" t="e">
        <f t="shared" si="108"/>
        <v>#VALUE!</v>
      </c>
      <c r="AF146" s="1086">
        <f t="shared" si="109"/>
        <v>0</v>
      </c>
      <c r="AG146" s="1109">
        <f>IF(I146&gt;8,tab!C$157,tab!C$160)</f>
        <v>0.5</v>
      </c>
      <c r="AH146" s="1086">
        <f t="shared" si="123"/>
        <v>0</v>
      </c>
      <c r="AI146" s="1086">
        <f t="shared" si="110"/>
        <v>0</v>
      </c>
      <c r="AK146" s="219"/>
      <c r="AM146" s="51"/>
      <c r="AN146" s="51"/>
    </row>
    <row r="147" spans="3:40" ht="13.7" customHeight="1" x14ac:dyDescent="0.2">
      <c r="C147" s="45"/>
      <c r="D147" s="196" t="str">
        <f t="shared" si="103"/>
        <v/>
      </c>
      <c r="E147" s="196" t="str">
        <f t="shared" si="103"/>
        <v/>
      </c>
      <c r="F147" s="196" t="str">
        <f t="shared" si="103"/>
        <v/>
      </c>
      <c r="G147" s="48" t="str">
        <f t="shared" si="121"/>
        <v/>
      </c>
      <c r="H147" s="197" t="str">
        <f t="shared" si="111"/>
        <v/>
      </c>
      <c r="I147" s="48" t="str">
        <f t="shared" si="112"/>
        <v/>
      </c>
      <c r="J147" s="198" t="str">
        <f t="shared" si="104"/>
        <v/>
      </c>
      <c r="K147" s="199" t="str">
        <f t="shared" si="105"/>
        <v/>
      </c>
      <c r="L147" s="964"/>
      <c r="M147" s="961">
        <f t="shared" ref="M147:N147" si="128">IF(M85="","",M85)</f>
        <v>0</v>
      </c>
      <c r="N147" s="961">
        <f t="shared" si="128"/>
        <v>0</v>
      </c>
      <c r="O147" s="1026" t="str">
        <f t="shared" si="114"/>
        <v/>
      </c>
      <c r="P147" s="1026"/>
      <c r="Q147" s="1026" t="str">
        <f t="shared" si="115"/>
        <v/>
      </c>
      <c r="R147" s="964"/>
      <c r="S147" s="1027" t="str">
        <f t="shared" si="106"/>
        <v/>
      </c>
      <c r="T147" s="1015" t="str">
        <f t="shared" si="116"/>
        <v/>
      </c>
      <c r="U147" s="1133" t="str">
        <f t="shared" si="117"/>
        <v/>
      </c>
      <c r="V147" s="491"/>
      <c r="Z147" s="1106" t="str">
        <f t="shared" si="107"/>
        <v/>
      </c>
      <c r="AA147" s="1107">
        <f>+tab!$C$156</f>
        <v>0.62</v>
      </c>
      <c r="AB147" s="1108" t="e">
        <f t="shared" si="118"/>
        <v>#VALUE!</v>
      </c>
      <c r="AC147" s="1108" t="e">
        <f t="shared" si="119"/>
        <v>#VALUE!</v>
      </c>
      <c r="AD147" s="1108" t="e">
        <f t="shared" si="120"/>
        <v>#VALUE!</v>
      </c>
      <c r="AE147" s="1086" t="e">
        <f t="shared" si="108"/>
        <v>#VALUE!</v>
      </c>
      <c r="AF147" s="1086">
        <f t="shared" si="109"/>
        <v>0</v>
      </c>
      <c r="AG147" s="1109">
        <f>IF(I147&gt;8,tab!C$157,tab!C$160)</f>
        <v>0.5</v>
      </c>
      <c r="AH147" s="1086">
        <f t="shared" si="123"/>
        <v>0</v>
      </c>
      <c r="AI147" s="1086">
        <f t="shared" si="110"/>
        <v>0</v>
      </c>
      <c r="AK147" s="219"/>
      <c r="AM147" s="51"/>
      <c r="AN147" s="51"/>
    </row>
    <row r="148" spans="3:40" ht="13.7" customHeight="1" x14ac:dyDescent="0.2">
      <c r="C148" s="45"/>
      <c r="D148" s="196" t="str">
        <f t="shared" si="103"/>
        <v/>
      </c>
      <c r="E148" s="196" t="str">
        <f t="shared" si="103"/>
        <v/>
      </c>
      <c r="F148" s="196" t="str">
        <f t="shared" si="103"/>
        <v/>
      </c>
      <c r="G148" s="48" t="str">
        <f t="shared" si="121"/>
        <v/>
      </c>
      <c r="H148" s="197" t="str">
        <f t="shared" si="111"/>
        <v/>
      </c>
      <c r="I148" s="48" t="str">
        <f t="shared" si="112"/>
        <v/>
      </c>
      <c r="J148" s="198" t="str">
        <f t="shared" si="104"/>
        <v/>
      </c>
      <c r="K148" s="199" t="str">
        <f t="shared" si="105"/>
        <v/>
      </c>
      <c r="L148" s="964"/>
      <c r="M148" s="961">
        <f t="shared" ref="M148:N148" si="129">IF(M86="","",M86)</f>
        <v>0</v>
      </c>
      <c r="N148" s="961">
        <f t="shared" si="129"/>
        <v>0</v>
      </c>
      <c r="O148" s="1026" t="str">
        <f t="shared" si="114"/>
        <v/>
      </c>
      <c r="P148" s="1026"/>
      <c r="Q148" s="1026" t="str">
        <f t="shared" si="115"/>
        <v/>
      </c>
      <c r="R148" s="964"/>
      <c r="S148" s="1027" t="str">
        <f t="shared" si="106"/>
        <v/>
      </c>
      <c r="T148" s="1015" t="str">
        <f t="shared" si="116"/>
        <v/>
      </c>
      <c r="U148" s="1133" t="str">
        <f t="shared" si="117"/>
        <v/>
      </c>
      <c r="V148" s="491"/>
      <c r="Z148" s="1106" t="str">
        <f t="shared" si="107"/>
        <v/>
      </c>
      <c r="AA148" s="1107">
        <f>+tab!$C$156</f>
        <v>0.62</v>
      </c>
      <c r="AB148" s="1108" t="e">
        <f t="shared" si="118"/>
        <v>#VALUE!</v>
      </c>
      <c r="AC148" s="1108" t="e">
        <f t="shared" si="119"/>
        <v>#VALUE!</v>
      </c>
      <c r="AD148" s="1108" t="e">
        <f t="shared" si="120"/>
        <v>#VALUE!</v>
      </c>
      <c r="AE148" s="1086" t="e">
        <f t="shared" si="108"/>
        <v>#VALUE!</v>
      </c>
      <c r="AF148" s="1086">
        <f t="shared" si="109"/>
        <v>0</v>
      </c>
      <c r="AG148" s="1109">
        <f>IF(I148&gt;8,tab!C$157,tab!C$160)</f>
        <v>0.5</v>
      </c>
      <c r="AH148" s="1086">
        <f t="shared" si="123"/>
        <v>0</v>
      </c>
      <c r="AI148" s="1086">
        <f t="shared" si="110"/>
        <v>0</v>
      </c>
      <c r="AK148" s="219"/>
      <c r="AM148" s="51"/>
      <c r="AN148" s="51"/>
    </row>
    <row r="149" spans="3:40" ht="13.7" customHeight="1" x14ac:dyDescent="0.2">
      <c r="C149" s="45"/>
      <c r="D149" s="196" t="str">
        <f t="shared" si="103"/>
        <v/>
      </c>
      <c r="E149" s="196" t="str">
        <f t="shared" si="103"/>
        <v/>
      </c>
      <c r="F149" s="196" t="str">
        <f t="shared" si="103"/>
        <v/>
      </c>
      <c r="G149" s="48" t="str">
        <f t="shared" si="121"/>
        <v/>
      </c>
      <c r="H149" s="197" t="str">
        <f t="shared" si="111"/>
        <v/>
      </c>
      <c r="I149" s="48" t="str">
        <f t="shared" si="112"/>
        <v/>
      </c>
      <c r="J149" s="198" t="str">
        <f t="shared" si="104"/>
        <v/>
      </c>
      <c r="K149" s="199" t="str">
        <f t="shared" si="105"/>
        <v/>
      </c>
      <c r="L149" s="964"/>
      <c r="M149" s="961">
        <f t="shared" ref="M149:N149" si="130">IF(M87="","",M87)</f>
        <v>0</v>
      </c>
      <c r="N149" s="961">
        <f t="shared" si="130"/>
        <v>0</v>
      </c>
      <c r="O149" s="1026" t="str">
        <f t="shared" si="114"/>
        <v/>
      </c>
      <c r="P149" s="1026"/>
      <c r="Q149" s="1026" t="str">
        <f t="shared" si="115"/>
        <v/>
      </c>
      <c r="R149" s="964"/>
      <c r="S149" s="1027" t="str">
        <f t="shared" si="106"/>
        <v/>
      </c>
      <c r="T149" s="1015" t="str">
        <f t="shared" si="116"/>
        <v/>
      </c>
      <c r="U149" s="1133" t="str">
        <f t="shared" si="117"/>
        <v/>
      </c>
      <c r="V149" s="491"/>
      <c r="Z149" s="1106" t="str">
        <f t="shared" si="107"/>
        <v/>
      </c>
      <c r="AA149" s="1107">
        <f>+tab!$C$156</f>
        <v>0.62</v>
      </c>
      <c r="AB149" s="1108" t="e">
        <f t="shared" si="118"/>
        <v>#VALUE!</v>
      </c>
      <c r="AC149" s="1108" t="e">
        <f t="shared" si="119"/>
        <v>#VALUE!</v>
      </c>
      <c r="AD149" s="1108" t="e">
        <f t="shared" si="120"/>
        <v>#VALUE!</v>
      </c>
      <c r="AE149" s="1086" t="e">
        <f t="shared" si="108"/>
        <v>#VALUE!</v>
      </c>
      <c r="AF149" s="1086">
        <f t="shared" si="109"/>
        <v>0</v>
      </c>
      <c r="AG149" s="1109">
        <f>IF(I149&gt;8,tab!C$157,tab!C$160)</f>
        <v>0.5</v>
      </c>
      <c r="AH149" s="1086">
        <f t="shared" si="123"/>
        <v>0</v>
      </c>
      <c r="AI149" s="1086">
        <f t="shared" si="110"/>
        <v>0</v>
      </c>
      <c r="AK149" s="219"/>
      <c r="AM149" s="51"/>
      <c r="AN149" s="51"/>
    </row>
    <row r="150" spans="3:40" ht="13.7" customHeight="1" x14ac:dyDescent="0.2">
      <c r="C150" s="45"/>
      <c r="D150" s="196" t="str">
        <f t="shared" si="103"/>
        <v/>
      </c>
      <c r="E150" s="196" t="str">
        <f t="shared" si="103"/>
        <v/>
      </c>
      <c r="F150" s="196" t="str">
        <f t="shared" si="103"/>
        <v/>
      </c>
      <c r="G150" s="48" t="str">
        <f t="shared" si="121"/>
        <v/>
      </c>
      <c r="H150" s="197" t="str">
        <f t="shared" si="111"/>
        <v/>
      </c>
      <c r="I150" s="48" t="str">
        <f t="shared" si="112"/>
        <v/>
      </c>
      <c r="J150" s="198" t="str">
        <f t="shared" si="104"/>
        <v/>
      </c>
      <c r="K150" s="199" t="str">
        <f t="shared" si="105"/>
        <v/>
      </c>
      <c r="L150" s="964"/>
      <c r="M150" s="961">
        <f t="shared" ref="M150:N150" si="131">IF(M88="","",M88)</f>
        <v>0</v>
      </c>
      <c r="N150" s="961">
        <f t="shared" si="131"/>
        <v>0</v>
      </c>
      <c r="O150" s="1026" t="str">
        <f t="shared" si="114"/>
        <v/>
      </c>
      <c r="P150" s="1026"/>
      <c r="Q150" s="1026" t="str">
        <f t="shared" si="115"/>
        <v/>
      </c>
      <c r="R150" s="964"/>
      <c r="S150" s="1027" t="str">
        <f t="shared" si="106"/>
        <v/>
      </c>
      <c r="T150" s="1015" t="str">
        <f t="shared" si="116"/>
        <v/>
      </c>
      <c r="U150" s="1133" t="str">
        <f t="shared" si="117"/>
        <v/>
      </c>
      <c r="V150" s="491"/>
      <c r="Z150" s="1106" t="str">
        <f t="shared" si="107"/>
        <v/>
      </c>
      <c r="AA150" s="1107">
        <f>+tab!$C$156</f>
        <v>0.62</v>
      </c>
      <c r="AB150" s="1108" t="e">
        <f t="shared" si="118"/>
        <v>#VALUE!</v>
      </c>
      <c r="AC150" s="1108" t="e">
        <f t="shared" si="119"/>
        <v>#VALUE!</v>
      </c>
      <c r="AD150" s="1108" t="e">
        <f t="shared" si="120"/>
        <v>#VALUE!</v>
      </c>
      <c r="AE150" s="1086" t="e">
        <f t="shared" si="108"/>
        <v>#VALUE!</v>
      </c>
      <c r="AF150" s="1086">
        <f t="shared" si="109"/>
        <v>0</v>
      </c>
      <c r="AG150" s="1109">
        <f>IF(I150&gt;8,tab!C$157,tab!C$160)</f>
        <v>0.5</v>
      </c>
      <c r="AH150" s="1086">
        <f t="shared" si="123"/>
        <v>0</v>
      </c>
      <c r="AI150" s="1086">
        <f t="shared" si="110"/>
        <v>0</v>
      </c>
      <c r="AK150" s="219"/>
      <c r="AM150" s="51"/>
      <c r="AN150" s="51"/>
    </row>
    <row r="151" spans="3:40" ht="13.7" customHeight="1" x14ac:dyDescent="0.2">
      <c r="C151" s="45"/>
      <c r="D151" s="196" t="str">
        <f t="shared" si="103"/>
        <v/>
      </c>
      <c r="E151" s="196" t="str">
        <f t="shared" si="103"/>
        <v/>
      </c>
      <c r="F151" s="196" t="str">
        <f t="shared" si="103"/>
        <v/>
      </c>
      <c r="G151" s="48" t="str">
        <f t="shared" si="121"/>
        <v/>
      </c>
      <c r="H151" s="197" t="str">
        <f t="shared" si="111"/>
        <v/>
      </c>
      <c r="I151" s="48" t="str">
        <f t="shared" si="112"/>
        <v/>
      </c>
      <c r="J151" s="198" t="str">
        <f t="shared" si="104"/>
        <v/>
      </c>
      <c r="K151" s="199" t="str">
        <f t="shared" si="105"/>
        <v/>
      </c>
      <c r="L151" s="964"/>
      <c r="M151" s="961">
        <f t="shared" ref="M151:N151" si="132">IF(M89="","",M89)</f>
        <v>0</v>
      </c>
      <c r="N151" s="961">
        <f t="shared" si="132"/>
        <v>0</v>
      </c>
      <c r="O151" s="1026" t="str">
        <f t="shared" si="114"/>
        <v/>
      </c>
      <c r="P151" s="1026"/>
      <c r="Q151" s="1026" t="str">
        <f t="shared" si="115"/>
        <v/>
      </c>
      <c r="R151" s="964"/>
      <c r="S151" s="1027" t="str">
        <f t="shared" si="106"/>
        <v/>
      </c>
      <c r="T151" s="1015" t="str">
        <f t="shared" si="116"/>
        <v/>
      </c>
      <c r="U151" s="1133" t="str">
        <f t="shared" si="117"/>
        <v/>
      </c>
      <c r="V151" s="491"/>
      <c r="Z151" s="1106" t="str">
        <f t="shared" si="107"/>
        <v/>
      </c>
      <c r="AA151" s="1107">
        <f>+tab!$C$156</f>
        <v>0.62</v>
      </c>
      <c r="AB151" s="1108" t="e">
        <f t="shared" si="118"/>
        <v>#VALUE!</v>
      </c>
      <c r="AC151" s="1108" t="e">
        <f t="shared" si="119"/>
        <v>#VALUE!</v>
      </c>
      <c r="AD151" s="1108" t="e">
        <f t="shared" si="120"/>
        <v>#VALUE!</v>
      </c>
      <c r="AE151" s="1086" t="e">
        <f t="shared" si="108"/>
        <v>#VALUE!</v>
      </c>
      <c r="AF151" s="1086">
        <f t="shared" si="109"/>
        <v>0</v>
      </c>
      <c r="AG151" s="1109">
        <f>IF(I151&gt;8,tab!C$157,tab!C$160)</f>
        <v>0.5</v>
      </c>
      <c r="AH151" s="1086">
        <f t="shared" si="123"/>
        <v>0</v>
      </c>
      <c r="AI151" s="1086">
        <f t="shared" si="110"/>
        <v>0</v>
      </c>
      <c r="AK151" s="219"/>
      <c r="AM151" s="51"/>
      <c r="AN151" s="51"/>
    </row>
    <row r="152" spans="3:40" ht="13.7" customHeight="1" x14ac:dyDescent="0.2">
      <c r="C152" s="45"/>
      <c r="D152" s="196" t="str">
        <f t="shared" si="103"/>
        <v/>
      </c>
      <c r="E152" s="196" t="str">
        <f t="shared" si="103"/>
        <v/>
      </c>
      <c r="F152" s="196" t="str">
        <f t="shared" si="103"/>
        <v/>
      </c>
      <c r="G152" s="48" t="str">
        <f t="shared" si="121"/>
        <v/>
      </c>
      <c r="H152" s="197" t="str">
        <f t="shared" si="111"/>
        <v/>
      </c>
      <c r="I152" s="48" t="str">
        <f t="shared" si="112"/>
        <v/>
      </c>
      <c r="J152" s="198" t="str">
        <f t="shared" si="104"/>
        <v/>
      </c>
      <c r="K152" s="199" t="str">
        <f t="shared" si="105"/>
        <v/>
      </c>
      <c r="L152" s="964"/>
      <c r="M152" s="961">
        <f t="shared" ref="M152:N152" si="133">IF(M90="","",M90)</f>
        <v>0</v>
      </c>
      <c r="N152" s="961">
        <f t="shared" si="133"/>
        <v>0</v>
      </c>
      <c r="O152" s="1026" t="str">
        <f t="shared" si="114"/>
        <v/>
      </c>
      <c r="P152" s="1026"/>
      <c r="Q152" s="1026" t="str">
        <f t="shared" si="115"/>
        <v/>
      </c>
      <c r="R152" s="964"/>
      <c r="S152" s="1027" t="str">
        <f t="shared" si="106"/>
        <v/>
      </c>
      <c r="T152" s="1015" t="str">
        <f t="shared" si="116"/>
        <v/>
      </c>
      <c r="U152" s="1133" t="str">
        <f t="shared" si="117"/>
        <v/>
      </c>
      <c r="V152" s="491"/>
      <c r="Z152" s="1106" t="str">
        <f t="shared" si="107"/>
        <v/>
      </c>
      <c r="AA152" s="1107">
        <f>+tab!$C$156</f>
        <v>0.62</v>
      </c>
      <c r="AB152" s="1108" t="e">
        <f t="shared" si="118"/>
        <v>#VALUE!</v>
      </c>
      <c r="AC152" s="1108" t="e">
        <f t="shared" si="119"/>
        <v>#VALUE!</v>
      </c>
      <c r="AD152" s="1108" t="e">
        <f t="shared" si="120"/>
        <v>#VALUE!</v>
      </c>
      <c r="AE152" s="1086" t="e">
        <f t="shared" si="108"/>
        <v>#VALUE!</v>
      </c>
      <c r="AF152" s="1086">
        <f t="shared" si="109"/>
        <v>0</v>
      </c>
      <c r="AG152" s="1109">
        <f>IF(I152&gt;8,tab!C$157,tab!C$160)</f>
        <v>0.5</v>
      </c>
      <c r="AH152" s="1086">
        <f t="shared" si="123"/>
        <v>0</v>
      </c>
      <c r="AI152" s="1086">
        <f t="shared" si="110"/>
        <v>0</v>
      </c>
      <c r="AK152" s="219"/>
      <c r="AM152" s="51"/>
      <c r="AN152" s="51"/>
    </row>
    <row r="153" spans="3:40" ht="13.7" customHeight="1" x14ac:dyDescent="0.2">
      <c r="C153" s="45"/>
      <c r="D153" s="196" t="str">
        <f t="shared" si="103"/>
        <v/>
      </c>
      <c r="E153" s="196" t="str">
        <f t="shared" si="103"/>
        <v/>
      </c>
      <c r="F153" s="196" t="str">
        <f t="shared" si="103"/>
        <v/>
      </c>
      <c r="G153" s="48" t="str">
        <f t="shared" si="121"/>
        <v/>
      </c>
      <c r="H153" s="197" t="str">
        <f t="shared" si="111"/>
        <v/>
      </c>
      <c r="I153" s="48" t="str">
        <f t="shared" si="112"/>
        <v/>
      </c>
      <c r="J153" s="198" t="str">
        <f t="shared" si="104"/>
        <v/>
      </c>
      <c r="K153" s="199" t="str">
        <f t="shared" si="105"/>
        <v/>
      </c>
      <c r="L153" s="964"/>
      <c r="M153" s="961">
        <f t="shared" ref="M153:N153" si="134">IF(M91="","",M91)</f>
        <v>0</v>
      </c>
      <c r="N153" s="961">
        <f t="shared" si="134"/>
        <v>0</v>
      </c>
      <c r="O153" s="1026" t="str">
        <f t="shared" si="114"/>
        <v/>
      </c>
      <c r="P153" s="1026"/>
      <c r="Q153" s="1026" t="str">
        <f t="shared" si="115"/>
        <v/>
      </c>
      <c r="R153" s="964"/>
      <c r="S153" s="1027" t="str">
        <f t="shared" si="106"/>
        <v/>
      </c>
      <c r="T153" s="1015" t="str">
        <f t="shared" si="116"/>
        <v/>
      </c>
      <c r="U153" s="1133" t="str">
        <f t="shared" si="117"/>
        <v/>
      </c>
      <c r="V153" s="491"/>
      <c r="Z153" s="1106" t="str">
        <f t="shared" si="107"/>
        <v/>
      </c>
      <c r="AA153" s="1107">
        <f>+tab!$C$156</f>
        <v>0.62</v>
      </c>
      <c r="AB153" s="1108" t="e">
        <f t="shared" si="118"/>
        <v>#VALUE!</v>
      </c>
      <c r="AC153" s="1108" t="e">
        <f t="shared" si="119"/>
        <v>#VALUE!</v>
      </c>
      <c r="AD153" s="1108" t="e">
        <f t="shared" si="120"/>
        <v>#VALUE!</v>
      </c>
      <c r="AE153" s="1086" t="e">
        <f t="shared" si="108"/>
        <v>#VALUE!</v>
      </c>
      <c r="AF153" s="1086">
        <f t="shared" si="109"/>
        <v>0</v>
      </c>
      <c r="AG153" s="1109">
        <f>IF(I153&gt;8,tab!C$157,tab!C$160)</f>
        <v>0.5</v>
      </c>
      <c r="AH153" s="1086">
        <f t="shared" si="123"/>
        <v>0</v>
      </c>
      <c r="AI153" s="1086">
        <f t="shared" si="110"/>
        <v>0</v>
      </c>
      <c r="AK153" s="219"/>
      <c r="AM153" s="51"/>
      <c r="AN153" s="51"/>
    </row>
    <row r="154" spans="3:40" ht="13.7" customHeight="1" x14ac:dyDescent="0.2">
      <c r="C154" s="45"/>
      <c r="D154" s="196" t="str">
        <f t="shared" si="103"/>
        <v/>
      </c>
      <c r="E154" s="196" t="str">
        <f t="shared" si="103"/>
        <v/>
      </c>
      <c r="F154" s="196" t="str">
        <f t="shared" si="103"/>
        <v/>
      </c>
      <c r="G154" s="48" t="str">
        <f t="shared" si="121"/>
        <v/>
      </c>
      <c r="H154" s="197" t="str">
        <f t="shared" si="111"/>
        <v/>
      </c>
      <c r="I154" s="48" t="str">
        <f t="shared" si="112"/>
        <v/>
      </c>
      <c r="J154" s="198" t="str">
        <f t="shared" si="104"/>
        <v/>
      </c>
      <c r="K154" s="199" t="str">
        <f t="shared" si="105"/>
        <v/>
      </c>
      <c r="L154" s="964"/>
      <c r="M154" s="961">
        <f t="shared" ref="M154:N154" si="135">IF(M92="","",M92)</f>
        <v>0</v>
      </c>
      <c r="N154" s="961">
        <f t="shared" si="135"/>
        <v>0</v>
      </c>
      <c r="O154" s="1026" t="str">
        <f t="shared" si="114"/>
        <v/>
      </c>
      <c r="P154" s="1026"/>
      <c r="Q154" s="1026" t="str">
        <f t="shared" si="115"/>
        <v/>
      </c>
      <c r="R154" s="964"/>
      <c r="S154" s="1027" t="str">
        <f t="shared" si="106"/>
        <v/>
      </c>
      <c r="T154" s="1015" t="str">
        <f t="shared" si="116"/>
        <v/>
      </c>
      <c r="U154" s="1133" t="str">
        <f t="shared" si="117"/>
        <v/>
      </c>
      <c r="V154" s="491"/>
      <c r="Z154" s="1106" t="str">
        <f t="shared" si="107"/>
        <v/>
      </c>
      <c r="AA154" s="1107">
        <f>+tab!$C$156</f>
        <v>0.62</v>
      </c>
      <c r="AB154" s="1108" t="e">
        <f t="shared" si="118"/>
        <v>#VALUE!</v>
      </c>
      <c r="AC154" s="1108" t="e">
        <f t="shared" si="119"/>
        <v>#VALUE!</v>
      </c>
      <c r="AD154" s="1108" t="e">
        <f t="shared" si="120"/>
        <v>#VALUE!</v>
      </c>
      <c r="AE154" s="1086" t="e">
        <f t="shared" si="108"/>
        <v>#VALUE!</v>
      </c>
      <c r="AF154" s="1086">
        <f t="shared" si="109"/>
        <v>0</v>
      </c>
      <c r="AG154" s="1109">
        <f>IF(I154&gt;8,tab!C$157,tab!C$160)</f>
        <v>0.5</v>
      </c>
      <c r="AH154" s="1086">
        <f t="shared" si="123"/>
        <v>0</v>
      </c>
      <c r="AI154" s="1086">
        <f t="shared" si="110"/>
        <v>0</v>
      </c>
      <c r="AK154" s="219"/>
      <c r="AM154" s="51"/>
      <c r="AN154" s="51"/>
    </row>
    <row r="155" spans="3:40" ht="13.7" customHeight="1" x14ac:dyDescent="0.2">
      <c r="C155" s="45"/>
      <c r="D155" s="196" t="str">
        <f t="shared" si="103"/>
        <v/>
      </c>
      <c r="E155" s="196" t="str">
        <f t="shared" si="103"/>
        <v/>
      </c>
      <c r="F155" s="196" t="str">
        <f t="shared" si="103"/>
        <v/>
      </c>
      <c r="G155" s="48" t="str">
        <f t="shared" si="121"/>
        <v/>
      </c>
      <c r="H155" s="197" t="str">
        <f t="shared" si="111"/>
        <v/>
      </c>
      <c r="I155" s="48" t="str">
        <f t="shared" si="112"/>
        <v/>
      </c>
      <c r="J155" s="198" t="str">
        <f t="shared" si="104"/>
        <v/>
      </c>
      <c r="K155" s="199" t="str">
        <f t="shared" si="105"/>
        <v/>
      </c>
      <c r="L155" s="964"/>
      <c r="M155" s="961">
        <f t="shared" ref="M155:N155" si="136">IF(M93="","",M93)</f>
        <v>0</v>
      </c>
      <c r="N155" s="961">
        <f t="shared" si="136"/>
        <v>0</v>
      </c>
      <c r="O155" s="1026" t="str">
        <f t="shared" si="114"/>
        <v/>
      </c>
      <c r="P155" s="1026"/>
      <c r="Q155" s="1026" t="str">
        <f t="shared" si="115"/>
        <v/>
      </c>
      <c r="R155" s="964"/>
      <c r="S155" s="1027" t="str">
        <f t="shared" si="106"/>
        <v/>
      </c>
      <c r="T155" s="1015" t="str">
        <f t="shared" si="116"/>
        <v/>
      </c>
      <c r="U155" s="1133" t="str">
        <f t="shared" si="117"/>
        <v/>
      </c>
      <c r="V155" s="491"/>
      <c r="Z155" s="1106" t="str">
        <f t="shared" si="107"/>
        <v/>
      </c>
      <c r="AA155" s="1107">
        <f>+tab!$C$156</f>
        <v>0.62</v>
      </c>
      <c r="AB155" s="1108" t="e">
        <f t="shared" si="118"/>
        <v>#VALUE!</v>
      </c>
      <c r="AC155" s="1108" t="e">
        <f t="shared" si="119"/>
        <v>#VALUE!</v>
      </c>
      <c r="AD155" s="1108" t="e">
        <f t="shared" si="120"/>
        <v>#VALUE!</v>
      </c>
      <c r="AE155" s="1086" t="e">
        <f t="shared" si="108"/>
        <v>#VALUE!</v>
      </c>
      <c r="AF155" s="1086">
        <f t="shared" si="109"/>
        <v>0</v>
      </c>
      <c r="AG155" s="1109">
        <f>IF(I155&gt;8,tab!C$157,tab!C$160)</f>
        <v>0.5</v>
      </c>
      <c r="AH155" s="1086">
        <f t="shared" si="123"/>
        <v>0</v>
      </c>
      <c r="AI155" s="1086">
        <f t="shared" si="110"/>
        <v>0</v>
      </c>
      <c r="AK155" s="219"/>
      <c r="AM155" s="51"/>
      <c r="AN155" s="51"/>
    </row>
    <row r="156" spans="3:40" ht="13.7" customHeight="1" x14ac:dyDescent="0.2">
      <c r="C156" s="45"/>
      <c r="D156" s="196" t="str">
        <f t="shared" si="103"/>
        <v/>
      </c>
      <c r="E156" s="196" t="str">
        <f t="shared" si="103"/>
        <v/>
      </c>
      <c r="F156" s="196" t="str">
        <f t="shared" si="103"/>
        <v/>
      </c>
      <c r="G156" s="48" t="str">
        <f t="shared" si="121"/>
        <v/>
      </c>
      <c r="H156" s="197" t="str">
        <f t="shared" si="111"/>
        <v/>
      </c>
      <c r="I156" s="48" t="str">
        <f t="shared" si="112"/>
        <v/>
      </c>
      <c r="J156" s="198" t="str">
        <f t="shared" si="104"/>
        <v/>
      </c>
      <c r="K156" s="199" t="str">
        <f t="shared" si="105"/>
        <v/>
      </c>
      <c r="L156" s="964"/>
      <c r="M156" s="961">
        <f t="shared" ref="M156:N156" si="137">IF(M94="","",M94)</f>
        <v>0</v>
      </c>
      <c r="N156" s="961">
        <f t="shared" si="137"/>
        <v>0</v>
      </c>
      <c r="O156" s="1026" t="str">
        <f t="shared" si="114"/>
        <v/>
      </c>
      <c r="P156" s="1026"/>
      <c r="Q156" s="1026" t="str">
        <f t="shared" si="115"/>
        <v/>
      </c>
      <c r="R156" s="964"/>
      <c r="S156" s="1027" t="str">
        <f t="shared" si="106"/>
        <v/>
      </c>
      <c r="T156" s="1015" t="str">
        <f t="shared" si="116"/>
        <v/>
      </c>
      <c r="U156" s="1133" t="str">
        <f t="shared" si="117"/>
        <v/>
      </c>
      <c r="V156" s="491"/>
      <c r="Z156" s="1106" t="str">
        <f t="shared" si="107"/>
        <v/>
      </c>
      <c r="AA156" s="1107">
        <f>+tab!$C$156</f>
        <v>0.62</v>
      </c>
      <c r="AB156" s="1108" t="e">
        <f t="shared" si="118"/>
        <v>#VALUE!</v>
      </c>
      <c r="AC156" s="1108" t="e">
        <f t="shared" si="119"/>
        <v>#VALUE!</v>
      </c>
      <c r="AD156" s="1108" t="e">
        <f t="shared" si="120"/>
        <v>#VALUE!</v>
      </c>
      <c r="AE156" s="1086" t="e">
        <f t="shared" si="108"/>
        <v>#VALUE!</v>
      </c>
      <c r="AF156" s="1086">
        <f t="shared" si="109"/>
        <v>0</v>
      </c>
      <c r="AG156" s="1109">
        <f>IF(I156&gt;8,tab!C$157,tab!C$160)</f>
        <v>0.5</v>
      </c>
      <c r="AH156" s="1086">
        <f t="shared" si="123"/>
        <v>0</v>
      </c>
      <c r="AI156" s="1086">
        <f t="shared" si="110"/>
        <v>0</v>
      </c>
      <c r="AK156" s="219"/>
      <c r="AM156" s="51"/>
      <c r="AN156" s="51"/>
    </row>
    <row r="157" spans="3:40" ht="13.7" customHeight="1" x14ac:dyDescent="0.2">
      <c r="C157" s="45"/>
      <c r="D157" s="196" t="str">
        <f t="shared" si="103"/>
        <v/>
      </c>
      <c r="E157" s="196" t="str">
        <f t="shared" si="103"/>
        <v/>
      </c>
      <c r="F157" s="196" t="str">
        <f t="shared" si="103"/>
        <v/>
      </c>
      <c r="G157" s="48" t="str">
        <f t="shared" si="121"/>
        <v/>
      </c>
      <c r="H157" s="197" t="str">
        <f t="shared" si="111"/>
        <v/>
      </c>
      <c r="I157" s="48" t="str">
        <f t="shared" si="112"/>
        <v/>
      </c>
      <c r="J157" s="198" t="str">
        <f t="shared" si="104"/>
        <v/>
      </c>
      <c r="K157" s="199" t="str">
        <f t="shared" si="105"/>
        <v/>
      </c>
      <c r="L157" s="964"/>
      <c r="M157" s="961">
        <f t="shared" ref="M157:N157" si="138">IF(M95="","",M95)</f>
        <v>0</v>
      </c>
      <c r="N157" s="961">
        <f t="shared" si="138"/>
        <v>0</v>
      </c>
      <c r="O157" s="1026" t="str">
        <f t="shared" si="114"/>
        <v/>
      </c>
      <c r="P157" s="1026"/>
      <c r="Q157" s="1026" t="str">
        <f t="shared" si="115"/>
        <v/>
      </c>
      <c r="R157" s="964"/>
      <c r="S157" s="1027" t="str">
        <f t="shared" si="106"/>
        <v/>
      </c>
      <c r="T157" s="1015" t="str">
        <f t="shared" si="116"/>
        <v/>
      </c>
      <c r="U157" s="1133" t="str">
        <f t="shared" si="117"/>
        <v/>
      </c>
      <c r="V157" s="491"/>
      <c r="Z157" s="1106" t="str">
        <f t="shared" si="107"/>
        <v/>
      </c>
      <c r="AA157" s="1107">
        <f>+tab!$C$156</f>
        <v>0.62</v>
      </c>
      <c r="AB157" s="1108" t="e">
        <f t="shared" si="118"/>
        <v>#VALUE!</v>
      </c>
      <c r="AC157" s="1108" t="e">
        <f t="shared" si="119"/>
        <v>#VALUE!</v>
      </c>
      <c r="AD157" s="1108" t="e">
        <f t="shared" si="120"/>
        <v>#VALUE!</v>
      </c>
      <c r="AE157" s="1086" t="e">
        <f t="shared" si="108"/>
        <v>#VALUE!</v>
      </c>
      <c r="AF157" s="1086">
        <f t="shared" si="109"/>
        <v>0</v>
      </c>
      <c r="AG157" s="1109">
        <f>IF(I157&gt;8,tab!C$157,tab!C$160)</f>
        <v>0.5</v>
      </c>
      <c r="AH157" s="1086">
        <f t="shared" si="123"/>
        <v>0</v>
      </c>
      <c r="AI157" s="1086">
        <f t="shared" si="110"/>
        <v>0</v>
      </c>
      <c r="AK157" s="219"/>
      <c r="AM157" s="51"/>
      <c r="AN157" s="51"/>
    </row>
    <row r="158" spans="3:40" ht="13.7" customHeight="1" x14ac:dyDescent="0.2">
      <c r="C158" s="45"/>
      <c r="D158" s="196" t="str">
        <f t="shared" si="103"/>
        <v/>
      </c>
      <c r="E158" s="196" t="str">
        <f t="shared" si="103"/>
        <v/>
      </c>
      <c r="F158" s="196" t="str">
        <f t="shared" si="103"/>
        <v/>
      </c>
      <c r="G158" s="48" t="str">
        <f t="shared" si="121"/>
        <v/>
      </c>
      <c r="H158" s="197" t="str">
        <f t="shared" si="111"/>
        <v/>
      </c>
      <c r="I158" s="48" t="str">
        <f t="shared" si="112"/>
        <v/>
      </c>
      <c r="J158" s="198" t="str">
        <f t="shared" si="104"/>
        <v/>
      </c>
      <c r="K158" s="199" t="str">
        <f t="shared" si="105"/>
        <v/>
      </c>
      <c r="L158" s="964"/>
      <c r="M158" s="961">
        <f t="shared" ref="M158:N158" si="139">IF(M96="","",M96)</f>
        <v>0</v>
      </c>
      <c r="N158" s="961">
        <f t="shared" si="139"/>
        <v>0</v>
      </c>
      <c r="O158" s="1026" t="str">
        <f t="shared" si="114"/>
        <v/>
      </c>
      <c r="P158" s="1026"/>
      <c r="Q158" s="1026" t="str">
        <f t="shared" si="115"/>
        <v/>
      </c>
      <c r="R158" s="964"/>
      <c r="S158" s="1027" t="str">
        <f t="shared" si="106"/>
        <v/>
      </c>
      <c r="T158" s="1015" t="str">
        <f t="shared" si="116"/>
        <v/>
      </c>
      <c r="U158" s="1133" t="str">
        <f t="shared" si="117"/>
        <v/>
      </c>
      <c r="V158" s="491"/>
      <c r="Z158" s="1106" t="str">
        <f t="shared" si="107"/>
        <v/>
      </c>
      <c r="AA158" s="1107">
        <f>+tab!$C$156</f>
        <v>0.62</v>
      </c>
      <c r="AB158" s="1108" t="e">
        <f t="shared" si="118"/>
        <v>#VALUE!</v>
      </c>
      <c r="AC158" s="1108" t="e">
        <f t="shared" si="119"/>
        <v>#VALUE!</v>
      </c>
      <c r="AD158" s="1108" t="e">
        <f t="shared" si="120"/>
        <v>#VALUE!</v>
      </c>
      <c r="AE158" s="1086" t="e">
        <f t="shared" si="108"/>
        <v>#VALUE!</v>
      </c>
      <c r="AF158" s="1086">
        <f t="shared" si="109"/>
        <v>0</v>
      </c>
      <c r="AG158" s="1109">
        <f>IF(I158&gt;8,tab!C$157,tab!C$160)</f>
        <v>0.5</v>
      </c>
      <c r="AH158" s="1086">
        <f t="shared" si="123"/>
        <v>0</v>
      </c>
      <c r="AI158" s="1086">
        <f t="shared" si="110"/>
        <v>0</v>
      </c>
      <c r="AK158" s="219"/>
      <c r="AM158" s="51"/>
      <c r="AN158" s="51"/>
    </row>
    <row r="159" spans="3:40" ht="13.7" customHeight="1" x14ac:dyDescent="0.2">
      <c r="C159" s="45"/>
      <c r="D159" s="196" t="str">
        <f t="shared" si="103"/>
        <v/>
      </c>
      <c r="E159" s="196" t="str">
        <f t="shared" si="103"/>
        <v/>
      </c>
      <c r="F159" s="196" t="str">
        <f t="shared" si="103"/>
        <v/>
      </c>
      <c r="G159" s="48" t="str">
        <f t="shared" si="121"/>
        <v/>
      </c>
      <c r="H159" s="197" t="str">
        <f t="shared" si="111"/>
        <v/>
      </c>
      <c r="I159" s="48" t="str">
        <f t="shared" si="112"/>
        <v/>
      </c>
      <c r="J159" s="198" t="str">
        <f t="shared" si="104"/>
        <v/>
      </c>
      <c r="K159" s="199" t="str">
        <f t="shared" si="105"/>
        <v/>
      </c>
      <c r="L159" s="964"/>
      <c r="M159" s="961">
        <f t="shared" ref="M159:N159" si="140">IF(M97="","",M97)</f>
        <v>0</v>
      </c>
      <c r="N159" s="961">
        <f t="shared" si="140"/>
        <v>0</v>
      </c>
      <c r="O159" s="1026" t="str">
        <f t="shared" si="114"/>
        <v/>
      </c>
      <c r="P159" s="1026"/>
      <c r="Q159" s="1026" t="str">
        <f t="shared" si="115"/>
        <v/>
      </c>
      <c r="R159" s="964"/>
      <c r="S159" s="1027" t="str">
        <f t="shared" si="106"/>
        <v/>
      </c>
      <c r="T159" s="1015" t="str">
        <f t="shared" si="116"/>
        <v/>
      </c>
      <c r="U159" s="1133" t="str">
        <f t="shared" si="117"/>
        <v/>
      </c>
      <c r="V159" s="491"/>
      <c r="Z159" s="1106" t="str">
        <f t="shared" si="107"/>
        <v/>
      </c>
      <c r="AA159" s="1107">
        <f>+tab!$C$156</f>
        <v>0.62</v>
      </c>
      <c r="AB159" s="1108" t="e">
        <f t="shared" si="118"/>
        <v>#VALUE!</v>
      </c>
      <c r="AC159" s="1108" t="e">
        <f t="shared" si="119"/>
        <v>#VALUE!</v>
      </c>
      <c r="AD159" s="1108" t="e">
        <f t="shared" si="120"/>
        <v>#VALUE!</v>
      </c>
      <c r="AE159" s="1086" t="e">
        <f t="shared" si="108"/>
        <v>#VALUE!</v>
      </c>
      <c r="AF159" s="1086">
        <f t="shared" si="109"/>
        <v>0</v>
      </c>
      <c r="AG159" s="1109">
        <f>IF(I159&gt;8,tab!C$157,tab!C$160)</f>
        <v>0.5</v>
      </c>
      <c r="AH159" s="1086">
        <f t="shared" si="123"/>
        <v>0</v>
      </c>
      <c r="AI159" s="1086">
        <f t="shared" si="110"/>
        <v>0</v>
      </c>
      <c r="AK159" s="219"/>
      <c r="AM159" s="51"/>
      <c r="AN159" s="51"/>
    </row>
    <row r="160" spans="3:40" ht="13.7" customHeight="1" x14ac:dyDescent="0.2">
      <c r="C160" s="45"/>
      <c r="D160" s="196" t="str">
        <f t="shared" ref="D160:F179" si="141">IF(D98=0,"",D98)</f>
        <v/>
      </c>
      <c r="E160" s="196" t="str">
        <f t="shared" si="141"/>
        <v/>
      </c>
      <c r="F160" s="196" t="str">
        <f t="shared" si="141"/>
        <v/>
      </c>
      <c r="G160" s="48" t="str">
        <f t="shared" si="121"/>
        <v/>
      </c>
      <c r="H160" s="197" t="str">
        <f t="shared" si="111"/>
        <v/>
      </c>
      <c r="I160" s="48" t="str">
        <f t="shared" si="112"/>
        <v/>
      </c>
      <c r="J160" s="198" t="str">
        <f t="shared" si="104"/>
        <v/>
      </c>
      <c r="K160" s="199" t="str">
        <f t="shared" ref="K160:K179" si="142">IF(K98="","",K98)</f>
        <v/>
      </c>
      <c r="L160" s="964"/>
      <c r="M160" s="961">
        <f t="shared" ref="M160:N160" si="143">IF(M98="","",M98)</f>
        <v>0</v>
      </c>
      <c r="N160" s="961">
        <f t="shared" si="143"/>
        <v>0</v>
      </c>
      <c r="O160" s="1026" t="str">
        <f t="shared" si="114"/>
        <v/>
      </c>
      <c r="P160" s="1026"/>
      <c r="Q160" s="1026" t="str">
        <f t="shared" si="115"/>
        <v/>
      </c>
      <c r="R160" s="964"/>
      <c r="S160" s="1027" t="str">
        <f t="shared" si="106"/>
        <v/>
      </c>
      <c r="T160" s="1015" t="str">
        <f t="shared" si="116"/>
        <v/>
      </c>
      <c r="U160" s="1133" t="str">
        <f t="shared" si="117"/>
        <v/>
      </c>
      <c r="V160" s="491"/>
      <c r="Z160" s="1106" t="str">
        <f t="shared" si="107"/>
        <v/>
      </c>
      <c r="AA160" s="1107">
        <f>+tab!$C$156</f>
        <v>0.62</v>
      </c>
      <c r="AB160" s="1108" t="e">
        <f t="shared" si="118"/>
        <v>#VALUE!</v>
      </c>
      <c r="AC160" s="1108" t="e">
        <f t="shared" si="119"/>
        <v>#VALUE!</v>
      </c>
      <c r="AD160" s="1108" t="e">
        <f t="shared" si="120"/>
        <v>#VALUE!</v>
      </c>
      <c r="AE160" s="1086" t="e">
        <f t="shared" si="108"/>
        <v>#VALUE!</v>
      </c>
      <c r="AF160" s="1086">
        <f t="shared" si="109"/>
        <v>0</v>
      </c>
      <c r="AG160" s="1109">
        <f>IF(I160&gt;8,tab!C$157,tab!C$160)</f>
        <v>0.5</v>
      </c>
      <c r="AH160" s="1086">
        <f t="shared" si="123"/>
        <v>0</v>
      </c>
      <c r="AI160" s="1086">
        <f t="shared" si="110"/>
        <v>0</v>
      </c>
      <c r="AK160" s="219"/>
      <c r="AM160" s="51"/>
      <c r="AN160" s="51"/>
    </row>
    <row r="161" spans="3:40" ht="13.7" customHeight="1" x14ac:dyDescent="0.2">
      <c r="C161" s="45"/>
      <c r="D161" s="196" t="str">
        <f t="shared" si="141"/>
        <v/>
      </c>
      <c r="E161" s="196" t="str">
        <f t="shared" si="141"/>
        <v/>
      </c>
      <c r="F161" s="196" t="str">
        <f t="shared" si="141"/>
        <v/>
      </c>
      <c r="G161" s="48" t="str">
        <f t="shared" si="121"/>
        <v/>
      </c>
      <c r="H161" s="197" t="str">
        <f t="shared" si="111"/>
        <v/>
      </c>
      <c r="I161" s="48" t="str">
        <f t="shared" si="112"/>
        <v/>
      </c>
      <c r="J161" s="198" t="str">
        <f t="shared" si="104"/>
        <v/>
      </c>
      <c r="K161" s="199" t="str">
        <f t="shared" si="142"/>
        <v/>
      </c>
      <c r="L161" s="964"/>
      <c r="M161" s="961">
        <f t="shared" ref="M161:N161" si="144">IF(M99="","",M99)</f>
        <v>0</v>
      </c>
      <c r="N161" s="961">
        <f t="shared" si="144"/>
        <v>0</v>
      </c>
      <c r="O161" s="1026" t="str">
        <f t="shared" si="114"/>
        <v/>
      </c>
      <c r="P161" s="1026"/>
      <c r="Q161" s="1026" t="str">
        <f t="shared" si="115"/>
        <v/>
      </c>
      <c r="R161" s="964"/>
      <c r="S161" s="1027" t="str">
        <f t="shared" si="106"/>
        <v/>
      </c>
      <c r="T161" s="1015" t="str">
        <f t="shared" si="116"/>
        <v/>
      </c>
      <c r="U161" s="1133" t="str">
        <f t="shared" si="117"/>
        <v/>
      </c>
      <c r="V161" s="491"/>
      <c r="Z161" s="1106" t="str">
        <f t="shared" si="107"/>
        <v/>
      </c>
      <c r="AA161" s="1107">
        <f>+tab!$C$156</f>
        <v>0.62</v>
      </c>
      <c r="AB161" s="1108" t="e">
        <f t="shared" si="118"/>
        <v>#VALUE!</v>
      </c>
      <c r="AC161" s="1108" t="e">
        <f t="shared" si="119"/>
        <v>#VALUE!</v>
      </c>
      <c r="AD161" s="1108" t="e">
        <f t="shared" si="120"/>
        <v>#VALUE!</v>
      </c>
      <c r="AE161" s="1086" t="e">
        <f t="shared" si="108"/>
        <v>#VALUE!</v>
      </c>
      <c r="AF161" s="1086">
        <f t="shared" si="109"/>
        <v>0</v>
      </c>
      <c r="AG161" s="1109">
        <f>IF(I161&gt;8,tab!C$157,tab!C$160)</f>
        <v>0.5</v>
      </c>
      <c r="AH161" s="1086">
        <f t="shared" si="123"/>
        <v>0</v>
      </c>
      <c r="AI161" s="1086">
        <f t="shared" si="110"/>
        <v>0</v>
      </c>
      <c r="AK161" s="219"/>
      <c r="AM161" s="51"/>
      <c r="AN161" s="51"/>
    </row>
    <row r="162" spans="3:40" ht="13.7" customHeight="1" x14ac:dyDescent="0.2">
      <c r="C162" s="45"/>
      <c r="D162" s="196" t="str">
        <f t="shared" si="141"/>
        <v/>
      </c>
      <c r="E162" s="196" t="str">
        <f t="shared" si="141"/>
        <v/>
      </c>
      <c r="F162" s="196" t="str">
        <f t="shared" si="141"/>
        <v/>
      </c>
      <c r="G162" s="48" t="str">
        <f t="shared" si="121"/>
        <v/>
      </c>
      <c r="H162" s="197" t="str">
        <f t="shared" si="111"/>
        <v/>
      </c>
      <c r="I162" s="48" t="str">
        <f t="shared" si="112"/>
        <v/>
      </c>
      <c r="J162" s="198" t="str">
        <f t="shared" si="104"/>
        <v/>
      </c>
      <c r="K162" s="199" t="str">
        <f t="shared" si="142"/>
        <v/>
      </c>
      <c r="L162" s="964"/>
      <c r="M162" s="961">
        <f t="shared" ref="M162:N162" si="145">IF(M100="","",M100)</f>
        <v>0</v>
      </c>
      <c r="N162" s="961">
        <f t="shared" si="145"/>
        <v>0</v>
      </c>
      <c r="O162" s="1026" t="str">
        <f t="shared" si="114"/>
        <v/>
      </c>
      <c r="P162" s="1026"/>
      <c r="Q162" s="1026" t="str">
        <f t="shared" si="115"/>
        <v/>
      </c>
      <c r="R162" s="964"/>
      <c r="S162" s="1027" t="str">
        <f t="shared" si="106"/>
        <v/>
      </c>
      <c r="T162" s="1015" t="str">
        <f t="shared" si="116"/>
        <v/>
      </c>
      <c r="U162" s="1133" t="str">
        <f t="shared" si="117"/>
        <v/>
      </c>
      <c r="V162" s="491"/>
      <c r="Z162" s="1106" t="str">
        <f t="shared" si="107"/>
        <v/>
      </c>
      <c r="AA162" s="1107">
        <f>+tab!$C$156</f>
        <v>0.62</v>
      </c>
      <c r="AB162" s="1108" t="e">
        <f t="shared" si="118"/>
        <v>#VALUE!</v>
      </c>
      <c r="AC162" s="1108" t="e">
        <f t="shared" si="119"/>
        <v>#VALUE!</v>
      </c>
      <c r="AD162" s="1108" t="e">
        <f t="shared" si="120"/>
        <v>#VALUE!</v>
      </c>
      <c r="AE162" s="1086" t="e">
        <f t="shared" si="108"/>
        <v>#VALUE!</v>
      </c>
      <c r="AF162" s="1086">
        <f t="shared" si="109"/>
        <v>0</v>
      </c>
      <c r="AG162" s="1109">
        <f>IF(I162&gt;8,tab!C$157,tab!C$160)</f>
        <v>0.5</v>
      </c>
      <c r="AH162" s="1086">
        <f t="shared" si="123"/>
        <v>0</v>
      </c>
      <c r="AI162" s="1086">
        <f t="shared" si="110"/>
        <v>0</v>
      </c>
      <c r="AK162" s="219"/>
      <c r="AM162" s="51"/>
      <c r="AN162" s="51"/>
    </row>
    <row r="163" spans="3:40" ht="13.7" customHeight="1" x14ac:dyDescent="0.2">
      <c r="C163" s="45"/>
      <c r="D163" s="196" t="str">
        <f t="shared" si="141"/>
        <v/>
      </c>
      <c r="E163" s="196" t="str">
        <f t="shared" si="141"/>
        <v/>
      </c>
      <c r="F163" s="196" t="str">
        <f t="shared" si="141"/>
        <v/>
      </c>
      <c r="G163" s="48" t="str">
        <f t="shared" si="121"/>
        <v/>
      </c>
      <c r="H163" s="197" t="str">
        <f t="shared" si="111"/>
        <v/>
      </c>
      <c r="I163" s="48" t="str">
        <f t="shared" si="112"/>
        <v/>
      </c>
      <c r="J163" s="198" t="str">
        <f t="shared" si="104"/>
        <v/>
      </c>
      <c r="K163" s="199" t="str">
        <f t="shared" si="142"/>
        <v/>
      </c>
      <c r="L163" s="964"/>
      <c r="M163" s="961">
        <f t="shared" ref="M163:N163" si="146">IF(M101="","",M101)</f>
        <v>0</v>
      </c>
      <c r="N163" s="961">
        <f t="shared" si="146"/>
        <v>0</v>
      </c>
      <c r="O163" s="1026" t="str">
        <f t="shared" si="114"/>
        <v/>
      </c>
      <c r="P163" s="1026"/>
      <c r="Q163" s="1026" t="str">
        <f t="shared" si="115"/>
        <v/>
      </c>
      <c r="R163" s="964"/>
      <c r="S163" s="1027" t="str">
        <f t="shared" si="106"/>
        <v/>
      </c>
      <c r="T163" s="1015" t="str">
        <f t="shared" si="116"/>
        <v/>
      </c>
      <c r="U163" s="1133" t="str">
        <f t="shared" si="117"/>
        <v/>
      </c>
      <c r="V163" s="491"/>
      <c r="Z163" s="1106" t="str">
        <f t="shared" si="107"/>
        <v/>
      </c>
      <c r="AA163" s="1107">
        <f>+tab!$C$156</f>
        <v>0.62</v>
      </c>
      <c r="AB163" s="1108" t="e">
        <f t="shared" si="118"/>
        <v>#VALUE!</v>
      </c>
      <c r="AC163" s="1108" t="e">
        <f t="shared" si="119"/>
        <v>#VALUE!</v>
      </c>
      <c r="AD163" s="1108" t="e">
        <f t="shared" si="120"/>
        <v>#VALUE!</v>
      </c>
      <c r="AE163" s="1086" t="e">
        <f t="shared" si="108"/>
        <v>#VALUE!</v>
      </c>
      <c r="AF163" s="1086">
        <f t="shared" si="109"/>
        <v>0</v>
      </c>
      <c r="AG163" s="1109">
        <f>IF(I163&gt;8,tab!C$157,tab!C$160)</f>
        <v>0.5</v>
      </c>
      <c r="AH163" s="1086">
        <f t="shared" si="123"/>
        <v>0</v>
      </c>
      <c r="AI163" s="1086">
        <f t="shared" si="110"/>
        <v>0</v>
      </c>
      <c r="AK163" s="219"/>
      <c r="AM163" s="51"/>
      <c r="AN163" s="51"/>
    </row>
    <row r="164" spans="3:40" ht="13.7" customHeight="1" x14ac:dyDescent="0.2">
      <c r="C164" s="45"/>
      <c r="D164" s="196" t="str">
        <f t="shared" si="141"/>
        <v/>
      </c>
      <c r="E164" s="196" t="str">
        <f t="shared" si="141"/>
        <v/>
      </c>
      <c r="F164" s="196" t="str">
        <f t="shared" si="141"/>
        <v/>
      </c>
      <c r="G164" s="48" t="str">
        <f t="shared" si="121"/>
        <v/>
      </c>
      <c r="H164" s="197" t="str">
        <f t="shared" si="111"/>
        <v/>
      </c>
      <c r="I164" s="48" t="str">
        <f t="shared" si="112"/>
        <v/>
      </c>
      <c r="J164" s="198" t="str">
        <f t="shared" si="104"/>
        <v/>
      </c>
      <c r="K164" s="199" t="str">
        <f t="shared" si="142"/>
        <v/>
      </c>
      <c r="L164" s="964"/>
      <c r="M164" s="961">
        <f t="shared" ref="M164:N164" si="147">IF(M102="","",M102)</f>
        <v>0</v>
      </c>
      <c r="N164" s="961">
        <f t="shared" si="147"/>
        <v>0</v>
      </c>
      <c r="O164" s="1026" t="str">
        <f t="shared" si="114"/>
        <v/>
      </c>
      <c r="P164" s="1026"/>
      <c r="Q164" s="1026" t="str">
        <f t="shared" si="115"/>
        <v/>
      </c>
      <c r="R164" s="964"/>
      <c r="S164" s="1027" t="str">
        <f t="shared" si="106"/>
        <v/>
      </c>
      <c r="T164" s="1015" t="str">
        <f t="shared" si="116"/>
        <v/>
      </c>
      <c r="U164" s="1133" t="str">
        <f t="shared" si="117"/>
        <v/>
      </c>
      <c r="V164" s="491"/>
      <c r="Z164" s="1106" t="str">
        <f t="shared" si="107"/>
        <v/>
      </c>
      <c r="AA164" s="1107">
        <f>+tab!$C$156</f>
        <v>0.62</v>
      </c>
      <c r="AB164" s="1108" t="e">
        <f t="shared" si="118"/>
        <v>#VALUE!</v>
      </c>
      <c r="AC164" s="1108" t="e">
        <f t="shared" si="119"/>
        <v>#VALUE!</v>
      </c>
      <c r="AD164" s="1108" t="e">
        <f t="shared" si="120"/>
        <v>#VALUE!</v>
      </c>
      <c r="AE164" s="1086" t="e">
        <f t="shared" si="108"/>
        <v>#VALUE!</v>
      </c>
      <c r="AF164" s="1086">
        <f t="shared" si="109"/>
        <v>0</v>
      </c>
      <c r="AG164" s="1109">
        <f>IF(I164&gt;8,tab!C$157,tab!C$160)</f>
        <v>0.5</v>
      </c>
      <c r="AH164" s="1086">
        <f t="shared" si="123"/>
        <v>0</v>
      </c>
      <c r="AI164" s="1086">
        <f t="shared" si="110"/>
        <v>0</v>
      </c>
      <c r="AK164" s="219"/>
      <c r="AM164" s="51"/>
      <c r="AN164" s="51"/>
    </row>
    <row r="165" spans="3:40" ht="13.7" customHeight="1" x14ac:dyDescent="0.2">
      <c r="C165" s="45"/>
      <c r="D165" s="196" t="str">
        <f t="shared" si="141"/>
        <v/>
      </c>
      <c r="E165" s="196" t="str">
        <f t="shared" si="141"/>
        <v/>
      </c>
      <c r="F165" s="196" t="str">
        <f t="shared" si="141"/>
        <v/>
      </c>
      <c r="G165" s="48" t="str">
        <f t="shared" si="121"/>
        <v/>
      </c>
      <c r="H165" s="197" t="str">
        <f t="shared" si="111"/>
        <v/>
      </c>
      <c r="I165" s="48" t="str">
        <f t="shared" si="112"/>
        <v/>
      </c>
      <c r="J165" s="198" t="str">
        <f t="shared" si="104"/>
        <v/>
      </c>
      <c r="K165" s="199" t="str">
        <f t="shared" si="142"/>
        <v/>
      </c>
      <c r="L165" s="964"/>
      <c r="M165" s="961">
        <f t="shared" ref="M165:N165" si="148">IF(M103="","",M103)</f>
        <v>0</v>
      </c>
      <c r="N165" s="961">
        <f t="shared" si="148"/>
        <v>0</v>
      </c>
      <c r="O165" s="1026" t="str">
        <f t="shared" si="114"/>
        <v/>
      </c>
      <c r="P165" s="1026"/>
      <c r="Q165" s="1026" t="str">
        <f t="shared" si="115"/>
        <v/>
      </c>
      <c r="R165" s="964"/>
      <c r="S165" s="1027" t="str">
        <f t="shared" si="106"/>
        <v/>
      </c>
      <c r="T165" s="1015" t="str">
        <f t="shared" si="116"/>
        <v/>
      </c>
      <c r="U165" s="1133" t="str">
        <f t="shared" si="117"/>
        <v/>
      </c>
      <c r="V165" s="491"/>
      <c r="Z165" s="1106" t="str">
        <f t="shared" si="107"/>
        <v/>
      </c>
      <c r="AA165" s="1107">
        <f>+tab!$C$156</f>
        <v>0.62</v>
      </c>
      <c r="AB165" s="1108" t="e">
        <f t="shared" si="118"/>
        <v>#VALUE!</v>
      </c>
      <c r="AC165" s="1108" t="e">
        <f t="shared" si="119"/>
        <v>#VALUE!</v>
      </c>
      <c r="AD165" s="1108" t="e">
        <f t="shared" si="120"/>
        <v>#VALUE!</v>
      </c>
      <c r="AE165" s="1086" t="e">
        <f t="shared" si="108"/>
        <v>#VALUE!</v>
      </c>
      <c r="AF165" s="1086">
        <f t="shared" si="109"/>
        <v>0</v>
      </c>
      <c r="AG165" s="1109">
        <f>IF(I165&gt;8,tab!C$157,tab!C$160)</f>
        <v>0.5</v>
      </c>
      <c r="AH165" s="1086">
        <f t="shared" si="123"/>
        <v>0</v>
      </c>
      <c r="AI165" s="1086">
        <f t="shared" si="110"/>
        <v>0</v>
      </c>
      <c r="AK165" s="219"/>
      <c r="AM165" s="51"/>
      <c r="AN165" s="51"/>
    </row>
    <row r="166" spans="3:40" ht="13.7" customHeight="1" x14ac:dyDescent="0.2">
      <c r="C166" s="45"/>
      <c r="D166" s="196" t="str">
        <f t="shared" si="141"/>
        <v/>
      </c>
      <c r="E166" s="196" t="str">
        <f t="shared" si="141"/>
        <v/>
      </c>
      <c r="F166" s="196" t="str">
        <f t="shared" si="141"/>
        <v/>
      </c>
      <c r="G166" s="48" t="str">
        <f t="shared" si="121"/>
        <v/>
      </c>
      <c r="H166" s="197" t="str">
        <f t="shared" si="111"/>
        <v/>
      </c>
      <c r="I166" s="48" t="str">
        <f t="shared" si="112"/>
        <v/>
      </c>
      <c r="J166" s="198" t="str">
        <f t="shared" si="104"/>
        <v/>
      </c>
      <c r="K166" s="199" t="str">
        <f t="shared" si="142"/>
        <v/>
      </c>
      <c r="L166" s="964"/>
      <c r="M166" s="961">
        <f t="shared" ref="M166:N166" si="149">IF(M104="","",M104)</f>
        <v>0</v>
      </c>
      <c r="N166" s="961">
        <f t="shared" si="149"/>
        <v>0</v>
      </c>
      <c r="O166" s="1026" t="str">
        <f t="shared" si="114"/>
        <v/>
      </c>
      <c r="P166" s="1026"/>
      <c r="Q166" s="1026" t="str">
        <f t="shared" si="115"/>
        <v/>
      </c>
      <c r="R166" s="964"/>
      <c r="S166" s="1027" t="str">
        <f t="shared" si="106"/>
        <v/>
      </c>
      <c r="T166" s="1015" t="str">
        <f t="shared" si="116"/>
        <v/>
      </c>
      <c r="U166" s="1133" t="str">
        <f t="shared" si="117"/>
        <v/>
      </c>
      <c r="V166" s="491"/>
      <c r="Z166" s="1106" t="str">
        <f t="shared" si="107"/>
        <v/>
      </c>
      <c r="AA166" s="1107">
        <f>+tab!$C$156</f>
        <v>0.62</v>
      </c>
      <c r="AB166" s="1108" t="e">
        <f t="shared" si="118"/>
        <v>#VALUE!</v>
      </c>
      <c r="AC166" s="1108" t="e">
        <f t="shared" si="119"/>
        <v>#VALUE!</v>
      </c>
      <c r="AD166" s="1108" t="e">
        <f t="shared" si="120"/>
        <v>#VALUE!</v>
      </c>
      <c r="AE166" s="1086" t="e">
        <f t="shared" si="108"/>
        <v>#VALUE!</v>
      </c>
      <c r="AF166" s="1086">
        <f t="shared" si="109"/>
        <v>0</v>
      </c>
      <c r="AG166" s="1109">
        <f>IF(I166&gt;8,tab!C$157,tab!C$160)</f>
        <v>0.5</v>
      </c>
      <c r="AH166" s="1086">
        <f t="shared" si="123"/>
        <v>0</v>
      </c>
      <c r="AI166" s="1086">
        <f t="shared" si="110"/>
        <v>0</v>
      </c>
      <c r="AK166" s="219"/>
      <c r="AM166" s="51"/>
      <c r="AN166" s="51"/>
    </row>
    <row r="167" spans="3:40" ht="13.7" customHeight="1" x14ac:dyDescent="0.2">
      <c r="C167" s="45"/>
      <c r="D167" s="196" t="str">
        <f t="shared" si="141"/>
        <v/>
      </c>
      <c r="E167" s="196" t="str">
        <f t="shared" si="141"/>
        <v/>
      </c>
      <c r="F167" s="196" t="str">
        <f t="shared" si="141"/>
        <v/>
      </c>
      <c r="G167" s="48" t="str">
        <f t="shared" si="121"/>
        <v/>
      </c>
      <c r="H167" s="197" t="str">
        <f t="shared" si="111"/>
        <v/>
      </c>
      <c r="I167" s="48" t="str">
        <f t="shared" si="112"/>
        <v/>
      </c>
      <c r="J167" s="198" t="str">
        <f t="shared" si="104"/>
        <v/>
      </c>
      <c r="K167" s="199" t="str">
        <f t="shared" si="142"/>
        <v/>
      </c>
      <c r="L167" s="964"/>
      <c r="M167" s="961">
        <f t="shared" ref="M167:N167" si="150">IF(M105="","",M105)</f>
        <v>0</v>
      </c>
      <c r="N167" s="961">
        <f t="shared" si="150"/>
        <v>0</v>
      </c>
      <c r="O167" s="1026" t="str">
        <f t="shared" si="114"/>
        <v/>
      </c>
      <c r="P167" s="1026"/>
      <c r="Q167" s="1026" t="str">
        <f t="shared" si="115"/>
        <v/>
      </c>
      <c r="R167" s="964"/>
      <c r="S167" s="1027" t="str">
        <f t="shared" si="106"/>
        <v/>
      </c>
      <c r="T167" s="1015" t="str">
        <f t="shared" si="116"/>
        <v/>
      </c>
      <c r="U167" s="1133" t="str">
        <f t="shared" si="117"/>
        <v/>
      </c>
      <c r="V167" s="491"/>
      <c r="Z167" s="1106" t="str">
        <f t="shared" si="107"/>
        <v/>
      </c>
      <c r="AA167" s="1107">
        <f>+tab!$C$156</f>
        <v>0.62</v>
      </c>
      <c r="AB167" s="1108" t="e">
        <f t="shared" si="118"/>
        <v>#VALUE!</v>
      </c>
      <c r="AC167" s="1108" t="e">
        <f t="shared" si="119"/>
        <v>#VALUE!</v>
      </c>
      <c r="AD167" s="1108" t="e">
        <f t="shared" si="120"/>
        <v>#VALUE!</v>
      </c>
      <c r="AE167" s="1086" t="e">
        <f t="shared" si="108"/>
        <v>#VALUE!</v>
      </c>
      <c r="AF167" s="1086">
        <f t="shared" si="109"/>
        <v>0</v>
      </c>
      <c r="AG167" s="1109">
        <f>IF(I167&gt;8,tab!C$157,tab!C$160)</f>
        <v>0.5</v>
      </c>
      <c r="AH167" s="1086">
        <f t="shared" si="123"/>
        <v>0</v>
      </c>
      <c r="AI167" s="1086">
        <f t="shared" si="110"/>
        <v>0</v>
      </c>
      <c r="AK167" s="219"/>
      <c r="AM167" s="51"/>
      <c r="AN167" s="51"/>
    </row>
    <row r="168" spans="3:40" ht="13.7" customHeight="1" x14ac:dyDescent="0.2">
      <c r="C168" s="45"/>
      <c r="D168" s="196" t="str">
        <f t="shared" si="141"/>
        <v/>
      </c>
      <c r="E168" s="196" t="str">
        <f t="shared" si="141"/>
        <v/>
      </c>
      <c r="F168" s="196" t="str">
        <f t="shared" si="141"/>
        <v/>
      </c>
      <c r="G168" s="48" t="str">
        <f t="shared" si="121"/>
        <v/>
      </c>
      <c r="H168" s="197" t="str">
        <f t="shared" si="111"/>
        <v/>
      </c>
      <c r="I168" s="48" t="str">
        <f t="shared" si="112"/>
        <v/>
      </c>
      <c r="J168" s="198" t="str">
        <f t="shared" si="104"/>
        <v/>
      </c>
      <c r="K168" s="199" t="str">
        <f t="shared" si="142"/>
        <v/>
      </c>
      <c r="L168" s="964"/>
      <c r="M168" s="961">
        <f t="shared" ref="M168:N168" si="151">IF(M106="","",M106)</f>
        <v>0</v>
      </c>
      <c r="N168" s="961">
        <f t="shared" si="151"/>
        <v>0</v>
      </c>
      <c r="O168" s="1026" t="str">
        <f t="shared" si="114"/>
        <v/>
      </c>
      <c r="P168" s="1026"/>
      <c r="Q168" s="1026" t="str">
        <f t="shared" si="115"/>
        <v/>
      </c>
      <c r="R168" s="964"/>
      <c r="S168" s="1027" t="str">
        <f t="shared" si="106"/>
        <v/>
      </c>
      <c r="T168" s="1015" t="str">
        <f t="shared" si="116"/>
        <v/>
      </c>
      <c r="U168" s="1133" t="str">
        <f t="shared" si="117"/>
        <v/>
      </c>
      <c r="V168" s="491"/>
      <c r="Z168" s="1106" t="str">
        <f t="shared" si="107"/>
        <v/>
      </c>
      <c r="AA168" s="1107">
        <f>+tab!$C$156</f>
        <v>0.62</v>
      </c>
      <c r="AB168" s="1108" t="e">
        <f t="shared" si="118"/>
        <v>#VALUE!</v>
      </c>
      <c r="AC168" s="1108" t="e">
        <f t="shared" si="119"/>
        <v>#VALUE!</v>
      </c>
      <c r="AD168" s="1108" t="e">
        <f t="shared" si="120"/>
        <v>#VALUE!</v>
      </c>
      <c r="AE168" s="1086" t="e">
        <f t="shared" si="108"/>
        <v>#VALUE!</v>
      </c>
      <c r="AF168" s="1086">
        <f t="shared" si="109"/>
        <v>0</v>
      </c>
      <c r="AG168" s="1109">
        <f>IF(I168&gt;8,tab!C$157,tab!C$160)</f>
        <v>0.5</v>
      </c>
      <c r="AH168" s="1086">
        <f t="shared" si="123"/>
        <v>0</v>
      </c>
      <c r="AI168" s="1086">
        <f t="shared" si="110"/>
        <v>0</v>
      </c>
      <c r="AK168" s="219"/>
      <c r="AM168" s="51"/>
      <c r="AN168" s="51"/>
    </row>
    <row r="169" spans="3:40" ht="13.7" customHeight="1" x14ac:dyDescent="0.2">
      <c r="C169" s="45"/>
      <c r="D169" s="196" t="str">
        <f t="shared" si="141"/>
        <v/>
      </c>
      <c r="E169" s="196" t="str">
        <f t="shared" si="141"/>
        <v/>
      </c>
      <c r="F169" s="196" t="str">
        <f t="shared" si="141"/>
        <v/>
      </c>
      <c r="G169" s="48" t="str">
        <f t="shared" si="121"/>
        <v/>
      </c>
      <c r="H169" s="197" t="str">
        <f t="shared" si="111"/>
        <v/>
      </c>
      <c r="I169" s="48" t="str">
        <f t="shared" si="112"/>
        <v/>
      </c>
      <c r="J169" s="198" t="str">
        <f t="shared" si="104"/>
        <v/>
      </c>
      <c r="K169" s="199" t="str">
        <f t="shared" si="142"/>
        <v/>
      </c>
      <c r="L169" s="964"/>
      <c r="M169" s="961">
        <f t="shared" ref="M169:N169" si="152">IF(M107="","",M107)</f>
        <v>0</v>
      </c>
      <c r="N169" s="961">
        <f t="shared" si="152"/>
        <v>0</v>
      </c>
      <c r="O169" s="1026" t="str">
        <f t="shared" si="114"/>
        <v/>
      </c>
      <c r="P169" s="1026"/>
      <c r="Q169" s="1026" t="str">
        <f t="shared" si="115"/>
        <v/>
      </c>
      <c r="R169" s="964"/>
      <c r="S169" s="1027" t="str">
        <f t="shared" si="106"/>
        <v/>
      </c>
      <c r="T169" s="1015" t="str">
        <f t="shared" si="116"/>
        <v/>
      </c>
      <c r="U169" s="1133" t="str">
        <f t="shared" si="117"/>
        <v/>
      </c>
      <c r="V169" s="491"/>
      <c r="Z169" s="1106" t="str">
        <f t="shared" si="107"/>
        <v/>
      </c>
      <c r="AA169" s="1107">
        <f>+tab!$C$156</f>
        <v>0.62</v>
      </c>
      <c r="AB169" s="1108" t="e">
        <f t="shared" si="118"/>
        <v>#VALUE!</v>
      </c>
      <c r="AC169" s="1108" t="e">
        <f t="shared" si="119"/>
        <v>#VALUE!</v>
      </c>
      <c r="AD169" s="1108" t="e">
        <f t="shared" si="120"/>
        <v>#VALUE!</v>
      </c>
      <c r="AE169" s="1086" t="e">
        <f t="shared" si="108"/>
        <v>#VALUE!</v>
      </c>
      <c r="AF169" s="1086">
        <f t="shared" si="109"/>
        <v>0</v>
      </c>
      <c r="AG169" s="1109">
        <f>IF(I169&gt;8,tab!C$157,tab!C$160)</f>
        <v>0.5</v>
      </c>
      <c r="AH169" s="1086">
        <f t="shared" si="123"/>
        <v>0</v>
      </c>
      <c r="AI169" s="1086">
        <f t="shared" si="110"/>
        <v>0</v>
      </c>
      <c r="AK169" s="219"/>
      <c r="AM169" s="51"/>
      <c r="AN169" s="51"/>
    </row>
    <row r="170" spans="3:40" ht="13.7" customHeight="1" x14ac:dyDescent="0.2">
      <c r="C170" s="45"/>
      <c r="D170" s="196" t="str">
        <f t="shared" si="141"/>
        <v/>
      </c>
      <c r="E170" s="196" t="str">
        <f t="shared" si="141"/>
        <v/>
      </c>
      <c r="F170" s="196" t="str">
        <f t="shared" si="141"/>
        <v/>
      </c>
      <c r="G170" s="48" t="str">
        <f t="shared" si="121"/>
        <v/>
      </c>
      <c r="H170" s="197" t="str">
        <f t="shared" si="111"/>
        <v/>
      </c>
      <c r="I170" s="48" t="str">
        <f t="shared" si="112"/>
        <v/>
      </c>
      <c r="J170" s="198" t="str">
        <f t="shared" si="104"/>
        <v/>
      </c>
      <c r="K170" s="199" t="str">
        <f t="shared" si="142"/>
        <v/>
      </c>
      <c r="L170" s="964"/>
      <c r="M170" s="961">
        <f t="shared" ref="M170:N170" si="153">IF(M108="","",M108)</f>
        <v>0</v>
      </c>
      <c r="N170" s="961">
        <f t="shared" si="153"/>
        <v>0</v>
      </c>
      <c r="O170" s="1026" t="str">
        <f t="shared" si="114"/>
        <v/>
      </c>
      <c r="P170" s="1026"/>
      <c r="Q170" s="1026" t="str">
        <f t="shared" si="115"/>
        <v/>
      </c>
      <c r="R170" s="964"/>
      <c r="S170" s="1027" t="str">
        <f t="shared" si="106"/>
        <v/>
      </c>
      <c r="T170" s="1015" t="str">
        <f t="shared" si="116"/>
        <v/>
      </c>
      <c r="U170" s="1133" t="str">
        <f t="shared" si="117"/>
        <v/>
      </c>
      <c r="V170" s="491"/>
      <c r="Z170" s="1106" t="str">
        <f t="shared" si="107"/>
        <v/>
      </c>
      <c r="AA170" s="1107">
        <f>+tab!$C$156</f>
        <v>0.62</v>
      </c>
      <c r="AB170" s="1108" t="e">
        <f t="shared" si="118"/>
        <v>#VALUE!</v>
      </c>
      <c r="AC170" s="1108" t="e">
        <f t="shared" si="119"/>
        <v>#VALUE!</v>
      </c>
      <c r="AD170" s="1108" t="e">
        <f t="shared" si="120"/>
        <v>#VALUE!</v>
      </c>
      <c r="AE170" s="1086" t="e">
        <f t="shared" si="108"/>
        <v>#VALUE!</v>
      </c>
      <c r="AF170" s="1086">
        <f t="shared" si="109"/>
        <v>0</v>
      </c>
      <c r="AG170" s="1109">
        <f>IF(I170&gt;8,tab!C$157,tab!C$160)</f>
        <v>0.5</v>
      </c>
      <c r="AH170" s="1086">
        <f t="shared" si="123"/>
        <v>0</v>
      </c>
      <c r="AI170" s="1086">
        <f t="shared" si="110"/>
        <v>0</v>
      </c>
      <c r="AK170" s="219"/>
      <c r="AM170" s="51"/>
      <c r="AN170" s="51"/>
    </row>
    <row r="171" spans="3:40" ht="13.7" customHeight="1" x14ac:dyDescent="0.2">
      <c r="C171" s="45"/>
      <c r="D171" s="196" t="str">
        <f t="shared" si="141"/>
        <v/>
      </c>
      <c r="E171" s="196" t="str">
        <f t="shared" si="141"/>
        <v/>
      </c>
      <c r="F171" s="196" t="str">
        <f t="shared" si="141"/>
        <v/>
      </c>
      <c r="G171" s="48" t="str">
        <f t="shared" si="121"/>
        <v/>
      </c>
      <c r="H171" s="197" t="str">
        <f t="shared" si="111"/>
        <v/>
      </c>
      <c r="I171" s="48" t="str">
        <f t="shared" si="112"/>
        <v/>
      </c>
      <c r="J171" s="198" t="str">
        <f t="shared" si="104"/>
        <v/>
      </c>
      <c r="K171" s="199" t="str">
        <f t="shared" si="142"/>
        <v/>
      </c>
      <c r="L171" s="964"/>
      <c r="M171" s="961">
        <f t="shared" ref="M171:N171" si="154">IF(M109="","",M109)</f>
        <v>0</v>
      </c>
      <c r="N171" s="961">
        <f t="shared" si="154"/>
        <v>0</v>
      </c>
      <c r="O171" s="1026" t="str">
        <f t="shared" si="114"/>
        <v/>
      </c>
      <c r="P171" s="1026"/>
      <c r="Q171" s="1026" t="str">
        <f t="shared" si="115"/>
        <v/>
      </c>
      <c r="R171" s="964"/>
      <c r="S171" s="1027" t="str">
        <f t="shared" si="106"/>
        <v/>
      </c>
      <c r="T171" s="1015" t="str">
        <f t="shared" si="116"/>
        <v/>
      </c>
      <c r="U171" s="1133" t="str">
        <f t="shared" si="117"/>
        <v/>
      </c>
      <c r="V171" s="491"/>
      <c r="Z171" s="1106" t="str">
        <f t="shared" si="107"/>
        <v/>
      </c>
      <c r="AA171" s="1107">
        <f>+tab!$C$156</f>
        <v>0.62</v>
      </c>
      <c r="AB171" s="1108" t="e">
        <f t="shared" si="118"/>
        <v>#VALUE!</v>
      </c>
      <c r="AC171" s="1108" t="e">
        <f t="shared" si="119"/>
        <v>#VALUE!</v>
      </c>
      <c r="AD171" s="1108" t="e">
        <f t="shared" si="120"/>
        <v>#VALUE!</v>
      </c>
      <c r="AE171" s="1086" t="e">
        <f t="shared" si="108"/>
        <v>#VALUE!</v>
      </c>
      <c r="AF171" s="1086">
        <f t="shared" si="109"/>
        <v>0</v>
      </c>
      <c r="AG171" s="1109">
        <f>IF(I171&gt;8,tab!C$157,tab!C$160)</f>
        <v>0.5</v>
      </c>
      <c r="AH171" s="1086">
        <f t="shared" si="123"/>
        <v>0</v>
      </c>
      <c r="AI171" s="1086">
        <f t="shared" si="110"/>
        <v>0</v>
      </c>
      <c r="AK171" s="219"/>
      <c r="AM171" s="51"/>
      <c r="AN171" s="51"/>
    </row>
    <row r="172" spans="3:40" ht="13.7" customHeight="1" x14ac:dyDescent="0.2">
      <c r="C172" s="45"/>
      <c r="D172" s="196" t="str">
        <f t="shared" si="141"/>
        <v/>
      </c>
      <c r="E172" s="196" t="str">
        <f t="shared" si="141"/>
        <v/>
      </c>
      <c r="F172" s="196" t="str">
        <f t="shared" si="141"/>
        <v/>
      </c>
      <c r="G172" s="48" t="str">
        <f t="shared" si="121"/>
        <v/>
      </c>
      <c r="H172" s="197" t="str">
        <f t="shared" si="111"/>
        <v/>
      </c>
      <c r="I172" s="48" t="str">
        <f t="shared" si="112"/>
        <v/>
      </c>
      <c r="J172" s="198" t="str">
        <f t="shared" ref="J172:J189" si="155">IF(E172="","",IF(J110+1&gt;VLOOKUP(I172,Schaal2014,22,FALSE),J110,J110+1))</f>
        <v/>
      </c>
      <c r="K172" s="199" t="str">
        <f t="shared" si="142"/>
        <v/>
      </c>
      <c r="L172" s="964"/>
      <c r="M172" s="961">
        <f t="shared" ref="M172:N172" si="156">IF(M110="","",M110)</f>
        <v>0</v>
      </c>
      <c r="N172" s="961">
        <f t="shared" si="156"/>
        <v>0</v>
      </c>
      <c r="O172" s="1026" t="str">
        <f t="shared" si="114"/>
        <v/>
      </c>
      <c r="P172" s="1026"/>
      <c r="Q172" s="1026" t="str">
        <f t="shared" si="115"/>
        <v/>
      </c>
      <c r="R172" s="964"/>
      <c r="S172" s="1027" t="str">
        <f t="shared" ref="S172:S189" si="157">IF(K172="","",(1659*K172-Q172)*AC172)</f>
        <v/>
      </c>
      <c r="T172" s="1015" t="str">
        <f t="shared" si="116"/>
        <v/>
      </c>
      <c r="U172" s="1133" t="str">
        <f t="shared" si="117"/>
        <v/>
      </c>
      <c r="V172" s="491"/>
      <c r="Z172" s="1106" t="str">
        <f t="shared" ref="Z172:Z189" si="158">IF(I172="","",VLOOKUP(I172,Schaal2014,J172+1,FALSE))</f>
        <v/>
      </c>
      <c r="AA172" s="1107">
        <f>+tab!$C$156</f>
        <v>0.62</v>
      </c>
      <c r="AB172" s="1108" t="e">
        <f t="shared" si="118"/>
        <v>#VALUE!</v>
      </c>
      <c r="AC172" s="1108" t="e">
        <f t="shared" si="119"/>
        <v>#VALUE!</v>
      </c>
      <c r="AD172" s="1108" t="e">
        <f t="shared" si="120"/>
        <v>#VALUE!</v>
      </c>
      <c r="AE172" s="1086" t="e">
        <f t="shared" ref="AE172:AE189" si="159">O172+P172</f>
        <v>#VALUE!</v>
      </c>
      <c r="AF172" s="1086">
        <f t="shared" ref="AF172:AF189" si="160">M172+N172</f>
        <v>0</v>
      </c>
      <c r="AG172" s="1109">
        <f>IF(I172&gt;8,tab!C$157,tab!C$160)</f>
        <v>0.5</v>
      </c>
      <c r="AH172" s="1086">
        <f t="shared" ref="AH172:AH189" si="161">IF(G172&lt;25,0,IF(G172=25,25,IF(G172&lt;40,0,IF(G172=40,40,IF(G172&gt;=40,0)))))</f>
        <v>0</v>
      </c>
      <c r="AI172" s="1086">
        <f t="shared" ref="AI172:AI189" si="162">IF(AH172=25,Z172*1.08*K172/2,IF(AH172=40,Z172*1.08*K172,IF(AH172=0,0)))</f>
        <v>0</v>
      </c>
      <c r="AK172" s="219"/>
      <c r="AM172" s="51"/>
      <c r="AN172" s="51"/>
    </row>
    <row r="173" spans="3:40" ht="13.7" customHeight="1" x14ac:dyDescent="0.2">
      <c r="C173" s="45"/>
      <c r="D173" s="196" t="str">
        <f t="shared" si="141"/>
        <v/>
      </c>
      <c r="E173" s="196" t="str">
        <f t="shared" si="141"/>
        <v/>
      </c>
      <c r="F173" s="196" t="str">
        <f t="shared" si="141"/>
        <v/>
      </c>
      <c r="G173" s="48" t="str">
        <f t="shared" si="121"/>
        <v/>
      </c>
      <c r="H173" s="197" t="str">
        <f t="shared" si="111"/>
        <v/>
      </c>
      <c r="I173" s="48" t="str">
        <f t="shared" si="112"/>
        <v/>
      </c>
      <c r="J173" s="198" t="str">
        <f t="shared" si="155"/>
        <v/>
      </c>
      <c r="K173" s="199" t="str">
        <f t="shared" si="142"/>
        <v/>
      </c>
      <c r="L173" s="964"/>
      <c r="M173" s="961">
        <f t="shared" ref="M173:N173" si="163">IF(M111="","",M111)</f>
        <v>0</v>
      </c>
      <c r="N173" s="961">
        <f t="shared" si="163"/>
        <v>0</v>
      </c>
      <c r="O173" s="1026" t="str">
        <f t="shared" si="114"/>
        <v/>
      </c>
      <c r="P173" s="1026"/>
      <c r="Q173" s="1026" t="str">
        <f t="shared" si="115"/>
        <v/>
      </c>
      <c r="R173" s="964"/>
      <c r="S173" s="1027" t="str">
        <f t="shared" si="157"/>
        <v/>
      </c>
      <c r="T173" s="1015" t="str">
        <f t="shared" si="116"/>
        <v/>
      </c>
      <c r="U173" s="1133" t="str">
        <f t="shared" si="117"/>
        <v/>
      </c>
      <c r="V173" s="491"/>
      <c r="Z173" s="1106" t="str">
        <f t="shared" si="158"/>
        <v/>
      </c>
      <c r="AA173" s="1107">
        <f>+tab!$C$156</f>
        <v>0.62</v>
      </c>
      <c r="AB173" s="1108" t="e">
        <f t="shared" si="118"/>
        <v>#VALUE!</v>
      </c>
      <c r="AC173" s="1108" t="e">
        <f t="shared" si="119"/>
        <v>#VALUE!</v>
      </c>
      <c r="AD173" s="1108" t="e">
        <f t="shared" si="120"/>
        <v>#VALUE!</v>
      </c>
      <c r="AE173" s="1086" t="e">
        <f t="shared" si="159"/>
        <v>#VALUE!</v>
      </c>
      <c r="AF173" s="1086">
        <f t="shared" si="160"/>
        <v>0</v>
      </c>
      <c r="AG173" s="1109">
        <f>IF(I173&gt;8,tab!C$157,tab!C$160)</f>
        <v>0.5</v>
      </c>
      <c r="AH173" s="1086">
        <f t="shared" si="161"/>
        <v>0</v>
      </c>
      <c r="AI173" s="1086">
        <f t="shared" si="162"/>
        <v>0</v>
      </c>
      <c r="AK173" s="219"/>
      <c r="AM173" s="51"/>
      <c r="AN173" s="51"/>
    </row>
    <row r="174" spans="3:40" ht="13.7" customHeight="1" x14ac:dyDescent="0.2">
      <c r="C174" s="45"/>
      <c r="D174" s="196" t="str">
        <f t="shared" si="141"/>
        <v/>
      </c>
      <c r="E174" s="196" t="str">
        <f t="shared" si="141"/>
        <v/>
      </c>
      <c r="F174" s="196" t="str">
        <f t="shared" si="141"/>
        <v/>
      </c>
      <c r="G174" s="48" t="str">
        <f t="shared" si="121"/>
        <v/>
      </c>
      <c r="H174" s="197" t="str">
        <f t="shared" si="111"/>
        <v/>
      </c>
      <c r="I174" s="48" t="str">
        <f t="shared" si="112"/>
        <v/>
      </c>
      <c r="J174" s="198" t="str">
        <f t="shared" si="155"/>
        <v/>
      </c>
      <c r="K174" s="199" t="str">
        <f t="shared" si="142"/>
        <v/>
      </c>
      <c r="L174" s="964"/>
      <c r="M174" s="961">
        <f t="shared" ref="M174:N174" si="164">IF(M112="","",M112)</f>
        <v>0</v>
      </c>
      <c r="N174" s="961">
        <f t="shared" si="164"/>
        <v>0</v>
      </c>
      <c r="O174" s="1026" t="str">
        <f t="shared" si="114"/>
        <v/>
      </c>
      <c r="P174" s="1026"/>
      <c r="Q174" s="1026" t="str">
        <f t="shared" si="115"/>
        <v/>
      </c>
      <c r="R174" s="964"/>
      <c r="S174" s="1027" t="str">
        <f t="shared" si="157"/>
        <v/>
      </c>
      <c r="T174" s="1015" t="str">
        <f t="shared" si="116"/>
        <v/>
      </c>
      <c r="U174" s="1133" t="str">
        <f t="shared" si="117"/>
        <v/>
      </c>
      <c r="V174" s="491"/>
      <c r="Z174" s="1106" t="str">
        <f t="shared" si="158"/>
        <v/>
      </c>
      <c r="AA174" s="1107">
        <f>+tab!$C$156</f>
        <v>0.62</v>
      </c>
      <c r="AB174" s="1108" t="e">
        <f t="shared" si="118"/>
        <v>#VALUE!</v>
      </c>
      <c r="AC174" s="1108" t="e">
        <f t="shared" si="119"/>
        <v>#VALUE!</v>
      </c>
      <c r="AD174" s="1108" t="e">
        <f t="shared" si="120"/>
        <v>#VALUE!</v>
      </c>
      <c r="AE174" s="1086" t="e">
        <f t="shared" si="159"/>
        <v>#VALUE!</v>
      </c>
      <c r="AF174" s="1086">
        <f t="shared" si="160"/>
        <v>0</v>
      </c>
      <c r="AG174" s="1109">
        <f>IF(I174&gt;8,tab!C$157,tab!C$160)</f>
        <v>0.5</v>
      </c>
      <c r="AH174" s="1086">
        <f t="shared" si="161"/>
        <v>0</v>
      </c>
      <c r="AI174" s="1086">
        <f t="shared" si="162"/>
        <v>0</v>
      </c>
      <c r="AK174" s="219"/>
      <c r="AM174" s="51"/>
      <c r="AN174" s="51"/>
    </row>
    <row r="175" spans="3:40" ht="13.7" customHeight="1" x14ac:dyDescent="0.2">
      <c r="C175" s="45"/>
      <c r="D175" s="196" t="str">
        <f t="shared" si="141"/>
        <v/>
      </c>
      <c r="E175" s="196" t="str">
        <f t="shared" si="141"/>
        <v/>
      </c>
      <c r="F175" s="196" t="str">
        <f t="shared" si="141"/>
        <v/>
      </c>
      <c r="G175" s="48" t="str">
        <f t="shared" si="121"/>
        <v/>
      </c>
      <c r="H175" s="197" t="str">
        <f t="shared" si="111"/>
        <v/>
      </c>
      <c r="I175" s="48" t="str">
        <f t="shared" si="112"/>
        <v/>
      </c>
      <c r="J175" s="198" t="str">
        <f t="shared" si="155"/>
        <v/>
      </c>
      <c r="K175" s="199" t="str">
        <f t="shared" si="142"/>
        <v/>
      </c>
      <c r="L175" s="964"/>
      <c r="M175" s="961">
        <f t="shared" ref="M175:N175" si="165">IF(M113="","",M113)</f>
        <v>0</v>
      </c>
      <c r="N175" s="961">
        <f t="shared" si="165"/>
        <v>0</v>
      </c>
      <c r="O175" s="1026" t="str">
        <f t="shared" si="114"/>
        <v/>
      </c>
      <c r="P175" s="1026"/>
      <c r="Q175" s="1026" t="str">
        <f t="shared" si="115"/>
        <v/>
      </c>
      <c r="R175" s="964"/>
      <c r="S175" s="1027" t="str">
        <f t="shared" si="157"/>
        <v/>
      </c>
      <c r="T175" s="1015" t="str">
        <f t="shared" si="116"/>
        <v/>
      </c>
      <c r="U175" s="1133" t="str">
        <f t="shared" si="117"/>
        <v/>
      </c>
      <c r="V175" s="491"/>
      <c r="Z175" s="1106" t="str">
        <f t="shared" si="158"/>
        <v/>
      </c>
      <c r="AA175" s="1107">
        <f>+tab!$C$156</f>
        <v>0.62</v>
      </c>
      <c r="AB175" s="1108" t="e">
        <f t="shared" si="118"/>
        <v>#VALUE!</v>
      </c>
      <c r="AC175" s="1108" t="e">
        <f t="shared" si="119"/>
        <v>#VALUE!</v>
      </c>
      <c r="AD175" s="1108" t="e">
        <f t="shared" si="120"/>
        <v>#VALUE!</v>
      </c>
      <c r="AE175" s="1086" t="e">
        <f t="shared" si="159"/>
        <v>#VALUE!</v>
      </c>
      <c r="AF175" s="1086">
        <f t="shared" si="160"/>
        <v>0</v>
      </c>
      <c r="AG175" s="1109">
        <f>IF(I175&gt;8,tab!C$157,tab!C$160)</f>
        <v>0.5</v>
      </c>
      <c r="AH175" s="1086">
        <f t="shared" si="161"/>
        <v>0</v>
      </c>
      <c r="AI175" s="1086">
        <f t="shared" si="162"/>
        <v>0</v>
      </c>
      <c r="AK175" s="219"/>
      <c r="AM175" s="51"/>
      <c r="AN175" s="51"/>
    </row>
    <row r="176" spans="3:40" ht="13.7" customHeight="1" x14ac:dyDescent="0.2">
      <c r="C176" s="45"/>
      <c r="D176" s="196" t="str">
        <f t="shared" si="141"/>
        <v/>
      </c>
      <c r="E176" s="196" t="str">
        <f t="shared" si="141"/>
        <v/>
      </c>
      <c r="F176" s="196" t="str">
        <f t="shared" si="141"/>
        <v/>
      </c>
      <c r="G176" s="48" t="str">
        <f t="shared" si="121"/>
        <v/>
      </c>
      <c r="H176" s="197" t="str">
        <f t="shared" si="111"/>
        <v/>
      </c>
      <c r="I176" s="48" t="str">
        <f t="shared" si="112"/>
        <v/>
      </c>
      <c r="J176" s="198" t="str">
        <f t="shared" si="155"/>
        <v/>
      </c>
      <c r="K176" s="199" t="str">
        <f t="shared" si="142"/>
        <v/>
      </c>
      <c r="L176" s="964"/>
      <c r="M176" s="961">
        <f t="shared" ref="M176:N176" si="166">IF(M114="","",M114)</f>
        <v>0</v>
      </c>
      <c r="N176" s="961">
        <f t="shared" si="166"/>
        <v>0</v>
      </c>
      <c r="O176" s="1026" t="str">
        <f t="shared" si="114"/>
        <v/>
      </c>
      <c r="P176" s="1026"/>
      <c r="Q176" s="1026" t="str">
        <f t="shared" si="115"/>
        <v/>
      </c>
      <c r="R176" s="964"/>
      <c r="S176" s="1027" t="str">
        <f t="shared" si="157"/>
        <v/>
      </c>
      <c r="T176" s="1015" t="str">
        <f t="shared" si="116"/>
        <v/>
      </c>
      <c r="U176" s="1133" t="str">
        <f t="shared" si="117"/>
        <v/>
      </c>
      <c r="V176" s="491"/>
      <c r="Z176" s="1106" t="str">
        <f t="shared" si="158"/>
        <v/>
      </c>
      <c r="AA176" s="1107">
        <f>+tab!$C$156</f>
        <v>0.62</v>
      </c>
      <c r="AB176" s="1108" t="e">
        <f t="shared" si="118"/>
        <v>#VALUE!</v>
      </c>
      <c r="AC176" s="1108" t="e">
        <f t="shared" si="119"/>
        <v>#VALUE!</v>
      </c>
      <c r="AD176" s="1108" t="e">
        <f t="shared" si="120"/>
        <v>#VALUE!</v>
      </c>
      <c r="AE176" s="1086" t="e">
        <f t="shared" si="159"/>
        <v>#VALUE!</v>
      </c>
      <c r="AF176" s="1086">
        <f t="shared" si="160"/>
        <v>0</v>
      </c>
      <c r="AG176" s="1109">
        <f>IF(I176&gt;8,tab!C$157,tab!C$160)</f>
        <v>0.5</v>
      </c>
      <c r="AH176" s="1086">
        <f t="shared" si="161"/>
        <v>0</v>
      </c>
      <c r="AI176" s="1086">
        <f t="shared" si="162"/>
        <v>0</v>
      </c>
      <c r="AK176" s="219"/>
      <c r="AM176" s="51"/>
      <c r="AN176" s="51"/>
    </row>
    <row r="177" spans="3:40" ht="13.7" customHeight="1" x14ac:dyDescent="0.2">
      <c r="C177" s="45"/>
      <c r="D177" s="196" t="str">
        <f t="shared" si="141"/>
        <v/>
      </c>
      <c r="E177" s="196" t="str">
        <f t="shared" si="141"/>
        <v/>
      </c>
      <c r="F177" s="196" t="str">
        <f t="shared" si="141"/>
        <v/>
      </c>
      <c r="G177" s="48" t="str">
        <f t="shared" si="121"/>
        <v/>
      </c>
      <c r="H177" s="197" t="str">
        <f t="shared" si="111"/>
        <v/>
      </c>
      <c r="I177" s="48" t="str">
        <f t="shared" si="112"/>
        <v/>
      </c>
      <c r="J177" s="198" t="str">
        <f t="shared" si="155"/>
        <v/>
      </c>
      <c r="K177" s="199" t="str">
        <f t="shared" si="142"/>
        <v/>
      </c>
      <c r="L177" s="964"/>
      <c r="M177" s="961">
        <f t="shared" ref="M177:N177" si="167">IF(M115="","",M115)</f>
        <v>0</v>
      </c>
      <c r="N177" s="961">
        <f t="shared" si="167"/>
        <v>0</v>
      </c>
      <c r="O177" s="1026" t="str">
        <f t="shared" si="114"/>
        <v/>
      </c>
      <c r="P177" s="1026"/>
      <c r="Q177" s="1026" t="str">
        <f t="shared" si="115"/>
        <v/>
      </c>
      <c r="R177" s="964"/>
      <c r="S177" s="1027" t="str">
        <f t="shared" si="157"/>
        <v/>
      </c>
      <c r="T177" s="1015" t="str">
        <f t="shared" si="116"/>
        <v/>
      </c>
      <c r="U177" s="1133" t="str">
        <f t="shared" si="117"/>
        <v/>
      </c>
      <c r="V177" s="491"/>
      <c r="Z177" s="1106" t="str">
        <f t="shared" si="158"/>
        <v/>
      </c>
      <c r="AA177" s="1107">
        <f>+tab!$C$156</f>
        <v>0.62</v>
      </c>
      <c r="AB177" s="1108" t="e">
        <f t="shared" si="118"/>
        <v>#VALUE!</v>
      </c>
      <c r="AC177" s="1108" t="e">
        <f t="shared" si="119"/>
        <v>#VALUE!</v>
      </c>
      <c r="AD177" s="1108" t="e">
        <f t="shared" si="120"/>
        <v>#VALUE!</v>
      </c>
      <c r="AE177" s="1086" t="e">
        <f t="shared" si="159"/>
        <v>#VALUE!</v>
      </c>
      <c r="AF177" s="1086">
        <f t="shared" si="160"/>
        <v>0</v>
      </c>
      <c r="AG177" s="1109">
        <f>IF(I177&gt;8,tab!C$157,tab!C$160)</f>
        <v>0.5</v>
      </c>
      <c r="AH177" s="1086">
        <f t="shared" si="161"/>
        <v>0</v>
      </c>
      <c r="AI177" s="1086">
        <f t="shared" si="162"/>
        <v>0</v>
      </c>
      <c r="AK177" s="219"/>
      <c r="AM177" s="51"/>
      <c r="AN177" s="51"/>
    </row>
    <row r="178" spans="3:40" ht="13.7" customHeight="1" x14ac:dyDescent="0.2">
      <c r="C178" s="45"/>
      <c r="D178" s="196" t="str">
        <f t="shared" si="141"/>
        <v/>
      </c>
      <c r="E178" s="196" t="str">
        <f t="shared" si="141"/>
        <v/>
      </c>
      <c r="F178" s="196" t="str">
        <f t="shared" si="141"/>
        <v/>
      </c>
      <c r="G178" s="48" t="str">
        <f t="shared" si="121"/>
        <v/>
      </c>
      <c r="H178" s="197" t="str">
        <f t="shared" si="111"/>
        <v/>
      </c>
      <c r="I178" s="48" t="str">
        <f t="shared" si="112"/>
        <v/>
      </c>
      <c r="J178" s="198" t="str">
        <f t="shared" si="155"/>
        <v/>
      </c>
      <c r="K178" s="199" t="str">
        <f t="shared" si="142"/>
        <v/>
      </c>
      <c r="L178" s="964"/>
      <c r="M178" s="961">
        <f t="shared" ref="M178:N178" si="168">IF(M116="","",M116)</f>
        <v>0</v>
      </c>
      <c r="N178" s="961">
        <f t="shared" si="168"/>
        <v>0</v>
      </c>
      <c r="O178" s="1026" t="str">
        <f t="shared" si="114"/>
        <v/>
      </c>
      <c r="P178" s="1026"/>
      <c r="Q178" s="1026" t="str">
        <f t="shared" si="115"/>
        <v/>
      </c>
      <c r="R178" s="964"/>
      <c r="S178" s="1027" t="str">
        <f t="shared" si="157"/>
        <v/>
      </c>
      <c r="T178" s="1015" t="str">
        <f t="shared" si="116"/>
        <v/>
      </c>
      <c r="U178" s="1133" t="str">
        <f t="shared" si="117"/>
        <v/>
      </c>
      <c r="V178" s="491"/>
      <c r="Z178" s="1106" t="str">
        <f t="shared" si="158"/>
        <v/>
      </c>
      <c r="AA178" s="1107">
        <f>+tab!$C$156</f>
        <v>0.62</v>
      </c>
      <c r="AB178" s="1108" t="e">
        <f t="shared" si="118"/>
        <v>#VALUE!</v>
      </c>
      <c r="AC178" s="1108" t="e">
        <f t="shared" si="119"/>
        <v>#VALUE!</v>
      </c>
      <c r="AD178" s="1108" t="e">
        <f t="shared" si="120"/>
        <v>#VALUE!</v>
      </c>
      <c r="AE178" s="1086" t="e">
        <f t="shared" si="159"/>
        <v>#VALUE!</v>
      </c>
      <c r="AF178" s="1086">
        <f t="shared" si="160"/>
        <v>0</v>
      </c>
      <c r="AG178" s="1109">
        <f>IF(I178&gt;8,tab!C$157,tab!C$160)</f>
        <v>0.5</v>
      </c>
      <c r="AH178" s="1086">
        <f t="shared" si="161"/>
        <v>0</v>
      </c>
      <c r="AI178" s="1086">
        <f t="shared" si="162"/>
        <v>0</v>
      </c>
      <c r="AK178" s="219"/>
      <c r="AM178" s="51"/>
      <c r="AN178" s="51"/>
    </row>
    <row r="179" spans="3:40" ht="13.7" customHeight="1" x14ac:dyDescent="0.2">
      <c r="C179" s="45"/>
      <c r="D179" s="196" t="str">
        <f t="shared" si="141"/>
        <v/>
      </c>
      <c r="E179" s="196" t="str">
        <f t="shared" si="141"/>
        <v/>
      </c>
      <c r="F179" s="196" t="str">
        <f t="shared" si="141"/>
        <v/>
      </c>
      <c r="G179" s="48" t="str">
        <f t="shared" si="121"/>
        <v/>
      </c>
      <c r="H179" s="197" t="str">
        <f t="shared" si="111"/>
        <v/>
      </c>
      <c r="I179" s="48" t="str">
        <f t="shared" si="112"/>
        <v/>
      </c>
      <c r="J179" s="198" t="str">
        <f t="shared" si="155"/>
        <v/>
      </c>
      <c r="K179" s="199" t="str">
        <f t="shared" si="142"/>
        <v/>
      </c>
      <c r="L179" s="964"/>
      <c r="M179" s="961">
        <f t="shared" ref="M179:N179" si="169">IF(M117="","",M117)</f>
        <v>0</v>
      </c>
      <c r="N179" s="961">
        <f t="shared" si="169"/>
        <v>0</v>
      </c>
      <c r="O179" s="1026" t="str">
        <f t="shared" si="114"/>
        <v/>
      </c>
      <c r="P179" s="1026"/>
      <c r="Q179" s="1026" t="str">
        <f t="shared" si="115"/>
        <v/>
      </c>
      <c r="R179" s="964"/>
      <c r="S179" s="1027" t="str">
        <f t="shared" si="157"/>
        <v/>
      </c>
      <c r="T179" s="1015" t="str">
        <f t="shared" si="116"/>
        <v/>
      </c>
      <c r="U179" s="1133" t="str">
        <f t="shared" si="117"/>
        <v/>
      </c>
      <c r="V179" s="491"/>
      <c r="Z179" s="1106" t="str">
        <f t="shared" si="158"/>
        <v/>
      </c>
      <c r="AA179" s="1107">
        <f>+tab!$C$156</f>
        <v>0.62</v>
      </c>
      <c r="AB179" s="1108" t="e">
        <f t="shared" si="118"/>
        <v>#VALUE!</v>
      </c>
      <c r="AC179" s="1108" t="e">
        <f t="shared" si="119"/>
        <v>#VALUE!</v>
      </c>
      <c r="AD179" s="1108" t="e">
        <f t="shared" si="120"/>
        <v>#VALUE!</v>
      </c>
      <c r="AE179" s="1086" t="e">
        <f t="shared" si="159"/>
        <v>#VALUE!</v>
      </c>
      <c r="AF179" s="1086">
        <f t="shared" si="160"/>
        <v>0</v>
      </c>
      <c r="AG179" s="1109">
        <f>IF(I179&gt;8,tab!C$157,tab!C$160)</f>
        <v>0.5</v>
      </c>
      <c r="AH179" s="1086">
        <f t="shared" si="161"/>
        <v>0</v>
      </c>
      <c r="AI179" s="1086">
        <f t="shared" si="162"/>
        <v>0</v>
      </c>
      <c r="AK179" s="219"/>
      <c r="AM179" s="51"/>
      <c r="AN179" s="51"/>
    </row>
    <row r="180" spans="3:40" ht="13.7" customHeight="1" x14ac:dyDescent="0.2">
      <c r="C180" s="45"/>
      <c r="D180" s="196" t="str">
        <f t="shared" ref="D180:F189" si="170">IF(D118=0,"",D118)</f>
        <v/>
      </c>
      <c r="E180" s="196" t="str">
        <f t="shared" si="170"/>
        <v/>
      </c>
      <c r="F180" s="196" t="str">
        <f t="shared" si="170"/>
        <v/>
      </c>
      <c r="G180" s="48" t="str">
        <f t="shared" si="121"/>
        <v/>
      </c>
      <c r="H180" s="197" t="str">
        <f t="shared" si="111"/>
        <v/>
      </c>
      <c r="I180" s="48" t="str">
        <f t="shared" si="112"/>
        <v/>
      </c>
      <c r="J180" s="198" t="str">
        <f t="shared" si="155"/>
        <v/>
      </c>
      <c r="K180" s="199" t="str">
        <f t="shared" ref="K180:K189" si="171">IF(K118="","",K118)</f>
        <v/>
      </c>
      <c r="L180" s="964"/>
      <c r="M180" s="961">
        <f t="shared" ref="M180:N180" si="172">IF(M118="","",M118)</f>
        <v>0</v>
      </c>
      <c r="N180" s="961">
        <f t="shared" si="172"/>
        <v>0</v>
      </c>
      <c r="O180" s="1026" t="str">
        <f t="shared" si="114"/>
        <v/>
      </c>
      <c r="P180" s="1026"/>
      <c r="Q180" s="1026" t="str">
        <f t="shared" si="115"/>
        <v/>
      </c>
      <c r="R180" s="964"/>
      <c r="S180" s="1027" t="str">
        <f t="shared" si="157"/>
        <v/>
      </c>
      <c r="T180" s="1015" t="str">
        <f t="shared" si="116"/>
        <v/>
      </c>
      <c r="U180" s="1133" t="str">
        <f t="shared" si="117"/>
        <v/>
      </c>
      <c r="V180" s="491"/>
      <c r="Z180" s="1106" t="str">
        <f t="shared" si="158"/>
        <v/>
      </c>
      <c r="AA180" s="1107">
        <f>+tab!$C$156</f>
        <v>0.62</v>
      </c>
      <c r="AB180" s="1108" t="e">
        <f t="shared" si="118"/>
        <v>#VALUE!</v>
      </c>
      <c r="AC180" s="1108" t="e">
        <f t="shared" si="119"/>
        <v>#VALUE!</v>
      </c>
      <c r="AD180" s="1108" t="e">
        <f t="shared" si="120"/>
        <v>#VALUE!</v>
      </c>
      <c r="AE180" s="1086" t="e">
        <f t="shared" si="159"/>
        <v>#VALUE!</v>
      </c>
      <c r="AF180" s="1086">
        <f t="shared" si="160"/>
        <v>0</v>
      </c>
      <c r="AG180" s="1109">
        <f>IF(I180&gt;8,tab!C$157,tab!C$160)</f>
        <v>0.5</v>
      </c>
      <c r="AH180" s="1086">
        <f t="shared" si="161"/>
        <v>0</v>
      </c>
      <c r="AI180" s="1086">
        <f t="shared" si="162"/>
        <v>0</v>
      </c>
      <c r="AK180" s="219"/>
      <c r="AM180" s="51"/>
      <c r="AN180" s="51"/>
    </row>
    <row r="181" spans="3:40" ht="13.7" customHeight="1" x14ac:dyDescent="0.2">
      <c r="C181" s="45"/>
      <c r="D181" s="196" t="str">
        <f t="shared" si="170"/>
        <v/>
      </c>
      <c r="E181" s="196" t="str">
        <f t="shared" si="170"/>
        <v/>
      </c>
      <c r="F181" s="196" t="str">
        <f t="shared" si="170"/>
        <v/>
      </c>
      <c r="G181" s="48" t="str">
        <f t="shared" si="121"/>
        <v/>
      </c>
      <c r="H181" s="197" t="str">
        <f t="shared" si="111"/>
        <v/>
      </c>
      <c r="I181" s="48" t="str">
        <f t="shared" si="112"/>
        <v/>
      </c>
      <c r="J181" s="198" t="str">
        <f t="shared" si="155"/>
        <v/>
      </c>
      <c r="K181" s="199" t="str">
        <f t="shared" si="171"/>
        <v/>
      </c>
      <c r="L181" s="964"/>
      <c r="M181" s="961">
        <f t="shared" ref="M181:N181" si="173">IF(M119="","",M119)</f>
        <v>0</v>
      </c>
      <c r="N181" s="961">
        <f t="shared" si="173"/>
        <v>0</v>
      </c>
      <c r="O181" s="1026" t="str">
        <f t="shared" si="114"/>
        <v/>
      </c>
      <c r="P181" s="1026"/>
      <c r="Q181" s="1026" t="str">
        <f t="shared" si="115"/>
        <v/>
      </c>
      <c r="R181" s="964"/>
      <c r="S181" s="1027" t="str">
        <f t="shared" si="157"/>
        <v/>
      </c>
      <c r="T181" s="1015" t="str">
        <f t="shared" si="116"/>
        <v/>
      </c>
      <c r="U181" s="1133" t="str">
        <f t="shared" si="117"/>
        <v/>
      </c>
      <c r="V181" s="491"/>
      <c r="Z181" s="1106" t="str">
        <f t="shared" si="158"/>
        <v/>
      </c>
      <c r="AA181" s="1107">
        <f>+tab!$C$156</f>
        <v>0.62</v>
      </c>
      <c r="AB181" s="1108" t="e">
        <f t="shared" si="118"/>
        <v>#VALUE!</v>
      </c>
      <c r="AC181" s="1108" t="e">
        <f t="shared" si="119"/>
        <v>#VALUE!</v>
      </c>
      <c r="AD181" s="1108" t="e">
        <f t="shared" si="120"/>
        <v>#VALUE!</v>
      </c>
      <c r="AE181" s="1086" t="e">
        <f t="shared" si="159"/>
        <v>#VALUE!</v>
      </c>
      <c r="AF181" s="1086">
        <f t="shared" si="160"/>
        <v>0</v>
      </c>
      <c r="AG181" s="1109">
        <f>IF(I181&gt;8,tab!C$157,tab!C$160)</f>
        <v>0.5</v>
      </c>
      <c r="AH181" s="1086">
        <f t="shared" si="161"/>
        <v>0</v>
      </c>
      <c r="AI181" s="1086">
        <f t="shared" si="162"/>
        <v>0</v>
      </c>
      <c r="AK181" s="219"/>
      <c r="AM181" s="51"/>
      <c r="AN181" s="51"/>
    </row>
    <row r="182" spans="3:40" ht="13.7" customHeight="1" x14ac:dyDescent="0.2">
      <c r="C182" s="45"/>
      <c r="D182" s="196" t="str">
        <f t="shared" si="170"/>
        <v/>
      </c>
      <c r="E182" s="196" t="str">
        <f t="shared" si="170"/>
        <v/>
      </c>
      <c r="F182" s="196" t="str">
        <f t="shared" si="170"/>
        <v/>
      </c>
      <c r="G182" s="48" t="str">
        <f t="shared" si="121"/>
        <v/>
      </c>
      <c r="H182" s="197" t="str">
        <f t="shared" si="111"/>
        <v/>
      </c>
      <c r="I182" s="48" t="str">
        <f t="shared" si="112"/>
        <v/>
      </c>
      <c r="J182" s="198" t="str">
        <f t="shared" si="155"/>
        <v/>
      </c>
      <c r="K182" s="199" t="str">
        <f t="shared" si="171"/>
        <v/>
      </c>
      <c r="L182" s="964"/>
      <c r="M182" s="961">
        <f t="shared" ref="M182:N182" si="174">IF(M120="","",M120)</f>
        <v>0</v>
      </c>
      <c r="N182" s="961">
        <f t="shared" si="174"/>
        <v>0</v>
      </c>
      <c r="O182" s="1026" t="str">
        <f t="shared" si="114"/>
        <v/>
      </c>
      <c r="P182" s="1026"/>
      <c r="Q182" s="1026" t="str">
        <f t="shared" si="115"/>
        <v/>
      </c>
      <c r="R182" s="964"/>
      <c r="S182" s="1027" t="str">
        <f t="shared" si="157"/>
        <v/>
      </c>
      <c r="T182" s="1015" t="str">
        <f t="shared" si="116"/>
        <v/>
      </c>
      <c r="U182" s="1133" t="str">
        <f t="shared" si="117"/>
        <v/>
      </c>
      <c r="V182" s="491"/>
      <c r="Z182" s="1106" t="str">
        <f t="shared" si="158"/>
        <v/>
      </c>
      <c r="AA182" s="1107">
        <f>+tab!$C$156</f>
        <v>0.62</v>
      </c>
      <c r="AB182" s="1108" t="e">
        <f t="shared" si="118"/>
        <v>#VALUE!</v>
      </c>
      <c r="AC182" s="1108" t="e">
        <f t="shared" si="119"/>
        <v>#VALUE!</v>
      </c>
      <c r="AD182" s="1108" t="e">
        <f t="shared" si="120"/>
        <v>#VALUE!</v>
      </c>
      <c r="AE182" s="1086" t="e">
        <f t="shared" si="159"/>
        <v>#VALUE!</v>
      </c>
      <c r="AF182" s="1086">
        <f t="shared" si="160"/>
        <v>0</v>
      </c>
      <c r="AG182" s="1109">
        <f>IF(I182&gt;8,tab!C$157,tab!C$160)</f>
        <v>0.5</v>
      </c>
      <c r="AH182" s="1086">
        <f t="shared" si="161"/>
        <v>0</v>
      </c>
      <c r="AI182" s="1086">
        <f t="shared" si="162"/>
        <v>0</v>
      </c>
      <c r="AK182" s="219"/>
      <c r="AM182" s="51"/>
      <c r="AN182" s="51"/>
    </row>
    <row r="183" spans="3:40" ht="13.7" customHeight="1" x14ac:dyDescent="0.2">
      <c r="C183" s="45"/>
      <c r="D183" s="196" t="str">
        <f t="shared" si="170"/>
        <v/>
      </c>
      <c r="E183" s="196" t="str">
        <f t="shared" si="170"/>
        <v/>
      </c>
      <c r="F183" s="196" t="str">
        <f t="shared" si="170"/>
        <v/>
      </c>
      <c r="G183" s="48" t="str">
        <f t="shared" si="121"/>
        <v/>
      </c>
      <c r="H183" s="197" t="str">
        <f t="shared" si="111"/>
        <v/>
      </c>
      <c r="I183" s="48" t="str">
        <f t="shared" si="112"/>
        <v/>
      </c>
      <c r="J183" s="198" t="str">
        <f t="shared" si="155"/>
        <v/>
      </c>
      <c r="K183" s="199" t="str">
        <f t="shared" si="171"/>
        <v/>
      </c>
      <c r="L183" s="964"/>
      <c r="M183" s="961">
        <f t="shared" ref="M183:N183" si="175">IF(M121="","",M121)</f>
        <v>0</v>
      </c>
      <c r="N183" s="961">
        <f t="shared" si="175"/>
        <v>0</v>
      </c>
      <c r="O183" s="1026" t="str">
        <f t="shared" si="114"/>
        <v/>
      </c>
      <c r="P183" s="1026"/>
      <c r="Q183" s="1026" t="str">
        <f t="shared" si="115"/>
        <v/>
      </c>
      <c r="R183" s="964"/>
      <c r="S183" s="1027" t="str">
        <f t="shared" si="157"/>
        <v/>
      </c>
      <c r="T183" s="1015" t="str">
        <f t="shared" si="116"/>
        <v/>
      </c>
      <c r="U183" s="1133" t="str">
        <f t="shared" si="117"/>
        <v/>
      </c>
      <c r="V183" s="491"/>
      <c r="Z183" s="1106" t="str">
        <f t="shared" si="158"/>
        <v/>
      </c>
      <c r="AA183" s="1107">
        <f>+tab!$C$156</f>
        <v>0.62</v>
      </c>
      <c r="AB183" s="1108" t="e">
        <f t="shared" si="118"/>
        <v>#VALUE!</v>
      </c>
      <c r="AC183" s="1108" t="e">
        <f t="shared" si="119"/>
        <v>#VALUE!</v>
      </c>
      <c r="AD183" s="1108" t="e">
        <f t="shared" si="120"/>
        <v>#VALUE!</v>
      </c>
      <c r="AE183" s="1086" t="e">
        <f t="shared" si="159"/>
        <v>#VALUE!</v>
      </c>
      <c r="AF183" s="1086">
        <f t="shared" si="160"/>
        <v>0</v>
      </c>
      <c r="AG183" s="1109">
        <f>IF(I183&gt;8,tab!C$157,tab!C$160)</f>
        <v>0.5</v>
      </c>
      <c r="AH183" s="1086">
        <f t="shared" si="161"/>
        <v>0</v>
      </c>
      <c r="AI183" s="1086">
        <f t="shared" si="162"/>
        <v>0</v>
      </c>
      <c r="AK183" s="219"/>
      <c r="AM183" s="51"/>
      <c r="AN183" s="51"/>
    </row>
    <row r="184" spans="3:40" ht="13.7" customHeight="1" x14ac:dyDescent="0.2">
      <c r="C184" s="45"/>
      <c r="D184" s="196" t="str">
        <f t="shared" si="170"/>
        <v/>
      </c>
      <c r="E184" s="196" t="str">
        <f t="shared" si="170"/>
        <v/>
      </c>
      <c r="F184" s="196" t="str">
        <f t="shared" si="170"/>
        <v/>
      </c>
      <c r="G184" s="48" t="str">
        <f t="shared" si="121"/>
        <v/>
      </c>
      <c r="H184" s="197" t="str">
        <f t="shared" si="111"/>
        <v/>
      </c>
      <c r="I184" s="48" t="str">
        <f t="shared" si="112"/>
        <v/>
      </c>
      <c r="J184" s="198" t="str">
        <f t="shared" si="155"/>
        <v/>
      </c>
      <c r="K184" s="199" t="str">
        <f t="shared" si="171"/>
        <v/>
      </c>
      <c r="L184" s="964"/>
      <c r="M184" s="961">
        <f t="shared" ref="M184:N184" si="176">IF(M122="","",M122)</f>
        <v>0</v>
      </c>
      <c r="N184" s="961">
        <f t="shared" si="176"/>
        <v>0</v>
      </c>
      <c r="O184" s="1026" t="str">
        <f t="shared" si="114"/>
        <v/>
      </c>
      <c r="P184" s="1026"/>
      <c r="Q184" s="1026" t="str">
        <f t="shared" si="115"/>
        <v/>
      </c>
      <c r="R184" s="964"/>
      <c r="S184" s="1027" t="str">
        <f t="shared" si="157"/>
        <v/>
      </c>
      <c r="T184" s="1015" t="str">
        <f t="shared" si="116"/>
        <v/>
      </c>
      <c r="U184" s="1133" t="str">
        <f t="shared" si="117"/>
        <v/>
      </c>
      <c r="V184" s="491"/>
      <c r="Z184" s="1106" t="str">
        <f t="shared" si="158"/>
        <v/>
      </c>
      <c r="AA184" s="1107">
        <f>+tab!$C$156</f>
        <v>0.62</v>
      </c>
      <c r="AB184" s="1108" t="e">
        <f t="shared" si="118"/>
        <v>#VALUE!</v>
      </c>
      <c r="AC184" s="1108" t="e">
        <f t="shared" si="119"/>
        <v>#VALUE!</v>
      </c>
      <c r="AD184" s="1108" t="e">
        <f t="shared" si="120"/>
        <v>#VALUE!</v>
      </c>
      <c r="AE184" s="1086" t="e">
        <f t="shared" si="159"/>
        <v>#VALUE!</v>
      </c>
      <c r="AF184" s="1086">
        <f t="shared" si="160"/>
        <v>0</v>
      </c>
      <c r="AG184" s="1109">
        <f>IF(I184&gt;8,tab!C$157,tab!C$160)</f>
        <v>0.5</v>
      </c>
      <c r="AH184" s="1086">
        <f t="shared" si="161"/>
        <v>0</v>
      </c>
      <c r="AI184" s="1086">
        <f t="shared" si="162"/>
        <v>0</v>
      </c>
      <c r="AK184" s="219"/>
      <c r="AM184" s="51"/>
      <c r="AN184" s="51"/>
    </row>
    <row r="185" spans="3:40" ht="13.7" customHeight="1" x14ac:dyDescent="0.2">
      <c r="C185" s="45"/>
      <c r="D185" s="196" t="str">
        <f t="shared" si="170"/>
        <v/>
      </c>
      <c r="E185" s="196" t="str">
        <f t="shared" si="170"/>
        <v/>
      </c>
      <c r="F185" s="196" t="str">
        <f t="shared" si="170"/>
        <v/>
      </c>
      <c r="G185" s="48" t="str">
        <f t="shared" si="121"/>
        <v/>
      </c>
      <c r="H185" s="197" t="str">
        <f t="shared" si="111"/>
        <v/>
      </c>
      <c r="I185" s="48" t="str">
        <f t="shared" si="112"/>
        <v/>
      </c>
      <c r="J185" s="198" t="str">
        <f t="shared" si="155"/>
        <v/>
      </c>
      <c r="K185" s="199" t="str">
        <f t="shared" si="171"/>
        <v/>
      </c>
      <c r="L185" s="964"/>
      <c r="M185" s="961">
        <f t="shared" ref="M185:N185" si="177">IF(M123="","",M123)</f>
        <v>0</v>
      </c>
      <c r="N185" s="961">
        <f t="shared" si="177"/>
        <v>0</v>
      </c>
      <c r="O185" s="1026" t="str">
        <f t="shared" si="114"/>
        <v/>
      </c>
      <c r="P185" s="1026"/>
      <c r="Q185" s="1026" t="str">
        <f t="shared" si="115"/>
        <v/>
      </c>
      <c r="R185" s="964"/>
      <c r="S185" s="1027" t="str">
        <f t="shared" si="157"/>
        <v/>
      </c>
      <c r="T185" s="1015" t="str">
        <f t="shared" si="116"/>
        <v/>
      </c>
      <c r="U185" s="1133" t="str">
        <f t="shared" si="117"/>
        <v/>
      </c>
      <c r="V185" s="491"/>
      <c r="Z185" s="1106" t="str">
        <f t="shared" si="158"/>
        <v/>
      </c>
      <c r="AA185" s="1107">
        <f>+tab!$C$156</f>
        <v>0.62</v>
      </c>
      <c r="AB185" s="1108" t="e">
        <f t="shared" si="118"/>
        <v>#VALUE!</v>
      </c>
      <c r="AC185" s="1108" t="e">
        <f t="shared" si="119"/>
        <v>#VALUE!</v>
      </c>
      <c r="AD185" s="1108" t="e">
        <f t="shared" si="120"/>
        <v>#VALUE!</v>
      </c>
      <c r="AE185" s="1086" t="e">
        <f t="shared" si="159"/>
        <v>#VALUE!</v>
      </c>
      <c r="AF185" s="1086">
        <f t="shared" si="160"/>
        <v>0</v>
      </c>
      <c r="AG185" s="1109">
        <f>IF(I185&gt;8,tab!C$157,tab!C$160)</f>
        <v>0.5</v>
      </c>
      <c r="AH185" s="1086">
        <f t="shared" si="161"/>
        <v>0</v>
      </c>
      <c r="AI185" s="1086">
        <f t="shared" si="162"/>
        <v>0</v>
      </c>
      <c r="AK185" s="219"/>
      <c r="AM185" s="51"/>
      <c r="AN185" s="51"/>
    </row>
    <row r="186" spans="3:40" ht="13.7" customHeight="1" x14ac:dyDescent="0.2">
      <c r="C186" s="45"/>
      <c r="D186" s="196" t="str">
        <f t="shared" si="170"/>
        <v/>
      </c>
      <c r="E186" s="196" t="str">
        <f t="shared" si="170"/>
        <v/>
      </c>
      <c r="F186" s="196" t="str">
        <f t="shared" si="170"/>
        <v/>
      </c>
      <c r="G186" s="48" t="str">
        <f t="shared" si="121"/>
        <v/>
      </c>
      <c r="H186" s="197" t="str">
        <f t="shared" si="111"/>
        <v/>
      </c>
      <c r="I186" s="48" t="str">
        <f t="shared" si="112"/>
        <v/>
      </c>
      <c r="J186" s="198" t="str">
        <f t="shared" si="155"/>
        <v/>
      </c>
      <c r="K186" s="199" t="str">
        <f t="shared" si="171"/>
        <v/>
      </c>
      <c r="L186" s="964"/>
      <c r="M186" s="961">
        <f t="shared" ref="M186:N186" si="178">IF(M124="","",M124)</f>
        <v>0</v>
      </c>
      <c r="N186" s="961">
        <f t="shared" si="178"/>
        <v>0</v>
      </c>
      <c r="O186" s="1026" t="str">
        <f t="shared" si="114"/>
        <v/>
      </c>
      <c r="P186" s="1026"/>
      <c r="Q186" s="1026" t="str">
        <f t="shared" si="115"/>
        <v/>
      </c>
      <c r="R186" s="964"/>
      <c r="S186" s="1027" t="str">
        <f t="shared" si="157"/>
        <v/>
      </c>
      <c r="T186" s="1015" t="str">
        <f t="shared" si="116"/>
        <v/>
      </c>
      <c r="U186" s="1133" t="str">
        <f t="shared" si="117"/>
        <v/>
      </c>
      <c r="V186" s="491"/>
      <c r="Z186" s="1106" t="str">
        <f t="shared" si="158"/>
        <v/>
      </c>
      <c r="AA186" s="1107">
        <f>+tab!$C$156</f>
        <v>0.62</v>
      </c>
      <c r="AB186" s="1108" t="e">
        <f t="shared" si="118"/>
        <v>#VALUE!</v>
      </c>
      <c r="AC186" s="1108" t="e">
        <f t="shared" si="119"/>
        <v>#VALUE!</v>
      </c>
      <c r="AD186" s="1108" t="e">
        <f t="shared" si="120"/>
        <v>#VALUE!</v>
      </c>
      <c r="AE186" s="1086" t="e">
        <f t="shared" si="159"/>
        <v>#VALUE!</v>
      </c>
      <c r="AF186" s="1086">
        <f t="shared" si="160"/>
        <v>0</v>
      </c>
      <c r="AG186" s="1109">
        <f>IF(I186&gt;8,tab!C$157,tab!C$160)</f>
        <v>0.5</v>
      </c>
      <c r="AH186" s="1086">
        <f t="shared" si="161"/>
        <v>0</v>
      </c>
      <c r="AI186" s="1086">
        <f t="shared" si="162"/>
        <v>0</v>
      </c>
      <c r="AK186" s="219"/>
      <c r="AM186" s="51"/>
      <c r="AN186" s="51"/>
    </row>
    <row r="187" spans="3:40" ht="13.7" customHeight="1" x14ac:dyDescent="0.2">
      <c r="C187" s="45"/>
      <c r="D187" s="196" t="str">
        <f t="shared" si="170"/>
        <v/>
      </c>
      <c r="E187" s="196" t="str">
        <f t="shared" si="170"/>
        <v/>
      </c>
      <c r="F187" s="196" t="str">
        <f t="shared" si="170"/>
        <v/>
      </c>
      <c r="G187" s="48" t="str">
        <f t="shared" si="121"/>
        <v/>
      </c>
      <c r="H187" s="197" t="str">
        <f t="shared" si="111"/>
        <v/>
      </c>
      <c r="I187" s="48" t="str">
        <f t="shared" si="112"/>
        <v/>
      </c>
      <c r="J187" s="198" t="str">
        <f t="shared" si="155"/>
        <v/>
      </c>
      <c r="K187" s="199" t="str">
        <f t="shared" si="171"/>
        <v/>
      </c>
      <c r="L187" s="964"/>
      <c r="M187" s="961">
        <f t="shared" ref="M187:N187" si="179">IF(M125="","",M125)</f>
        <v>0</v>
      </c>
      <c r="N187" s="961">
        <f t="shared" si="179"/>
        <v>0</v>
      </c>
      <c r="O187" s="1026" t="str">
        <f t="shared" si="114"/>
        <v/>
      </c>
      <c r="P187" s="1026"/>
      <c r="Q187" s="1026" t="str">
        <f t="shared" si="115"/>
        <v/>
      </c>
      <c r="R187" s="964"/>
      <c r="S187" s="1027" t="str">
        <f t="shared" si="157"/>
        <v/>
      </c>
      <c r="T187" s="1015" t="str">
        <f t="shared" si="116"/>
        <v/>
      </c>
      <c r="U187" s="1133" t="str">
        <f t="shared" si="117"/>
        <v/>
      </c>
      <c r="V187" s="491"/>
      <c r="Z187" s="1106" t="str">
        <f t="shared" si="158"/>
        <v/>
      </c>
      <c r="AA187" s="1107">
        <f>+tab!$C$156</f>
        <v>0.62</v>
      </c>
      <c r="AB187" s="1108" t="e">
        <f t="shared" si="118"/>
        <v>#VALUE!</v>
      </c>
      <c r="AC187" s="1108" t="e">
        <f t="shared" si="119"/>
        <v>#VALUE!</v>
      </c>
      <c r="AD187" s="1108" t="e">
        <f t="shared" si="120"/>
        <v>#VALUE!</v>
      </c>
      <c r="AE187" s="1086" t="e">
        <f t="shared" si="159"/>
        <v>#VALUE!</v>
      </c>
      <c r="AF187" s="1086">
        <f t="shared" si="160"/>
        <v>0</v>
      </c>
      <c r="AG187" s="1109">
        <f>IF(I187&gt;8,tab!C$157,tab!C$160)</f>
        <v>0.5</v>
      </c>
      <c r="AH187" s="1086">
        <f t="shared" si="161"/>
        <v>0</v>
      </c>
      <c r="AI187" s="1086">
        <f t="shared" si="162"/>
        <v>0</v>
      </c>
      <c r="AK187" s="219"/>
      <c r="AM187" s="51"/>
      <c r="AN187" s="51"/>
    </row>
    <row r="188" spans="3:40" ht="13.7" customHeight="1" x14ac:dyDescent="0.2">
      <c r="C188" s="45"/>
      <c r="D188" s="196" t="str">
        <f t="shared" si="170"/>
        <v/>
      </c>
      <c r="E188" s="196" t="str">
        <f t="shared" si="170"/>
        <v/>
      </c>
      <c r="F188" s="196" t="str">
        <f t="shared" si="170"/>
        <v/>
      </c>
      <c r="G188" s="48" t="str">
        <f t="shared" si="121"/>
        <v/>
      </c>
      <c r="H188" s="197" t="str">
        <f t="shared" si="111"/>
        <v/>
      </c>
      <c r="I188" s="48" t="str">
        <f t="shared" si="112"/>
        <v/>
      </c>
      <c r="J188" s="198" t="str">
        <f t="shared" si="155"/>
        <v/>
      </c>
      <c r="K188" s="199" t="str">
        <f t="shared" si="171"/>
        <v/>
      </c>
      <c r="L188" s="964"/>
      <c r="M188" s="961">
        <f t="shared" ref="M188:N188" si="180">IF(M126="","",M126)</f>
        <v>0</v>
      </c>
      <c r="N188" s="961">
        <f t="shared" si="180"/>
        <v>0</v>
      </c>
      <c r="O188" s="1026" t="str">
        <f t="shared" si="114"/>
        <v/>
      </c>
      <c r="P188" s="1026"/>
      <c r="Q188" s="1026" t="str">
        <f t="shared" si="115"/>
        <v/>
      </c>
      <c r="R188" s="964"/>
      <c r="S188" s="1027" t="str">
        <f t="shared" si="157"/>
        <v/>
      </c>
      <c r="T188" s="1015" t="str">
        <f t="shared" si="116"/>
        <v/>
      </c>
      <c r="U188" s="1133" t="str">
        <f t="shared" si="117"/>
        <v/>
      </c>
      <c r="V188" s="491"/>
      <c r="Z188" s="1106" t="str">
        <f t="shared" si="158"/>
        <v/>
      </c>
      <c r="AA188" s="1107">
        <f>+tab!$C$156</f>
        <v>0.62</v>
      </c>
      <c r="AB188" s="1108" t="e">
        <f t="shared" si="118"/>
        <v>#VALUE!</v>
      </c>
      <c r="AC188" s="1108" t="e">
        <f t="shared" si="119"/>
        <v>#VALUE!</v>
      </c>
      <c r="AD188" s="1108" t="e">
        <f t="shared" si="120"/>
        <v>#VALUE!</v>
      </c>
      <c r="AE188" s="1086" t="e">
        <f t="shared" si="159"/>
        <v>#VALUE!</v>
      </c>
      <c r="AF188" s="1086">
        <f t="shared" si="160"/>
        <v>0</v>
      </c>
      <c r="AG188" s="1109">
        <f>IF(I188&gt;8,tab!C$157,tab!C$160)</f>
        <v>0.5</v>
      </c>
      <c r="AH188" s="1086">
        <f t="shared" si="161"/>
        <v>0</v>
      </c>
      <c r="AI188" s="1086">
        <f t="shared" si="162"/>
        <v>0</v>
      </c>
      <c r="AK188" s="219"/>
      <c r="AM188" s="51"/>
      <c r="AN188" s="51"/>
    </row>
    <row r="189" spans="3:40" ht="13.7" customHeight="1" x14ac:dyDescent="0.2">
      <c r="C189" s="45"/>
      <c r="D189" s="196" t="str">
        <f t="shared" si="170"/>
        <v/>
      </c>
      <c r="E189" s="196" t="str">
        <f t="shared" si="170"/>
        <v/>
      </c>
      <c r="F189" s="196" t="str">
        <f t="shared" si="170"/>
        <v/>
      </c>
      <c r="G189" s="48" t="str">
        <f t="shared" si="121"/>
        <v/>
      </c>
      <c r="H189" s="197" t="str">
        <f t="shared" si="111"/>
        <v/>
      </c>
      <c r="I189" s="48" t="str">
        <f t="shared" si="112"/>
        <v/>
      </c>
      <c r="J189" s="198" t="str">
        <f t="shared" si="155"/>
        <v/>
      </c>
      <c r="K189" s="199" t="str">
        <f t="shared" si="171"/>
        <v/>
      </c>
      <c r="L189" s="964"/>
      <c r="M189" s="961">
        <f t="shared" ref="M189:N189" si="181">IF(M127="","",M127)</f>
        <v>0</v>
      </c>
      <c r="N189" s="961">
        <f t="shared" si="181"/>
        <v>0</v>
      </c>
      <c r="O189" s="1026" t="str">
        <f t="shared" si="114"/>
        <v/>
      </c>
      <c r="P189" s="1026"/>
      <c r="Q189" s="1026" t="str">
        <f t="shared" si="115"/>
        <v/>
      </c>
      <c r="R189" s="964"/>
      <c r="S189" s="1027" t="str">
        <f t="shared" si="157"/>
        <v/>
      </c>
      <c r="T189" s="1015" t="str">
        <f t="shared" si="116"/>
        <v/>
      </c>
      <c r="U189" s="1133" t="str">
        <f t="shared" si="117"/>
        <v/>
      </c>
      <c r="V189" s="491"/>
      <c r="Z189" s="1106" t="str">
        <f t="shared" si="158"/>
        <v/>
      </c>
      <c r="AA189" s="1107">
        <f>+tab!$C$156</f>
        <v>0.62</v>
      </c>
      <c r="AB189" s="1108" t="e">
        <f t="shared" si="118"/>
        <v>#VALUE!</v>
      </c>
      <c r="AC189" s="1108" t="e">
        <f t="shared" si="119"/>
        <v>#VALUE!</v>
      </c>
      <c r="AD189" s="1108" t="e">
        <f t="shared" si="120"/>
        <v>#VALUE!</v>
      </c>
      <c r="AE189" s="1086" t="e">
        <f t="shared" si="159"/>
        <v>#VALUE!</v>
      </c>
      <c r="AF189" s="1086">
        <f t="shared" si="160"/>
        <v>0</v>
      </c>
      <c r="AG189" s="1109">
        <f>IF(I189&gt;8,tab!C$157,tab!C$160)</f>
        <v>0.5</v>
      </c>
      <c r="AH189" s="1086">
        <f t="shared" si="161"/>
        <v>0</v>
      </c>
      <c r="AI189" s="1086">
        <f t="shared" si="162"/>
        <v>0</v>
      </c>
      <c r="AK189" s="219"/>
      <c r="AM189" s="51"/>
      <c r="AN189" s="51"/>
    </row>
    <row r="190" spans="3:40" ht="13.7" customHeight="1" x14ac:dyDescent="0.2">
      <c r="C190" s="45"/>
      <c r="D190" s="38"/>
      <c r="E190" s="38"/>
      <c r="F190" s="38"/>
      <c r="G190" s="38"/>
      <c r="H190" s="44"/>
      <c r="I190" s="44"/>
      <c r="J190" s="262"/>
      <c r="K190" s="1125">
        <f>SUM(K140:K189)</f>
        <v>0</v>
      </c>
      <c r="L190" s="949"/>
      <c r="M190" s="1126">
        <f>SUM(M140:M189)</f>
        <v>0</v>
      </c>
      <c r="N190" s="1126">
        <f t="shared" ref="N190" si="182">SUM(N140:N189)</f>
        <v>0</v>
      </c>
      <c r="O190" s="1126">
        <f t="shared" ref="O190" si="183">SUM(O140:O189)</f>
        <v>0</v>
      </c>
      <c r="P190" s="1126">
        <f t="shared" ref="P190" si="184">SUM(P140:P189)</f>
        <v>0</v>
      </c>
      <c r="Q190" s="1126">
        <f t="shared" ref="Q190" si="185">SUM(Q140:Q189)</f>
        <v>0</v>
      </c>
      <c r="R190" s="949"/>
      <c r="S190" s="1127">
        <f>SUM(S140:S189)</f>
        <v>0</v>
      </c>
      <c r="T190" s="1127">
        <f>SUM(T140:T189)</f>
        <v>0</v>
      </c>
      <c r="U190" s="1128">
        <f>SUM(U140:U189)</f>
        <v>0</v>
      </c>
      <c r="V190" s="958"/>
      <c r="AI190" s="1086">
        <f>SUM(AI140:AI189)</f>
        <v>0</v>
      </c>
      <c r="AM190" s="51"/>
      <c r="AN190" s="51"/>
    </row>
    <row r="191" spans="3:40" ht="13.7" customHeight="1" x14ac:dyDescent="0.2">
      <c r="C191" s="53"/>
      <c r="D191" s="208"/>
      <c r="E191" s="208"/>
      <c r="F191" s="208"/>
      <c r="G191" s="208"/>
      <c r="H191" s="209"/>
      <c r="I191" s="209"/>
      <c r="J191" s="210"/>
      <c r="K191" s="211"/>
      <c r="L191" s="210"/>
      <c r="M191" s="211"/>
      <c r="N191" s="210"/>
      <c r="O191" s="210"/>
      <c r="P191" s="212"/>
      <c r="Q191" s="212"/>
      <c r="R191" s="210"/>
      <c r="S191" s="212"/>
      <c r="T191" s="213"/>
      <c r="U191" s="212"/>
      <c r="V191" s="214"/>
      <c r="AM191" s="51"/>
      <c r="AN191" s="51"/>
    </row>
    <row r="192" spans="3:40" ht="13.7" customHeight="1" x14ac:dyDescent="0.2">
      <c r="H192" s="1301"/>
      <c r="I192" s="9"/>
      <c r="K192" s="201"/>
      <c r="O192" s="229"/>
      <c r="P192" s="195"/>
      <c r="Q192" s="195"/>
      <c r="S192" s="195"/>
      <c r="T192" s="230"/>
      <c r="U192" s="1158"/>
      <c r="V192" s="231"/>
      <c r="AM192" s="51"/>
      <c r="AN192" s="51"/>
    </row>
    <row r="193" spans="3:42" ht="13.7" customHeight="1" x14ac:dyDescent="0.2">
      <c r="H193" s="1301"/>
      <c r="I193" s="9"/>
      <c r="K193" s="201"/>
      <c r="O193" s="229"/>
      <c r="P193" s="195"/>
      <c r="Q193" s="195"/>
      <c r="S193" s="195"/>
      <c r="T193" s="230"/>
      <c r="U193" s="1158"/>
      <c r="V193" s="231"/>
    </row>
    <row r="194" spans="3:42" ht="13.7" customHeight="1" x14ac:dyDescent="0.2">
      <c r="C194" s="51" t="s">
        <v>49</v>
      </c>
      <c r="E194" s="232" t="str">
        <f>tab!F2</f>
        <v>2017/18</v>
      </c>
      <c r="H194" s="1301"/>
      <c r="I194" s="9"/>
      <c r="K194" s="201"/>
      <c r="O194" s="229"/>
      <c r="P194" s="195"/>
      <c r="Q194" s="195"/>
      <c r="S194" s="195"/>
      <c r="T194" s="230"/>
      <c r="U194" s="1158"/>
      <c r="V194" s="231"/>
    </row>
    <row r="195" spans="3:42" ht="13.7" customHeight="1" x14ac:dyDescent="0.2">
      <c r="C195" s="51" t="s">
        <v>179</v>
      </c>
      <c r="E195" s="232">
        <f>tab!G3</f>
        <v>43009</v>
      </c>
      <c r="H195" s="1301"/>
      <c r="I195" s="9"/>
      <c r="K195" s="201"/>
      <c r="O195" s="229"/>
      <c r="P195" s="195"/>
      <c r="Q195" s="195"/>
      <c r="S195" s="195"/>
      <c r="T195" s="230"/>
      <c r="U195" s="1158"/>
      <c r="V195" s="231"/>
    </row>
    <row r="196" spans="3:42" ht="13.7" customHeight="1" x14ac:dyDescent="0.2">
      <c r="H196" s="1301"/>
      <c r="I196" s="9"/>
      <c r="K196" s="201"/>
      <c r="O196" s="229"/>
      <c r="P196" s="195"/>
      <c r="Q196" s="195"/>
      <c r="S196" s="195"/>
      <c r="T196" s="230"/>
      <c r="U196" s="1158"/>
      <c r="V196" s="231"/>
    </row>
    <row r="197" spans="3:42" ht="13.7" customHeight="1" x14ac:dyDescent="0.2">
      <c r="C197" s="1110"/>
      <c r="D197" s="1111"/>
      <c r="E197" s="1112"/>
      <c r="F197" s="1113"/>
      <c r="G197" s="1114"/>
      <c r="H197" s="1115"/>
      <c r="I197" s="1116"/>
      <c r="J197" s="1116"/>
      <c r="K197" s="1117"/>
      <c r="L197" s="1116"/>
      <c r="M197" s="1118"/>
      <c r="N197" s="1119"/>
      <c r="O197" s="1120"/>
      <c r="P197" s="1119"/>
      <c r="Q197" s="1119"/>
      <c r="R197" s="1116"/>
      <c r="S197" s="1119"/>
      <c r="T197" s="1121"/>
      <c r="U197" s="1154"/>
      <c r="V197" s="293"/>
      <c r="AD197" s="1097"/>
      <c r="AE197" s="1098"/>
      <c r="AF197" s="1097"/>
      <c r="AG197" s="1097"/>
      <c r="AH197" s="1097"/>
      <c r="AI197" s="1092"/>
      <c r="AJ197" s="289"/>
      <c r="AK197" s="290"/>
      <c r="AL197" s="291"/>
      <c r="AM197" s="292"/>
      <c r="AN197" s="289"/>
    </row>
    <row r="198" spans="3:42" s="239" customFormat="1" ht="13.7" customHeight="1" x14ac:dyDescent="0.2">
      <c r="C198" s="1122"/>
      <c r="D198" s="1007" t="s">
        <v>180</v>
      </c>
      <c r="E198" s="1016"/>
      <c r="F198" s="1016"/>
      <c r="G198" s="1016"/>
      <c r="H198" s="1010"/>
      <c r="I198" s="1017"/>
      <c r="J198" s="1017"/>
      <c r="K198" s="1017"/>
      <c r="L198" s="1017"/>
      <c r="M198" s="1007" t="s">
        <v>664</v>
      </c>
      <c r="N198" s="1018"/>
      <c r="O198" s="1018"/>
      <c r="P198" s="1018"/>
      <c r="Q198" s="1018"/>
      <c r="R198" s="1017"/>
      <c r="S198" s="1331" t="s">
        <v>674</v>
      </c>
      <c r="T198" s="1332"/>
      <c r="U198" s="1333"/>
      <c r="V198" s="177"/>
      <c r="W198" s="180"/>
      <c r="X198" s="180"/>
      <c r="Y198" s="180"/>
      <c r="Z198" s="1099"/>
      <c r="AA198" s="1100"/>
      <c r="AB198" s="1087"/>
      <c r="AC198" s="1087"/>
      <c r="AD198" s="1087"/>
      <c r="AE198" s="1087"/>
      <c r="AF198" s="1087"/>
      <c r="AG198" s="1087"/>
      <c r="AH198" s="1087"/>
      <c r="AI198" s="1087"/>
      <c r="AO198" s="274"/>
      <c r="AP198" s="274"/>
    </row>
    <row r="199" spans="3:42" ht="13.7" customHeight="1" x14ac:dyDescent="0.2">
      <c r="C199" s="1123"/>
      <c r="D199" s="991" t="s">
        <v>707</v>
      </c>
      <c r="E199" s="991" t="s">
        <v>124</v>
      </c>
      <c r="F199" s="991" t="s">
        <v>182</v>
      </c>
      <c r="G199" s="1019" t="s">
        <v>183</v>
      </c>
      <c r="H199" s="1279" t="s">
        <v>184</v>
      </c>
      <c r="I199" s="1019" t="s">
        <v>185</v>
      </c>
      <c r="J199" s="1019" t="s">
        <v>186</v>
      </c>
      <c r="K199" s="1020" t="s">
        <v>187</v>
      </c>
      <c r="L199" s="1022"/>
      <c r="M199" s="1009" t="s">
        <v>665</v>
      </c>
      <c r="N199" s="1009" t="s">
        <v>667</v>
      </c>
      <c r="O199" s="1009" t="s">
        <v>669</v>
      </c>
      <c r="P199" s="1009" t="s">
        <v>671</v>
      </c>
      <c r="Q199" s="1011" t="s">
        <v>673</v>
      </c>
      <c r="R199" s="1022"/>
      <c r="S199" s="1021" t="s">
        <v>675</v>
      </c>
      <c r="T199" s="1021" t="s">
        <v>678</v>
      </c>
      <c r="U199" s="1131" t="s">
        <v>188</v>
      </c>
      <c r="V199" s="183"/>
      <c r="W199" s="186"/>
      <c r="X199" s="186"/>
      <c r="Y199" s="186"/>
      <c r="Z199" s="1101" t="s">
        <v>194</v>
      </c>
      <c r="AA199" s="1102" t="s">
        <v>680</v>
      </c>
      <c r="AB199" s="1103" t="s">
        <v>681</v>
      </c>
      <c r="AC199" s="1103" t="s">
        <v>681</v>
      </c>
      <c r="AD199" s="1103" t="s">
        <v>684</v>
      </c>
      <c r="AE199" s="1103" t="s">
        <v>689</v>
      </c>
      <c r="AF199" s="1103" t="s">
        <v>687</v>
      </c>
      <c r="AG199" s="1103" t="s">
        <v>690</v>
      </c>
      <c r="AH199" s="1103" t="s">
        <v>189</v>
      </c>
      <c r="AI199" s="1104" t="s">
        <v>190</v>
      </c>
      <c r="AM199" s="51"/>
      <c r="AN199" s="51"/>
      <c r="AO199" s="274"/>
      <c r="AP199" s="276"/>
    </row>
    <row r="200" spans="3:42" s="217" customFormat="1" ht="13.7" customHeight="1" x14ac:dyDescent="0.2">
      <c r="C200" s="1124"/>
      <c r="D200" s="1016"/>
      <c r="E200" s="991"/>
      <c r="F200" s="1022"/>
      <c r="G200" s="1019" t="s">
        <v>191</v>
      </c>
      <c r="H200" s="1279" t="s">
        <v>192</v>
      </c>
      <c r="I200" s="1019"/>
      <c r="J200" s="1019"/>
      <c r="K200" s="1020" t="s">
        <v>193</v>
      </c>
      <c r="L200" s="1022"/>
      <c r="M200" s="1009" t="s">
        <v>666</v>
      </c>
      <c r="N200" s="1009" t="s">
        <v>668</v>
      </c>
      <c r="O200" s="1009" t="s">
        <v>670</v>
      </c>
      <c r="P200" s="1009" t="s">
        <v>672</v>
      </c>
      <c r="Q200" s="1011" t="s">
        <v>196</v>
      </c>
      <c r="R200" s="1022"/>
      <c r="S200" s="1021" t="s">
        <v>676</v>
      </c>
      <c r="T200" s="1021" t="s">
        <v>677</v>
      </c>
      <c r="U200" s="1131" t="s">
        <v>196</v>
      </c>
      <c r="V200" s="190"/>
      <c r="W200" s="187"/>
      <c r="X200" s="187"/>
      <c r="Y200" s="187"/>
      <c r="Z200" s="1103" t="s">
        <v>679</v>
      </c>
      <c r="AA200" s="1105">
        <f>+tab!$C$156</f>
        <v>0.62</v>
      </c>
      <c r="AB200" s="1103" t="s">
        <v>682</v>
      </c>
      <c r="AC200" s="1103" t="s">
        <v>683</v>
      </c>
      <c r="AD200" s="1103" t="s">
        <v>685</v>
      </c>
      <c r="AE200" s="1103" t="s">
        <v>688</v>
      </c>
      <c r="AF200" s="1103" t="s">
        <v>688</v>
      </c>
      <c r="AG200" s="1103" t="s">
        <v>686</v>
      </c>
      <c r="AH200" s="1103"/>
      <c r="AI200" s="1103" t="s">
        <v>195</v>
      </c>
      <c r="AP200" s="218"/>
    </row>
    <row r="201" spans="3:42" ht="13.7" customHeight="1" x14ac:dyDescent="0.2">
      <c r="C201" s="1124"/>
      <c r="D201" s="1016"/>
      <c r="E201" s="1016"/>
      <c r="F201" s="1016"/>
      <c r="G201" s="1016"/>
      <c r="H201" s="1288"/>
      <c r="I201" s="1019"/>
      <c r="J201" s="1019"/>
      <c r="K201" s="1023"/>
      <c r="L201" s="1024"/>
      <c r="M201" s="1024"/>
      <c r="N201" s="1024"/>
      <c r="O201" s="1024"/>
      <c r="P201" s="1024"/>
      <c r="Q201" s="1024"/>
      <c r="R201" s="1024"/>
      <c r="S201" s="1025"/>
      <c r="T201" s="1025"/>
      <c r="U201" s="1132"/>
      <c r="V201" s="6"/>
      <c r="AD201" s="1086"/>
      <c r="AE201" s="1086"/>
      <c r="AM201" s="51"/>
      <c r="AN201" s="51"/>
      <c r="AP201" s="195"/>
    </row>
    <row r="202" spans="3:42" ht="13.7" customHeight="1" x14ac:dyDescent="0.2">
      <c r="C202" s="45"/>
      <c r="D202" s="196" t="str">
        <f t="shared" ref="D202:F221" si="186">IF(D140=0,"",D140)</f>
        <v/>
      </c>
      <c r="E202" s="196" t="str">
        <f t="shared" si="186"/>
        <v/>
      </c>
      <c r="F202" s="196" t="str">
        <f t="shared" si="186"/>
        <v/>
      </c>
      <c r="G202" s="48" t="str">
        <f>IF(G140="","",G140+1)</f>
        <v/>
      </c>
      <c r="H202" s="197" t="str">
        <f>IF(H140="","",H140)</f>
        <v/>
      </c>
      <c r="I202" s="48" t="str">
        <f>IF(I140=0,"",I140)</f>
        <v/>
      </c>
      <c r="J202" s="198" t="str">
        <f t="shared" ref="J202:J233" si="187">IF(E202="","",IF(J140+1&gt;VLOOKUP(I202,Schaal2014,22,FALSE),J140,J140+1))</f>
        <v/>
      </c>
      <c r="K202" s="199" t="str">
        <f t="shared" ref="K202:K221" si="188">IF(K140="","",K140)</f>
        <v/>
      </c>
      <c r="L202" s="964"/>
      <c r="M202" s="961">
        <f>IF(M140="","",M140)</f>
        <v>0</v>
      </c>
      <c r="N202" s="961">
        <f>IF(N140="","",N140)</f>
        <v>0</v>
      </c>
      <c r="O202" s="1026" t="str">
        <f>IF(K202="","",IF(K202*40&gt;40,40,K202*40))</f>
        <v/>
      </c>
      <c r="P202" s="1026"/>
      <c r="Q202" s="1026" t="str">
        <f>IF(K202="","",SUM(M202:P202))</f>
        <v/>
      </c>
      <c r="R202" s="964"/>
      <c r="S202" s="1027" t="str">
        <f t="shared" ref="S202:S233" si="189">IF(K202="","",(1659*K202-Q202)*AC202)</f>
        <v/>
      </c>
      <c r="T202" s="1015" t="str">
        <f>IF(K202="","",(Q202*AD202)+AB202*(AE202+AF202*(1-AG202)))</f>
        <v/>
      </c>
      <c r="U202" s="1133" t="str">
        <f>IF(K202="","",(S202+T202))</f>
        <v/>
      </c>
      <c r="V202" s="190"/>
      <c r="W202" s="201"/>
      <c r="X202" s="201"/>
      <c r="Y202" s="201"/>
      <c r="Z202" s="1106" t="str">
        <f t="shared" ref="Z202:Z233" si="190">IF(I202="","",VLOOKUP(I202,Schaal2014,J202+1,FALSE))</f>
        <v/>
      </c>
      <c r="AA202" s="1107">
        <f>+tab!$C$156</f>
        <v>0.62</v>
      </c>
      <c r="AB202" s="1108" t="e">
        <f>Z202*12/1659</f>
        <v>#VALUE!</v>
      </c>
      <c r="AC202" s="1108" t="e">
        <f>Z202*12*(1+AA202)/1659</f>
        <v>#VALUE!</v>
      </c>
      <c r="AD202" s="1108" t="e">
        <f>AC202-AB202</f>
        <v>#VALUE!</v>
      </c>
      <c r="AE202" s="1086" t="e">
        <f t="shared" ref="AE202:AE233" si="191">O202+P202</f>
        <v>#VALUE!</v>
      </c>
      <c r="AF202" s="1086">
        <f t="shared" ref="AF202:AF233" si="192">M202+N202</f>
        <v>0</v>
      </c>
      <c r="AG202" s="1109">
        <f>IF(I202&gt;8,tab!C$157,tab!C$160)</f>
        <v>0.5</v>
      </c>
      <c r="AH202" s="1086">
        <f t="shared" ref="AH202:AH233" si="193">IF(G202&lt;25,0,IF(G202=25,25,IF(G202&lt;40,0,IF(G202=40,40,IF(G202&gt;=40,0)))))</f>
        <v>0</v>
      </c>
      <c r="AI202" s="1086">
        <f t="shared" ref="AI202:AI233" si="194">IF(AH202=25,Z202*1.08*K202/2,IF(AH202=40,Z202*1.08*K202,IF(AH202=0,0)))</f>
        <v>0</v>
      </c>
      <c r="AK202" s="219"/>
    </row>
    <row r="203" spans="3:42" ht="13.7" customHeight="1" x14ac:dyDescent="0.2">
      <c r="C203" s="45"/>
      <c r="D203" s="196" t="str">
        <f t="shared" si="186"/>
        <v/>
      </c>
      <c r="E203" s="196" t="str">
        <f t="shared" si="186"/>
        <v/>
      </c>
      <c r="F203" s="196" t="str">
        <f t="shared" si="186"/>
        <v/>
      </c>
      <c r="G203" s="48" t="str">
        <f>IF(G141="","",G141+1)</f>
        <v/>
      </c>
      <c r="H203" s="197" t="str">
        <f t="shared" ref="H203:H251" si="195">IF(H141="","",H141)</f>
        <v/>
      </c>
      <c r="I203" s="48" t="str">
        <f t="shared" ref="I203:I251" si="196">IF(I141=0,"",I141)</f>
        <v/>
      </c>
      <c r="J203" s="198" t="str">
        <f t="shared" si="187"/>
        <v/>
      </c>
      <c r="K203" s="199" t="str">
        <f t="shared" si="188"/>
        <v/>
      </c>
      <c r="L203" s="964"/>
      <c r="M203" s="961">
        <f t="shared" ref="M203:N203" si="197">IF(M141="","",M141)</f>
        <v>0</v>
      </c>
      <c r="N203" s="961">
        <f t="shared" si="197"/>
        <v>0</v>
      </c>
      <c r="O203" s="1026" t="str">
        <f t="shared" ref="O203:O251" si="198">IF(K203="","",IF(K203*40&gt;40,40,K203*40))</f>
        <v/>
      </c>
      <c r="P203" s="1026"/>
      <c r="Q203" s="1026" t="str">
        <f t="shared" ref="Q203:Q251" si="199">IF(K203="","",SUM(M203:P203))</f>
        <v/>
      </c>
      <c r="R203" s="964"/>
      <c r="S203" s="1027" t="str">
        <f t="shared" si="189"/>
        <v/>
      </c>
      <c r="T203" s="1015" t="str">
        <f t="shared" ref="T203:T251" si="200">IF(K203="","",(Q203*AD203)+AB203*(AE203+AF203*(1-AG203)))</f>
        <v/>
      </c>
      <c r="U203" s="1133" t="str">
        <f t="shared" ref="U203:U251" si="201">IF(K203="","",(S203+T203))</f>
        <v/>
      </c>
      <c r="V203" s="491"/>
      <c r="Z203" s="1106" t="str">
        <f t="shared" si="190"/>
        <v/>
      </c>
      <c r="AA203" s="1107">
        <f>+tab!$C$156</f>
        <v>0.62</v>
      </c>
      <c r="AB203" s="1108" t="e">
        <f t="shared" ref="AB203:AB251" si="202">Z203*12/1659</f>
        <v>#VALUE!</v>
      </c>
      <c r="AC203" s="1108" t="e">
        <f t="shared" ref="AC203:AC251" si="203">Z203*12*(1+AA203)/1659</f>
        <v>#VALUE!</v>
      </c>
      <c r="AD203" s="1108" t="e">
        <f t="shared" ref="AD203:AD251" si="204">AC203-AB203</f>
        <v>#VALUE!</v>
      </c>
      <c r="AE203" s="1086" t="e">
        <f t="shared" si="191"/>
        <v>#VALUE!</v>
      </c>
      <c r="AF203" s="1086">
        <f t="shared" si="192"/>
        <v>0</v>
      </c>
      <c r="AG203" s="1109">
        <f>IF(I203&gt;8,tab!C$157,tab!C$160)</f>
        <v>0.5</v>
      </c>
      <c r="AH203" s="1086">
        <f t="shared" si="193"/>
        <v>0</v>
      </c>
      <c r="AI203" s="1086">
        <f t="shared" si="194"/>
        <v>0</v>
      </c>
      <c r="AK203" s="219"/>
    </row>
    <row r="204" spans="3:42" ht="13.7" customHeight="1" x14ac:dyDescent="0.2">
      <c r="C204" s="45"/>
      <c r="D204" s="196" t="str">
        <f t="shared" si="186"/>
        <v/>
      </c>
      <c r="E204" s="196" t="str">
        <f t="shared" si="186"/>
        <v/>
      </c>
      <c r="F204" s="196" t="str">
        <f t="shared" si="186"/>
        <v/>
      </c>
      <c r="G204" s="48" t="str">
        <f t="shared" ref="G204:G251" si="205">IF(G142="","",G142+1)</f>
        <v/>
      </c>
      <c r="H204" s="197" t="str">
        <f t="shared" si="195"/>
        <v/>
      </c>
      <c r="I204" s="48" t="str">
        <f t="shared" si="196"/>
        <v/>
      </c>
      <c r="J204" s="198" t="str">
        <f t="shared" si="187"/>
        <v/>
      </c>
      <c r="K204" s="199" t="str">
        <f t="shared" si="188"/>
        <v/>
      </c>
      <c r="L204" s="964"/>
      <c r="M204" s="961">
        <f t="shared" ref="M204:N204" si="206">IF(M142="","",M142)</f>
        <v>0</v>
      </c>
      <c r="N204" s="961">
        <f t="shared" si="206"/>
        <v>0</v>
      </c>
      <c r="O204" s="1026" t="str">
        <f t="shared" si="198"/>
        <v/>
      </c>
      <c r="P204" s="1026"/>
      <c r="Q204" s="1026" t="str">
        <f t="shared" si="199"/>
        <v/>
      </c>
      <c r="R204" s="964"/>
      <c r="S204" s="1027" t="str">
        <f t="shared" si="189"/>
        <v/>
      </c>
      <c r="T204" s="1015" t="str">
        <f t="shared" si="200"/>
        <v/>
      </c>
      <c r="U204" s="1133" t="str">
        <f t="shared" si="201"/>
        <v/>
      </c>
      <c r="V204" s="491"/>
      <c r="Z204" s="1106" t="str">
        <f t="shared" si="190"/>
        <v/>
      </c>
      <c r="AA204" s="1107">
        <f>+tab!$C$156</f>
        <v>0.62</v>
      </c>
      <c r="AB204" s="1108" t="e">
        <f t="shared" si="202"/>
        <v>#VALUE!</v>
      </c>
      <c r="AC204" s="1108" t="e">
        <f t="shared" si="203"/>
        <v>#VALUE!</v>
      </c>
      <c r="AD204" s="1108" t="e">
        <f t="shared" si="204"/>
        <v>#VALUE!</v>
      </c>
      <c r="AE204" s="1086" t="e">
        <f t="shared" si="191"/>
        <v>#VALUE!</v>
      </c>
      <c r="AF204" s="1086">
        <f t="shared" si="192"/>
        <v>0</v>
      </c>
      <c r="AG204" s="1109">
        <f>IF(I204&gt;8,tab!C$157,tab!C$160)</f>
        <v>0.5</v>
      </c>
      <c r="AH204" s="1086">
        <f t="shared" si="193"/>
        <v>0</v>
      </c>
      <c r="AI204" s="1086">
        <f t="shared" si="194"/>
        <v>0</v>
      </c>
      <c r="AK204" s="219"/>
    </row>
    <row r="205" spans="3:42" ht="13.7" customHeight="1" x14ac:dyDescent="0.2">
      <c r="C205" s="45"/>
      <c r="D205" s="196" t="str">
        <f t="shared" si="186"/>
        <v/>
      </c>
      <c r="E205" s="196" t="str">
        <f t="shared" si="186"/>
        <v/>
      </c>
      <c r="F205" s="196" t="str">
        <f t="shared" si="186"/>
        <v/>
      </c>
      <c r="G205" s="48" t="str">
        <f t="shared" si="205"/>
        <v/>
      </c>
      <c r="H205" s="197" t="str">
        <f t="shared" si="195"/>
        <v/>
      </c>
      <c r="I205" s="48" t="str">
        <f t="shared" si="196"/>
        <v/>
      </c>
      <c r="J205" s="198" t="str">
        <f t="shared" si="187"/>
        <v/>
      </c>
      <c r="K205" s="199" t="str">
        <f t="shared" si="188"/>
        <v/>
      </c>
      <c r="L205" s="964"/>
      <c r="M205" s="961">
        <f t="shared" ref="M205:N205" si="207">IF(M143="","",M143)</f>
        <v>0</v>
      </c>
      <c r="N205" s="961">
        <f t="shared" si="207"/>
        <v>0</v>
      </c>
      <c r="O205" s="1026" t="str">
        <f t="shared" si="198"/>
        <v/>
      </c>
      <c r="P205" s="1026"/>
      <c r="Q205" s="1026" t="str">
        <f t="shared" si="199"/>
        <v/>
      </c>
      <c r="R205" s="964"/>
      <c r="S205" s="1027" t="str">
        <f t="shared" si="189"/>
        <v/>
      </c>
      <c r="T205" s="1015" t="str">
        <f t="shared" si="200"/>
        <v/>
      </c>
      <c r="U205" s="1133" t="str">
        <f t="shared" si="201"/>
        <v/>
      </c>
      <c r="V205" s="491"/>
      <c r="Z205" s="1106" t="str">
        <f t="shared" si="190"/>
        <v/>
      </c>
      <c r="AA205" s="1107">
        <f>+tab!$C$156</f>
        <v>0.62</v>
      </c>
      <c r="AB205" s="1108" t="e">
        <f t="shared" si="202"/>
        <v>#VALUE!</v>
      </c>
      <c r="AC205" s="1108" t="e">
        <f t="shared" si="203"/>
        <v>#VALUE!</v>
      </c>
      <c r="AD205" s="1108" t="e">
        <f t="shared" si="204"/>
        <v>#VALUE!</v>
      </c>
      <c r="AE205" s="1086" t="e">
        <f t="shared" si="191"/>
        <v>#VALUE!</v>
      </c>
      <c r="AF205" s="1086">
        <f t="shared" si="192"/>
        <v>0</v>
      </c>
      <c r="AG205" s="1109">
        <f>IF(I205&gt;8,tab!C$157,tab!C$160)</f>
        <v>0.5</v>
      </c>
      <c r="AH205" s="1086">
        <f t="shared" si="193"/>
        <v>0</v>
      </c>
      <c r="AI205" s="1086">
        <f t="shared" si="194"/>
        <v>0</v>
      </c>
      <c r="AK205" s="219"/>
    </row>
    <row r="206" spans="3:42" ht="13.7" customHeight="1" x14ac:dyDescent="0.2">
      <c r="C206" s="45"/>
      <c r="D206" s="196" t="str">
        <f t="shared" si="186"/>
        <v/>
      </c>
      <c r="E206" s="196" t="str">
        <f t="shared" si="186"/>
        <v/>
      </c>
      <c r="F206" s="196" t="str">
        <f t="shared" si="186"/>
        <v/>
      </c>
      <c r="G206" s="48" t="str">
        <f t="shared" si="205"/>
        <v/>
      </c>
      <c r="H206" s="197" t="str">
        <f t="shared" si="195"/>
        <v/>
      </c>
      <c r="I206" s="48" t="str">
        <f t="shared" si="196"/>
        <v/>
      </c>
      <c r="J206" s="198" t="str">
        <f t="shared" si="187"/>
        <v/>
      </c>
      <c r="K206" s="199" t="str">
        <f t="shared" si="188"/>
        <v/>
      </c>
      <c r="L206" s="964"/>
      <c r="M206" s="961">
        <f t="shared" ref="M206:N206" si="208">IF(M144="","",M144)</f>
        <v>0</v>
      </c>
      <c r="N206" s="961">
        <f t="shared" si="208"/>
        <v>0</v>
      </c>
      <c r="O206" s="1026" t="str">
        <f t="shared" si="198"/>
        <v/>
      </c>
      <c r="P206" s="1026"/>
      <c r="Q206" s="1026" t="str">
        <f t="shared" si="199"/>
        <v/>
      </c>
      <c r="R206" s="964"/>
      <c r="S206" s="1027" t="str">
        <f t="shared" si="189"/>
        <v/>
      </c>
      <c r="T206" s="1015" t="str">
        <f t="shared" si="200"/>
        <v/>
      </c>
      <c r="U206" s="1133" t="str">
        <f t="shared" si="201"/>
        <v/>
      </c>
      <c r="V206" s="491"/>
      <c r="Z206" s="1106" t="str">
        <f t="shared" si="190"/>
        <v/>
      </c>
      <c r="AA206" s="1107">
        <f>+tab!$C$156</f>
        <v>0.62</v>
      </c>
      <c r="AB206" s="1108" t="e">
        <f t="shared" si="202"/>
        <v>#VALUE!</v>
      </c>
      <c r="AC206" s="1108" t="e">
        <f t="shared" si="203"/>
        <v>#VALUE!</v>
      </c>
      <c r="AD206" s="1108" t="e">
        <f t="shared" si="204"/>
        <v>#VALUE!</v>
      </c>
      <c r="AE206" s="1086" t="e">
        <f t="shared" si="191"/>
        <v>#VALUE!</v>
      </c>
      <c r="AF206" s="1086">
        <f t="shared" si="192"/>
        <v>0</v>
      </c>
      <c r="AG206" s="1109">
        <f>IF(I206&gt;8,tab!C$157,tab!C$160)</f>
        <v>0.5</v>
      </c>
      <c r="AH206" s="1086">
        <f t="shared" si="193"/>
        <v>0</v>
      </c>
      <c r="AI206" s="1086">
        <f t="shared" si="194"/>
        <v>0</v>
      </c>
      <c r="AK206" s="219"/>
    </row>
    <row r="207" spans="3:42" ht="13.7" customHeight="1" x14ac:dyDescent="0.2">
      <c r="C207" s="45"/>
      <c r="D207" s="196" t="str">
        <f t="shared" si="186"/>
        <v/>
      </c>
      <c r="E207" s="196" t="str">
        <f t="shared" si="186"/>
        <v/>
      </c>
      <c r="F207" s="196" t="str">
        <f t="shared" si="186"/>
        <v/>
      </c>
      <c r="G207" s="48" t="str">
        <f t="shared" si="205"/>
        <v/>
      </c>
      <c r="H207" s="197" t="str">
        <f t="shared" si="195"/>
        <v/>
      </c>
      <c r="I207" s="48" t="str">
        <f t="shared" si="196"/>
        <v/>
      </c>
      <c r="J207" s="198" t="str">
        <f t="shared" si="187"/>
        <v/>
      </c>
      <c r="K207" s="199" t="str">
        <f t="shared" si="188"/>
        <v/>
      </c>
      <c r="L207" s="964"/>
      <c r="M207" s="961">
        <f t="shared" ref="M207:N207" si="209">IF(M145="","",M145)</f>
        <v>0</v>
      </c>
      <c r="N207" s="961">
        <f t="shared" si="209"/>
        <v>0</v>
      </c>
      <c r="O207" s="1026" t="str">
        <f t="shared" si="198"/>
        <v/>
      </c>
      <c r="P207" s="1026"/>
      <c r="Q207" s="1026" t="str">
        <f t="shared" si="199"/>
        <v/>
      </c>
      <c r="R207" s="964"/>
      <c r="S207" s="1027" t="str">
        <f t="shared" si="189"/>
        <v/>
      </c>
      <c r="T207" s="1015" t="str">
        <f t="shared" si="200"/>
        <v/>
      </c>
      <c r="U207" s="1133" t="str">
        <f t="shared" si="201"/>
        <v/>
      </c>
      <c r="V207" s="491"/>
      <c r="Z207" s="1106" t="str">
        <f t="shared" si="190"/>
        <v/>
      </c>
      <c r="AA207" s="1107">
        <f>+tab!$C$156</f>
        <v>0.62</v>
      </c>
      <c r="AB207" s="1108" t="e">
        <f t="shared" si="202"/>
        <v>#VALUE!</v>
      </c>
      <c r="AC207" s="1108" t="e">
        <f t="shared" si="203"/>
        <v>#VALUE!</v>
      </c>
      <c r="AD207" s="1108" t="e">
        <f t="shared" si="204"/>
        <v>#VALUE!</v>
      </c>
      <c r="AE207" s="1086" t="e">
        <f t="shared" si="191"/>
        <v>#VALUE!</v>
      </c>
      <c r="AF207" s="1086">
        <f t="shared" si="192"/>
        <v>0</v>
      </c>
      <c r="AG207" s="1109">
        <f>IF(I207&gt;8,tab!C$157,tab!C$160)</f>
        <v>0.5</v>
      </c>
      <c r="AH207" s="1086">
        <f t="shared" si="193"/>
        <v>0</v>
      </c>
      <c r="AI207" s="1086">
        <f t="shared" si="194"/>
        <v>0</v>
      </c>
      <c r="AK207" s="219"/>
    </row>
    <row r="208" spans="3:42" ht="13.7" customHeight="1" x14ac:dyDescent="0.2">
      <c r="C208" s="45"/>
      <c r="D208" s="196" t="str">
        <f t="shared" si="186"/>
        <v/>
      </c>
      <c r="E208" s="196" t="str">
        <f t="shared" si="186"/>
        <v/>
      </c>
      <c r="F208" s="196" t="str">
        <f t="shared" si="186"/>
        <v/>
      </c>
      <c r="G208" s="48" t="str">
        <f t="shared" si="205"/>
        <v/>
      </c>
      <c r="H208" s="197" t="str">
        <f t="shared" si="195"/>
        <v/>
      </c>
      <c r="I208" s="48" t="str">
        <f t="shared" si="196"/>
        <v/>
      </c>
      <c r="J208" s="198" t="str">
        <f t="shared" si="187"/>
        <v/>
      </c>
      <c r="K208" s="199" t="str">
        <f t="shared" si="188"/>
        <v/>
      </c>
      <c r="L208" s="964"/>
      <c r="M208" s="961">
        <f t="shared" ref="M208:N208" si="210">IF(M146="","",M146)</f>
        <v>0</v>
      </c>
      <c r="N208" s="961">
        <f t="shared" si="210"/>
        <v>0</v>
      </c>
      <c r="O208" s="1026" t="str">
        <f t="shared" si="198"/>
        <v/>
      </c>
      <c r="P208" s="1026"/>
      <c r="Q208" s="1026" t="str">
        <f t="shared" si="199"/>
        <v/>
      </c>
      <c r="R208" s="964"/>
      <c r="S208" s="1027" t="str">
        <f t="shared" si="189"/>
        <v/>
      </c>
      <c r="T208" s="1015" t="str">
        <f t="shared" si="200"/>
        <v/>
      </c>
      <c r="U208" s="1133" t="str">
        <f t="shared" si="201"/>
        <v/>
      </c>
      <c r="V208" s="491"/>
      <c r="Z208" s="1106" t="str">
        <f t="shared" si="190"/>
        <v/>
      </c>
      <c r="AA208" s="1107">
        <f>+tab!$C$156</f>
        <v>0.62</v>
      </c>
      <c r="AB208" s="1108" t="e">
        <f t="shared" si="202"/>
        <v>#VALUE!</v>
      </c>
      <c r="AC208" s="1108" t="e">
        <f t="shared" si="203"/>
        <v>#VALUE!</v>
      </c>
      <c r="AD208" s="1108" t="e">
        <f t="shared" si="204"/>
        <v>#VALUE!</v>
      </c>
      <c r="AE208" s="1086" t="e">
        <f t="shared" si="191"/>
        <v>#VALUE!</v>
      </c>
      <c r="AF208" s="1086">
        <f t="shared" si="192"/>
        <v>0</v>
      </c>
      <c r="AG208" s="1109">
        <f>IF(I208&gt;8,tab!C$157,tab!C$160)</f>
        <v>0.5</v>
      </c>
      <c r="AH208" s="1086">
        <f t="shared" si="193"/>
        <v>0</v>
      </c>
      <c r="AI208" s="1086">
        <f t="shared" si="194"/>
        <v>0</v>
      </c>
      <c r="AK208" s="219"/>
    </row>
    <row r="209" spans="3:40" ht="13.7" customHeight="1" x14ac:dyDescent="0.2">
      <c r="C209" s="45"/>
      <c r="D209" s="196" t="str">
        <f t="shared" si="186"/>
        <v/>
      </c>
      <c r="E209" s="196" t="str">
        <f t="shared" si="186"/>
        <v/>
      </c>
      <c r="F209" s="196" t="str">
        <f t="shared" si="186"/>
        <v/>
      </c>
      <c r="G209" s="48" t="str">
        <f t="shared" si="205"/>
        <v/>
      </c>
      <c r="H209" s="197" t="str">
        <f t="shared" si="195"/>
        <v/>
      </c>
      <c r="I209" s="48" t="str">
        <f t="shared" si="196"/>
        <v/>
      </c>
      <c r="J209" s="198" t="str">
        <f t="shared" si="187"/>
        <v/>
      </c>
      <c r="K209" s="199" t="str">
        <f t="shared" si="188"/>
        <v/>
      </c>
      <c r="L209" s="964"/>
      <c r="M209" s="961">
        <f t="shared" ref="M209:N209" si="211">IF(M147="","",M147)</f>
        <v>0</v>
      </c>
      <c r="N209" s="961">
        <f t="shared" si="211"/>
        <v>0</v>
      </c>
      <c r="O209" s="1026" t="str">
        <f t="shared" si="198"/>
        <v/>
      </c>
      <c r="P209" s="1026"/>
      <c r="Q209" s="1026" t="str">
        <f t="shared" si="199"/>
        <v/>
      </c>
      <c r="R209" s="964"/>
      <c r="S209" s="1027" t="str">
        <f t="shared" si="189"/>
        <v/>
      </c>
      <c r="T209" s="1015" t="str">
        <f t="shared" si="200"/>
        <v/>
      </c>
      <c r="U209" s="1133" t="str">
        <f t="shared" si="201"/>
        <v/>
      </c>
      <c r="V209" s="491"/>
      <c r="Z209" s="1106" t="str">
        <f t="shared" si="190"/>
        <v/>
      </c>
      <c r="AA209" s="1107">
        <f>+tab!$C$156</f>
        <v>0.62</v>
      </c>
      <c r="AB209" s="1108" t="e">
        <f t="shared" si="202"/>
        <v>#VALUE!</v>
      </c>
      <c r="AC209" s="1108" t="e">
        <f t="shared" si="203"/>
        <v>#VALUE!</v>
      </c>
      <c r="AD209" s="1108" t="e">
        <f t="shared" si="204"/>
        <v>#VALUE!</v>
      </c>
      <c r="AE209" s="1086" t="e">
        <f t="shared" si="191"/>
        <v>#VALUE!</v>
      </c>
      <c r="AF209" s="1086">
        <f t="shared" si="192"/>
        <v>0</v>
      </c>
      <c r="AG209" s="1109">
        <f>IF(I209&gt;8,tab!C$157,tab!C$160)</f>
        <v>0.5</v>
      </c>
      <c r="AH209" s="1086">
        <f t="shared" si="193"/>
        <v>0</v>
      </c>
      <c r="AI209" s="1086">
        <f t="shared" si="194"/>
        <v>0</v>
      </c>
      <c r="AK209" s="219"/>
      <c r="AM209" s="51"/>
      <c r="AN209" s="51"/>
    </row>
    <row r="210" spans="3:40" ht="13.7" customHeight="1" x14ac:dyDescent="0.2">
      <c r="C210" s="45"/>
      <c r="D210" s="196" t="str">
        <f t="shared" si="186"/>
        <v/>
      </c>
      <c r="E210" s="196" t="str">
        <f t="shared" si="186"/>
        <v/>
      </c>
      <c r="F210" s="196" t="str">
        <f t="shared" si="186"/>
        <v/>
      </c>
      <c r="G210" s="48" t="str">
        <f t="shared" si="205"/>
        <v/>
      </c>
      <c r="H210" s="197" t="str">
        <f t="shared" si="195"/>
        <v/>
      </c>
      <c r="I210" s="48" t="str">
        <f t="shared" si="196"/>
        <v/>
      </c>
      <c r="J210" s="198" t="str">
        <f t="shared" si="187"/>
        <v/>
      </c>
      <c r="K210" s="199" t="str">
        <f t="shared" si="188"/>
        <v/>
      </c>
      <c r="L210" s="964"/>
      <c r="M210" s="961">
        <f t="shared" ref="M210:N210" si="212">IF(M148="","",M148)</f>
        <v>0</v>
      </c>
      <c r="N210" s="961">
        <f t="shared" si="212"/>
        <v>0</v>
      </c>
      <c r="O210" s="1026" t="str">
        <f t="shared" si="198"/>
        <v/>
      </c>
      <c r="P210" s="1026"/>
      <c r="Q210" s="1026" t="str">
        <f t="shared" si="199"/>
        <v/>
      </c>
      <c r="R210" s="964"/>
      <c r="S210" s="1027" t="str">
        <f t="shared" si="189"/>
        <v/>
      </c>
      <c r="T210" s="1015" t="str">
        <f t="shared" si="200"/>
        <v/>
      </c>
      <c r="U210" s="1133" t="str">
        <f t="shared" si="201"/>
        <v/>
      </c>
      <c r="V210" s="491"/>
      <c r="Z210" s="1106" t="str">
        <f t="shared" si="190"/>
        <v/>
      </c>
      <c r="AA210" s="1107">
        <f>+tab!$C$156</f>
        <v>0.62</v>
      </c>
      <c r="AB210" s="1108" t="e">
        <f t="shared" si="202"/>
        <v>#VALUE!</v>
      </c>
      <c r="AC210" s="1108" t="e">
        <f t="shared" si="203"/>
        <v>#VALUE!</v>
      </c>
      <c r="AD210" s="1108" t="e">
        <f t="shared" si="204"/>
        <v>#VALUE!</v>
      </c>
      <c r="AE210" s="1086" t="e">
        <f t="shared" si="191"/>
        <v>#VALUE!</v>
      </c>
      <c r="AF210" s="1086">
        <f t="shared" si="192"/>
        <v>0</v>
      </c>
      <c r="AG210" s="1109">
        <f>IF(I210&gt;8,tab!C$157,tab!C$160)</f>
        <v>0.5</v>
      </c>
      <c r="AH210" s="1086">
        <f t="shared" si="193"/>
        <v>0</v>
      </c>
      <c r="AI210" s="1086">
        <f t="shared" si="194"/>
        <v>0</v>
      </c>
      <c r="AK210" s="219"/>
      <c r="AM210" s="51"/>
      <c r="AN210" s="51"/>
    </row>
    <row r="211" spans="3:40" ht="13.7" customHeight="1" x14ac:dyDescent="0.2">
      <c r="C211" s="45"/>
      <c r="D211" s="196" t="str">
        <f t="shared" si="186"/>
        <v/>
      </c>
      <c r="E211" s="196" t="str">
        <f t="shared" si="186"/>
        <v/>
      </c>
      <c r="F211" s="196" t="str">
        <f t="shared" si="186"/>
        <v/>
      </c>
      <c r="G211" s="48" t="str">
        <f t="shared" si="205"/>
        <v/>
      </c>
      <c r="H211" s="197" t="str">
        <f t="shared" si="195"/>
        <v/>
      </c>
      <c r="I211" s="48" t="str">
        <f t="shared" si="196"/>
        <v/>
      </c>
      <c r="J211" s="198" t="str">
        <f t="shared" si="187"/>
        <v/>
      </c>
      <c r="K211" s="199" t="str">
        <f t="shared" si="188"/>
        <v/>
      </c>
      <c r="L211" s="964"/>
      <c r="M211" s="961">
        <f t="shared" ref="M211:N211" si="213">IF(M149="","",M149)</f>
        <v>0</v>
      </c>
      <c r="N211" s="961">
        <f t="shared" si="213"/>
        <v>0</v>
      </c>
      <c r="O211" s="1026" t="str">
        <f t="shared" si="198"/>
        <v/>
      </c>
      <c r="P211" s="1026"/>
      <c r="Q211" s="1026" t="str">
        <f t="shared" si="199"/>
        <v/>
      </c>
      <c r="R211" s="964"/>
      <c r="S211" s="1027" t="str">
        <f t="shared" si="189"/>
        <v/>
      </c>
      <c r="T211" s="1015" t="str">
        <f t="shared" si="200"/>
        <v/>
      </c>
      <c r="U211" s="1133" t="str">
        <f t="shared" si="201"/>
        <v/>
      </c>
      <c r="V211" s="491"/>
      <c r="Z211" s="1106" t="str">
        <f t="shared" si="190"/>
        <v/>
      </c>
      <c r="AA211" s="1107">
        <f>+tab!$C$156</f>
        <v>0.62</v>
      </c>
      <c r="AB211" s="1108" t="e">
        <f t="shared" si="202"/>
        <v>#VALUE!</v>
      </c>
      <c r="AC211" s="1108" t="e">
        <f t="shared" si="203"/>
        <v>#VALUE!</v>
      </c>
      <c r="AD211" s="1108" t="e">
        <f t="shared" si="204"/>
        <v>#VALUE!</v>
      </c>
      <c r="AE211" s="1086" t="e">
        <f t="shared" si="191"/>
        <v>#VALUE!</v>
      </c>
      <c r="AF211" s="1086">
        <f t="shared" si="192"/>
        <v>0</v>
      </c>
      <c r="AG211" s="1109">
        <f>IF(I211&gt;8,tab!C$157,tab!C$160)</f>
        <v>0.5</v>
      </c>
      <c r="AH211" s="1086">
        <f t="shared" si="193"/>
        <v>0</v>
      </c>
      <c r="AI211" s="1086">
        <f t="shared" si="194"/>
        <v>0</v>
      </c>
      <c r="AK211" s="219"/>
      <c r="AM211" s="51"/>
      <c r="AN211" s="51"/>
    </row>
    <row r="212" spans="3:40" ht="13.7" customHeight="1" x14ac:dyDescent="0.2">
      <c r="C212" s="45"/>
      <c r="D212" s="196" t="str">
        <f t="shared" si="186"/>
        <v/>
      </c>
      <c r="E212" s="196" t="str">
        <f t="shared" si="186"/>
        <v/>
      </c>
      <c r="F212" s="196" t="str">
        <f t="shared" si="186"/>
        <v/>
      </c>
      <c r="G212" s="48" t="str">
        <f t="shared" si="205"/>
        <v/>
      </c>
      <c r="H212" s="197" t="str">
        <f t="shared" si="195"/>
        <v/>
      </c>
      <c r="I212" s="48" t="str">
        <f t="shared" si="196"/>
        <v/>
      </c>
      <c r="J212" s="198" t="str">
        <f t="shared" si="187"/>
        <v/>
      </c>
      <c r="K212" s="199" t="str">
        <f t="shared" si="188"/>
        <v/>
      </c>
      <c r="L212" s="964"/>
      <c r="M212" s="961">
        <f t="shared" ref="M212:N212" si="214">IF(M150="","",M150)</f>
        <v>0</v>
      </c>
      <c r="N212" s="961">
        <f t="shared" si="214"/>
        <v>0</v>
      </c>
      <c r="O212" s="1026" t="str">
        <f t="shared" si="198"/>
        <v/>
      </c>
      <c r="P212" s="1026"/>
      <c r="Q212" s="1026" t="str">
        <f t="shared" si="199"/>
        <v/>
      </c>
      <c r="R212" s="964"/>
      <c r="S212" s="1027" t="str">
        <f t="shared" si="189"/>
        <v/>
      </c>
      <c r="T212" s="1015" t="str">
        <f t="shared" si="200"/>
        <v/>
      </c>
      <c r="U212" s="1133" t="str">
        <f t="shared" si="201"/>
        <v/>
      </c>
      <c r="V212" s="491"/>
      <c r="Z212" s="1106" t="str">
        <f t="shared" si="190"/>
        <v/>
      </c>
      <c r="AA212" s="1107">
        <f>+tab!$C$156</f>
        <v>0.62</v>
      </c>
      <c r="AB212" s="1108" t="e">
        <f t="shared" si="202"/>
        <v>#VALUE!</v>
      </c>
      <c r="AC212" s="1108" t="e">
        <f t="shared" si="203"/>
        <v>#VALUE!</v>
      </c>
      <c r="AD212" s="1108" t="e">
        <f t="shared" si="204"/>
        <v>#VALUE!</v>
      </c>
      <c r="AE212" s="1086" t="e">
        <f t="shared" si="191"/>
        <v>#VALUE!</v>
      </c>
      <c r="AF212" s="1086">
        <f t="shared" si="192"/>
        <v>0</v>
      </c>
      <c r="AG212" s="1109">
        <f>IF(I212&gt;8,tab!C$157,tab!C$160)</f>
        <v>0.5</v>
      </c>
      <c r="AH212" s="1086">
        <f t="shared" si="193"/>
        <v>0</v>
      </c>
      <c r="AI212" s="1086">
        <f t="shared" si="194"/>
        <v>0</v>
      </c>
      <c r="AK212" s="219"/>
      <c r="AM212" s="51"/>
      <c r="AN212" s="51"/>
    </row>
    <row r="213" spans="3:40" ht="13.7" customHeight="1" x14ac:dyDescent="0.2">
      <c r="C213" s="45"/>
      <c r="D213" s="196" t="str">
        <f t="shared" si="186"/>
        <v/>
      </c>
      <c r="E213" s="196" t="str">
        <f t="shared" si="186"/>
        <v/>
      </c>
      <c r="F213" s="196" t="str">
        <f t="shared" si="186"/>
        <v/>
      </c>
      <c r="G213" s="48" t="str">
        <f t="shared" si="205"/>
        <v/>
      </c>
      <c r="H213" s="197" t="str">
        <f t="shared" si="195"/>
        <v/>
      </c>
      <c r="I213" s="48" t="str">
        <f t="shared" si="196"/>
        <v/>
      </c>
      <c r="J213" s="198" t="str">
        <f t="shared" si="187"/>
        <v/>
      </c>
      <c r="K213" s="199" t="str">
        <f t="shared" si="188"/>
        <v/>
      </c>
      <c r="L213" s="964"/>
      <c r="M213" s="961">
        <f t="shared" ref="M213:N213" si="215">IF(M151="","",M151)</f>
        <v>0</v>
      </c>
      <c r="N213" s="961">
        <f t="shared" si="215"/>
        <v>0</v>
      </c>
      <c r="O213" s="1026" t="str">
        <f t="shared" si="198"/>
        <v/>
      </c>
      <c r="P213" s="1026"/>
      <c r="Q213" s="1026" t="str">
        <f t="shared" si="199"/>
        <v/>
      </c>
      <c r="R213" s="964"/>
      <c r="S213" s="1027" t="str">
        <f t="shared" si="189"/>
        <v/>
      </c>
      <c r="T213" s="1015" t="str">
        <f t="shared" si="200"/>
        <v/>
      </c>
      <c r="U213" s="1133" t="str">
        <f t="shared" si="201"/>
        <v/>
      </c>
      <c r="V213" s="491"/>
      <c r="Z213" s="1106" t="str">
        <f t="shared" si="190"/>
        <v/>
      </c>
      <c r="AA213" s="1107">
        <f>+tab!$C$156</f>
        <v>0.62</v>
      </c>
      <c r="AB213" s="1108" t="e">
        <f t="shared" si="202"/>
        <v>#VALUE!</v>
      </c>
      <c r="AC213" s="1108" t="e">
        <f t="shared" si="203"/>
        <v>#VALUE!</v>
      </c>
      <c r="AD213" s="1108" t="e">
        <f t="shared" si="204"/>
        <v>#VALUE!</v>
      </c>
      <c r="AE213" s="1086" t="e">
        <f t="shared" si="191"/>
        <v>#VALUE!</v>
      </c>
      <c r="AF213" s="1086">
        <f t="shared" si="192"/>
        <v>0</v>
      </c>
      <c r="AG213" s="1109">
        <f>IF(I213&gt;8,tab!C$157,tab!C$160)</f>
        <v>0.5</v>
      </c>
      <c r="AH213" s="1086">
        <f t="shared" si="193"/>
        <v>0</v>
      </c>
      <c r="AI213" s="1086">
        <f t="shared" si="194"/>
        <v>0</v>
      </c>
      <c r="AK213" s="219"/>
      <c r="AM213" s="51"/>
      <c r="AN213" s="51"/>
    </row>
    <row r="214" spans="3:40" ht="13.7" customHeight="1" x14ac:dyDescent="0.2">
      <c r="C214" s="45"/>
      <c r="D214" s="196" t="str">
        <f t="shared" si="186"/>
        <v/>
      </c>
      <c r="E214" s="196" t="str">
        <f t="shared" si="186"/>
        <v/>
      </c>
      <c r="F214" s="196" t="str">
        <f t="shared" si="186"/>
        <v/>
      </c>
      <c r="G214" s="48" t="str">
        <f t="shared" si="205"/>
        <v/>
      </c>
      <c r="H214" s="197" t="str">
        <f t="shared" si="195"/>
        <v/>
      </c>
      <c r="I214" s="48" t="str">
        <f t="shared" si="196"/>
        <v/>
      </c>
      <c r="J214" s="198" t="str">
        <f t="shared" si="187"/>
        <v/>
      </c>
      <c r="K214" s="199" t="str">
        <f t="shared" si="188"/>
        <v/>
      </c>
      <c r="L214" s="964"/>
      <c r="M214" s="961">
        <f t="shared" ref="M214:N214" si="216">IF(M152="","",M152)</f>
        <v>0</v>
      </c>
      <c r="N214" s="961">
        <f t="shared" si="216"/>
        <v>0</v>
      </c>
      <c r="O214" s="1026" t="str">
        <f t="shared" si="198"/>
        <v/>
      </c>
      <c r="P214" s="1026"/>
      <c r="Q214" s="1026" t="str">
        <f t="shared" si="199"/>
        <v/>
      </c>
      <c r="R214" s="964"/>
      <c r="S214" s="1027" t="str">
        <f t="shared" si="189"/>
        <v/>
      </c>
      <c r="T214" s="1015" t="str">
        <f t="shared" si="200"/>
        <v/>
      </c>
      <c r="U214" s="1133" t="str">
        <f t="shared" si="201"/>
        <v/>
      </c>
      <c r="V214" s="491"/>
      <c r="Z214" s="1106" t="str">
        <f t="shared" si="190"/>
        <v/>
      </c>
      <c r="AA214" s="1107">
        <f>+tab!$C$156</f>
        <v>0.62</v>
      </c>
      <c r="AB214" s="1108" t="e">
        <f t="shared" si="202"/>
        <v>#VALUE!</v>
      </c>
      <c r="AC214" s="1108" t="e">
        <f t="shared" si="203"/>
        <v>#VALUE!</v>
      </c>
      <c r="AD214" s="1108" t="e">
        <f t="shared" si="204"/>
        <v>#VALUE!</v>
      </c>
      <c r="AE214" s="1086" t="e">
        <f t="shared" si="191"/>
        <v>#VALUE!</v>
      </c>
      <c r="AF214" s="1086">
        <f t="shared" si="192"/>
        <v>0</v>
      </c>
      <c r="AG214" s="1109">
        <f>IF(I214&gt;8,tab!C$157,tab!C$160)</f>
        <v>0.5</v>
      </c>
      <c r="AH214" s="1086">
        <f t="shared" si="193"/>
        <v>0</v>
      </c>
      <c r="AI214" s="1086">
        <f t="shared" si="194"/>
        <v>0</v>
      </c>
      <c r="AK214" s="219"/>
      <c r="AM214" s="51"/>
      <c r="AN214" s="51"/>
    </row>
    <row r="215" spans="3:40" ht="13.7" customHeight="1" x14ac:dyDescent="0.2">
      <c r="C215" s="45"/>
      <c r="D215" s="196" t="str">
        <f t="shared" si="186"/>
        <v/>
      </c>
      <c r="E215" s="196" t="str">
        <f t="shared" si="186"/>
        <v/>
      </c>
      <c r="F215" s="196" t="str">
        <f t="shared" si="186"/>
        <v/>
      </c>
      <c r="G215" s="48" t="str">
        <f t="shared" si="205"/>
        <v/>
      </c>
      <c r="H215" s="197" t="str">
        <f t="shared" si="195"/>
        <v/>
      </c>
      <c r="I215" s="48" t="str">
        <f t="shared" si="196"/>
        <v/>
      </c>
      <c r="J215" s="198" t="str">
        <f t="shared" si="187"/>
        <v/>
      </c>
      <c r="K215" s="199" t="str">
        <f t="shared" si="188"/>
        <v/>
      </c>
      <c r="L215" s="964"/>
      <c r="M215" s="961">
        <f t="shared" ref="M215:N215" si="217">IF(M153="","",M153)</f>
        <v>0</v>
      </c>
      <c r="N215" s="961">
        <f t="shared" si="217"/>
        <v>0</v>
      </c>
      <c r="O215" s="1026" t="str">
        <f t="shared" si="198"/>
        <v/>
      </c>
      <c r="P215" s="1026"/>
      <c r="Q215" s="1026" t="str">
        <f t="shared" si="199"/>
        <v/>
      </c>
      <c r="R215" s="964"/>
      <c r="S215" s="1027" t="str">
        <f t="shared" si="189"/>
        <v/>
      </c>
      <c r="T215" s="1015" t="str">
        <f t="shared" si="200"/>
        <v/>
      </c>
      <c r="U215" s="1133" t="str">
        <f t="shared" si="201"/>
        <v/>
      </c>
      <c r="V215" s="491"/>
      <c r="Z215" s="1106" t="str">
        <f t="shared" si="190"/>
        <v/>
      </c>
      <c r="AA215" s="1107">
        <f>+tab!$C$156</f>
        <v>0.62</v>
      </c>
      <c r="AB215" s="1108" t="e">
        <f t="shared" si="202"/>
        <v>#VALUE!</v>
      </c>
      <c r="AC215" s="1108" t="e">
        <f t="shared" si="203"/>
        <v>#VALUE!</v>
      </c>
      <c r="AD215" s="1108" t="e">
        <f t="shared" si="204"/>
        <v>#VALUE!</v>
      </c>
      <c r="AE215" s="1086" t="e">
        <f t="shared" si="191"/>
        <v>#VALUE!</v>
      </c>
      <c r="AF215" s="1086">
        <f t="shared" si="192"/>
        <v>0</v>
      </c>
      <c r="AG215" s="1109">
        <f>IF(I215&gt;8,tab!C$157,tab!C$160)</f>
        <v>0.5</v>
      </c>
      <c r="AH215" s="1086">
        <f t="shared" si="193"/>
        <v>0</v>
      </c>
      <c r="AI215" s="1086">
        <f t="shared" si="194"/>
        <v>0</v>
      </c>
      <c r="AK215" s="219"/>
      <c r="AM215" s="51"/>
      <c r="AN215" s="51"/>
    </row>
    <row r="216" spans="3:40" ht="13.7" customHeight="1" x14ac:dyDescent="0.2">
      <c r="C216" s="45"/>
      <c r="D216" s="196" t="str">
        <f t="shared" si="186"/>
        <v/>
      </c>
      <c r="E216" s="196" t="str">
        <f t="shared" si="186"/>
        <v/>
      </c>
      <c r="F216" s="196" t="str">
        <f t="shared" si="186"/>
        <v/>
      </c>
      <c r="G216" s="48" t="str">
        <f t="shared" si="205"/>
        <v/>
      </c>
      <c r="H216" s="197" t="str">
        <f t="shared" si="195"/>
        <v/>
      </c>
      <c r="I216" s="48" t="str">
        <f t="shared" si="196"/>
        <v/>
      </c>
      <c r="J216" s="198" t="str">
        <f t="shared" si="187"/>
        <v/>
      </c>
      <c r="K216" s="199" t="str">
        <f t="shared" si="188"/>
        <v/>
      </c>
      <c r="L216" s="964"/>
      <c r="M216" s="961">
        <f t="shared" ref="M216:N216" si="218">IF(M154="","",M154)</f>
        <v>0</v>
      </c>
      <c r="N216" s="961">
        <f t="shared" si="218"/>
        <v>0</v>
      </c>
      <c r="O216" s="1026" t="str">
        <f t="shared" si="198"/>
        <v/>
      </c>
      <c r="P216" s="1026"/>
      <c r="Q216" s="1026" t="str">
        <f t="shared" si="199"/>
        <v/>
      </c>
      <c r="R216" s="964"/>
      <c r="S216" s="1027" t="str">
        <f t="shared" si="189"/>
        <v/>
      </c>
      <c r="T216" s="1015" t="str">
        <f t="shared" si="200"/>
        <v/>
      </c>
      <c r="U216" s="1133" t="str">
        <f t="shared" si="201"/>
        <v/>
      </c>
      <c r="V216" s="491"/>
      <c r="Z216" s="1106" t="str">
        <f t="shared" si="190"/>
        <v/>
      </c>
      <c r="AA216" s="1107">
        <f>+tab!$C$156</f>
        <v>0.62</v>
      </c>
      <c r="AB216" s="1108" t="e">
        <f t="shared" si="202"/>
        <v>#VALUE!</v>
      </c>
      <c r="AC216" s="1108" t="e">
        <f t="shared" si="203"/>
        <v>#VALUE!</v>
      </c>
      <c r="AD216" s="1108" t="e">
        <f t="shared" si="204"/>
        <v>#VALUE!</v>
      </c>
      <c r="AE216" s="1086" t="e">
        <f t="shared" si="191"/>
        <v>#VALUE!</v>
      </c>
      <c r="AF216" s="1086">
        <f t="shared" si="192"/>
        <v>0</v>
      </c>
      <c r="AG216" s="1109">
        <f>IF(I216&gt;8,tab!C$157,tab!C$160)</f>
        <v>0.5</v>
      </c>
      <c r="AH216" s="1086">
        <f t="shared" si="193"/>
        <v>0</v>
      </c>
      <c r="AI216" s="1086">
        <f t="shared" si="194"/>
        <v>0</v>
      </c>
      <c r="AK216" s="219"/>
      <c r="AM216" s="51"/>
      <c r="AN216" s="51"/>
    </row>
    <row r="217" spans="3:40" ht="13.7" customHeight="1" x14ac:dyDescent="0.2">
      <c r="C217" s="45"/>
      <c r="D217" s="196" t="str">
        <f t="shared" si="186"/>
        <v/>
      </c>
      <c r="E217" s="196" t="str">
        <f t="shared" si="186"/>
        <v/>
      </c>
      <c r="F217" s="196" t="str">
        <f t="shared" si="186"/>
        <v/>
      </c>
      <c r="G217" s="48" t="str">
        <f t="shared" si="205"/>
        <v/>
      </c>
      <c r="H217" s="197" t="str">
        <f t="shared" si="195"/>
        <v/>
      </c>
      <c r="I217" s="48" t="str">
        <f t="shared" si="196"/>
        <v/>
      </c>
      <c r="J217" s="198" t="str">
        <f t="shared" si="187"/>
        <v/>
      </c>
      <c r="K217" s="199" t="str">
        <f t="shared" si="188"/>
        <v/>
      </c>
      <c r="L217" s="964"/>
      <c r="M217" s="961">
        <f t="shared" ref="M217:N217" si="219">IF(M155="","",M155)</f>
        <v>0</v>
      </c>
      <c r="N217" s="961">
        <f t="shared" si="219"/>
        <v>0</v>
      </c>
      <c r="O217" s="1026" t="str">
        <f t="shared" si="198"/>
        <v/>
      </c>
      <c r="P217" s="1026"/>
      <c r="Q217" s="1026" t="str">
        <f t="shared" si="199"/>
        <v/>
      </c>
      <c r="R217" s="964"/>
      <c r="S217" s="1027" t="str">
        <f t="shared" si="189"/>
        <v/>
      </c>
      <c r="T217" s="1015" t="str">
        <f t="shared" si="200"/>
        <v/>
      </c>
      <c r="U217" s="1133" t="str">
        <f t="shared" si="201"/>
        <v/>
      </c>
      <c r="V217" s="491"/>
      <c r="Z217" s="1106" t="str">
        <f t="shared" si="190"/>
        <v/>
      </c>
      <c r="AA217" s="1107">
        <f>+tab!$C$156</f>
        <v>0.62</v>
      </c>
      <c r="AB217" s="1108" t="e">
        <f t="shared" si="202"/>
        <v>#VALUE!</v>
      </c>
      <c r="AC217" s="1108" t="e">
        <f t="shared" si="203"/>
        <v>#VALUE!</v>
      </c>
      <c r="AD217" s="1108" t="e">
        <f t="shared" si="204"/>
        <v>#VALUE!</v>
      </c>
      <c r="AE217" s="1086" t="e">
        <f t="shared" si="191"/>
        <v>#VALUE!</v>
      </c>
      <c r="AF217" s="1086">
        <f t="shared" si="192"/>
        <v>0</v>
      </c>
      <c r="AG217" s="1109">
        <f>IF(I217&gt;8,tab!C$157,tab!C$160)</f>
        <v>0.5</v>
      </c>
      <c r="AH217" s="1086">
        <f t="shared" si="193"/>
        <v>0</v>
      </c>
      <c r="AI217" s="1086">
        <f t="shared" si="194"/>
        <v>0</v>
      </c>
      <c r="AK217" s="219"/>
      <c r="AM217" s="51"/>
      <c r="AN217" s="51"/>
    </row>
    <row r="218" spans="3:40" ht="13.7" customHeight="1" x14ac:dyDescent="0.2">
      <c r="C218" s="45"/>
      <c r="D218" s="196" t="str">
        <f t="shared" si="186"/>
        <v/>
      </c>
      <c r="E218" s="196" t="str">
        <f t="shared" si="186"/>
        <v/>
      </c>
      <c r="F218" s="196" t="str">
        <f t="shared" si="186"/>
        <v/>
      </c>
      <c r="G218" s="48" t="str">
        <f t="shared" si="205"/>
        <v/>
      </c>
      <c r="H218" s="197" t="str">
        <f t="shared" si="195"/>
        <v/>
      </c>
      <c r="I218" s="48" t="str">
        <f t="shared" si="196"/>
        <v/>
      </c>
      <c r="J218" s="198" t="str">
        <f t="shared" si="187"/>
        <v/>
      </c>
      <c r="K218" s="199" t="str">
        <f t="shared" si="188"/>
        <v/>
      </c>
      <c r="L218" s="964"/>
      <c r="M218" s="961">
        <f t="shared" ref="M218:N218" si="220">IF(M156="","",M156)</f>
        <v>0</v>
      </c>
      <c r="N218" s="961">
        <f t="shared" si="220"/>
        <v>0</v>
      </c>
      <c r="O218" s="1026" t="str">
        <f t="shared" si="198"/>
        <v/>
      </c>
      <c r="P218" s="1026"/>
      <c r="Q218" s="1026" t="str">
        <f t="shared" si="199"/>
        <v/>
      </c>
      <c r="R218" s="964"/>
      <c r="S218" s="1027" t="str">
        <f t="shared" si="189"/>
        <v/>
      </c>
      <c r="T218" s="1015" t="str">
        <f t="shared" si="200"/>
        <v/>
      </c>
      <c r="U218" s="1133" t="str">
        <f t="shared" si="201"/>
        <v/>
      </c>
      <c r="V218" s="491"/>
      <c r="Z218" s="1106" t="str">
        <f t="shared" si="190"/>
        <v/>
      </c>
      <c r="AA218" s="1107">
        <f>+tab!$C$156</f>
        <v>0.62</v>
      </c>
      <c r="AB218" s="1108" t="e">
        <f t="shared" si="202"/>
        <v>#VALUE!</v>
      </c>
      <c r="AC218" s="1108" t="e">
        <f t="shared" si="203"/>
        <v>#VALUE!</v>
      </c>
      <c r="AD218" s="1108" t="e">
        <f t="shared" si="204"/>
        <v>#VALUE!</v>
      </c>
      <c r="AE218" s="1086" t="e">
        <f t="shared" si="191"/>
        <v>#VALUE!</v>
      </c>
      <c r="AF218" s="1086">
        <f t="shared" si="192"/>
        <v>0</v>
      </c>
      <c r="AG218" s="1109">
        <f>IF(I218&gt;8,tab!C$157,tab!C$160)</f>
        <v>0.5</v>
      </c>
      <c r="AH218" s="1086">
        <f t="shared" si="193"/>
        <v>0</v>
      </c>
      <c r="AI218" s="1086">
        <f t="shared" si="194"/>
        <v>0</v>
      </c>
      <c r="AK218" s="219"/>
      <c r="AM218" s="51"/>
      <c r="AN218" s="51"/>
    </row>
    <row r="219" spans="3:40" ht="13.7" customHeight="1" x14ac:dyDescent="0.2">
      <c r="C219" s="45"/>
      <c r="D219" s="196" t="str">
        <f t="shared" si="186"/>
        <v/>
      </c>
      <c r="E219" s="196" t="str">
        <f t="shared" si="186"/>
        <v/>
      </c>
      <c r="F219" s="196" t="str">
        <f t="shared" si="186"/>
        <v/>
      </c>
      <c r="G219" s="48" t="str">
        <f t="shared" si="205"/>
        <v/>
      </c>
      <c r="H219" s="197" t="str">
        <f t="shared" si="195"/>
        <v/>
      </c>
      <c r="I219" s="48" t="str">
        <f t="shared" si="196"/>
        <v/>
      </c>
      <c r="J219" s="198" t="str">
        <f t="shared" si="187"/>
        <v/>
      </c>
      <c r="K219" s="199" t="str">
        <f t="shared" si="188"/>
        <v/>
      </c>
      <c r="L219" s="964"/>
      <c r="M219" s="961">
        <f t="shared" ref="M219:N219" si="221">IF(M157="","",M157)</f>
        <v>0</v>
      </c>
      <c r="N219" s="961">
        <f t="shared" si="221"/>
        <v>0</v>
      </c>
      <c r="O219" s="1026" t="str">
        <f t="shared" si="198"/>
        <v/>
      </c>
      <c r="P219" s="1026"/>
      <c r="Q219" s="1026" t="str">
        <f t="shared" si="199"/>
        <v/>
      </c>
      <c r="R219" s="964"/>
      <c r="S219" s="1027" t="str">
        <f t="shared" si="189"/>
        <v/>
      </c>
      <c r="T219" s="1015" t="str">
        <f t="shared" si="200"/>
        <v/>
      </c>
      <c r="U219" s="1133" t="str">
        <f t="shared" si="201"/>
        <v/>
      </c>
      <c r="V219" s="491"/>
      <c r="Z219" s="1106" t="str">
        <f t="shared" si="190"/>
        <v/>
      </c>
      <c r="AA219" s="1107">
        <f>+tab!$C$156</f>
        <v>0.62</v>
      </c>
      <c r="AB219" s="1108" t="e">
        <f t="shared" si="202"/>
        <v>#VALUE!</v>
      </c>
      <c r="AC219" s="1108" t="e">
        <f t="shared" si="203"/>
        <v>#VALUE!</v>
      </c>
      <c r="AD219" s="1108" t="e">
        <f t="shared" si="204"/>
        <v>#VALUE!</v>
      </c>
      <c r="AE219" s="1086" t="e">
        <f t="shared" si="191"/>
        <v>#VALUE!</v>
      </c>
      <c r="AF219" s="1086">
        <f t="shared" si="192"/>
        <v>0</v>
      </c>
      <c r="AG219" s="1109">
        <f>IF(I219&gt;8,tab!C$157,tab!C$160)</f>
        <v>0.5</v>
      </c>
      <c r="AH219" s="1086">
        <f t="shared" si="193"/>
        <v>0</v>
      </c>
      <c r="AI219" s="1086">
        <f t="shared" si="194"/>
        <v>0</v>
      </c>
      <c r="AK219" s="219"/>
      <c r="AM219" s="51"/>
      <c r="AN219" s="51"/>
    </row>
    <row r="220" spans="3:40" ht="13.7" customHeight="1" x14ac:dyDescent="0.2">
      <c r="C220" s="45"/>
      <c r="D220" s="196" t="str">
        <f t="shared" si="186"/>
        <v/>
      </c>
      <c r="E220" s="196" t="str">
        <f t="shared" si="186"/>
        <v/>
      </c>
      <c r="F220" s="196" t="str">
        <f t="shared" si="186"/>
        <v/>
      </c>
      <c r="G220" s="48" t="str">
        <f t="shared" si="205"/>
        <v/>
      </c>
      <c r="H220" s="197" t="str">
        <f t="shared" si="195"/>
        <v/>
      </c>
      <c r="I220" s="48" t="str">
        <f t="shared" si="196"/>
        <v/>
      </c>
      <c r="J220" s="198" t="str">
        <f t="shared" si="187"/>
        <v/>
      </c>
      <c r="K220" s="199" t="str">
        <f t="shared" si="188"/>
        <v/>
      </c>
      <c r="L220" s="964"/>
      <c r="M220" s="961">
        <f t="shared" ref="M220:N220" si="222">IF(M158="","",M158)</f>
        <v>0</v>
      </c>
      <c r="N220" s="961">
        <f t="shared" si="222"/>
        <v>0</v>
      </c>
      <c r="O220" s="1026" t="str">
        <f t="shared" si="198"/>
        <v/>
      </c>
      <c r="P220" s="1026"/>
      <c r="Q220" s="1026" t="str">
        <f t="shared" si="199"/>
        <v/>
      </c>
      <c r="R220" s="964"/>
      <c r="S220" s="1027" t="str">
        <f t="shared" si="189"/>
        <v/>
      </c>
      <c r="T220" s="1015" t="str">
        <f t="shared" si="200"/>
        <v/>
      </c>
      <c r="U220" s="1133" t="str">
        <f t="shared" si="201"/>
        <v/>
      </c>
      <c r="V220" s="491"/>
      <c r="Z220" s="1106" t="str">
        <f t="shared" si="190"/>
        <v/>
      </c>
      <c r="AA220" s="1107">
        <f>+tab!$C$156</f>
        <v>0.62</v>
      </c>
      <c r="AB220" s="1108" t="e">
        <f t="shared" si="202"/>
        <v>#VALUE!</v>
      </c>
      <c r="AC220" s="1108" t="e">
        <f t="shared" si="203"/>
        <v>#VALUE!</v>
      </c>
      <c r="AD220" s="1108" t="e">
        <f t="shared" si="204"/>
        <v>#VALUE!</v>
      </c>
      <c r="AE220" s="1086" t="e">
        <f t="shared" si="191"/>
        <v>#VALUE!</v>
      </c>
      <c r="AF220" s="1086">
        <f t="shared" si="192"/>
        <v>0</v>
      </c>
      <c r="AG220" s="1109">
        <f>IF(I220&gt;8,tab!C$157,tab!C$160)</f>
        <v>0.5</v>
      </c>
      <c r="AH220" s="1086">
        <f t="shared" si="193"/>
        <v>0</v>
      </c>
      <c r="AI220" s="1086">
        <f t="shared" si="194"/>
        <v>0</v>
      </c>
      <c r="AK220" s="219"/>
      <c r="AM220" s="51"/>
      <c r="AN220" s="51"/>
    </row>
    <row r="221" spans="3:40" ht="13.7" customHeight="1" x14ac:dyDescent="0.2">
      <c r="C221" s="45"/>
      <c r="D221" s="196" t="str">
        <f t="shared" si="186"/>
        <v/>
      </c>
      <c r="E221" s="196" t="str">
        <f t="shared" si="186"/>
        <v/>
      </c>
      <c r="F221" s="196" t="str">
        <f t="shared" si="186"/>
        <v/>
      </c>
      <c r="G221" s="48" t="str">
        <f t="shared" si="205"/>
        <v/>
      </c>
      <c r="H221" s="197" t="str">
        <f t="shared" si="195"/>
        <v/>
      </c>
      <c r="I221" s="48" t="str">
        <f t="shared" si="196"/>
        <v/>
      </c>
      <c r="J221" s="198" t="str">
        <f t="shared" si="187"/>
        <v/>
      </c>
      <c r="K221" s="199" t="str">
        <f t="shared" si="188"/>
        <v/>
      </c>
      <c r="L221" s="964"/>
      <c r="M221" s="961">
        <f t="shared" ref="M221:N221" si="223">IF(M159="","",M159)</f>
        <v>0</v>
      </c>
      <c r="N221" s="961">
        <f t="shared" si="223"/>
        <v>0</v>
      </c>
      <c r="O221" s="1026" t="str">
        <f t="shared" si="198"/>
        <v/>
      </c>
      <c r="P221" s="1026"/>
      <c r="Q221" s="1026" t="str">
        <f t="shared" si="199"/>
        <v/>
      </c>
      <c r="R221" s="964"/>
      <c r="S221" s="1027" t="str">
        <f t="shared" si="189"/>
        <v/>
      </c>
      <c r="T221" s="1015" t="str">
        <f t="shared" si="200"/>
        <v/>
      </c>
      <c r="U221" s="1133" t="str">
        <f t="shared" si="201"/>
        <v/>
      </c>
      <c r="V221" s="491"/>
      <c r="Z221" s="1106" t="str">
        <f t="shared" si="190"/>
        <v/>
      </c>
      <c r="AA221" s="1107">
        <f>+tab!$C$156</f>
        <v>0.62</v>
      </c>
      <c r="AB221" s="1108" t="e">
        <f t="shared" si="202"/>
        <v>#VALUE!</v>
      </c>
      <c r="AC221" s="1108" t="e">
        <f t="shared" si="203"/>
        <v>#VALUE!</v>
      </c>
      <c r="AD221" s="1108" t="e">
        <f t="shared" si="204"/>
        <v>#VALUE!</v>
      </c>
      <c r="AE221" s="1086" t="e">
        <f t="shared" si="191"/>
        <v>#VALUE!</v>
      </c>
      <c r="AF221" s="1086">
        <f t="shared" si="192"/>
        <v>0</v>
      </c>
      <c r="AG221" s="1109">
        <f>IF(I221&gt;8,tab!C$157,tab!C$160)</f>
        <v>0.5</v>
      </c>
      <c r="AH221" s="1086">
        <f t="shared" si="193"/>
        <v>0</v>
      </c>
      <c r="AI221" s="1086">
        <f t="shared" si="194"/>
        <v>0</v>
      </c>
      <c r="AK221" s="219"/>
      <c r="AM221" s="51"/>
      <c r="AN221" s="51"/>
    </row>
    <row r="222" spans="3:40" ht="13.7" customHeight="1" x14ac:dyDescent="0.2">
      <c r="C222" s="45"/>
      <c r="D222" s="196" t="str">
        <f t="shared" ref="D222:F241" si="224">IF(D160=0,"",D160)</f>
        <v/>
      </c>
      <c r="E222" s="196" t="str">
        <f t="shared" si="224"/>
        <v/>
      </c>
      <c r="F222" s="196" t="str">
        <f t="shared" si="224"/>
        <v/>
      </c>
      <c r="G222" s="48" t="str">
        <f t="shared" si="205"/>
        <v/>
      </c>
      <c r="H222" s="197" t="str">
        <f t="shared" si="195"/>
        <v/>
      </c>
      <c r="I222" s="48" t="str">
        <f t="shared" si="196"/>
        <v/>
      </c>
      <c r="J222" s="198" t="str">
        <f t="shared" si="187"/>
        <v/>
      </c>
      <c r="K222" s="199" t="str">
        <f t="shared" ref="K222:K241" si="225">IF(K160="","",K160)</f>
        <v/>
      </c>
      <c r="L222" s="964"/>
      <c r="M222" s="961">
        <f t="shared" ref="M222:N222" si="226">IF(M160="","",M160)</f>
        <v>0</v>
      </c>
      <c r="N222" s="961">
        <f t="shared" si="226"/>
        <v>0</v>
      </c>
      <c r="O222" s="1026" t="str">
        <f t="shared" si="198"/>
        <v/>
      </c>
      <c r="P222" s="1026"/>
      <c r="Q222" s="1026" t="str">
        <f t="shared" si="199"/>
        <v/>
      </c>
      <c r="R222" s="964"/>
      <c r="S222" s="1027" t="str">
        <f t="shared" si="189"/>
        <v/>
      </c>
      <c r="T222" s="1015" t="str">
        <f t="shared" si="200"/>
        <v/>
      </c>
      <c r="U222" s="1133" t="str">
        <f t="shared" si="201"/>
        <v/>
      </c>
      <c r="V222" s="491"/>
      <c r="Z222" s="1106" t="str">
        <f t="shared" si="190"/>
        <v/>
      </c>
      <c r="AA222" s="1107">
        <f>+tab!$C$156</f>
        <v>0.62</v>
      </c>
      <c r="AB222" s="1108" t="e">
        <f t="shared" si="202"/>
        <v>#VALUE!</v>
      </c>
      <c r="AC222" s="1108" t="e">
        <f t="shared" si="203"/>
        <v>#VALUE!</v>
      </c>
      <c r="AD222" s="1108" t="e">
        <f t="shared" si="204"/>
        <v>#VALUE!</v>
      </c>
      <c r="AE222" s="1086" t="e">
        <f t="shared" si="191"/>
        <v>#VALUE!</v>
      </c>
      <c r="AF222" s="1086">
        <f t="shared" si="192"/>
        <v>0</v>
      </c>
      <c r="AG222" s="1109">
        <f>IF(I222&gt;8,tab!C$157,tab!C$160)</f>
        <v>0.5</v>
      </c>
      <c r="AH222" s="1086">
        <f t="shared" si="193"/>
        <v>0</v>
      </c>
      <c r="AI222" s="1086">
        <f t="shared" si="194"/>
        <v>0</v>
      </c>
      <c r="AK222" s="219"/>
      <c r="AM222" s="51"/>
      <c r="AN222" s="51"/>
    </row>
    <row r="223" spans="3:40" ht="13.7" customHeight="1" x14ac:dyDescent="0.2">
      <c r="C223" s="45"/>
      <c r="D223" s="196" t="str">
        <f t="shared" si="224"/>
        <v/>
      </c>
      <c r="E223" s="196" t="str">
        <f t="shared" si="224"/>
        <v/>
      </c>
      <c r="F223" s="196" t="str">
        <f t="shared" si="224"/>
        <v/>
      </c>
      <c r="G223" s="48" t="str">
        <f t="shared" si="205"/>
        <v/>
      </c>
      <c r="H223" s="197" t="str">
        <f t="shared" si="195"/>
        <v/>
      </c>
      <c r="I223" s="48" t="str">
        <f t="shared" si="196"/>
        <v/>
      </c>
      <c r="J223" s="198" t="str">
        <f t="shared" si="187"/>
        <v/>
      </c>
      <c r="K223" s="199" t="str">
        <f t="shared" si="225"/>
        <v/>
      </c>
      <c r="L223" s="964"/>
      <c r="M223" s="961">
        <f t="shared" ref="M223:N223" si="227">IF(M161="","",M161)</f>
        <v>0</v>
      </c>
      <c r="N223" s="961">
        <f t="shared" si="227"/>
        <v>0</v>
      </c>
      <c r="O223" s="1026" t="str">
        <f t="shared" si="198"/>
        <v/>
      </c>
      <c r="P223" s="1026"/>
      <c r="Q223" s="1026" t="str">
        <f t="shared" si="199"/>
        <v/>
      </c>
      <c r="R223" s="964"/>
      <c r="S223" s="1027" t="str">
        <f t="shared" si="189"/>
        <v/>
      </c>
      <c r="T223" s="1015" t="str">
        <f t="shared" si="200"/>
        <v/>
      </c>
      <c r="U223" s="1133" t="str">
        <f t="shared" si="201"/>
        <v/>
      </c>
      <c r="V223" s="491"/>
      <c r="Z223" s="1106" t="str">
        <f t="shared" si="190"/>
        <v/>
      </c>
      <c r="AA223" s="1107">
        <f>+tab!$C$156</f>
        <v>0.62</v>
      </c>
      <c r="AB223" s="1108" t="e">
        <f t="shared" si="202"/>
        <v>#VALUE!</v>
      </c>
      <c r="AC223" s="1108" t="e">
        <f t="shared" si="203"/>
        <v>#VALUE!</v>
      </c>
      <c r="AD223" s="1108" t="e">
        <f t="shared" si="204"/>
        <v>#VALUE!</v>
      </c>
      <c r="AE223" s="1086" t="e">
        <f t="shared" si="191"/>
        <v>#VALUE!</v>
      </c>
      <c r="AF223" s="1086">
        <f t="shared" si="192"/>
        <v>0</v>
      </c>
      <c r="AG223" s="1109">
        <f>IF(I223&gt;8,tab!C$157,tab!C$160)</f>
        <v>0.5</v>
      </c>
      <c r="AH223" s="1086">
        <f t="shared" si="193"/>
        <v>0</v>
      </c>
      <c r="AI223" s="1086">
        <f t="shared" si="194"/>
        <v>0</v>
      </c>
      <c r="AK223" s="219"/>
      <c r="AM223" s="51"/>
      <c r="AN223" s="51"/>
    </row>
    <row r="224" spans="3:40" ht="13.7" customHeight="1" x14ac:dyDescent="0.2">
      <c r="C224" s="45"/>
      <c r="D224" s="196" t="str">
        <f t="shared" si="224"/>
        <v/>
      </c>
      <c r="E224" s="196" t="str">
        <f t="shared" si="224"/>
        <v/>
      </c>
      <c r="F224" s="196" t="str">
        <f t="shared" si="224"/>
        <v/>
      </c>
      <c r="G224" s="48" t="str">
        <f t="shared" si="205"/>
        <v/>
      </c>
      <c r="H224" s="197" t="str">
        <f t="shared" si="195"/>
        <v/>
      </c>
      <c r="I224" s="48" t="str">
        <f t="shared" si="196"/>
        <v/>
      </c>
      <c r="J224" s="198" t="str">
        <f t="shared" si="187"/>
        <v/>
      </c>
      <c r="K224" s="199" t="str">
        <f t="shared" si="225"/>
        <v/>
      </c>
      <c r="L224" s="964"/>
      <c r="M224" s="961">
        <f t="shared" ref="M224:N224" si="228">IF(M162="","",M162)</f>
        <v>0</v>
      </c>
      <c r="N224" s="961">
        <f t="shared" si="228"/>
        <v>0</v>
      </c>
      <c r="O224" s="1026" t="str">
        <f t="shared" si="198"/>
        <v/>
      </c>
      <c r="P224" s="1026"/>
      <c r="Q224" s="1026" t="str">
        <f t="shared" si="199"/>
        <v/>
      </c>
      <c r="R224" s="964"/>
      <c r="S224" s="1027" t="str">
        <f t="shared" si="189"/>
        <v/>
      </c>
      <c r="T224" s="1015" t="str">
        <f t="shared" si="200"/>
        <v/>
      </c>
      <c r="U224" s="1133" t="str">
        <f t="shared" si="201"/>
        <v/>
      </c>
      <c r="V224" s="491"/>
      <c r="Z224" s="1106" t="str">
        <f t="shared" si="190"/>
        <v/>
      </c>
      <c r="AA224" s="1107">
        <f>+tab!$C$156</f>
        <v>0.62</v>
      </c>
      <c r="AB224" s="1108" t="e">
        <f t="shared" si="202"/>
        <v>#VALUE!</v>
      </c>
      <c r="AC224" s="1108" t="e">
        <f t="shared" si="203"/>
        <v>#VALUE!</v>
      </c>
      <c r="AD224" s="1108" t="e">
        <f t="shared" si="204"/>
        <v>#VALUE!</v>
      </c>
      <c r="AE224" s="1086" t="e">
        <f t="shared" si="191"/>
        <v>#VALUE!</v>
      </c>
      <c r="AF224" s="1086">
        <f t="shared" si="192"/>
        <v>0</v>
      </c>
      <c r="AG224" s="1109">
        <f>IF(I224&gt;8,tab!C$157,tab!C$160)</f>
        <v>0.5</v>
      </c>
      <c r="AH224" s="1086">
        <f t="shared" si="193"/>
        <v>0</v>
      </c>
      <c r="AI224" s="1086">
        <f t="shared" si="194"/>
        <v>0</v>
      </c>
      <c r="AK224" s="219"/>
      <c r="AM224" s="51"/>
      <c r="AN224" s="51"/>
    </row>
    <row r="225" spans="3:40" ht="13.7" customHeight="1" x14ac:dyDescent="0.2">
      <c r="C225" s="45"/>
      <c r="D225" s="196" t="str">
        <f t="shared" si="224"/>
        <v/>
      </c>
      <c r="E225" s="196" t="str">
        <f t="shared" si="224"/>
        <v/>
      </c>
      <c r="F225" s="196" t="str">
        <f t="shared" si="224"/>
        <v/>
      </c>
      <c r="G225" s="48" t="str">
        <f t="shared" si="205"/>
        <v/>
      </c>
      <c r="H225" s="197" t="str">
        <f t="shared" si="195"/>
        <v/>
      </c>
      <c r="I225" s="48" t="str">
        <f t="shared" si="196"/>
        <v/>
      </c>
      <c r="J225" s="198" t="str">
        <f t="shared" si="187"/>
        <v/>
      </c>
      <c r="K225" s="199" t="str">
        <f t="shared" si="225"/>
        <v/>
      </c>
      <c r="L225" s="964"/>
      <c r="M225" s="961">
        <f t="shared" ref="M225:N225" si="229">IF(M163="","",M163)</f>
        <v>0</v>
      </c>
      <c r="N225" s="961">
        <f t="shared" si="229"/>
        <v>0</v>
      </c>
      <c r="O225" s="1026" t="str">
        <f t="shared" si="198"/>
        <v/>
      </c>
      <c r="P225" s="1026"/>
      <c r="Q225" s="1026" t="str">
        <f t="shared" si="199"/>
        <v/>
      </c>
      <c r="R225" s="964"/>
      <c r="S225" s="1027" t="str">
        <f t="shared" si="189"/>
        <v/>
      </c>
      <c r="T225" s="1015" t="str">
        <f t="shared" si="200"/>
        <v/>
      </c>
      <c r="U225" s="1133" t="str">
        <f t="shared" si="201"/>
        <v/>
      </c>
      <c r="V225" s="491"/>
      <c r="Z225" s="1106" t="str">
        <f t="shared" si="190"/>
        <v/>
      </c>
      <c r="AA225" s="1107">
        <f>+tab!$C$156</f>
        <v>0.62</v>
      </c>
      <c r="AB225" s="1108" t="e">
        <f t="shared" si="202"/>
        <v>#VALUE!</v>
      </c>
      <c r="AC225" s="1108" t="e">
        <f t="shared" si="203"/>
        <v>#VALUE!</v>
      </c>
      <c r="AD225" s="1108" t="e">
        <f t="shared" si="204"/>
        <v>#VALUE!</v>
      </c>
      <c r="AE225" s="1086" t="e">
        <f t="shared" si="191"/>
        <v>#VALUE!</v>
      </c>
      <c r="AF225" s="1086">
        <f t="shared" si="192"/>
        <v>0</v>
      </c>
      <c r="AG225" s="1109">
        <f>IF(I225&gt;8,tab!C$157,tab!C$160)</f>
        <v>0.5</v>
      </c>
      <c r="AH225" s="1086">
        <f t="shared" si="193"/>
        <v>0</v>
      </c>
      <c r="AI225" s="1086">
        <f t="shared" si="194"/>
        <v>0</v>
      </c>
      <c r="AK225" s="219"/>
      <c r="AM225" s="51"/>
      <c r="AN225" s="51"/>
    </row>
    <row r="226" spans="3:40" ht="13.7" customHeight="1" x14ac:dyDescent="0.2">
      <c r="C226" s="45"/>
      <c r="D226" s="196" t="str">
        <f t="shared" si="224"/>
        <v/>
      </c>
      <c r="E226" s="196" t="str">
        <f t="shared" si="224"/>
        <v/>
      </c>
      <c r="F226" s="196" t="str">
        <f t="shared" si="224"/>
        <v/>
      </c>
      <c r="G226" s="48" t="str">
        <f t="shared" si="205"/>
        <v/>
      </c>
      <c r="H226" s="197" t="str">
        <f t="shared" si="195"/>
        <v/>
      </c>
      <c r="I226" s="48" t="str">
        <f t="shared" si="196"/>
        <v/>
      </c>
      <c r="J226" s="198" t="str">
        <f t="shared" si="187"/>
        <v/>
      </c>
      <c r="K226" s="199" t="str">
        <f t="shared" si="225"/>
        <v/>
      </c>
      <c r="L226" s="964"/>
      <c r="M226" s="961">
        <f t="shared" ref="M226:N226" si="230">IF(M164="","",M164)</f>
        <v>0</v>
      </c>
      <c r="N226" s="961">
        <f t="shared" si="230"/>
        <v>0</v>
      </c>
      <c r="O226" s="1026" t="str">
        <f t="shared" si="198"/>
        <v/>
      </c>
      <c r="P226" s="1026"/>
      <c r="Q226" s="1026" t="str">
        <f t="shared" si="199"/>
        <v/>
      </c>
      <c r="R226" s="964"/>
      <c r="S226" s="1027" t="str">
        <f t="shared" si="189"/>
        <v/>
      </c>
      <c r="T226" s="1015" t="str">
        <f t="shared" si="200"/>
        <v/>
      </c>
      <c r="U226" s="1133" t="str">
        <f t="shared" si="201"/>
        <v/>
      </c>
      <c r="V226" s="491"/>
      <c r="Z226" s="1106" t="str">
        <f t="shared" si="190"/>
        <v/>
      </c>
      <c r="AA226" s="1107">
        <f>+tab!$C$156</f>
        <v>0.62</v>
      </c>
      <c r="AB226" s="1108" t="e">
        <f t="shared" si="202"/>
        <v>#VALUE!</v>
      </c>
      <c r="AC226" s="1108" t="e">
        <f t="shared" si="203"/>
        <v>#VALUE!</v>
      </c>
      <c r="AD226" s="1108" t="e">
        <f t="shared" si="204"/>
        <v>#VALUE!</v>
      </c>
      <c r="AE226" s="1086" t="e">
        <f t="shared" si="191"/>
        <v>#VALUE!</v>
      </c>
      <c r="AF226" s="1086">
        <f t="shared" si="192"/>
        <v>0</v>
      </c>
      <c r="AG226" s="1109">
        <f>IF(I226&gt;8,tab!C$157,tab!C$160)</f>
        <v>0.5</v>
      </c>
      <c r="AH226" s="1086">
        <f t="shared" si="193"/>
        <v>0</v>
      </c>
      <c r="AI226" s="1086">
        <f t="shared" si="194"/>
        <v>0</v>
      </c>
      <c r="AK226" s="219"/>
      <c r="AM226" s="51"/>
      <c r="AN226" s="51"/>
    </row>
    <row r="227" spans="3:40" ht="13.7" customHeight="1" x14ac:dyDescent="0.2">
      <c r="C227" s="45"/>
      <c r="D227" s="196" t="str">
        <f t="shared" si="224"/>
        <v/>
      </c>
      <c r="E227" s="196" t="str">
        <f t="shared" si="224"/>
        <v/>
      </c>
      <c r="F227" s="196" t="str">
        <f t="shared" si="224"/>
        <v/>
      </c>
      <c r="G227" s="48" t="str">
        <f t="shared" si="205"/>
        <v/>
      </c>
      <c r="H227" s="197" t="str">
        <f t="shared" si="195"/>
        <v/>
      </c>
      <c r="I227" s="48" t="str">
        <f t="shared" si="196"/>
        <v/>
      </c>
      <c r="J227" s="198" t="str">
        <f t="shared" si="187"/>
        <v/>
      </c>
      <c r="K227" s="199" t="str">
        <f t="shared" si="225"/>
        <v/>
      </c>
      <c r="L227" s="964"/>
      <c r="M227" s="961">
        <f t="shared" ref="M227:N227" si="231">IF(M165="","",M165)</f>
        <v>0</v>
      </c>
      <c r="N227" s="961">
        <f t="shared" si="231"/>
        <v>0</v>
      </c>
      <c r="O227" s="1026" t="str">
        <f t="shared" si="198"/>
        <v/>
      </c>
      <c r="P227" s="1026"/>
      <c r="Q227" s="1026" t="str">
        <f t="shared" si="199"/>
        <v/>
      </c>
      <c r="R227" s="964"/>
      <c r="S227" s="1027" t="str">
        <f t="shared" si="189"/>
        <v/>
      </c>
      <c r="T227" s="1015" t="str">
        <f t="shared" si="200"/>
        <v/>
      </c>
      <c r="U227" s="1133" t="str">
        <f t="shared" si="201"/>
        <v/>
      </c>
      <c r="V227" s="491"/>
      <c r="Z227" s="1106" t="str">
        <f t="shared" si="190"/>
        <v/>
      </c>
      <c r="AA227" s="1107">
        <f>+tab!$C$156</f>
        <v>0.62</v>
      </c>
      <c r="AB227" s="1108" t="e">
        <f t="shared" si="202"/>
        <v>#VALUE!</v>
      </c>
      <c r="AC227" s="1108" t="e">
        <f t="shared" si="203"/>
        <v>#VALUE!</v>
      </c>
      <c r="AD227" s="1108" t="e">
        <f t="shared" si="204"/>
        <v>#VALUE!</v>
      </c>
      <c r="AE227" s="1086" t="e">
        <f t="shared" si="191"/>
        <v>#VALUE!</v>
      </c>
      <c r="AF227" s="1086">
        <f t="shared" si="192"/>
        <v>0</v>
      </c>
      <c r="AG227" s="1109">
        <f>IF(I227&gt;8,tab!C$157,tab!C$160)</f>
        <v>0.5</v>
      </c>
      <c r="AH227" s="1086">
        <f t="shared" si="193"/>
        <v>0</v>
      </c>
      <c r="AI227" s="1086">
        <f t="shared" si="194"/>
        <v>0</v>
      </c>
      <c r="AK227" s="219"/>
      <c r="AM227" s="51"/>
      <c r="AN227" s="51"/>
    </row>
    <row r="228" spans="3:40" ht="13.7" customHeight="1" x14ac:dyDescent="0.2">
      <c r="C228" s="45"/>
      <c r="D228" s="196" t="str">
        <f t="shared" si="224"/>
        <v/>
      </c>
      <c r="E228" s="196" t="str">
        <f t="shared" si="224"/>
        <v/>
      </c>
      <c r="F228" s="196" t="str">
        <f t="shared" si="224"/>
        <v/>
      </c>
      <c r="G228" s="48" t="str">
        <f t="shared" si="205"/>
        <v/>
      </c>
      <c r="H228" s="197" t="str">
        <f t="shared" si="195"/>
        <v/>
      </c>
      <c r="I228" s="48" t="str">
        <f t="shared" si="196"/>
        <v/>
      </c>
      <c r="J228" s="198" t="str">
        <f t="shared" si="187"/>
        <v/>
      </c>
      <c r="K228" s="199" t="str">
        <f t="shared" si="225"/>
        <v/>
      </c>
      <c r="L228" s="964"/>
      <c r="M228" s="961">
        <f t="shared" ref="M228:N228" si="232">IF(M166="","",M166)</f>
        <v>0</v>
      </c>
      <c r="N228" s="961">
        <f t="shared" si="232"/>
        <v>0</v>
      </c>
      <c r="O228" s="1026" t="str">
        <f t="shared" si="198"/>
        <v/>
      </c>
      <c r="P228" s="1026"/>
      <c r="Q228" s="1026" t="str">
        <f t="shared" si="199"/>
        <v/>
      </c>
      <c r="R228" s="964"/>
      <c r="S228" s="1027" t="str">
        <f t="shared" si="189"/>
        <v/>
      </c>
      <c r="T228" s="1015" t="str">
        <f t="shared" si="200"/>
        <v/>
      </c>
      <c r="U228" s="1133" t="str">
        <f t="shared" si="201"/>
        <v/>
      </c>
      <c r="V228" s="491"/>
      <c r="Z228" s="1106" t="str">
        <f t="shared" si="190"/>
        <v/>
      </c>
      <c r="AA228" s="1107">
        <f>+tab!$C$156</f>
        <v>0.62</v>
      </c>
      <c r="AB228" s="1108" t="e">
        <f t="shared" si="202"/>
        <v>#VALUE!</v>
      </c>
      <c r="AC228" s="1108" t="e">
        <f t="shared" si="203"/>
        <v>#VALUE!</v>
      </c>
      <c r="AD228" s="1108" t="e">
        <f t="shared" si="204"/>
        <v>#VALUE!</v>
      </c>
      <c r="AE228" s="1086" t="e">
        <f t="shared" si="191"/>
        <v>#VALUE!</v>
      </c>
      <c r="AF228" s="1086">
        <f t="shared" si="192"/>
        <v>0</v>
      </c>
      <c r="AG228" s="1109">
        <f>IF(I228&gt;8,tab!C$157,tab!C$160)</f>
        <v>0.5</v>
      </c>
      <c r="AH228" s="1086">
        <f t="shared" si="193"/>
        <v>0</v>
      </c>
      <c r="AI228" s="1086">
        <f t="shared" si="194"/>
        <v>0</v>
      </c>
      <c r="AK228" s="219"/>
      <c r="AM228" s="51"/>
      <c r="AN228" s="51"/>
    </row>
    <row r="229" spans="3:40" ht="13.7" customHeight="1" x14ac:dyDescent="0.2">
      <c r="C229" s="45"/>
      <c r="D229" s="196" t="str">
        <f t="shared" si="224"/>
        <v/>
      </c>
      <c r="E229" s="196" t="str">
        <f t="shared" si="224"/>
        <v/>
      </c>
      <c r="F229" s="196" t="str">
        <f t="shared" si="224"/>
        <v/>
      </c>
      <c r="G229" s="48" t="str">
        <f t="shared" si="205"/>
        <v/>
      </c>
      <c r="H229" s="197" t="str">
        <f t="shared" si="195"/>
        <v/>
      </c>
      <c r="I229" s="48" t="str">
        <f t="shared" si="196"/>
        <v/>
      </c>
      <c r="J229" s="198" t="str">
        <f t="shared" si="187"/>
        <v/>
      </c>
      <c r="K229" s="199" t="str">
        <f t="shared" si="225"/>
        <v/>
      </c>
      <c r="L229" s="964"/>
      <c r="M229" s="961">
        <f t="shared" ref="M229:N229" si="233">IF(M167="","",M167)</f>
        <v>0</v>
      </c>
      <c r="N229" s="961">
        <f t="shared" si="233"/>
        <v>0</v>
      </c>
      <c r="O229" s="1026" t="str">
        <f t="shared" si="198"/>
        <v/>
      </c>
      <c r="P229" s="1026"/>
      <c r="Q229" s="1026" t="str">
        <f t="shared" si="199"/>
        <v/>
      </c>
      <c r="R229" s="964"/>
      <c r="S229" s="1027" t="str">
        <f t="shared" si="189"/>
        <v/>
      </c>
      <c r="T229" s="1015" t="str">
        <f t="shared" si="200"/>
        <v/>
      </c>
      <c r="U229" s="1133" t="str">
        <f t="shared" si="201"/>
        <v/>
      </c>
      <c r="V229" s="491"/>
      <c r="Z229" s="1106" t="str">
        <f t="shared" si="190"/>
        <v/>
      </c>
      <c r="AA229" s="1107">
        <f>+tab!$C$156</f>
        <v>0.62</v>
      </c>
      <c r="AB229" s="1108" t="e">
        <f t="shared" si="202"/>
        <v>#VALUE!</v>
      </c>
      <c r="AC229" s="1108" t="e">
        <f t="shared" si="203"/>
        <v>#VALUE!</v>
      </c>
      <c r="AD229" s="1108" t="e">
        <f t="shared" si="204"/>
        <v>#VALUE!</v>
      </c>
      <c r="AE229" s="1086" t="e">
        <f t="shared" si="191"/>
        <v>#VALUE!</v>
      </c>
      <c r="AF229" s="1086">
        <f t="shared" si="192"/>
        <v>0</v>
      </c>
      <c r="AG229" s="1109">
        <f>IF(I229&gt;8,tab!C$157,tab!C$160)</f>
        <v>0.5</v>
      </c>
      <c r="AH229" s="1086">
        <f t="shared" si="193"/>
        <v>0</v>
      </c>
      <c r="AI229" s="1086">
        <f t="shared" si="194"/>
        <v>0</v>
      </c>
      <c r="AK229" s="219"/>
      <c r="AM229" s="51"/>
      <c r="AN229" s="51"/>
    </row>
    <row r="230" spans="3:40" ht="13.7" customHeight="1" x14ac:dyDescent="0.2">
      <c r="C230" s="45"/>
      <c r="D230" s="196" t="str">
        <f t="shared" si="224"/>
        <v/>
      </c>
      <c r="E230" s="196" t="str">
        <f t="shared" si="224"/>
        <v/>
      </c>
      <c r="F230" s="196" t="str">
        <f t="shared" si="224"/>
        <v/>
      </c>
      <c r="G230" s="48" t="str">
        <f t="shared" si="205"/>
        <v/>
      </c>
      <c r="H230" s="197" t="str">
        <f t="shared" si="195"/>
        <v/>
      </c>
      <c r="I230" s="48" t="str">
        <f t="shared" si="196"/>
        <v/>
      </c>
      <c r="J230" s="198" t="str">
        <f t="shared" si="187"/>
        <v/>
      </c>
      <c r="K230" s="199" t="str">
        <f t="shared" si="225"/>
        <v/>
      </c>
      <c r="L230" s="964"/>
      <c r="M230" s="961">
        <f t="shared" ref="M230:N230" si="234">IF(M168="","",M168)</f>
        <v>0</v>
      </c>
      <c r="N230" s="961">
        <f t="shared" si="234"/>
        <v>0</v>
      </c>
      <c r="O230" s="1026" t="str">
        <f t="shared" si="198"/>
        <v/>
      </c>
      <c r="P230" s="1026"/>
      <c r="Q230" s="1026" t="str">
        <f t="shared" si="199"/>
        <v/>
      </c>
      <c r="R230" s="964"/>
      <c r="S230" s="1027" t="str">
        <f t="shared" si="189"/>
        <v/>
      </c>
      <c r="T230" s="1015" t="str">
        <f t="shared" si="200"/>
        <v/>
      </c>
      <c r="U230" s="1133" t="str">
        <f t="shared" si="201"/>
        <v/>
      </c>
      <c r="V230" s="491"/>
      <c r="Z230" s="1106" t="str">
        <f t="shared" si="190"/>
        <v/>
      </c>
      <c r="AA230" s="1107">
        <f>+tab!$C$156</f>
        <v>0.62</v>
      </c>
      <c r="AB230" s="1108" t="e">
        <f t="shared" si="202"/>
        <v>#VALUE!</v>
      </c>
      <c r="AC230" s="1108" t="e">
        <f t="shared" si="203"/>
        <v>#VALUE!</v>
      </c>
      <c r="AD230" s="1108" t="e">
        <f t="shared" si="204"/>
        <v>#VALUE!</v>
      </c>
      <c r="AE230" s="1086" t="e">
        <f t="shared" si="191"/>
        <v>#VALUE!</v>
      </c>
      <c r="AF230" s="1086">
        <f t="shared" si="192"/>
        <v>0</v>
      </c>
      <c r="AG230" s="1109">
        <f>IF(I230&gt;8,tab!C$157,tab!C$160)</f>
        <v>0.5</v>
      </c>
      <c r="AH230" s="1086">
        <f t="shared" si="193"/>
        <v>0</v>
      </c>
      <c r="AI230" s="1086">
        <f t="shared" si="194"/>
        <v>0</v>
      </c>
      <c r="AK230" s="219"/>
      <c r="AM230" s="51"/>
      <c r="AN230" s="51"/>
    </row>
    <row r="231" spans="3:40" ht="13.7" customHeight="1" x14ac:dyDescent="0.2">
      <c r="C231" s="45"/>
      <c r="D231" s="196" t="str">
        <f t="shared" si="224"/>
        <v/>
      </c>
      <c r="E231" s="196" t="str">
        <f t="shared" si="224"/>
        <v/>
      </c>
      <c r="F231" s="196" t="str">
        <f t="shared" si="224"/>
        <v/>
      </c>
      <c r="G231" s="48" t="str">
        <f t="shared" si="205"/>
        <v/>
      </c>
      <c r="H231" s="197" t="str">
        <f t="shared" si="195"/>
        <v/>
      </c>
      <c r="I231" s="48" t="str">
        <f t="shared" si="196"/>
        <v/>
      </c>
      <c r="J231" s="198" t="str">
        <f t="shared" si="187"/>
        <v/>
      </c>
      <c r="K231" s="199" t="str">
        <f t="shared" si="225"/>
        <v/>
      </c>
      <c r="L231" s="964"/>
      <c r="M231" s="961">
        <f t="shared" ref="M231:N231" si="235">IF(M169="","",M169)</f>
        <v>0</v>
      </c>
      <c r="N231" s="961">
        <f t="shared" si="235"/>
        <v>0</v>
      </c>
      <c r="O231" s="1026" t="str">
        <f t="shared" si="198"/>
        <v/>
      </c>
      <c r="P231" s="1026"/>
      <c r="Q231" s="1026" t="str">
        <f t="shared" si="199"/>
        <v/>
      </c>
      <c r="R231" s="964"/>
      <c r="S231" s="1027" t="str">
        <f t="shared" si="189"/>
        <v/>
      </c>
      <c r="T231" s="1015" t="str">
        <f t="shared" si="200"/>
        <v/>
      </c>
      <c r="U231" s="1133" t="str">
        <f t="shared" si="201"/>
        <v/>
      </c>
      <c r="V231" s="491"/>
      <c r="Z231" s="1106" t="str">
        <f t="shared" si="190"/>
        <v/>
      </c>
      <c r="AA231" s="1107">
        <f>+tab!$C$156</f>
        <v>0.62</v>
      </c>
      <c r="AB231" s="1108" t="e">
        <f t="shared" si="202"/>
        <v>#VALUE!</v>
      </c>
      <c r="AC231" s="1108" t="e">
        <f t="shared" si="203"/>
        <v>#VALUE!</v>
      </c>
      <c r="AD231" s="1108" t="e">
        <f t="shared" si="204"/>
        <v>#VALUE!</v>
      </c>
      <c r="AE231" s="1086" t="e">
        <f t="shared" si="191"/>
        <v>#VALUE!</v>
      </c>
      <c r="AF231" s="1086">
        <f t="shared" si="192"/>
        <v>0</v>
      </c>
      <c r="AG231" s="1109">
        <f>IF(I231&gt;8,tab!C$157,tab!C$160)</f>
        <v>0.5</v>
      </c>
      <c r="AH231" s="1086">
        <f t="shared" si="193"/>
        <v>0</v>
      </c>
      <c r="AI231" s="1086">
        <f t="shared" si="194"/>
        <v>0</v>
      </c>
      <c r="AK231" s="219"/>
      <c r="AM231" s="51"/>
      <c r="AN231" s="51"/>
    </row>
    <row r="232" spans="3:40" ht="13.7" customHeight="1" x14ac:dyDescent="0.2">
      <c r="C232" s="45"/>
      <c r="D232" s="196" t="str">
        <f t="shared" si="224"/>
        <v/>
      </c>
      <c r="E232" s="196" t="str">
        <f t="shared" si="224"/>
        <v/>
      </c>
      <c r="F232" s="196" t="str">
        <f t="shared" si="224"/>
        <v/>
      </c>
      <c r="G232" s="48" t="str">
        <f t="shared" si="205"/>
        <v/>
      </c>
      <c r="H232" s="197" t="str">
        <f t="shared" si="195"/>
        <v/>
      </c>
      <c r="I232" s="48" t="str">
        <f t="shared" si="196"/>
        <v/>
      </c>
      <c r="J232" s="198" t="str">
        <f t="shared" si="187"/>
        <v/>
      </c>
      <c r="K232" s="199" t="str">
        <f t="shared" si="225"/>
        <v/>
      </c>
      <c r="L232" s="964"/>
      <c r="M232" s="961">
        <f t="shared" ref="M232:N232" si="236">IF(M170="","",M170)</f>
        <v>0</v>
      </c>
      <c r="N232" s="961">
        <f t="shared" si="236"/>
        <v>0</v>
      </c>
      <c r="O232" s="1026" t="str">
        <f t="shared" si="198"/>
        <v/>
      </c>
      <c r="P232" s="1026"/>
      <c r="Q232" s="1026" t="str">
        <f t="shared" si="199"/>
        <v/>
      </c>
      <c r="R232" s="964"/>
      <c r="S232" s="1027" t="str">
        <f t="shared" si="189"/>
        <v/>
      </c>
      <c r="T232" s="1015" t="str">
        <f t="shared" si="200"/>
        <v/>
      </c>
      <c r="U232" s="1133" t="str">
        <f t="shared" si="201"/>
        <v/>
      </c>
      <c r="V232" s="491"/>
      <c r="Z232" s="1106" t="str">
        <f t="shared" si="190"/>
        <v/>
      </c>
      <c r="AA232" s="1107">
        <f>+tab!$C$156</f>
        <v>0.62</v>
      </c>
      <c r="AB232" s="1108" t="e">
        <f t="shared" si="202"/>
        <v>#VALUE!</v>
      </c>
      <c r="AC232" s="1108" t="e">
        <f t="shared" si="203"/>
        <v>#VALUE!</v>
      </c>
      <c r="AD232" s="1108" t="e">
        <f t="shared" si="204"/>
        <v>#VALUE!</v>
      </c>
      <c r="AE232" s="1086" t="e">
        <f t="shared" si="191"/>
        <v>#VALUE!</v>
      </c>
      <c r="AF232" s="1086">
        <f t="shared" si="192"/>
        <v>0</v>
      </c>
      <c r="AG232" s="1109">
        <f>IF(I232&gt;8,tab!C$157,tab!C$160)</f>
        <v>0.5</v>
      </c>
      <c r="AH232" s="1086">
        <f t="shared" si="193"/>
        <v>0</v>
      </c>
      <c r="AI232" s="1086">
        <f t="shared" si="194"/>
        <v>0</v>
      </c>
      <c r="AK232" s="219"/>
      <c r="AM232" s="51"/>
      <c r="AN232" s="51"/>
    </row>
    <row r="233" spans="3:40" ht="13.7" customHeight="1" x14ac:dyDescent="0.2">
      <c r="C233" s="45"/>
      <c r="D233" s="196" t="str">
        <f t="shared" si="224"/>
        <v/>
      </c>
      <c r="E233" s="196" t="str">
        <f t="shared" si="224"/>
        <v/>
      </c>
      <c r="F233" s="196" t="str">
        <f t="shared" si="224"/>
        <v/>
      </c>
      <c r="G233" s="48" t="str">
        <f t="shared" si="205"/>
        <v/>
      </c>
      <c r="H233" s="197" t="str">
        <f t="shared" si="195"/>
        <v/>
      </c>
      <c r="I233" s="48" t="str">
        <f t="shared" si="196"/>
        <v/>
      </c>
      <c r="J233" s="198" t="str">
        <f t="shared" si="187"/>
        <v/>
      </c>
      <c r="K233" s="199" t="str">
        <f t="shared" si="225"/>
        <v/>
      </c>
      <c r="L233" s="964"/>
      <c r="M233" s="961">
        <f t="shared" ref="M233:N233" si="237">IF(M171="","",M171)</f>
        <v>0</v>
      </c>
      <c r="N233" s="961">
        <f t="shared" si="237"/>
        <v>0</v>
      </c>
      <c r="O233" s="1026" t="str">
        <f t="shared" si="198"/>
        <v/>
      </c>
      <c r="P233" s="1026"/>
      <c r="Q233" s="1026" t="str">
        <f t="shared" si="199"/>
        <v/>
      </c>
      <c r="R233" s="964"/>
      <c r="S233" s="1027" t="str">
        <f t="shared" si="189"/>
        <v/>
      </c>
      <c r="T233" s="1015" t="str">
        <f t="shared" si="200"/>
        <v/>
      </c>
      <c r="U233" s="1133" t="str">
        <f t="shared" si="201"/>
        <v/>
      </c>
      <c r="V233" s="491"/>
      <c r="Z233" s="1106" t="str">
        <f t="shared" si="190"/>
        <v/>
      </c>
      <c r="AA233" s="1107">
        <f>+tab!$C$156</f>
        <v>0.62</v>
      </c>
      <c r="AB233" s="1108" t="e">
        <f t="shared" si="202"/>
        <v>#VALUE!</v>
      </c>
      <c r="AC233" s="1108" t="e">
        <f t="shared" si="203"/>
        <v>#VALUE!</v>
      </c>
      <c r="AD233" s="1108" t="e">
        <f t="shared" si="204"/>
        <v>#VALUE!</v>
      </c>
      <c r="AE233" s="1086" t="e">
        <f t="shared" si="191"/>
        <v>#VALUE!</v>
      </c>
      <c r="AF233" s="1086">
        <f t="shared" si="192"/>
        <v>0</v>
      </c>
      <c r="AG233" s="1109">
        <f>IF(I233&gt;8,tab!C$157,tab!C$160)</f>
        <v>0.5</v>
      </c>
      <c r="AH233" s="1086">
        <f t="shared" si="193"/>
        <v>0</v>
      </c>
      <c r="AI233" s="1086">
        <f t="shared" si="194"/>
        <v>0</v>
      </c>
      <c r="AK233" s="219"/>
      <c r="AM233" s="51"/>
      <c r="AN233" s="51"/>
    </row>
    <row r="234" spans="3:40" ht="13.7" customHeight="1" x14ac:dyDescent="0.2">
      <c r="C234" s="45"/>
      <c r="D234" s="196" t="str">
        <f t="shared" si="224"/>
        <v/>
      </c>
      <c r="E234" s="196" t="str">
        <f t="shared" si="224"/>
        <v/>
      </c>
      <c r="F234" s="196" t="str">
        <f t="shared" si="224"/>
        <v/>
      </c>
      <c r="G234" s="48" t="str">
        <f t="shared" si="205"/>
        <v/>
      </c>
      <c r="H234" s="197" t="str">
        <f t="shared" si="195"/>
        <v/>
      </c>
      <c r="I234" s="48" t="str">
        <f t="shared" si="196"/>
        <v/>
      </c>
      <c r="J234" s="198" t="str">
        <f t="shared" ref="J234:J251" si="238">IF(E234="","",IF(J172+1&gt;VLOOKUP(I234,Schaal2014,22,FALSE),J172,J172+1))</f>
        <v/>
      </c>
      <c r="K234" s="199" t="str">
        <f t="shared" si="225"/>
        <v/>
      </c>
      <c r="L234" s="964"/>
      <c r="M234" s="961">
        <f t="shared" ref="M234:N234" si="239">IF(M172="","",M172)</f>
        <v>0</v>
      </c>
      <c r="N234" s="961">
        <f t="shared" si="239"/>
        <v>0</v>
      </c>
      <c r="O234" s="1026" t="str">
        <f t="shared" si="198"/>
        <v/>
      </c>
      <c r="P234" s="1026"/>
      <c r="Q234" s="1026" t="str">
        <f t="shared" si="199"/>
        <v/>
      </c>
      <c r="R234" s="964"/>
      <c r="S234" s="1027" t="str">
        <f t="shared" ref="S234:S251" si="240">IF(K234="","",(1659*K234-Q234)*AC234)</f>
        <v/>
      </c>
      <c r="T234" s="1015" t="str">
        <f t="shared" si="200"/>
        <v/>
      </c>
      <c r="U234" s="1133" t="str">
        <f t="shared" si="201"/>
        <v/>
      </c>
      <c r="V234" s="491"/>
      <c r="Z234" s="1106" t="str">
        <f t="shared" ref="Z234:Z251" si="241">IF(I234="","",VLOOKUP(I234,Schaal2014,J234+1,FALSE))</f>
        <v/>
      </c>
      <c r="AA234" s="1107">
        <f>+tab!$C$156</f>
        <v>0.62</v>
      </c>
      <c r="AB234" s="1108" t="e">
        <f t="shared" si="202"/>
        <v>#VALUE!</v>
      </c>
      <c r="AC234" s="1108" t="e">
        <f t="shared" si="203"/>
        <v>#VALUE!</v>
      </c>
      <c r="AD234" s="1108" t="e">
        <f t="shared" si="204"/>
        <v>#VALUE!</v>
      </c>
      <c r="AE234" s="1086" t="e">
        <f t="shared" ref="AE234:AE251" si="242">O234+P234</f>
        <v>#VALUE!</v>
      </c>
      <c r="AF234" s="1086">
        <f t="shared" ref="AF234:AF251" si="243">M234+N234</f>
        <v>0</v>
      </c>
      <c r="AG234" s="1109">
        <f>IF(I234&gt;8,tab!C$157,tab!C$160)</f>
        <v>0.5</v>
      </c>
      <c r="AH234" s="1086">
        <f t="shared" ref="AH234:AH251" si="244">IF(G234&lt;25,0,IF(G234=25,25,IF(G234&lt;40,0,IF(G234=40,40,IF(G234&gt;=40,0)))))</f>
        <v>0</v>
      </c>
      <c r="AI234" s="1086">
        <f t="shared" ref="AI234:AI251" si="245">IF(AH234=25,Z234*1.08*K234/2,IF(AH234=40,Z234*1.08*K234,IF(AH234=0,0)))</f>
        <v>0</v>
      </c>
      <c r="AK234" s="219"/>
      <c r="AM234" s="51"/>
      <c r="AN234" s="51"/>
    </row>
    <row r="235" spans="3:40" ht="13.7" customHeight="1" x14ac:dyDescent="0.2">
      <c r="C235" s="45"/>
      <c r="D235" s="196" t="str">
        <f t="shared" si="224"/>
        <v/>
      </c>
      <c r="E235" s="196" t="str">
        <f t="shared" si="224"/>
        <v/>
      </c>
      <c r="F235" s="196" t="str">
        <f t="shared" si="224"/>
        <v/>
      </c>
      <c r="G235" s="48" t="str">
        <f t="shared" si="205"/>
        <v/>
      </c>
      <c r="H235" s="197" t="str">
        <f t="shared" si="195"/>
        <v/>
      </c>
      <c r="I235" s="48" t="str">
        <f t="shared" si="196"/>
        <v/>
      </c>
      <c r="J235" s="198" t="str">
        <f t="shared" si="238"/>
        <v/>
      </c>
      <c r="K235" s="199" t="str">
        <f t="shared" si="225"/>
        <v/>
      </c>
      <c r="L235" s="964"/>
      <c r="M235" s="961">
        <f t="shared" ref="M235:N235" si="246">IF(M173="","",M173)</f>
        <v>0</v>
      </c>
      <c r="N235" s="961">
        <f t="shared" si="246"/>
        <v>0</v>
      </c>
      <c r="O235" s="1026" t="str">
        <f t="shared" si="198"/>
        <v/>
      </c>
      <c r="P235" s="1026"/>
      <c r="Q235" s="1026" t="str">
        <f t="shared" si="199"/>
        <v/>
      </c>
      <c r="R235" s="964"/>
      <c r="S235" s="1027" t="str">
        <f t="shared" si="240"/>
        <v/>
      </c>
      <c r="T235" s="1015" t="str">
        <f t="shared" si="200"/>
        <v/>
      </c>
      <c r="U235" s="1133" t="str">
        <f t="shared" si="201"/>
        <v/>
      </c>
      <c r="V235" s="491"/>
      <c r="Z235" s="1106" t="str">
        <f t="shared" si="241"/>
        <v/>
      </c>
      <c r="AA235" s="1107">
        <f>+tab!$C$156</f>
        <v>0.62</v>
      </c>
      <c r="AB235" s="1108" t="e">
        <f t="shared" si="202"/>
        <v>#VALUE!</v>
      </c>
      <c r="AC235" s="1108" t="e">
        <f t="shared" si="203"/>
        <v>#VALUE!</v>
      </c>
      <c r="AD235" s="1108" t="e">
        <f t="shared" si="204"/>
        <v>#VALUE!</v>
      </c>
      <c r="AE235" s="1086" t="e">
        <f t="shared" si="242"/>
        <v>#VALUE!</v>
      </c>
      <c r="AF235" s="1086">
        <f t="shared" si="243"/>
        <v>0</v>
      </c>
      <c r="AG235" s="1109">
        <f>IF(I235&gt;8,tab!C$157,tab!C$160)</f>
        <v>0.5</v>
      </c>
      <c r="AH235" s="1086">
        <f t="shared" si="244"/>
        <v>0</v>
      </c>
      <c r="AI235" s="1086">
        <f t="shared" si="245"/>
        <v>0</v>
      </c>
      <c r="AK235" s="219"/>
      <c r="AM235" s="51"/>
      <c r="AN235" s="51"/>
    </row>
    <row r="236" spans="3:40" ht="13.7" customHeight="1" x14ac:dyDescent="0.2">
      <c r="C236" s="45"/>
      <c r="D236" s="196" t="str">
        <f t="shared" si="224"/>
        <v/>
      </c>
      <c r="E236" s="196" t="str">
        <f t="shared" si="224"/>
        <v/>
      </c>
      <c r="F236" s="196" t="str">
        <f t="shared" si="224"/>
        <v/>
      </c>
      <c r="G236" s="48" t="str">
        <f t="shared" si="205"/>
        <v/>
      </c>
      <c r="H236" s="197" t="str">
        <f t="shared" si="195"/>
        <v/>
      </c>
      <c r="I236" s="48" t="str">
        <f t="shared" si="196"/>
        <v/>
      </c>
      <c r="J236" s="198" t="str">
        <f t="shared" si="238"/>
        <v/>
      </c>
      <c r="K236" s="199" t="str">
        <f t="shared" si="225"/>
        <v/>
      </c>
      <c r="L236" s="964"/>
      <c r="M236" s="961">
        <f t="shared" ref="M236:N236" si="247">IF(M174="","",M174)</f>
        <v>0</v>
      </c>
      <c r="N236" s="961">
        <f t="shared" si="247"/>
        <v>0</v>
      </c>
      <c r="O236" s="1026" t="str">
        <f t="shared" si="198"/>
        <v/>
      </c>
      <c r="P236" s="1026"/>
      <c r="Q236" s="1026" t="str">
        <f t="shared" si="199"/>
        <v/>
      </c>
      <c r="R236" s="964"/>
      <c r="S236" s="1027" t="str">
        <f t="shared" si="240"/>
        <v/>
      </c>
      <c r="T236" s="1015" t="str">
        <f t="shared" si="200"/>
        <v/>
      </c>
      <c r="U236" s="1133" t="str">
        <f t="shared" si="201"/>
        <v/>
      </c>
      <c r="V236" s="491"/>
      <c r="Z236" s="1106" t="str">
        <f t="shared" si="241"/>
        <v/>
      </c>
      <c r="AA236" s="1107">
        <f>+tab!$C$156</f>
        <v>0.62</v>
      </c>
      <c r="AB236" s="1108" t="e">
        <f t="shared" si="202"/>
        <v>#VALUE!</v>
      </c>
      <c r="AC236" s="1108" t="e">
        <f t="shared" si="203"/>
        <v>#VALUE!</v>
      </c>
      <c r="AD236" s="1108" t="e">
        <f t="shared" si="204"/>
        <v>#VALUE!</v>
      </c>
      <c r="AE236" s="1086" t="e">
        <f t="shared" si="242"/>
        <v>#VALUE!</v>
      </c>
      <c r="AF236" s="1086">
        <f t="shared" si="243"/>
        <v>0</v>
      </c>
      <c r="AG236" s="1109">
        <f>IF(I236&gt;8,tab!C$157,tab!C$160)</f>
        <v>0.5</v>
      </c>
      <c r="AH236" s="1086">
        <f t="shared" si="244"/>
        <v>0</v>
      </c>
      <c r="AI236" s="1086">
        <f t="shared" si="245"/>
        <v>0</v>
      </c>
      <c r="AK236" s="219"/>
      <c r="AM236" s="51"/>
      <c r="AN236" s="51"/>
    </row>
    <row r="237" spans="3:40" ht="13.7" customHeight="1" x14ac:dyDescent="0.2">
      <c r="C237" s="45"/>
      <c r="D237" s="196" t="str">
        <f t="shared" si="224"/>
        <v/>
      </c>
      <c r="E237" s="196" t="str">
        <f t="shared" si="224"/>
        <v/>
      </c>
      <c r="F237" s="196" t="str">
        <f t="shared" si="224"/>
        <v/>
      </c>
      <c r="G237" s="48" t="str">
        <f t="shared" si="205"/>
        <v/>
      </c>
      <c r="H237" s="197" t="str">
        <f t="shared" si="195"/>
        <v/>
      </c>
      <c r="I237" s="48" t="str">
        <f t="shared" si="196"/>
        <v/>
      </c>
      <c r="J237" s="198" t="str">
        <f t="shared" si="238"/>
        <v/>
      </c>
      <c r="K237" s="199" t="str">
        <f t="shared" si="225"/>
        <v/>
      </c>
      <c r="L237" s="964"/>
      <c r="M237" s="961">
        <f t="shared" ref="M237:N237" si="248">IF(M175="","",M175)</f>
        <v>0</v>
      </c>
      <c r="N237" s="961">
        <f t="shared" si="248"/>
        <v>0</v>
      </c>
      <c r="O237" s="1026" t="str">
        <f t="shared" si="198"/>
        <v/>
      </c>
      <c r="P237" s="1026"/>
      <c r="Q237" s="1026" t="str">
        <f t="shared" si="199"/>
        <v/>
      </c>
      <c r="R237" s="964"/>
      <c r="S237" s="1027" t="str">
        <f t="shared" si="240"/>
        <v/>
      </c>
      <c r="T237" s="1015" t="str">
        <f t="shared" si="200"/>
        <v/>
      </c>
      <c r="U237" s="1133" t="str">
        <f t="shared" si="201"/>
        <v/>
      </c>
      <c r="V237" s="491"/>
      <c r="Z237" s="1106" t="str">
        <f t="shared" si="241"/>
        <v/>
      </c>
      <c r="AA237" s="1107">
        <f>+tab!$C$156</f>
        <v>0.62</v>
      </c>
      <c r="AB237" s="1108" t="e">
        <f t="shared" si="202"/>
        <v>#VALUE!</v>
      </c>
      <c r="AC237" s="1108" t="e">
        <f t="shared" si="203"/>
        <v>#VALUE!</v>
      </c>
      <c r="AD237" s="1108" t="e">
        <f t="shared" si="204"/>
        <v>#VALUE!</v>
      </c>
      <c r="AE237" s="1086" t="e">
        <f t="shared" si="242"/>
        <v>#VALUE!</v>
      </c>
      <c r="AF237" s="1086">
        <f t="shared" si="243"/>
        <v>0</v>
      </c>
      <c r="AG237" s="1109">
        <f>IF(I237&gt;8,tab!C$157,tab!C$160)</f>
        <v>0.5</v>
      </c>
      <c r="AH237" s="1086">
        <f t="shared" si="244"/>
        <v>0</v>
      </c>
      <c r="AI237" s="1086">
        <f t="shared" si="245"/>
        <v>0</v>
      </c>
      <c r="AK237" s="219"/>
      <c r="AM237" s="51"/>
      <c r="AN237" s="51"/>
    </row>
    <row r="238" spans="3:40" ht="13.7" customHeight="1" x14ac:dyDescent="0.2">
      <c r="C238" s="45"/>
      <c r="D238" s="196" t="str">
        <f t="shared" si="224"/>
        <v/>
      </c>
      <c r="E238" s="196" t="str">
        <f t="shared" si="224"/>
        <v/>
      </c>
      <c r="F238" s="196" t="str">
        <f t="shared" si="224"/>
        <v/>
      </c>
      <c r="G238" s="48" t="str">
        <f t="shared" si="205"/>
        <v/>
      </c>
      <c r="H238" s="197" t="str">
        <f t="shared" si="195"/>
        <v/>
      </c>
      <c r="I238" s="48" t="str">
        <f t="shared" si="196"/>
        <v/>
      </c>
      <c r="J238" s="198" t="str">
        <f t="shared" si="238"/>
        <v/>
      </c>
      <c r="K238" s="199" t="str">
        <f t="shared" si="225"/>
        <v/>
      </c>
      <c r="L238" s="964"/>
      <c r="M238" s="961">
        <f t="shared" ref="M238:N238" si="249">IF(M176="","",M176)</f>
        <v>0</v>
      </c>
      <c r="N238" s="961">
        <f t="shared" si="249"/>
        <v>0</v>
      </c>
      <c r="O238" s="1026" t="str">
        <f t="shared" si="198"/>
        <v/>
      </c>
      <c r="P238" s="1026"/>
      <c r="Q238" s="1026" t="str">
        <f t="shared" si="199"/>
        <v/>
      </c>
      <c r="R238" s="964"/>
      <c r="S238" s="1027" t="str">
        <f t="shared" si="240"/>
        <v/>
      </c>
      <c r="T238" s="1015" t="str">
        <f t="shared" si="200"/>
        <v/>
      </c>
      <c r="U238" s="1133" t="str">
        <f t="shared" si="201"/>
        <v/>
      </c>
      <c r="V238" s="491"/>
      <c r="Z238" s="1106" t="str">
        <f t="shared" si="241"/>
        <v/>
      </c>
      <c r="AA238" s="1107">
        <f>+tab!$C$156</f>
        <v>0.62</v>
      </c>
      <c r="AB238" s="1108" t="e">
        <f t="shared" si="202"/>
        <v>#VALUE!</v>
      </c>
      <c r="AC238" s="1108" t="e">
        <f t="shared" si="203"/>
        <v>#VALUE!</v>
      </c>
      <c r="AD238" s="1108" t="e">
        <f t="shared" si="204"/>
        <v>#VALUE!</v>
      </c>
      <c r="AE238" s="1086" t="e">
        <f t="shared" si="242"/>
        <v>#VALUE!</v>
      </c>
      <c r="AF238" s="1086">
        <f t="shared" si="243"/>
        <v>0</v>
      </c>
      <c r="AG238" s="1109">
        <f>IF(I238&gt;8,tab!C$157,tab!C$160)</f>
        <v>0.5</v>
      </c>
      <c r="AH238" s="1086">
        <f t="shared" si="244"/>
        <v>0</v>
      </c>
      <c r="AI238" s="1086">
        <f t="shared" si="245"/>
        <v>0</v>
      </c>
      <c r="AK238" s="219"/>
      <c r="AM238" s="51"/>
      <c r="AN238" s="51"/>
    </row>
    <row r="239" spans="3:40" ht="13.7" customHeight="1" x14ac:dyDescent="0.2">
      <c r="C239" s="45"/>
      <c r="D239" s="196" t="str">
        <f t="shared" si="224"/>
        <v/>
      </c>
      <c r="E239" s="196" t="str">
        <f t="shared" si="224"/>
        <v/>
      </c>
      <c r="F239" s="196" t="str">
        <f t="shared" si="224"/>
        <v/>
      </c>
      <c r="G239" s="48" t="str">
        <f t="shared" si="205"/>
        <v/>
      </c>
      <c r="H239" s="197" t="str">
        <f t="shared" si="195"/>
        <v/>
      </c>
      <c r="I239" s="48" t="str">
        <f t="shared" si="196"/>
        <v/>
      </c>
      <c r="J239" s="198" t="str">
        <f t="shared" si="238"/>
        <v/>
      </c>
      <c r="K239" s="199" t="str">
        <f t="shared" si="225"/>
        <v/>
      </c>
      <c r="L239" s="964"/>
      <c r="M239" s="961">
        <f t="shared" ref="M239:N239" si="250">IF(M177="","",M177)</f>
        <v>0</v>
      </c>
      <c r="N239" s="961">
        <f t="shared" si="250"/>
        <v>0</v>
      </c>
      <c r="O239" s="1026" t="str">
        <f t="shared" si="198"/>
        <v/>
      </c>
      <c r="P239" s="1026"/>
      <c r="Q239" s="1026" t="str">
        <f t="shared" si="199"/>
        <v/>
      </c>
      <c r="R239" s="964"/>
      <c r="S239" s="1027" t="str">
        <f t="shared" si="240"/>
        <v/>
      </c>
      <c r="T239" s="1015" t="str">
        <f t="shared" si="200"/>
        <v/>
      </c>
      <c r="U239" s="1133" t="str">
        <f t="shared" si="201"/>
        <v/>
      </c>
      <c r="V239" s="491"/>
      <c r="Z239" s="1106" t="str">
        <f t="shared" si="241"/>
        <v/>
      </c>
      <c r="AA239" s="1107">
        <f>+tab!$C$156</f>
        <v>0.62</v>
      </c>
      <c r="AB239" s="1108" t="e">
        <f t="shared" si="202"/>
        <v>#VALUE!</v>
      </c>
      <c r="AC239" s="1108" t="e">
        <f t="shared" si="203"/>
        <v>#VALUE!</v>
      </c>
      <c r="AD239" s="1108" t="e">
        <f t="shared" si="204"/>
        <v>#VALUE!</v>
      </c>
      <c r="AE239" s="1086" t="e">
        <f t="shared" si="242"/>
        <v>#VALUE!</v>
      </c>
      <c r="AF239" s="1086">
        <f t="shared" si="243"/>
        <v>0</v>
      </c>
      <c r="AG239" s="1109">
        <f>IF(I239&gt;8,tab!C$157,tab!C$160)</f>
        <v>0.5</v>
      </c>
      <c r="AH239" s="1086">
        <f t="shared" si="244"/>
        <v>0</v>
      </c>
      <c r="AI239" s="1086">
        <f t="shared" si="245"/>
        <v>0</v>
      </c>
      <c r="AK239" s="219"/>
      <c r="AM239" s="51"/>
      <c r="AN239" s="51"/>
    </row>
    <row r="240" spans="3:40" ht="13.7" customHeight="1" x14ac:dyDescent="0.2">
      <c r="C240" s="45"/>
      <c r="D240" s="196" t="str">
        <f t="shared" si="224"/>
        <v/>
      </c>
      <c r="E240" s="196" t="str">
        <f t="shared" si="224"/>
        <v/>
      </c>
      <c r="F240" s="196" t="str">
        <f t="shared" si="224"/>
        <v/>
      </c>
      <c r="G240" s="48" t="str">
        <f t="shared" si="205"/>
        <v/>
      </c>
      <c r="H240" s="197" t="str">
        <f t="shared" si="195"/>
        <v/>
      </c>
      <c r="I240" s="48" t="str">
        <f t="shared" si="196"/>
        <v/>
      </c>
      <c r="J240" s="198" t="str">
        <f t="shared" si="238"/>
        <v/>
      </c>
      <c r="K240" s="199" t="str">
        <f t="shared" si="225"/>
        <v/>
      </c>
      <c r="L240" s="964"/>
      <c r="M240" s="961">
        <f t="shared" ref="M240:N240" si="251">IF(M178="","",M178)</f>
        <v>0</v>
      </c>
      <c r="N240" s="961">
        <f t="shared" si="251"/>
        <v>0</v>
      </c>
      <c r="O240" s="1026" t="str">
        <f t="shared" si="198"/>
        <v/>
      </c>
      <c r="P240" s="1026"/>
      <c r="Q240" s="1026" t="str">
        <f t="shared" si="199"/>
        <v/>
      </c>
      <c r="R240" s="964"/>
      <c r="S240" s="1027" t="str">
        <f t="shared" si="240"/>
        <v/>
      </c>
      <c r="T240" s="1015" t="str">
        <f t="shared" si="200"/>
        <v/>
      </c>
      <c r="U240" s="1133" t="str">
        <f t="shared" si="201"/>
        <v/>
      </c>
      <c r="V240" s="491"/>
      <c r="Z240" s="1106" t="str">
        <f t="shared" si="241"/>
        <v/>
      </c>
      <c r="AA240" s="1107">
        <f>+tab!$C$156</f>
        <v>0.62</v>
      </c>
      <c r="AB240" s="1108" t="e">
        <f t="shared" si="202"/>
        <v>#VALUE!</v>
      </c>
      <c r="AC240" s="1108" t="e">
        <f t="shared" si="203"/>
        <v>#VALUE!</v>
      </c>
      <c r="AD240" s="1108" t="e">
        <f t="shared" si="204"/>
        <v>#VALUE!</v>
      </c>
      <c r="AE240" s="1086" t="e">
        <f t="shared" si="242"/>
        <v>#VALUE!</v>
      </c>
      <c r="AF240" s="1086">
        <f t="shared" si="243"/>
        <v>0</v>
      </c>
      <c r="AG240" s="1109">
        <f>IF(I240&gt;8,tab!C$157,tab!C$160)</f>
        <v>0.5</v>
      </c>
      <c r="AH240" s="1086">
        <f t="shared" si="244"/>
        <v>0</v>
      </c>
      <c r="AI240" s="1086">
        <f t="shared" si="245"/>
        <v>0</v>
      </c>
      <c r="AK240" s="219"/>
      <c r="AM240" s="51"/>
      <c r="AN240" s="51"/>
    </row>
    <row r="241" spans="3:40" ht="13.7" customHeight="1" x14ac:dyDescent="0.2">
      <c r="C241" s="45"/>
      <c r="D241" s="196" t="str">
        <f t="shared" si="224"/>
        <v/>
      </c>
      <c r="E241" s="196" t="str">
        <f t="shared" si="224"/>
        <v/>
      </c>
      <c r="F241" s="196" t="str">
        <f t="shared" si="224"/>
        <v/>
      </c>
      <c r="G241" s="48" t="str">
        <f t="shared" si="205"/>
        <v/>
      </c>
      <c r="H241" s="197" t="str">
        <f t="shared" si="195"/>
        <v/>
      </c>
      <c r="I241" s="48" t="str">
        <f t="shared" si="196"/>
        <v/>
      </c>
      <c r="J241" s="198" t="str">
        <f t="shared" si="238"/>
        <v/>
      </c>
      <c r="K241" s="199" t="str">
        <f t="shared" si="225"/>
        <v/>
      </c>
      <c r="L241" s="964"/>
      <c r="M241" s="961">
        <f t="shared" ref="M241:N241" si="252">IF(M179="","",M179)</f>
        <v>0</v>
      </c>
      <c r="N241" s="961">
        <f t="shared" si="252"/>
        <v>0</v>
      </c>
      <c r="O241" s="1026" t="str">
        <f t="shared" si="198"/>
        <v/>
      </c>
      <c r="P241" s="1026"/>
      <c r="Q241" s="1026" t="str">
        <f t="shared" si="199"/>
        <v/>
      </c>
      <c r="R241" s="964"/>
      <c r="S241" s="1027" t="str">
        <f t="shared" si="240"/>
        <v/>
      </c>
      <c r="T241" s="1015" t="str">
        <f t="shared" si="200"/>
        <v/>
      </c>
      <c r="U241" s="1133" t="str">
        <f t="shared" si="201"/>
        <v/>
      </c>
      <c r="V241" s="491"/>
      <c r="Z241" s="1106" t="str">
        <f t="shared" si="241"/>
        <v/>
      </c>
      <c r="AA241" s="1107">
        <f>+tab!$C$156</f>
        <v>0.62</v>
      </c>
      <c r="AB241" s="1108" t="e">
        <f t="shared" si="202"/>
        <v>#VALUE!</v>
      </c>
      <c r="AC241" s="1108" t="e">
        <f t="shared" si="203"/>
        <v>#VALUE!</v>
      </c>
      <c r="AD241" s="1108" t="e">
        <f t="shared" si="204"/>
        <v>#VALUE!</v>
      </c>
      <c r="AE241" s="1086" t="e">
        <f t="shared" si="242"/>
        <v>#VALUE!</v>
      </c>
      <c r="AF241" s="1086">
        <f t="shared" si="243"/>
        <v>0</v>
      </c>
      <c r="AG241" s="1109">
        <f>IF(I241&gt;8,tab!C$157,tab!C$160)</f>
        <v>0.5</v>
      </c>
      <c r="AH241" s="1086">
        <f t="shared" si="244"/>
        <v>0</v>
      </c>
      <c r="AI241" s="1086">
        <f t="shared" si="245"/>
        <v>0</v>
      </c>
      <c r="AK241" s="219"/>
      <c r="AM241" s="51"/>
      <c r="AN241" s="51"/>
    </row>
    <row r="242" spans="3:40" ht="13.7" customHeight="1" x14ac:dyDescent="0.2">
      <c r="C242" s="45"/>
      <c r="D242" s="196" t="str">
        <f t="shared" ref="D242:F251" si="253">IF(D180=0,"",D180)</f>
        <v/>
      </c>
      <c r="E242" s="196" t="str">
        <f t="shared" si="253"/>
        <v/>
      </c>
      <c r="F242" s="196" t="str">
        <f t="shared" si="253"/>
        <v/>
      </c>
      <c r="G242" s="48" t="str">
        <f t="shared" si="205"/>
        <v/>
      </c>
      <c r="H242" s="197" t="str">
        <f t="shared" si="195"/>
        <v/>
      </c>
      <c r="I242" s="48" t="str">
        <f t="shared" si="196"/>
        <v/>
      </c>
      <c r="J242" s="198" t="str">
        <f t="shared" si="238"/>
        <v/>
      </c>
      <c r="K242" s="199" t="str">
        <f t="shared" ref="K242:K251" si="254">IF(K180="","",K180)</f>
        <v/>
      </c>
      <c r="L242" s="964"/>
      <c r="M242" s="961">
        <f t="shared" ref="M242:N242" si="255">IF(M180="","",M180)</f>
        <v>0</v>
      </c>
      <c r="N242" s="961">
        <f t="shared" si="255"/>
        <v>0</v>
      </c>
      <c r="O242" s="1026" t="str">
        <f t="shared" si="198"/>
        <v/>
      </c>
      <c r="P242" s="1026"/>
      <c r="Q242" s="1026" t="str">
        <f t="shared" si="199"/>
        <v/>
      </c>
      <c r="R242" s="964"/>
      <c r="S242" s="1027" t="str">
        <f t="shared" si="240"/>
        <v/>
      </c>
      <c r="T242" s="1015" t="str">
        <f t="shared" si="200"/>
        <v/>
      </c>
      <c r="U242" s="1133" t="str">
        <f t="shared" si="201"/>
        <v/>
      </c>
      <c r="V242" s="491"/>
      <c r="Z242" s="1106" t="str">
        <f t="shared" si="241"/>
        <v/>
      </c>
      <c r="AA242" s="1107">
        <f>+tab!$C$156</f>
        <v>0.62</v>
      </c>
      <c r="AB242" s="1108" t="e">
        <f t="shared" si="202"/>
        <v>#VALUE!</v>
      </c>
      <c r="AC242" s="1108" t="e">
        <f t="shared" si="203"/>
        <v>#VALUE!</v>
      </c>
      <c r="AD242" s="1108" t="e">
        <f t="shared" si="204"/>
        <v>#VALUE!</v>
      </c>
      <c r="AE242" s="1086" t="e">
        <f t="shared" si="242"/>
        <v>#VALUE!</v>
      </c>
      <c r="AF242" s="1086">
        <f t="shared" si="243"/>
        <v>0</v>
      </c>
      <c r="AG242" s="1109">
        <f>IF(I242&gt;8,tab!C$157,tab!C$160)</f>
        <v>0.5</v>
      </c>
      <c r="AH242" s="1086">
        <f t="shared" si="244"/>
        <v>0</v>
      </c>
      <c r="AI242" s="1086">
        <f t="shared" si="245"/>
        <v>0</v>
      </c>
      <c r="AK242" s="219"/>
      <c r="AM242" s="51"/>
      <c r="AN242" s="51"/>
    </row>
    <row r="243" spans="3:40" ht="13.7" customHeight="1" x14ac:dyDescent="0.2">
      <c r="C243" s="45"/>
      <c r="D243" s="196" t="str">
        <f t="shared" si="253"/>
        <v/>
      </c>
      <c r="E243" s="196" t="str">
        <f t="shared" si="253"/>
        <v/>
      </c>
      <c r="F243" s="196" t="str">
        <f t="shared" si="253"/>
        <v/>
      </c>
      <c r="G243" s="48" t="str">
        <f t="shared" si="205"/>
        <v/>
      </c>
      <c r="H243" s="197" t="str">
        <f t="shared" si="195"/>
        <v/>
      </c>
      <c r="I243" s="48" t="str">
        <f t="shared" si="196"/>
        <v/>
      </c>
      <c r="J243" s="198" t="str">
        <f t="shared" si="238"/>
        <v/>
      </c>
      <c r="K243" s="199" t="str">
        <f t="shared" si="254"/>
        <v/>
      </c>
      <c r="L243" s="964"/>
      <c r="M243" s="961">
        <f t="shared" ref="M243:N243" si="256">IF(M181="","",M181)</f>
        <v>0</v>
      </c>
      <c r="N243" s="961">
        <f t="shared" si="256"/>
        <v>0</v>
      </c>
      <c r="O243" s="1026" t="str">
        <f t="shared" si="198"/>
        <v/>
      </c>
      <c r="P243" s="1026"/>
      <c r="Q243" s="1026" t="str">
        <f t="shared" si="199"/>
        <v/>
      </c>
      <c r="R243" s="964"/>
      <c r="S243" s="1027" t="str">
        <f t="shared" si="240"/>
        <v/>
      </c>
      <c r="T243" s="1015" t="str">
        <f t="shared" si="200"/>
        <v/>
      </c>
      <c r="U243" s="1133" t="str">
        <f t="shared" si="201"/>
        <v/>
      </c>
      <c r="V243" s="491"/>
      <c r="Z243" s="1106" t="str">
        <f t="shared" si="241"/>
        <v/>
      </c>
      <c r="AA243" s="1107">
        <f>+tab!$C$156</f>
        <v>0.62</v>
      </c>
      <c r="AB243" s="1108" t="e">
        <f t="shared" si="202"/>
        <v>#VALUE!</v>
      </c>
      <c r="AC243" s="1108" t="e">
        <f t="shared" si="203"/>
        <v>#VALUE!</v>
      </c>
      <c r="AD243" s="1108" t="e">
        <f t="shared" si="204"/>
        <v>#VALUE!</v>
      </c>
      <c r="AE243" s="1086" t="e">
        <f t="shared" si="242"/>
        <v>#VALUE!</v>
      </c>
      <c r="AF243" s="1086">
        <f t="shared" si="243"/>
        <v>0</v>
      </c>
      <c r="AG243" s="1109">
        <f>IF(I243&gt;8,tab!C$157,tab!C$160)</f>
        <v>0.5</v>
      </c>
      <c r="AH243" s="1086">
        <f t="shared" si="244"/>
        <v>0</v>
      </c>
      <c r="AI243" s="1086">
        <f t="shared" si="245"/>
        <v>0</v>
      </c>
      <c r="AK243" s="219"/>
      <c r="AM243" s="51"/>
      <c r="AN243" s="51"/>
    </row>
    <row r="244" spans="3:40" ht="13.7" customHeight="1" x14ac:dyDescent="0.2">
      <c r="C244" s="45"/>
      <c r="D244" s="196" t="str">
        <f t="shared" si="253"/>
        <v/>
      </c>
      <c r="E244" s="196" t="str">
        <f t="shared" si="253"/>
        <v/>
      </c>
      <c r="F244" s="196" t="str">
        <f t="shared" si="253"/>
        <v/>
      </c>
      <c r="G244" s="48" t="str">
        <f t="shared" si="205"/>
        <v/>
      </c>
      <c r="H244" s="197" t="str">
        <f t="shared" si="195"/>
        <v/>
      </c>
      <c r="I244" s="48" t="str">
        <f t="shared" si="196"/>
        <v/>
      </c>
      <c r="J244" s="198" t="str">
        <f t="shared" si="238"/>
        <v/>
      </c>
      <c r="K244" s="199" t="str">
        <f t="shared" si="254"/>
        <v/>
      </c>
      <c r="L244" s="964"/>
      <c r="M244" s="961">
        <f t="shared" ref="M244:N244" si="257">IF(M182="","",M182)</f>
        <v>0</v>
      </c>
      <c r="N244" s="961">
        <f t="shared" si="257"/>
        <v>0</v>
      </c>
      <c r="O244" s="1026" t="str">
        <f t="shared" si="198"/>
        <v/>
      </c>
      <c r="P244" s="1026"/>
      <c r="Q244" s="1026" t="str">
        <f t="shared" si="199"/>
        <v/>
      </c>
      <c r="R244" s="964"/>
      <c r="S244" s="1027" t="str">
        <f t="shared" si="240"/>
        <v/>
      </c>
      <c r="T244" s="1015" t="str">
        <f t="shared" si="200"/>
        <v/>
      </c>
      <c r="U244" s="1133" t="str">
        <f t="shared" si="201"/>
        <v/>
      </c>
      <c r="V244" s="491"/>
      <c r="Z244" s="1106" t="str">
        <f t="shared" si="241"/>
        <v/>
      </c>
      <c r="AA244" s="1107">
        <f>+tab!$C$156</f>
        <v>0.62</v>
      </c>
      <c r="AB244" s="1108" t="e">
        <f t="shared" si="202"/>
        <v>#VALUE!</v>
      </c>
      <c r="AC244" s="1108" t="e">
        <f t="shared" si="203"/>
        <v>#VALUE!</v>
      </c>
      <c r="AD244" s="1108" t="e">
        <f t="shared" si="204"/>
        <v>#VALUE!</v>
      </c>
      <c r="AE244" s="1086" t="e">
        <f t="shared" si="242"/>
        <v>#VALUE!</v>
      </c>
      <c r="AF244" s="1086">
        <f t="shared" si="243"/>
        <v>0</v>
      </c>
      <c r="AG244" s="1109">
        <f>IF(I244&gt;8,tab!C$157,tab!C$160)</f>
        <v>0.5</v>
      </c>
      <c r="AH244" s="1086">
        <f t="shared" si="244"/>
        <v>0</v>
      </c>
      <c r="AI244" s="1086">
        <f t="shared" si="245"/>
        <v>0</v>
      </c>
      <c r="AK244" s="219"/>
      <c r="AM244" s="51"/>
      <c r="AN244" s="51"/>
    </row>
    <row r="245" spans="3:40" ht="13.7" customHeight="1" x14ac:dyDescent="0.2">
      <c r="C245" s="45"/>
      <c r="D245" s="196" t="str">
        <f t="shared" si="253"/>
        <v/>
      </c>
      <c r="E245" s="196" t="str">
        <f t="shared" si="253"/>
        <v/>
      </c>
      <c r="F245" s="196" t="str">
        <f t="shared" si="253"/>
        <v/>
      </c>
      <c r="G245" s="48" t="str">
        <f t="shared" si="205"/>
        <v/>
      </c>
      <c r="H245" s="197" t="str">
        <f t="shared" si="195"/>
        <v/>
      </c>
      <c r="I245" s="48" t="str">
        <f t="shared" si="196"/>
        <v/>
      </c>
      <c r="J245" s="198" t="str">
        <f t="shared" si="238"/>
        <v/>
      </c>
      <c r="K245" s="199" t="str">
        <f t="shared" si="254"/>
        <v/>
      </c>
      <c r="L245" s="964"/>
      <c r="M245" s="961">
        <f t="shared" ref="M245:N245" si="258">IF(M183="","",M183)</f>
        <v>0</v>
      </c>
      <c r="N245" s="961">
        <f t="shared" si="258"/>
        <v>0</v>
      </c>
      <c r="O245" s="1026" t="str">
        <f t="shared" si="198"/>
        <v/>
      </c>
      <c r="P245" s="1026"/>
      <c r="Q245" s="1026" t="str">
        <f t="shared" si="199"/>
        <v/>
      </c>
      <c r="R245" s="964"/>
      <c r="S245" s="1027" t="str">
        <f t="shared" si="240"/>
        <v/>
      </c>
      <c r="T245" s="1015" t="str">
        <f t="shared" si="200"/>
        <v/>
      </c>
      <c r="U245" s="1133" t="str">
        <f t="shared" si="201"/>
        <v/>
      </c>
      <c r="V245" s="491"/>
      <c r="Z245" s="1106" t="str">
        <f t="shared" si="241"/>
        <v/>
      </c>
      <c r="AA245" s="1107">
        <f>+tab!$C$156</f>
        <v>0.62</v>
      </c>
      <c r="AB245" s="1108" t="e">
        <f t="shared" si="202"/>
        <v>#VALUE!</v>
      </c>
      <c r="AC245" s="1108" t="e">
        <f t="shared" si="203"/>
        <v>#VALUE!</v>
      </c>
      <c r="AD245" s="1108" t="e">
        <f t="shared" si="204"/>
        <v>#VALUE!</v>
      </c>
      <c r="AE245" s="1086" t="e">
        <f t="shared" si="242"/>
        <v>#VALUE!</v>
      </c>
      <c r="AF245" s="1086">
        <f t="shared" si="243"/>
        <v>0</v>
      </c>
      <c r="AG245" s="1109">
        <f>IF(I245&gt;8,tab!C$157,tab!C$160)</f>
        <v>0.5</v>
      </c>
      <c r="AH245" s="1086">
        <f t="shared" si="244"/>
        <v>0</v>
      </c>
      <c r="AI245" s="1086">
        <f t="shared" si="245"/>
        <v>0</v>
      </c>
      <c r="AK245" s="219"/>
      <c r="AM245" s="51"/>
      <c r="AN245" s="51"/>
    </row>
    <row r="246" spans="3:40" ht="13.7" customHeight="1" x14ac:dyDescent="0.2">
      <c r="C246" s="45"/>
      <c r="D246" s="196" t="str">
        <f t="shared" si="253"/>
        <v/>
      </c>
      <c r="E246" s="196" t="str">
        <f t="shared" si="253"/>
        <v/>
      </c>
      <c r="F246" s="196" t="str">
        <f t="shared" si="253"/>
        <v/>
      </c>
      <c r="G246" s="48" t="str">
        <f t="shared" si="205"/>
        <v/>
      </c>
      <c r="H246" s="197" t="str">
        <f t="shared" si="195"/>
        <v/>
      </c>
      <c r="I246" s="48" t="str">
        <f t="shared" si="196"/>
        <v/>
      </c>
      <c r="J246" s="198" t="str">
        <f t="shared" si="238"/>
        <v/>
      </c>
      <c r="K246" s="199" t="str">
        <f t="shared" si="254"/>
        <v/>
      </c>
      <c r="L246" s="964"/>
      <c r="M246" s="961">
        <f t="shared" ref="M246:N246" si="259">IF(M184="","",M184)</f>
        <v>0</v>
      </c>
      <c r="N246" s="961">
        <f t="shared" si="259"/>
        <v>0</v>
      </c>
      <c r="O246" s="1026" t="str">
        <f t="shared" si="198"/>
        <v/>
      </c>
      <c r="P246" s="1026"/>
      <c r="Q246" s="1026" t="str">
        <f t="shared" si="199"/>
        <v/>
      </c>
      <c r="R246" s="964"/>
      <c r="S246" s="1027" t="str">
        <f t="shared" si="240"/>
        <v/>
      </c>
      <c r="T246" s="1015" t="str">
        <f t="shared" si="200"/>
        <v/>
      </c>
      <c r="U246" s="1133" t="str">
        <f t="shared" si="201"/>
        <v/>
      </c>
      <c r="V246" s="491"/>
      <c r="Z246" s="1106" t="str">
        <f t="shared" si="241"/>
        <v/>
      </c>
      <c r="AA246" s="1107">
        <f>+tab!$C$156</f>
        <v>0.62</v>
      </c>
      <c r="AB246" s="1108" t="e">
        <f t="shared" si="202"/>
        <v>#VALUE!</v>
      </c>
      <c r="AC246" s="1108" t="e">
        <f t="shared" si="203"/>
        <v>#VALUE!</v>
      </c>
      <c r="AD246" s="1108" t="e">
        <f t="shared" si="204"/>
        <v>#VALUE!</v>
      </c>
      <c r="AE246" s="1086" t="e">
        <f t="shared" si="242"/>
        <v>#VALUE!</v>
      </c>
      <c r="AF246" s="1086">
        <f t="shared" si="243"/>
        <v>0</v>
      </c>
      <c r="AG246" s="1109">
        <f>IF(I246&gt;8,tab!C$157,tab!C$160)</f>
        <v>0.5</v>
      </c>
      <c r="AH246" s="1086">
        <f t="shared" si="244"/>
        <v>0</v>
      </c>
      <c r="AI246" s="1086">
        <f t="shared" si="245"/>
        <v>0</v>
      </c>
      <c r="AK246" s="219"/>
      <c r="AM246" s="51"/>
      <c r="AN246" s="51"/>
    </row>
    <row r="247" spans="3:40" ht="13.7" customHeight="1" x14ac:dyDescent="0.2">
      <c r="C247" s="45"/>
      <c r="D247" s="196" t="str">
        <f t="shared" si="253"/>
        <v/>
      </c>
      <c r="E247" s="196" t="str">
        <f t="shared" si="253"/>
        <v/>
      </c>
      <c r="F247" s="196" t="str">
        <f t="shared" si="253"/>
        <v/>
      </c>
      <c r="G247" s="48" t="str">
        <f t="shared" si="205"/>
        <v/>
      </c>
      <c r="H247" s="197" t="str">
        <f t="shared" si="195"/>
        <v/>
      </c>
      <c r="I247" s="48" t="str">
        <f t="shared" si="196"/>
        <v/>
      </c>
      <c r="J247" s="198" t="str">
        <f t="shared" si="238"/>
        <v/>
      </c>
      <c r="K247" s="199" t="str">
        <f t="shared" si="254"/>
        <v/>
      </c>
      <c r="L247" s="964"/>
      <c r="M247" s="961">
        <f t="shared" ref="M247:N247" si="260">IF(M185="","",M185)</f>
        <v>0</v>
      </c>
      <c r="N247" s="961">
        <f t="shared" si="260"/>
        <v>0</v>
      </c>
      <c r="O247" s="1026" t="str">
        <f t="shared" si="198"/>
        <v/>
      </c>
      <c r="P247" s="1026"/>
      <c r="Q247" s="1026" t="str">
        <f t="shared" si="199"/>
        <v/>
      </c>
      <c r="R247" s="964"/>
      <c r="S247" s="1027" t="str">
        <f t="shared" si="240"/>
        <v/>
      </c>
      <c r="T247" s="1015" t="str">
        <f t="shared" si="200"/>
        <v/>
      </c>
      <c r="U247" s="1133" t="str">
        <f t="shared" si="201"/>
        <v/>
      </c>
      <c r="V247" s="491"/>
      <c r="Z247" s="1106" t="str">
        <f t="shared" si="241"/>
        <v/>
      </c>
      <c r="AA247" s="1107">
        <f>+tab!$C$156</f>
        <v>0.62</v>
      </c>
      <c r="AB247" s="1108" t="e">
        <f t="shared" si="202"/>
        <v>#VALUE!</v>
      </c>
      <c r="AC247" s="1108" t="e">
        <f t="shared" si="203"/>
        <v>#VALUE!</v>
      </c>
      <c r="AD247" s="1108" t="e">
        <f t="shared" si="204"/>
        <v>#VALUE!</v>
      </c>
      <c r="AE247" s="1086" t="e">
        <f t="shared" si="242"/>
        <v>#VALUE!</v>
      </c>
      <c r="AF247" s="1086">
        <f t="shared" si="243"/>
        <v>0</v>
      </c>
      <c r="AG247" s="1109">
        <f>IF(I247&gt;8,tab!C$157,tab!C$160)</f>
        <v>0.5</v>
      </c>
      <c r="AH247" s="1086">
        <f t="shared" si="244"/>
        <v>0</v>
      </c>
      <c r="AI247" s="1086">
        <f t="shared" si="245"/>
        <v>0</v>
      </c>
      <c r="AK247" s="219"/>
      <c r="AM247" s="51"/>
      <c r="AN247" s="51"/>
    </row>
    <row r="248" spans="3:40" ht="13.7" customHeight="1" x14ac:dyDescent="0.2">
      <c r="C248" s="45"/>
      <c r="D248" s="196" t="str">
        <f t="shared" si="253"/>
        <v/>
      </c>
      <c r="E248" s="196" t="str">
        <f t="shared" si="253"/>
        <v/>
      </c>
      <c r="F248" s="196" t="str">
        <f t="shared" si="253"/>
        <v/>
      </c>
      <c r="G248" s="48" t="str">
        <f t="shared" si="205"/>
        <v/>
      </c>
      <c r="H248" s="197" t="str">
        <f t="shared" si="195"/>
        <v/>
      </c>
      <c r="I248" s="48" t="str">
        <f t="shared" si="196"/>
        <v/>
      </c>
      <c r="J248" s="198" t="str">
        <f t="shared" si="238"/>
        <v/>
      </c>
      <c r="K248" s="199" t="str">
        <f t="shared" si="254"/>
        <v/>
      </c>
      <c r="L248" s="964"/>
      <c r="M248" s="961">
        <f t="shared" ref="M248:N248" si="261">IF(M186="","",M186)</f>
        <v>0</v>
      </c>
      <c r="N248" s="961">
        <f t="shared" si="261"/>
        <v>0</v>
      </c>
      <c r="O248" s="1026" t="str">
        <f t="shared" si="198"/>
        <v/>
      </c>
      <c r="P248" s="1026"/>
      <c r="Q248" s="1026" t="str">
        <f t="shared" si="199"/>
        <v/>
      </c>
      <c r="R248" s="964"/>
      <c r="S248" s="1027" t="str">
        <f t="shared" si="240"/>
        <v/>
      </c>
      <c r="T248" s="1015" t="str">
        <f t="shared" si="200"/>
        <v/>
      </c>
      <c r="U248" s="1133" t="str">
        <f t="shared" si="201"/>
        <v/>
      </c>
      <c r="V248" s="491"/>
      <c r="Z248" s="1106" t="str">
        <f t="shared" si="241"/>
        <v/>
      </c>
      <c r="AA248" s="1107">
        <f>+tab!$C$156</f>
        <v>0.62</v>
      </c>
      <c r="AB248" s="1108" t="e">
        <f t="shared" si="202"/>
        <v>#VALUE!</v>
      </c>
      <c r="AC248" s="1108" t="e">
        <f t="shared" si="203"/>
        <v>#VALUE!</v>
      </c>
      <c r="AD248" s="1108" t="e">
        <f t="shared" si="204"/>
        <v>#VALUE!</v>
      </c>
      <c r="AE248" s="1086" t="e">
        <f t="shared" si="242"/>
        <v>#VALUE!</v>
      </c>
      <c r="AF248" s="1086">
        <f t="shared" si="243"/>
        <v>0</v>
      </c>
      <c r="AG248" s="1109">
        <f>IF(I248&gt;8,tab!C$157,tab!C$160)</f>
        <v>0.5</v>
      </c>
      <c r="AH248" s="1086">
        <f t="shared" si="244"/>
        <v>0</v>
      </c>
      <c r="AI248" s="1086">
        <f t="shared" si="245"/>
        <v>0</v>
      </c>
      <c r="AK248" s="219"/>
      <c r="AM248" s="51"/>
      <c r="AN248" s="51"/>
    </row>
    <row r="249" spans="3:40" ht="13.7" customHeight="1" x14ac:dyDescent="0.2">
      <c r="C249" s="45"/>
      <c r="D249" s="196" t="str">
        <f t="shared" si="253"/>
        <v/>
      </c>
      <c r="E249" s="196" t="str">
        <f t="shared" si="253"/>
        <v/>
      </c>
      <c r="F249" s="196" t="str">
        <f t="shared" si="253"/>
        <v/>
      </c>
      <c r="G249" s="48" t="str">
        <f t="shared" si="205"/>
        <v/>
      </c>
      <c r="H249" s="197" t="str">
        <f t="shared" si="195"/>
        <v/>
      </c>
      <c r="I249" s="48" t="str">
        <f t="shared" si="196"/>
        <v/>
      </c>
      <c r="J249" s="198" t="str">
        <f t="shared" si="238"/>
        <v/>
      </c>
      <c r="K249" s="199" t="str">
        <f t="shared" si="254"/>
        <v/>
      </c>
      <c r="L249" s="964"/>
      <c r="M249" s="961">
        <f t="shared" ref="M249:N249" si="262">IF(M187="","",M187)</f>
        <v>0</v>
      </c>
      <c r="N249" s="961">
        <f t="shared" si="262"/>
        <v>0</v>
      </c>
      <c r="O249" s="1026" t="str">
        <f t="shared" si="198"/>
        <v/>
      </c>
      <c r="P249" s="1026"/>
      <c r="Q249" s="1026" t="str">
        <f t="shared" si="199"/>
        <v/>
      </c>
      <c r="R249" s="964"/>
      <c r="S249" s="1027" t="str">
        <f t="shared" si="240"/>
        <v/>
      </c>
      <c r="T249" s="1015" t="str">
        <f t="shared" si="200"/>
        <v/>
      </c>
      <c r="U249" s="1133" t="str">
        <f t="shared" si="201"/>
        <v/>
      </c>
      <c r="V249" s="491"/>
      <c r="Z249" s="1106" t="str">
        <f t="shared" si="241"/>
        <v/>
      </c>
      <c r="AA249" s="1107">
        <f>+tab!$C$156</f>
        <v>0.62</v>
      </c>
      <c r="AB249" s="1108" t="e">
        <f t="shared" si="202"/>
        <v>#VALUE!</v>
      </c>
      <c r="AC249" s="1108" t="e">
        <f t="shared" si="203"/>
        <v>#VALUE!</v>
      </c>
      <c r="AD249" s="1108" t="e">
        <f t="shared" si="204"/>
        <v>#VALUE!</v>
      </c>
      <c r="AE249" s="1086" t="e">
        <f t="shared" si="242"/>
        <v>#VALUE!</v>
      </c>
      <c r="AF249" s="1086">
        <f t="shared" si="243"/>
        <v>0</v>
      </c>
      <c r="AG249" s="1109">
        <f>IF(I249&gt;8,tab!C$157,tab!C$160)</f>
        <v>0.5</v>
      </c>
      <c r="AH249" s="1086">
        <f t="shared" si="244"/>
        <v>0</v>
      </c>
      <c r="AI249" s="1086">
        <f t="shared" si="245"/>
        <v>0</v>
      </c>
      <c r="AK249" s="219"/>
      <c r="AM249" s="51"/>
      <c r="AN249" s="51"/>
    </row>
    <row r="250" spans="3:40" ht="13.7" customHeight="1" x14ac:dyDescent="0.2">
      <c r="C250" s="45"/>
      <c r="D250" s="196" t="str">
        <f t="shared" si="253"/>
        <v/>
      </c>
      <c r="E250" s="196" t="str">
        <f t="shared" si="253"/>
        <v/>
      </c>
      <c r="F250" s="196" t="str">
        <f t="shared" si="253"/>
        <v/>
      </c>
      <c r="G250" s="48" t="str">
        <f t="shared" si="205"/>
        <v/>
      </c>
      <c r="H250" s="197" t="str">
        <f t="shared" si="195"/>
        <v/>
      </c>
      <c r="I250" s="48" t="str">
        <f t="shared" si="196"/>
        <v/>
      </c>
      <c r="J250" s="198" t="str">
        <f t="shared" si="238"/>
        <v/>
      </c>
      <c r="K250" s="199" t="str">
        <f t="shared" si="254"/>
        <v/>
      </c>
      <c r="L250" s="964"/>
      <c r="M250" s="961">
        <f t="shared" ref="M250:N250" si="263">IF(M188="","",M188)</f>
        <v>0</v>
      </c>
      <c r="N250" s="961">
        <f t="shared" si="263"/>
        <v>0</v>
      </c>
      <c r="O250" s="1026" t="str">
        <f t="shared" si="198"/>
        <v/>
      </c>
      <c r="P250" s="1026"/>
      <c r="Q250" s="1026" t="str">
        <f t="shared" si="199"/>
        <v/>
      </c>
      <c r="R250" s="964"/>
      <c r="S250" s="1027" t="str">
        <f t="shared" si="240"/>
        <v/>
      </c>
      <c r="T250" s="1015" t="str">
        <f t="shared" si="200"/>
        <v/>
      </c>
      <c r="U250" s="1133" t="str">
        <f t="shared" si="201"/>
        <v/>
      </c>
      <c r="V250" s="491"/>
      <c r="Z250" s="1106" t="str">
        <f t="shared" si="241"/>
        <v/>
      </c>
      <c r="AA250" s="1107">
        <f>+tab!$C$156</f>
        <v>0.62</v>
      </c>
      <c r="AB250" s="1108" t="e">
        <f t="shared" si="202"/>
        <v>#VALUE!</v>
      </c>
      <c r="AC250" s="1108" t="e">
        <f t="shared" si="203"/>
        <v>#VALUE!</v>
      </c>
      <c r="AD250" s="1108" t="e">
        <f t="shared" si="204"/>
        <v>#VALUE!</v>
      </c>
      <c r="AE250" s="1086" t="e">
        <f t="shared" si="242"/>
        <v>#VALUE!</v>
      </c>
      <c r="AF250" s="1086">
        <f t="shared" si="243"/>
        <v>0</v>
      </c>
      <c r="AG250" s="1109">
        <f>IF(I250&gt;8,tab!C$157,tab!C$160)</f>
        <v>0.5</v>
      </c>
      <c r="AH250" s="1086">
        <f t="shared" si="244"/>
        <v>0</v>
      </c>
      <c r="AI250" s="1086">
        <f t="shared" si="245"/>
        <v>0</v>
      </c>
      <c r="AK250" s="219"/>
      <c r="AM250" s="51"/>
      <c r="AN250" s="51"/>
    </row>
    <row r="251" spans="3:40" ht="13.7" customHeight="1" x14ac:dyDescent="0.2">
      <c r="C251" s="45"/>
      <c r="D251" s="196" t="str">
        <f t="shared" si="253"/>
        <v/>
      </c>
      <c r="E251" s="196" t="str">
        <f t="shared" si="253"/>
        <v/>
      </c>
      <c r="F251" s="196" t="str">
        <f t="shared" si="253"/>
        <v/>
      </c>
      <c r="G251" s="48" t="str">
        <f t="shared" si="205"/>
        <v/>
      </c>
      <c r="H251" s="197" t="str">
        <f t="shared" si="195"/>
        <v/>
      </c>
      <c r="I251" s="48" t="str">
        <f t="shared" si="196"/>
        <v/>
      </c>
      <c r="J251" s="198" t="str">
        <f t="shared" si="238"/>
        <v/>
      </c>
      <c r="K251" s="199" t="str">
        <f t="shared" si="254"/>
        <v/>
      </c>
      <c r="L251" s="964"/>
      <c r="M251" s="961">
        <f t="shared" ref="M251:N251" si="264">IF(M189="","",M189)</f>
        <v>0</v>
      </c>
      <c r="N251" s="961">
        <f t="shared" si="264"/>
        <v>0</v>
      </c>
      <c r="O251" s="1026" t="str">
        <f t="shared" si="198"/>
        <v/>
      </c>
      <c r="P251" s="1026"/>
      <c r="Q251" s="1026" t="str">
        <f t="shared" si="199"/>
        <v/>
      </c>
      <c r="R251" s="964"/>
      <c r="S251" s="1027" t="str">
        <f t="shared" si="240"/>
        <v/>
      </c>
      <c r="T251" s="1015" t="str">
        <f t="shared" si="200"/>
        <v/>
      </c>
      <c r="U251" s="1133" t="str">
        <f t="shared" si="201"/>
        <v/>
      </c>
      <c r="V251" s="491"/>
      <c r="Z251" s="1106" t="str">
        <f t="shared" si="241"/>
        <v/>
      </c>
      <c r="AA251" s="1107">
        <f>+tab!$C$156</f>
        <v>0.62</v>
      </c>
      <c r="AB251" s="1108" t="e">
        <f t="shared" si="202"/>
        <v>#VALUE!</v>
      </c>
      <c r="AC251" s="1108" t="e">
        <f t="shared" si="203"/>
        <v>#VALUE!</v>
      </c>
      <c r="AD251" s="1108" t="e">
        <f t="shared" si="204"/>
        <v>#VALUE!</v>
      </c>
      <c r="AE251" s="1086" t="e">
        <f t="shared" si="242"/>
        <v>#VALUE!</v>
      </c>
      <c r="AF251" s="1086">
        <f t="shared" si="243"/>
        <v>0</v>
      </c>
      <c r="AG251" s="1109">
        <f>IF(I251&gt;8,tab!C$157,tab!C$160)</f>
        <v>0.5</v>
      </c>
      <c r="AH251" s="1086">
        <f t="shared" si="244"/>
        <v>0</v>
      </c>
      <c r="AI251" s="1086">
        <f t="shared" si="245"/>
        <v>0</v>
      </c>
      <c r="AK251" s="219"/>
      <c r="AM251" s="51"/>
      <c r="AN251" s="51"/>
    </row>
    <row r="252" spans="3:40" ht="13.7" customHeight="1" x14ac:dyDescent="0.2">
      <c r="C252" s="45"/>
      <c r="D252" s="38"/>
      <c r="E252" s="38"/>
      <c r="F252" s="38"/>
      <c r="G252" s="38"/>
      <c r="H252" s="44"/>
      <c r="I252" s="44"/>
      <c r="J252" s="262"/>
      <c r="K252" s="1125">
        <f>SUM(K202:K251)</f>
        <v>0</v>
      </c>
      <c r="L252" s="949"/>
      <c r="M252" s="1126">
        <f>SUM(M202:M251)</f>
        <v>0</v>
      </c>
      <c r="N252" s="1126">
        <f t="shared" ref="N252" si="265">SUM(N202:N251)</f>
        <v>0</v>
      </c>
      <c r="O252" s="1126">
        <f t="shared" ref="O252" si="266">SUM(O202:O251)</f>
        <v>0</v>
      </c>
      <c r="P252" s="1126">
        <f t="shared" ref="P252" si="267">SUM(P202:P251)</f>
        <v>0</v>
      </c>
      <c r="Q252" s="1126">
        <f t="shared" ref="Q252" si="268">SUM(Q202:Q251)</f>
        <v>0</v>
      </c>
      <c r="R252" s="949"/>
      <c r="S252" s="1127">
        <f>SUM(S202:S251)</f>
        <v>0</v>
      </c>
      <c r="T252" s="1127">
        <f>SUM(T202:T251)</f>
        <v>0</v>
      </c>
      <c r="U252" s="1128">
        <f>SUM(U202:U251)</f>
        <v>0</v>
      </c>
      <c r="V252" s="958"/>
      <c r="AI252" s="1086">
        <f>SUM(AI202:AI251)</f>
        <v>0</v>
      </c>
      <c r="AM252" s="51"/>
      <c r="AN252" s="51"/>
    </row>
    <row r="253" spans="3:40" ht="13.7" customHeight="1" x14ac:dyDescent="0.2">
      <c r="C253" s="53"/>
      <c r="D253" s="208"/>
      <c r="E253" s="208"/>
      <c r="F253" s="208"/>
      <c r="G253" s="208"/>
      <c r="H253" s="209"/>
      <c r="I253" s="209"/>
      <c r="J253" s="210"/>
      <c r="K253" s="211"/>
      <c r="L253" s="210"/>
      <c r="M253" s="211"/>
      <c r="N253" s="210"/>
      <c r="O253" s="210"/>
      <c r="P253" s="212"/>
      <c r="Q253" s="212"/>
      <c r="R253" s="210"/>
      <c r="S253" s="212"/>
      <c r="T253" s="213"/>
      <c r="U253" s="212"/>
      <c r="V253" s="214"/>
      <c r="AM253" s="51"/>
      <c r="AN253" s="51"/>
    </row>
    <row r="256" spans="3:40" ht="13.7" customHeight="1" x14ac:dyDescent="0.2">
      <c r="C256" s="51" t="s">
        <v>49</v>
      </c>
      <c r="E256" s="232" t="str">
        <f>tab!G2</f>
        <v>2018/19</v>
      </c>
      <c r="H256" s="1301"/>
      <c r="I256" s="9"/>
      <c r="K256" s="201"/>
      <c r="O256" s="229"/>
      <c r="P256" s="195"/>
      <c r="Q256" s="195"/>
      <c r="S256" s="195"/>
      <c r="T256" s="230"/>
      <c r="U256" s="1158"/>
      <c r="V256" s="231"/>
      <c r="AM256" s="51"/>
      <c r="AN256" s="51"/>
    </row>
    <row r="257" spans="3:40" ht="13.7" customHeight="1" x14ac:dyDescent="0.2">
      <c r="C257" s="51" t="s">
        <v>179</v>
      </c>
      <c r="E257" s="232">
        <f>tab!H3</f>
        <v>43374</v>
      </c>
      <c r="H257" s="1301"/>
      <c r="I257" s="9"/>
      <c r="K257" s="201"/>
      <c r="O257" s="229"/>
      <c r="P257" s="195"/>
      <c r="Q257" s="195"/>
      <c r="S257" s="195"/>
      <c r="T257" s="230"/>
      <c r="U257" s="1158"/>
      <c r="V257" s="231"/>
    </row>
    <row r="258" spans="3:40" ht="13.7" customHeight="1" x14ac:dyDescent="0.2">
      <c r="H258" s="1301"/>
      <c r="I258" s="9"/>
      <c r="K258" s="201"/>
      <c r="O258" s="229"/>
      <c r="P258" s="195"/>
      <c r="Q258" s="195"/>
      <c r="S258" s="195"/>
      <c r="T258" s="230"/>
      <c r="U258" s="1158"/>
      <c r="V258" s="231"/>
    </row>
    <row r="259" spans="3:40" ht="13.7" customHeight="1" x14ac:dyDescent="0.2">
      <c r="C259" s="1110"/>
      <c r="D259" s="1111"/>
      <c r="E259" s="1112"/>
      <c r="F259" s="1113"/>
      <c r="G259" s="1114"/>
      <c r="H259" s="1115"/>
      <c r="I259" s="1116"/>
      <c r="J259" s="1116"/>
      <c r="K259" s="1117"/>
      <c r="L259" s="1116"/>
      <c r="M259" s="1118"/>
      <c r="N259" s="1119"/>
      <c r="O259" s="1120"/>
      <c r="P259" s="1119"/>
      <c r="Q259" s="1119"/>
      <c r="R259" s="1116"/>
      <c r="S259" s="1119"/>
      <c r="T259" s="1121"/>
      <c r="U259" s="1154"/>
      <c r="V259" s="293"/>
    </row>
    <row r="260" spans="3:40" s="239" customFormat="1" ht="13.7" customHeight="1" x14ac:dyDescent="0.2">
      <c r="C260" s="1122"/>
      <c r="D260" s="1007" t="s">
        <v>180</v>
      </c>
      <c r="E260" s="1016"/>
      <c r="F260" s="1016"/>
      <c r="G260" s="1016"/>
      <c r="H260" s="1010"/>
      <c r="I260" s="1017"/>
      <c r="J260" s="1017"/>
      <c r="K260" s="1017"/>
      <c r="L260" s="1017"/>
      <c r="M260" s="1007" t="s">
        <v>664</v>
      </c>
      <c r="N260" s="1018"/>
      <c r="O260" s="1018"/>
      <c r="P260" s="1018"/>
      <c r="Q260" s="1018"/>
      <c r="R260" s="1017"/>
      <c r="S260" s="1331" t="s">
        <v>674</v>
      </c>
      <c r="T260" s="1332"/>
      <c r="U260" s="1333"/>
      <c r="V260" s="177"/>
      <c r="W260" s="180"/>
      <c r="X260" s="180"/>
      <c r="Y260" s="180"/>
      <c r="Z260" s="1099"/>
      <c r="AA260" s="1100"/>
      <c r="AB260" s="1087"/>
      <c r="AC260" s="1087"/>
      <c r="AD260" s="1087"/>
      <c r="AE260" s="1087"/>
      <c r="AF260" s="1087"/>
      <c r="AG260" s="1087"/>
      <c r="AH260" s="1087"/>
      <c r="AI260" s="1087"/>
      <c r="AM260" s="9"/>
      <c r="AN260" s="953"/>
    </row>
    <row r="261" spans="3:40" ht="13.7" customHeight="1" x14ac:dyDescent="0.2">
      <c r="C261" s="1123"/>
      <c r="D261" s="991" t="s">
        <v>707</v>
      </c>
      <c r="E261" s="991" t="s">
        <v>124</v>
      </c>
      <c r="F261" s="991" t="s">
        <v>182</v>
      </c>
      <c r="G261" s="1019" t="s">
        <v>183</v>
      </c>
      <c r="H261" s="1279" t="s">
        <v>184</v>
      </c>
      <c r="I261" s="1019" t="s">
        <v>185</v>
      </c>
      <c r="J261" s="1019" t="s">
        <v>186</v>
      </c>
      <c r="K261" s="1020" t="s">
        <v>187</v>
      </c>
      <c r="L261" s="1022"/>
      <c r="M261" s="1009" t="s">
        <v>665</v>
      </c>
      <c r="N261" s="1009" t="s">
        <v>667</v>
      </c>
      <c r="O261" s="1009" t="s">
        <v>669</v>
      </c>
      <c r="P261" s="1009" t="s">
        <v>671</v>
      </c>
      <c r="Q261" s="1011" t="s">
        <v>673</v>
      </c>
      <c r="R261" s="1022"/>
      <c r="S261" s="1021" t="s">
        <v>675</v>
      </c>
      <c r="T261" s="1021" t="s">
        <v>678</v>
      </c>
      <c r="U261" s="1131" t="s">
        <v>188</v>
      </c>
      <c r="V261" s="183"/>
      <c r="W261" s="186"/>
      <c r="X261" s="186"/>
      <c r="Y261" s="186"/>
      <c r="Z261" s="1101" t="s">
        <v>194</v>
      </c>
      <c r="AA261" s="1102" t="s">
        <v>680</v>
      </c>
      <c r="AB261" s="1103" t="s">
        <v>681</v>
      </c>
      <c r="AC261" s="1103" t="s">
        <v>681</v>
      </c>
      <c r="AD261" s="1103" t="s">
        <v>684</v>
      </c>
      <c r="AE261" s="1103" t="s">
        <v>689</v>
      </c>
      <c r="AF261" s="1103" t="s">
        <v>687</v>
      </c>
      <c r="AG261" s="1103" t="s">
        <v>690</v>
      </c>
      <c r="AH261" s="1103" t="s">
        <v>189</v>
      </c>
      <c r="AI261" s="1104" t="s">
        <v>190</v>
      </c>
    </row>
    <row r="262" spans="3:40" s="217" customFormat="1" ht="13.7" customHeight="1" x14ac:dyDescent="0.2">
      <c r="C262" s="1124"/>
      <c r="D262" s="1016"/>
      <c r="E262" s="991"/>
      <c r="F262" s="1022"/>
      <c r="G262" s="1019" t="s">
        <v>191</v>
      </c>
      <c r="H262" s="1279" t="s">
        <v>192</v>
      </c>
      <c r="I262" s="1019"/>
      <c r="J262" s="1019"/>
      <c r="K262" s="1020" t="s">
        <v>193</v>
      </c>
      <c r="L262" s="1022"/>
      <c r="M262" s="1009" t="s">
        <v>666</v>
      </c>
      <c r="N262" s="1009" t="s">
        <v>668</v>
      </c>
      <c r="O262" s="1009" t="s">
        <v>670</v>
      </c>
      <c r="P262" s="1009" t="s">
        <v>672</v>
      </c>
      <c r="Q262" s="1011" t="s">
        <v>196</v>
      </c>
      <c r="R262" s="1022"/>
      <c r="S262" s="1021" t="s">
        <v>676</v>
      </c>
      <c r="T262" s="1021" t="s">
        <v>677</v>
      </c>
      <c r="U262" s="1131" t="s">
        <v>196</v>
      </c>
      <c r="V262" s="190"/>
      <c r="W262" s="187"/>
      <c r="X262" s="187"/>
      <c r="Y262" s="187"/>
      <c r="Z262" s="1103" t="s">
        <v>679</v>
      </c>
      <c r="AA262" s="1105">
        <f>+tab!$C$156</f>
        <v>0.62</v>
      </c>
      <c r="AB262" s="1103" t="s">
        <v>682</v>
      </c>
      <c r="AC262" s="1103" t="s">
        <v>683</v>
      </c>
      <c r="AD262" s="1103" t="s">
        <v>685</v>
      </c>
      <c r="AE262" s="1103" t="s">
        <v>688</v>
      </c>
      <c r="AF262" s="1103" t="s">
        <v>688</v>
      </c>
      <c r="AG262" s="1103" t="s">
        <v>686</v>
      </c>
      <c r="AH262" s="1103"/>
      <c r="AI262" s="1103" t="s">
        <v>195</v>
      </c>
      <c r="AM262" s="173"/>
      <c r="AN262" s="283"/>
    </row>
    <row r="263" spans="3:40" ht="13.7" customHeight="1" x14ac:dyDescent="0.2">
      <c r="C263" s="1124"/>
      <c r="D263" s="1016"/>
      <c r="E263" s="1016"/>
      <c r="F263" s="1016"/>
      <c r="G263" s="1016"/>
      <c r="H263" s="1288"/>
      <c r="I263" s="1019"/>
      <c r="J263" s="1019"/>
      <c r="K263" s="1023"/>
      <c r="L263" s="1024"/>
      <c r="M263" s="1024"/>
      <c r="N263" s="1024"/>
      <c r="O263" s="1024"/>
      <c r="P263" s="1024"/>
      <c r="Q263" s="1024"/>
      <c r="R263" s="1024"/>
      <c r="S263" s="1025"/>
      <c r="T263" s="1025"/>
      <c r="U263" s="1132"/>
      <c r="V263" s="6"/>
      <c r="AD263" s="1086"/>
      <c r="AE263" s="1086"/>
    </row>
    <row r="264" spans="3:40" ht="13.7" customHeight="1" x14ac:dyDescent="0.2">
      <c r="C264" s="45"/>
      <c r="D264" s="196" t="str">
        <f t="shared" ref="D264:F283" si="269">IF(D202=0,"",D202)</f>
        <v/>
      </c>
      <c r="E264" s="196" t="str">
        <f t="shared" si="269"/>
        <v/>
      </c>
      <c r="F264" s="196" t="str">
        <f t="shared" si="269"/>
        <v/>
      </c>
      <c r="G264" s="48" t="str">
        <f>IF(G202="","",G202+1)</f>
        <v/>
      </c>
      <c r="H264" s="197" t="str">
        <f>IF(H202="","",H202)</f>
        <v/>
      </c>
      <c r="I264" s="48" t="str">
        <f>IF(I202=0,"",I202)</f>
        <v/>
      </c>
      <c r="J264" s="198" t="str">
        <f t="shared" ref="J264:J295" si="270">IF(E264="","",IF(J202+1&gt;VLOOKUP(I264,Schaal2014,22,FALSE),J202,J202+1))</f>
        <v/>
      </c>
      <c r="K264" s="199" t="str">
        <f t="shared" ref="K264:K283" si="271">IF(K202="","",K202)</f>
        <v/>
      </c>
      <c r="L264" s="964"/>
      <c r="M264" s="961">
        <f>IF(M202="","",M202)</f>
        <v>0</v>
      </c>
      <c r="N264" s="961">
        <f>IF(N202="","",N202)</f>
        <v>0</v>
      </c>
      <c r="O264" s="1026" t="str">
        <f>IF(K264="","",IF(K264*40&gt;40,40,K264*40))</f>
        <v/>
      </c>
      <c r="P264" s="1026"/>
      <c r="Q264" s="1026" t="str">
        <f>IF(K264="","",SUM(M264:P264))</f>
        <v/>
      </c>
      <c r="R264" s="964"/>
      <c r="S264" s="1027" t="str">
        <f t="shared" ref="S264:S295" si="272">IF(K264="","",(1659*K264-Q264)*AC264)</f>
        <v/>
      </c>
      <c r="T264" s="1015" t="str">
        <f>IF(K264="","",(Q264*AD264)+AB264*(AE264+AF264*(1-AG264)))</f>
        <v/>
      </c>
      <c r="U264" s="1133" t="str">
        <f>IF(K264="","",(S264+T264))</f>
        <v/>
      </c>
      <c r="V264" s="190"/>
      <c r="W264" s="201"/>
      <c r="X264" s="201"/>
      <c r="Y264" s="201"/>
      <c r="Z264" s="1106" t="str">
        <f t="shared" ref="Z264:Z295" si="273">IF(I264="","",VLOOKUP(I264,Schaal2014,J264+1,FALSE))</f>
        <v/>
      </c>
      <c r="AA264" s="1107">
        <f>+tab!$C$156</f>
        <v>0.62</v>
      </c>
      <c r="AB264" s="1108" t="e">
        <f>Z264*12/1659</f>
        <v>#VALUE!</v>
      </c>
      <c r="AC264" s="1108" t="e">
        <f>Z264*12*(1+AA264)/1659</f>
        <v>#VALUE!</v>
      </c>
      <c r="AD264" s="1108" t="e">
        <f>AC264-AB264</f>
        <v>#VALUE!</v>
      </c>
      <c r="AE264" s="1086" t="e">
        <f t="shared" ref="AE264:AE295" si="274">O264+P264</f>
        <v>#VALUE!</v>
      </c>
      <c r="AF264" s="1086">
        <f t="shared" ref="AF264:AF295" si="275">M264+N264</f>
        <v>0</v>
      </c>
      <c r="AG264" s="1109">
        <f>IF(I264&gt;8,tab!C$157,tab!C$160)</f>
        <v>0.5</v>
      </c>
      <c r="AH264" s="1086">
        <f t="shared" ref="AH264:AH295" si="276">IF(G264&lt;25,0,IF(G264=25,25,IF(G264&lt;40,0,IF(G264=40,40,IF(G264&gt;=40,0)))))</f>
        <v>0</v>
      </c>
      <c r="AI264" s="1086">
        <f t="shared" ref="AI264:AI295" si="277">IF(AH264=25,Z264*1.08*K264/2,IF(AH264=40,Z264*1.08*K264,IF(AH264=0,0)))</f>
        <v>0</v>
      </c>
    </row>
    <row r="265" spans="3:40" ht="13.7" customHeight="1" x14ac:dyDescent="0.2">
      <c r="C265" s="45"/>
      <c r="D265" s="196" t="str">
        <f t="shared" si="269"/>
        <v/>
      </c>
      <c r="E265" s="196" t="str">
        <f t="shared" si="269"/>
        <v/>
      </c>
      <c r="F265" s="196" t="str">
        <f t="shared" si="269"/>
        <v/>
      </c>
      <c r="G265" s="48" t="str">
        <f>IF(G203="","",G203+1)</f>
        <v/>
      </c>
      <c r="H265" s="197" t="str">
        <f t="shared" ref="H265:H313" si="278">IF(H203="","",H203)</f>
        <v/>
      </c>
      <c r="I265" s="48" t="str">
        <f t="shared" ref="I265:I313" si="279">IF(I203=0,"",I203)</f>
        <v/>
      </c>
      <c r="J265" s="198" t="str">
        <f t="shared" si="270"/>
        <v/>
      </c>
      <c r="K265" s="199" t="str">
        <f t="shared" si="271"/>
        <v/>
      </c>
      <c r="L265" s="964"/>
      <c r="M265" s="961">
        <f t="shared" ref="M265:N265" si="280">IF(M203="","",M203)</f>
        <v>0</v>
      </c>
      <c r="N265" s="961">
        <f t="shared" si="280"/>
        <v>0</v>
      </c>
      <c r="O265" s="1026" t="str">
        <f t="shared" ref="O265:O313" si="281">IF(K265="","",IF(K265*40&gt;40,40,K265*40))</f>
        <v/>
      </c>
      <c r="P265" s="1026"/>
      <c r="Q265" s="1026" t="str">
        <f t="shared" ref="Q265:Q313" si="282">IF(K265="","",SUM(M265:P265))</f>
        <v/>
      </c>
      <c r="R265" s="964"/>
      <c r="S265" s="1027" t="str">
        <f t="shared" si="272"/>
        <v/>
      </c>
      <c r="T265" s="1015" t="str">
        <f t="shared" ref="T265:T313" si="283">IF(K265="","",(Q265*AD265)+AB265*(AE265+AF265*(1-AG265)))</f>
        <v/>
      </c>
      <c r="U265" s="1133" t="str">
        <f t="shared" ref="U265:U313" si="284">IF(K265="","",(S265+T265))</f>
        <v/>
      </c>
      <c r="V265" s="491"/>
      <c r="Z265" s="1106" t="str">
        <f t="shared" si="273"/>
        <v/>
      </c>
      <c r="AA265" s="1107">
        <f>+tab!$C$156</f>
        <v>0.62</v>
      </c>
      <c r="AB265" s="1108" t="e">
        <f t="shared" ref="AB265:AB313" si="285">Z265*12/1659</f>
        <v>#VALUE!</v>
      </c>
      <c r="AC265" s="1108" t="e">
        <f t="shared" ref="AC265:AC313" si="286">Z265*12*(1+AA265)/1659</f>
        <v>#VALUE!</v>
      </c>
      <c r="AD265" s="1108" t="e">
        <f t="shared" ref="AD265:AD313" si="287">AC265-AB265</f>
        <v>#VALUE!</v>
      </c>
      <c r="AE265" s="1086" t="e">
        <f t="shared" si="274"/>
        <v>#VALUE!</v>
      </c>
      <c r="AF265" s="1086">
        <f t="shared" si="275"/>
        <v>0</v>
      </c>
      <c r="AG265" s="1109">
        <f>IF(I265&gt;8,tab!C$157,tab!C$160)</f>
        <v>0.5</v>
      </c>
      <c r="AH265" s="1086">
        <f t="shared" si="276"/>
        <v>0</v>
      </c>
      <c r="AI265" s="1086">
        <f t="shared" si="277"/>
        <v>0</v>
      </c>
    </row>
    <row r="266" spans="3:40" ht="13.7" customHeight="1" x14ac:dyDescent="0.2">
      <c r="C266" s="45"/>
      <c r="D266" s="196" t="str">
        <f t="shared" si="269"/>
        <v/>
      </c>
      <c r="E266" s="196" t="str">
        <f t="shared" si="269"/>
        <v/>
      </c>
      <c r="F266" s="196" t="str">
        <f t="shared" si="269"/>
        <v/>
      </c>
      <c r="G266" s="48" t="str">
        <f t="shared" ref="G266:G313" si="288">IF(G204="","",G204+1)</f>
        <v/>
      </c>
      <c r="H266" s="197" t="str">
        <f t="shared" si="278"/>
        <v/>
      </c>
      <c r="I266" s="48" t="str">
        <f t="shared" si="279"/>
        <v/>
      </c>
      <c r="J266" s="198" t="str">
        <f t="shared" si="270"/>
        <v/>
      </c>
      <c r="K266" s="199" t="str">
        <f t="shared" si="271"/>
        <v/>
      </c>
      <c r="L266" s="964"/>
      <c r="M266" s="961">
        <f t="shared" ref="M266:N266" si="289">IF(M204="","",M204)</f>
        <v>0</v>
      </c>
      <c r="N266" s="961">
        <f t="shared" si="289"/>
        <v>0</v>
      </c>
      <c r="O266" s="1026" t="str">
        <f t="shared" si="281"/>
        <v/>
      </c>
      <c r="P266" s="1026"/>
      <c r="Q266" s="1026" t="str">
        <f t="shared" si="282"/>
        <v/>
      </c>
      <c r="R266" s="964"/>
      <c r="S266" s="1027" t="str">
        <f t="shared" si="272"/>
        <v/>
      </c>
      <c r="T266" s="1015" t="str">
        <f t="shared" si="283"/>
        <v/>
      </c>
      <c r="U266" s="1133" t="str">
        <f t="shared" si="284"/>
        <v/>
      </c>
      <c r="V266" s="491"/>
      <c r="Z266" s="1106" t="str">
        <f t="shared" si="273"/>
        <v/>
      </c>
      <c r="AA266" s="1107">
        <f>+tab!$C$156</f>
        <v>0.62</v>
      </c>
      <c r="AB266" s="1108" t="e">
        <f t="shared" si="285"/>
        <v>#VALUE!</v>
      </c>
      <c r="AC266" s="1108" t="e">
        <f t="shared" si="286"/>
        <v>#VALUE!</v>
      </c>
      <c r="AD266" s="1108" t="e">
        <f t="shared" si="287"/>
        <v>#VALUE!</v>
      </c>
      <c r="AE266" s="1086" t="e">
        <f t="shared" si="274"/>
        <v>#VALUE!</v>
      </c>
      <c r="AF266" s="1086">
        <f t="shared" si="275"/>
        <v>0</v>
      </c>
      <c r="AG266" s="1109">
        <f>IF(I266&gt;8,tab!C$157,tab!C$160)</f>
        <v>0.5</v>
      </c>
      <c r="AH266" s="1086">
        <f t="shared" si="276"/>
        <v>0</v>
      </c>
      <c r="AI266" s="1086">
        <f t="shared" si="277"/>
        <v>0</v>
      </c>
    </row>
    <row r="267" spans="3:40" ht="13.7" customHeight="1" x14ac:dyDescent="0.2">
      <c r="C267" s="45"/>
      <c r="D267" s="196" t="str">
        <f t="shared" si="269"/>
        <v/>
      </c>
      <c r="E267" s="196" t="str">
        <f t="shared" si="269"/>
        <v/>
      </c>
      <c r="F267" s="196" t="str">
        <f t="shared" si="269"/>
        <v/>
      </c>
      <c r="G267" s="48" t="str">
        <f t="shared" si="288"/>
        <v/>
      </c>
      <c r="H267" s="197" t="str">
        <f t="shared" si="278"/>
        <v/>
      </c>
      <c r="I267" s="48" t="str">
        <f t="shared" si="279"/>
        <v/>
      </c>
      <c r="J267" s="198" t="str">
        <f t="shared" si="270"/>
        <v/>
      </c>
      <c r="K267" s="199" t="str">
        <f t="shared" si="271"/>
        <v/>
      </c>
      <c r="L267" s="964"/>
      <c r="M267" s="961">
        <f t="shared" ref="M267:N267" si="290">IF(M205="","",M205)</f>
        <v>0</v>
      </c>
      <c r="N267" s="961">
        <f t="shared" si="290"/>
        <v>0</v>
      </c>
      <c r="O267" s="1026" t="str">
        <f t="shared" si="281"/>
        <v/>
      </c>
      <c r="P267" s="1026"/>
      <c r="Q267" s="1026" t="str">
        <f t="shared" si="282"/>
        <v/>
      </c>
      <c r="R267" s="964"/>
      <c r="S267" s="1027" t="str">
        <f t="shared" si="272"/>
        <v/>
      </c>
      <c r="T267" s="1015" t="str">
        <f t="shared" si="283"/>
        <v/>
      </c>
      <c r="U267" s="1133" t="str">
        <f t="shared" si="284"/>
        <v/>
      </c>
      <c r="V267" s="491"/>
      <c r="Z267" s="1106" t="str">
        <f t="shared" si="273"/>
        <v/>
      </c>
      <c r="AA267" s="1107">
        <f>+tab!$C$156</f>
        <v>0.62</v>
      </c>
      <c r="AB267" s="1108" t="e">
        <f t="shared" si="285"/>
        <v>#VALUE!</v>
      </c>
      <c r="AC267" s="1108" t="e">
        <f t="shared" si="286"/>
        <v>#VALUE!</v>
      </c>
      <c r="AD267" s="1108" t="e">
        <f t="shared" si="287"/>
        <v>#VALUE!</v>
      </c>
      <c r="AE267" s="1086" t="e">
        <f t="shared" si="274"/>
        <v>#VALUE!</v>
      </c>
      <c r="AF267" s="1086">
        <f t="shared" si="275"/>
        <v>0</v>
      </c>
      <c r="AG267" s="1109">
        <f>IF(I267&gt;8,tab!C$157,tab!C$160)</f>
        <v>0.5</v>
      </c>
      <c r="AH267" s="1086">
        <f t="shared" si="276"/>
        <v>0</v>
      </c>
      <c r="AI267" s="1086">
        <f t="shared" si="277"/>
        <v>0</v>
      </c>
    </row>
    <row r="268" spans="3:40" ht="13.7" customHeight="1" x14ac:dyDescent="0.2">
      <c r="C268" s="45"/>
      <c r="D268" s="196" t="str">
        <f t="shared" si="269"/>
        <v/>
      </c>
      <c r="E268" s="196" t="str">
        <f t="shared" si="269"/>
        <v/>
      </c>
      <c r="F268" s="196" t="str">
        <f t="shared" si="269"/>
        <v/>
      </c>
      <c r="G268" s="48" t="str">
        <f t="shared" si="288"/>
        <v/>
      </c>
      <c r="H268" s="197" t="str">
        <f t="shared" si="278"/>
        <v/>
      </c>
      <c r="I268" s="48" t="str">
        <f t="shared" si="279"/>
        <v/>
      </c>
      <c r="J268" s="198" t="str">
        <f t="shared" si="270"/>
        <v/>
      </c>
      <c r="K268" s="199" t="str">
        <f t="shared" si="271"/>
        <v/>
      </c>
      <c r="L268" s="964"/>
      <c r="M268" s="961">
        <f t="shared" ref="M268:N268" si="291">IF(M206="","",M206)</f>
        <v>0</v>
      </c>
      <c r="N268" s="961">
        <f t="shared" si="291"/>
        <v>0</v>
      </c>
      <c r="O268" s="1026" t="str">
        <f t="shared" si="281"/>
        <v/>
      </c>
      <c r="P268" s="1026"/>
      <c r="Q268" s="1026" t="str">
        <f t="shared" si="282"/>
        <v/>
      </c>
      <c r="R268" s="964"/>
      <c r="S268" s="1027" t="str">
        <f t="shared" si="272"/>
        <v/>
      </c>
      <c r="T268" s="1015" t="str">
        <f t="shared" si="283"/>
        <v/>
      </c>
      <c r="U268" s="1133" t="str">
        <f t="shared" si="284"/>
        <v/>
      </c>
      <c r="V268" s="491"/>
      <c r="Z268" s="1106" t="str">
        <f t="shared" si="273"/>
        <v/>
      </c>
      <c r="AA268" s="1107">
        <f>+tab!$C$156</f>
        <v>0.62</v>
      </c>
      <c r="AB268" s="1108" t="e">
        <f t="shared" si="285"/>
        <v>#VALUE!</v>
      </c>
      <c r="AC268" s="1108" t="e">
        <f t="shared" si="286"/>
        <v>#VALUE!</v>
      </c>
      <c r="AD268" s="1108" t="e">
        <f t="shared" si="287"/>
        <v>#VALUE!</v>
      </c>
      <c r="AE268" s="1086" t="e">
        <f t="shared" si="274"/>
        <v>#VALUE!</v>
      </c>
      <c r="AF268" s="1086">
        <f t="shared" si="275"/>
        <v>0</v>
      </c>
      <c r="AG268" s="1109">
        <f>IF(I268&gt;8,tab!C$157,tab!C$160)</f>
        <v>0.5</v>
      </c>
      <c r="AH268" s="1086">
        <f t="shared" si="276"/>
        <v>0</v>
      </c>
      <c r="AI268" s="1086">
        <f t="shared" si="277"/>
        <v>0</v>
      </c>
    </row>
    <row r="269" spans="3:40" ht="13.7" customHeight="1" x14ac:dyDescent="0.2">
      <c r="C269" s="45"/>
      <c r="D269" s="196" t="str">
        <f t="shared" si="269"/>
        <v/>
      </c>
      <c r="E269" s="196" t="str">
        <f t="shared" si="269"/>
        <v/>
      </c>
      <c r="F269" s="196" t="str">
        <f t="shared" si="269"/>
        <v/>
      </c>
      <c r="G269" s="48" t="str">
        <f t="shared" si="288"/>
        <v/>
      </c>
      <c r="H269" s="197" t="str">
        <f t="shared" si="278"/>
        <v/>
      </c>
      <c r="I269" s="48" t="str">
        <f t="shared" si="279"/>
        <v/>
      </c>
      <c r="J269" s="198" t="str">
        <f t="shared" si="270"/>
        <v/>
      </c>
      <c r="K269" s="199" t="str">
        <f t="shared" si="271"/>
        <v/>
      </c>
      <c r="L269" s="964"/>
      <c r="M269" s="961">
        <f t="shared" ref="M269:N269" si="292">IF(M207="","",M207)</f>
        <v>0</v>
      </c>
      <c r="N269" s="961">
        <f t="shared" si="292"/>
        <v>0</v>
      </c>
      <c r="O269" s="1026" t="str">
        <f t="shared" si="281"/>
        <v/>
      </c>
      <c r="P269" s="1026"/>
      <c r="Q269" s="1026" t="str">
        <f t="shared" si="282"/>
        <v/>
      </c>
      <c r="R269" s="964"/>
      <c r="S269" s="1027" t="str">
        <f t="shared" si="272"/>
        <v/>
      </c>
      <c r="T269" s="1015" t="str">
        <f t="shared" si="283"/>
        <v/>
      </c>
      <c r="U269" s="1133" t="str">
        <f t="shared" si="284"/>
        <v/>
      </c>
      <c r="V269" s="491"/>
      <c r="Z269" s="1106" t="str">
        <f t="shared" si="273"/>
        <v/>
      </c>
      <c r="AA269" s="1107">
        <f>+tab!$C$156</f>
        <v>0.62</v>
      </c>
      <c r="AB269" s="1108" t="e">
        <f t="shared" si="285"/>
        <v>#VALUE!</v>
      </c>
      <c r="AC269" s="1108" t="e">
        <f t="shared" si="286"/>
        <v>#VALUE!</v>
      </c>
      <c r="AD269" s="1108" t="e">
        <f t="shared" si="287"/>
        <v>#VALUE!</v>
      </c>
      <c r="AE269" s="1086" t="e">
        <f t="shared" si="274"/>
        <v>#VALUE!</v>
      </c>
      <c r="AF269" s="1086">
        <f t="shared" si="275"/>
        <v>0</v>
      </c>
      <c r="AG269" s="1109">
        <f>IF(I269&gt;8,tab!C$157,tab!C$160)</f>
        <v>0.5</v>
      </c>
      <c r="AH269" s="1086">
        <f t="shared" si="276"/>
        <v>0</v>
      </c>
      <c r="AI269" s="1086">
        <f t="shared" si="277"/>
        <v>0</v>
      </c>
    </row>
    <row r="270" spans="3:40" ht="13.7" customHeight="1" x14ac:dyDescent="0.2">
      <c r="C270" s="45"/>
      <c r="D270" s="196" t="str">
        <f t="shared" si="269"/>
        <v/>
      </c>
      <c r="E270" s="196" t="str">
        <f t="shared" si="269"/>
        <v/>
      </c>
      <c r="F270" s="196" t="str">
        <f t="shared" si="269"/>
        <v/>
      </c>
      <c r="G270" s="48" t="str">
        <f t="shared" si="288"/>
        <v/>
      </c>
      <c r="H270" s="197" t="str">
        <f t="shared" si="278"/>
        <v/>
      </c>
      <c r="I270" s="48" t="str">
        <f t="shared" si="279"/>
        <v/>
      </c>
      <c r="J270" s="198" t="str">
        <f t="shared" si="270"/>
        <v/>
      </c>
      <c r="K270" s="199" t="str">
        <f t="shared" si="271"/>
        <v/>
      </c>
      <c r="L270" s="964"/>
      <c r="M270" s="961">
        <f t="shared" ref="M270:N270" si="293">IF(M208="","",M208)</f>
        <v>0</v>
      </c>
      <c r="N270" s="961">
        <f t="shared" si="293"/>
        <v>0</v>
      </c>
      <c r="O270" s="1026" t="str">
        <f t="shared" si="281"/>
        <v/>
      </c>
      <c r="P270" s="1026"/>
      <c r="Q270" s="1026" t="str">
        <f t="shared" si="282"/>
        <v/>
      </c>
      <c r="R270" s="964"/>
      <c r="S270" s="1027" t="str">
        <f t="shared" si="272"/>
        <v/>
      </c>
      <c r="T270" s="1015" t="str">
        <f t="shared" si="283"/>
        <v/>
      </c>
      <c r="U270" s="1133" t="str">
        <f t="shared" si="284"/>
        <v/>
      </c>
      <c r="V270" s="491"/>
      <c r="Z270" s="1106" t="str">
        <f t="shared" si="273"/>
        <v/>
      </c>
      <c r="AA270" s="1107">
        <f>+tab!$C$156</f>
        <v>0.62</v>
      </c>
      <c r="AB270" s="1108" t="e">
        <f t="shared" si="285"/>
        <v>#VALUE!</v>
      </c>
      <c r="AC270" s="1108" t="e">
        <f t="shared" si="286"/>
        <v>#VALUE!</v>
      </c>
      <c r="AD270" s="1108" t="e">
        <f t="shared" si="287"/>
        <v>#VALUE!</v>
      </c>
      <c r="AE270" s="1086" t="e">
        <f t="shared" si="274"/>
        <v>#VALUE!</v>
      </c>
      <c r="AF270" s="1086">
        <f t="shared" si="275"/>
        <v>0</v>
      </c>
      <c r="AG270" s="1109">
        <f>IF(I270&gt;8,tab!C$157,tab!C$160)</f>
        <v>0.5</v>
      </c>
      <c r="AH270" s="1086">
        <f t="shared" si="276"/>
        <v>0</v>
      </c>
      <c r="AI270" s="1086">
        <f t="shared" si="277"/>
        <v>0</v>
      </c>
    </row>
    <row r="271" spans="3:40" ht="13.7" customHeight="1" x14ac:dyDescent="0.2">
      <c r="C271" s="45"/>
      <c r="D271" s="196" t="str">
        <f t="shared" si="269"/>
        <v/>
      </c>
      <c r="E271" s="196" t="str">
        <f t="shared" si="269"/>
        <v/>
      </c>
      <c r="F271" s="196" t="str">
        <f t="shared" si="269"/>
        <v/>
      </c>
      <c r="G271" s="48" t="str">
        <f t="shared" si="288"/>
        <v/>
      </c>
      <c r="H271" s="197" t="str">
        <f t="shared" si="278"/>
        <v/>
      </c>
      <c r="I271" s="48" t="str">
        <f t="shared" si="279"/>
        <v/>
      </c>
      <c r="J271" s="198" t="str">
        <f t="shared" si="270"/>
        <v/>
      </c>
      <c r="K271" s="199" t="str">
        <f t="shared" si="271"/>
        <v/>
      </c>
      <c r="L271" s="964"/>
      <c r="M271" s="961">
        <f t="shared" ref="M271:N271" si="294">IF(M209="","",M209)</f>
        <v>0</v>
      </c>
      <c r="N271" s="961">
        <f t="shared" si="294"/>
        <v>0</v>
      </c>
      <c r="O271" s="1026" t="str">
        <f t="shared" si="281"/>
        <v/>
      </c>
      <c r="P271" s="1026"/>
      <c r="Q271" s="1026" t="str">
        <f t="shared" si="282"/>
        <v/>
      </c>
      <c r="R271" s="964"/>
      <c r="S271" s="1027" t="str">
        <f t="shared" si="272"/>
        <v/>
      </c>
      <c r="T271" s="1015" t="str">
        <f t="shared" si="283"/>
        <v/>
      </c>
      <c r="U271" s="1133" t="str">
        <f t="shared" si="284"/>
        <v/>
      </c>
      <c r="V271" s="491"/>
      <c r="Z271" s="1106" t="str">
        <f t="shared" si="273"/>
        <v/>
      </c>
      <c r="AA271" s="1107">
        <f>+tab!$C$156</f>
        <v>0.62</v>
      </c>
      <c r="AB271" s="1108" t="e">
        <f t="shared" si="285"/>
        <v>#VALUE!</v>
      </c>
      <c r="AC271" s="1108" t="e">
        <f t="shared" si="286"/>
        <v>#VALUE!</v>
      </c>
      <c r="AD271" s="1108" t="e">
        <f t="shared" si="287"/>
        <v>#VALUE!</v>
      </c>
      <c r="AE271" s="1086" t="e">
        <f t="shared" si="274"/>
        <v>#VALUE!</v>
      </c>
      <c r="AF271" s="1086">
        <f t="shared" si="275"/>
        <v>0</v>
      </c>
      <c r="AG271" s="1109">
        <f>IF(I271&gt;8,tab!C$157,tab!C$160)</f>
        <v>0.5</v>
      </c>
      <c r="AH271" s="1086">
        <f t="shared" si="276"/>
        <v>0</v>
      </c>
      <c r="AI271" s="1086">
        <f t="shared" si="277"/>
        <v>0</v>
      </c>
    </row>
    <row r="272" spans="3:40" ht="13.7" customHeight="1" x14ac:dyDescent="0.2">
      <c r="C272" s="45"/>
      <c r="D272" s="196" t="str">
        <f t="shared" si="269"/>
        <v/>
      </c>
      <c r="E272" s="196" t="str">
        <f t="shared" si="269"/>
        <v/>
      </c>
      <c r="F272" s="196" t="str">
        <f t="shared" si="269"/>
        <v/>
      </c>
      <c r="G272" s="48" t="str">
        <f t="shared" si="288"/>
        <v/>
      </c>
      <c r="H272" s="197" t="str">
        <f t="shared" si="278"/>
        <v/>
      </c>
      <c r="I272" s="48" t="str">
        <f t="shared" si="279"/>
        <v/>
      </c>
      <c r="J272" s="198" t="str">
        <f t="shared" si="270"/>
        <v/>
      </c>
      <c r="K272" s="199" t="str">
        <f t="shared" si="271"/>
        <v/>
      </c>
      <c r="L272" s="964"/>
      <c r="M272" s="961">
        <f t="shared" ref="M272:N272" si="295">IF(M210="","",M210)</f>
        <v>0</v>
      </c>
      <c r="N272" s="961">
        <f t="shared" si="295"/>
        <v>0</v>
      </c>
      <c r="O272" s="1026" t="str">
        <f t="shared" si="281"/>
        <v/>
      </c>
      <c r="P272" s="1026"/>
      <c r="Q272" s="1026" t="str">
        <f t="shared" si="282"/>
        <v/>
      </c>
      <c r="R272" s="964"/>
      <c r="S272" s="1027" t="str">
        <f t="shared" si="272"/>
        <v/>
      </c>
      <c r="T272" s="1015" t="str">
        <f t="shared" si="283"/>
        <v/>
      </c>
      <c r="U272" s="1133" t="str">
        <f t="shared" si="284"/>
        <v/>
      </c>
      <c r="V272" s="491"/>
      <c r="Z272" s="1106" t="str">
        <f t="shared" si="273"/>
        <v/>
      </c>
      <c r="AA272" s="1107">
        <f>+tab!$C$156</f>
        <v>0.62</v>
      </c>
      <c r="AB272" s="1108" t="e">
        <f t="shared" si="285"/>
        <v>#VALUE!</v>
      </c>
      <c r="AC272" s="1108" t="e">
        <f t="shared" si="286"/>
        <v>#VALUE!</v>
      </c>
      <c r="AD272" s="1108" t="e">
        <f t="shared" si="287"/>
        <v>#VALUE!</v>
      </c>
      <c r="AE272" s="1086" t="e">
        <f t="shared" si="274"/>
        <v>#VALUE!</v>
      </c>
      <c r="AF272" s="1086">
        <f t="shared" si="275"/>
        <v>0</v>
      </c>
      <c r="AG272" s="1109">
        <f>IF(I272&gt;8,tab!C$157,tab!C$160)</f>
        <v>0.5</v>
      </c>
      <c r="AH272" s="1086">
        <f t="shared" si="276"/>
        <v>0</v>
      </c>
      <c r="AI272" s="1086">
        <f t="shared" si="277"/>
        <v>0</v>
      </c>
    </row>
    <row r="273" spans="3:40" ht="13.7" customHeight="1" x14ac:dyDescent="0.2">
      <c r="C273" s="45"/>
      <c r="D273" s="196" t="str">
        <f t="shared" si="269"/>
        <v/>
      </c>
      <c r="E273" s="196" t="str">
        <f t="shared" si="269"/>
        <v/>
      </c>
      <c r="F273" s="196" t="str">
        <f t="shared" si="269"/>
        <v/>
      </c>
      <c r="G273" s="48" t="str">
        <f t="shared" si="288"/>
        <v/>
      </c>
      <c r="H273" s="197" t="str">
        <f t="shared" si="278"/>
        <v/>
      </c>
      <c r="I273" s="48" t="str">
        <f t="shared" si="279"/>
        <v/>
      </c>
      <c r="J273" s="198" t="str">
        <f t="shared" si="270"/>
        <v/>
      </c>
      <c r="K273" s="199" t="str">
        <f t="shared" si="271"/>
        <v/>
      </c>
      <c r="L273" s="964"/>
      <c r="M273" s="961">
        <f t="shared" ref="M273:N273" si="296">IF(M211="","",M211)</f>
        <v>0</v>
      </c>
      <c r="N273" s="961">
        <f t="shared" si="296"/>
        <v>0</v>
      </c>
      <c r="O273" s="1026" t="str">
        <f t="shared" si="281"/>
        <v/>
      </c>
      <c r="P273" s="1026"/>
      <c r="Q273" s="1026" t="str">
        <f t="shared" si="282"/>
        <v/>
      </c>
      <c r="R273" s="964"/>
      <c r="S273" s="1027" t="str">
        <f t="shared" si="272"/>
        <v/>
      </c>
      <c r="T273" s="1015" t="str">
        <f t="shared" si="283"/>
        <v/>
      </c>
      <c r="U273" s="1133" t="str">
        <f t="shared" si="284"/>
        <v/>
      </c>
      <c r="V273" s="491"/>
      <c r="Z273" s="1106" t="str">
        <f t="shared" si="273"/>
        <v/>
      </c>
      <c r="AA273" s="1107">
        <f>+tab!$C$156</f>
        <v>0.62</v>
      </c>
      <c r="AB273" s="1108" t="e">
        <f t="shared" si="285"/>
        <v>#VALUE!</v>
      </c>
      <c r="AC273" s="1108" t="e">
        <f t="shared" si="286"/>
        <v>#VALUE!</v>
      </c>
      <c r="AD273" s="1108" t="e">
        <f t="shared" si="287"/>
        <v>#VALUE!</v>
      </c>
      <c r="AE273" s="1086" t="e">
        <f t="shared" si="274"/>
        <v>#VALUE!</v>
      </c>
      <c r="AF273" s="1086">
        <f t="shared" si="275"/>
        <v>0</v>
      </c>
      <c r="AG273" s="1109">
        <f>IF(I273&gt;8,tab!C$157,tab!C$160)</f>
        <v>0.5</v>
      </c>
      <c r="AH273" s="1086">
        <f t="shared" si="276"/>
        <v>0</v>
      </c>
      <c r="AI273" s="1086">
        <f t="shared" si="277"/>
        <v>0</v>
      </c>
      <c r="AM273" s="51"/>
      <c r="AN273" s="51"/>
    </row>
    <row r="274" spans="3:40" ht="13.7" customHeight="1" x14ac:dyDescent="0.2">
      <c r="C274" s="45"/>
      <c r="D274" s="196" t="str">
        <f t="shared" si="269"/>
        <v/>
      </c>
      <c r="E274" s="196" t="str">
        <f t="shared" si="269"/>
        <v/>
      </c>
      <c r="F274" s="196" t="str">
        <f t="shared" si="269"/>
        <v/>
      </c>
      <c r="G274" s="48" t="str">
        <f t="shared" si="288"/>
        <v/>
      </c>
      <c r="H274" s="197" t="str">
        <f t="shared" si="278"/>
        <v/>
      </c>
      <c r="I274" s="48" t="str">
        <f t="shared" si="279"/>
        <v/>
      </c>
      <c r="J274" s="198" t="str">
        <f t="shared" si="270"/>
        <v/>
      </c>
      <c r="K274" s="199" t="str">
        <f t="shared" si="271"/>
        <v/>
      </c>
      <c r="L274" s="964"/>
      <c r="M274" s="961">
        <f t="shared" ref="M274:N274" si="297">IF(M212="","",M212)</f>
        <v>0</v>
      </c>
      <c r="N274" s="961">
        <f t="shared" si="297"/>
        <v>0</v>
      </c>
      <c r="O274" s="1026" t="str">
        <f t="shared" si="281"/>
        <v/>
      </c>
      <c r="P274" s="1026"/>
      <c r="Q274" s="1026" t="str">
        <f t="shared" si="282"/>
        <v/>
      </c>
      <c r="R274" s="964"/>
      <c r="S274" s="1027" t="str">
        <f t="shared" si="272"/>
        <v/>
      </c>
      <c r="T274" s="1015" t="str">
        <f t="shared" si="283"/>
        <v/>
      </c>
      <c r="U274" s="1133" t="str">
        <f t="shared" si="284"/>
        <v/>
      </c>
      <c r="V274" s="491"/>
      <c r="Z274" s="1106" t="str">
        <f t="shared" si="273"/>
        <v/>
      </c>
      <c r="AA274" s="1107">
        <f>+tab!$C$156</f>
        <v>0.62</v>
      </c>
      <c r="AB274" s="1108" t="e">
        <f t="shared" si="285"/>
        <v>#VALUE!</v>
      </c>
      <c r="AC274" s="1108" t="e">
        <f t="shared" si="286"/>
        <v>#VALUE!</v>
      </c>
      <c r="AD274" s="1108" t="e">
        <f t="shared" si="287"/>
        <v>#VALUE!</v>
      </c>
      <c r="AE274" s="1086" t="e">
        <f t="shared" si="274"/>
        <v>#VALUE!</v>
      </c>
      <c r="AF274" s="1086">
        <f t="shared" si="275"/>
        <v>0</v>
      </c>
      <c r="AG274" s="1109">
        <f>IF(I274&gt;8,tab!C$157,tab!C$160)</f>
        <v>0.5</v>
      </c>
      <c r="AH274" s="1086">
        <f t="shared" si="276"/>
        <v>0</v>
      </c>
      <c r="AI274" s="1086">
        <f t="shared" si="277"/>
        <v>0</v>
      </c>
      <c r="AM274" s="51"/>
      <c r="AN274" s="51"/>
    </row>
    <row r="275" spans="3:40" ht="13.7" customHeight="1" x14ac:dyDescent="0.2">
      <c r="C275" s="45"/>
      <c r="D275" s="196" t="str">
        <f t="shared" si="269"/>
        <v/>
      </c>
      <c r="E275" s="196" t="str">
        <f t="shared" si="269"/>
        <v/>
      </c>
      <c r="F275" s="196" t="str">
        <f t="shared" si="269"/>
        <v/>
      </c>
      <c r="G275" s="48" t="str">
        <f t="shared" si="288"/>
        <v/>
      </c>
      <c r="H275" s="197" t="str">
        <f t="shared" si="278"/>
        <v/>
      </c>
      <c r="I275" s="48" t="str">
        <f t="shared" si="279"/>
        <v/>
      </c>
      <c r="J275" s="198" t="str">
        <f t="shared" si="270"/>
        <v/>
      </c>
      <c r="K275" s="199" t="str">
        <f t="shared" si="271"/>
        <v/>
      </c>
      <c r="L275" s="964"/>
      <c r="M275" s="961">
        <f t="shared" ref="M275:N275" si="298">IF(M213="","",M213)</f>
        <v>0</v>
      </c>
      <c r="N275" s="961">
        <f t="shared" si="298"/>
        <v>0</v>
      </c>
      <c r="O275" s="1026" t="str">
        <f t="shared" si="281"/>
        <v/>
      </c>
      <c r="P275" s="1026"/>
      <c r="Q275" s="1026" t="str">
        <f t="shared" si="282"/>
        <v/>
      </c>
      <c r="R275" s="964"/>
      <c r="S275" s="1027" t="str">
        <f t="shared" si="272"/>
        <v/>
      </c>
      <c r="T275" s="1015" t="str">
        <f t="shared" si="283"/>
        <v/>
      </c>
      <c r="U275" s="1133" t="str">
        <f t="shared" si="284"/>
        <v/>
      </c>
      <c r="V275" s="491"/>
      <c r="Z275" s="1106" t="str">
        <f t="shared" si="273"/>
        <v/>
      </c>
      <c r="AA275" s="1107">
        <f>+tab!$C$156</f>
        <v>0.62</v>
      </c>
      <c r="AB275" s="1108" t="e">
        <f t="shared" si="285"/>
        <v>#VALUE!</v>
      </c>
      <c r="AC275" s="1108" t="e">
        <f t="shared" si="286"/>
        <v>#VALUE!</v>
      </c>
      <c r="AD275" s="1108" t="e">
        <f t="shared" si="287"/>
        <v>#VALUE!</v>
      </c>
      <c r="AE275" s="1086" t="e">
        <f t="shared" si="274"/>
        <v>#VALUE!</v>
      </c>
      <c r="AF275" s="1086">
        <f t="shared" si="275"/>
        <v>0</v>
      </c>
      <c r="AG275" s="1109">
        <f>IF(I275&gt;8,tab!C$157,tab!C$160)</f>
        <v>0.5</v>
      </c>
      <c r="AH275" s="1086">
        <f t="shared" si="276"/>
        <v>0</v>
      </c>
      <c r="AI275" s="1086">
        <f t="shared" si="277"/>
        <v>0</v>
      </c>
      <c r="AM275" s="51"/>
      <c r="AN275" s="51"/>
    </row>
    <row r="276" spans="3:40" ht="13.7" customHeight="1" x14ac:dyDescent="0.2">
      <c r="C276" s="45"/>
      <c r="D276" s="196" t="str">
        <f t="shared" si="269"/>
        <v/>
      </c>
      <c r="E276" s="196" t="str">
        <f t="shared" si="269"/>
        <v/>
      </c>
      <c r="F276" s="196" t="str">
        <f t="shared" si="269"/>
        <v/>
      </c>
      <c r="G276" s="48" t="str">
        <f t="shared" si="288"/>
        <v/>
      </c>
      <c r="H276" s="197" t="str">
        <f t="shared" si="278"/>
        <v/>
      </c>
      <c r="I276" s="48" t="str">
        <f t="shared" si="279"/>
        <v/>
      </c>
      <c r="J276" s="198" t="str">
        <f t="shared" si="270"/>
        <v/>
      </c>
      <c r="K276" s="199" t="str">
        <f t="shared" si="271"/>
        <v/>
      </c>
      <c r="L276" s="964"/>
      <c r="M276" s="961">
        <f t="shared" ref="M276:N276" si="299">IF(M214="","",M214)</f>
        <v>0</v>
      </c>
      <c r="N276" s="961">
        <f t="shared" si="299"/>
        <v>0</v>
      </c>
      <c r="O276" s="1026" t="str">
        <f t="shared" si="281"/>
        <v/>
      </c>
      <c r="P276" s="1026"/>
      <c r="Q276" s="1026" t="str">
        <f t="shared" si="282"/>
        <v/>
      </c>
      <c r="R276" s="964"/>
      <c r="S276" s="1027" t="str">
        <f t="shared" si="272"/>
        <v/>
      </c>
      <c r="T276" s="1015" t="str">
        <f t="shared" si="283"/>
        <v/>
      </c>
      <c r="U276" s="1133" t="str">
        <f t="shared" si="284"/>
        <v/>
      </c>
      <c r="V276" s="491"/>
      <c r="Z276" s="1106" t="str">
        <f t="shared" si="273"/>
        <v/>
      </c>
      <c r="AA276" s="1107">
        <f>+tab!$C$156</f>
        <v>0.62</v>
      </c>
      <c r="AB276" s="1108" t="e">
        <f t="shared" si="285"/>
        <v>#VALUE!</v>
      </c>
      <c r="AC276" s="1108" t="e">
        <f t="shared" si="286"/>
        <v>#VALUE!</v>
      </c>
      <c r="AD276" s="1108" t="e">
        <f t="shared" si="287"/>
        <v>#VALUE!</v>
      </c>
      <c r="AE276" s="1086" t="e">
        <f t="shared" si="274"/>
        <v>#VALUE!</v>
      </c>
      <c r="AF276" s="1086">
        <f t="shared" si="275"/>
        <v>0</v>
      </c>
      <c r="AG276" s="1109">
        <f>IF(I276&gt;8,tab!C$157,tab!C$160)</f>
        <v>0.5</v>
      </c>
      <c r="AH276" s="1086">
        <f t="shared" si="276"/>
        <v>0</v>
      </c>
      <c r="AI276" s="1086">
        <f t="shared" si="277"/>
        <v>0</v>
      </c>
      <c r="AM276" s="51"/>
      <c r="AN276" s="51"/>
    </row>
    <row r="277" spans="3:40" ht="13.7" customHeight="1" x14ac:dyDescent="0.2">
      <c r="C277" s="45"/>
      <c r="D277" s="196" t="str">
        <f t="shared" si="269"/>
        <v/>
      </c>
      <c r="E277" s="196" t="str">
        <f t="shared" si="269"/>
        <v/>
      </c>
      <c r="F277" s="196" t="str">
        <f t="shared" si="269"/>
        <v/>
      </c>
      <c r="G277" s="48" t="str">
        <f t="shared" si="288"/>
        <v/>
      </c>
      <c r="H277" s="197" t="str">
        <f t="shared" si="278"/>
        <v/>
      </c>
      <c r="I277" s="48" t="str">
        <f t="shared" si="279"/>
        <v/>
      </c>
      <c r="J277" s="198" t="str">
        <f t="shared" si="270"/>
        <v/>
      </c>
      <c r="K277" s="199" t="str">
        <f t="shared" si="271"/>
        <v/>
      </c>
      <c r="L277" s="964"/>
      <c r="M277" s="961">
        <f t="shared" ref="M277:N277" si="300">IF(M215="","",M215)</f>
        <v>0</v>
      </c>
      <c r="N277" s="961">
        <f t="shared" si="300"/>
        <v>0</v>
      </c>
      <c r="O277" s="1026" t="str">
        <f t="shared" si="281"/>
        <v/>
      </c>
      <c r="P277" s="1026"/>
      <c r="Q277" s="1026" t="str">
        <f t="shared" si="282"/>
        <v/>
      </c>
      <c r="R277" s="964"/>
      <c r="S277" s="1027" t="str">
        <f t="shared" si="272"/>
        <v/>
      </c>
      <c r="T277" s="1015" t="str">
        <f t="shared" si="283"/>
        <v/>
      </c>
      <c r="U277" s="1133" t="str">
        <f t="shared" si="284"/>
        <v/>
      </c>
      <c r="V277" s="491"/>
      <c r="Z277" s="1106" t="str">
        <f t="shared" si="273"/>
        <v/>
      </c>
      <c r="AA277" s="1107">
        <f>+tab!$C$156</f>
        <v>0.62</v>
      </c>
      <c r="AB277" s="1108" t="e">
        <f t="shared" si="285"/>
        <v>#VALUE!</v>
      </c>
      <c r="AC277" s="1108" t="e">
        <f t="shared" si="286"/>
        <v>#VALUE!</v>
      </c>
      <c r="AD277" s="1108" t="e">
        <f t="shared" si="287"/>
        <v>#VALUE!</v>
      </c>
      <c r="AE277" s="1086" t="e">
        <f t="shared" si="274"/>
        <v>#VALUE!</v>
      </c>
      <c r="AF277" s="1086">
        <f t="shared" si="275"/>
        <v>0</v>
      </c>
      <c r="AG277" s="1109">
        <f>IF(I277&gt;8,tab!C$157,tab!C$160)</f>
        <v>0.5</v>
      </c>
      <c r="AH277" s="1086">
        <f t="shared" si="276"/>
        <v>0</v>
      </c>
      <c r="AI277" s="1086">
        <f t="shared" si="277"/>
        <v>0</v>
      </c>
      <c r="AM277" s="51"/>
      <c r="AN277" s="51"/>
    </row>
    <row r="278" spans="3:40" ht="13.7" customHeight="1" x14ac:dyDescent="0.2">
      <c r="C278" s="45"/>
      <c r="D278" s="196" t="str">
        <f t="shared" si="269"/>
        <v/>
      </c>
      <c r="E278" s="196" t="str">
        <f t="shared" si="269"/>
        <v/>
      </c>
      <c r="F278" s="196" t="str">
        <f t="shared" si="269"/>
        <v/>
      </c>
      <c r="G278" s="48" t="str">
        <f t="shared" si="288"/>
        <v/>
      </c>
      <c r="H278" s="197" t="str">
        <f t="shared" si="278"/>
        <v/>
      </c>
      <c r="I278" s="48" t="str">
        <f t="shared" si="279"/>
        <v/>
      </c>
      <c r="J278" s="198" t="str">
        <f t="shared" si="270"/>
        <v/>
      </c>
      <c r="K278" s="199" t="str">
        <f t="shared" si="271"/>
        <v/>
      </c>
      <c r="L278" s="964"/>
      <c r="M278" s="961">
        <f t="shared" ref="M278:N278" si="301">IF(M216="","",M216)</f>
        <v>0</v>
      </c>
      <c r="N278" s="961">
        <f t="shared" si="301"/>
        <v>0</v>
      </c>
      <c r="O278" s="1026" t="str">
        <f t="shared" si="281"/>
        <v/>
      </c>
      <c r="P278" s="1026"/>
      <c r="Q278" s="1026" t="str">
        <f t="shared" si="282"/>
        <v/>
      </c>
      <c r="R278" s="964"/>
      <c r="S278" s="1027" t="str">
        <f t="shared" si="272"/>
        <v/>
      </c>
      <c r="T278" s="1015" t="str">
        <f t="shared" si="283"/>
        <v/>
      </c>
      <c r="U278" s="1133" t="str">
        <f t="shared" si="284"/>
        <v/>
      </c>
      <c r="V278" s="491"/>
      <c r="Z278" s="1106" t="str">
        <f t="shared" si="273"/>
        <v/>
      </c>
      <c r="AA278" s="1107">
        <f>+tab!$C$156</f>
        <v>0.62</v>
      </c>
      <c r="AB278" s="1108" t="e">
        <f t="shared" si="285"/>
        <v>#VALUE!</v>
      </c>
      <c r="AC278" s="1108" t="e">
        <f t="shared" si="286"/>
        <v>#VALUE!</v>
      </c>
      <c r="AD278" s="1108" t="e">
        <f t="shared" si="287"/>
        <v>#VALUE!</v>
      </c>
      <c r="AE278" s="1086" t="e">
        <f t="shared" si="274"/>
        <v>#VALUE!</v>
      </c>
      <c r="AF278" s="1086">
        <f t="shared" si="275"/>
        <v>0</v>
      </c>
      <c r="AG278" s="1109">
        <f>IF(I278&gt;8,tab!C$157,tab!C$160)</f>
        <v>0.5</v>
      </c>
      <c r="AH278" s="1086">
        <f t="shared" si="276"/>
        <v>0</v>
      </c>
      <c r="AI278" s="1086">
        <f t="shared" si="277"/>
        <v>0</v>
      </c>
      <c r="AM278" s="51"/>
      <c r="AN278" s="51"/>
    </row>
    <row r="279" spans="3:40" ht="13.7" customHeight="1" x14ac:dyDescent="0.2">
      <c r="C279" s="45"/>
      <c r="D279" s="196" t="str">
        <f t="shared" si="269"/>
        <v/>
      </c>
      <c r="E279" s="196" t="str">
        <f t="shared" si="269"/>
        <v/>
      </c>
      <c r="F279" s="196" t="str">
        <f t="shared" si="269"/>
        <v/>
      </c>
      <c r="G279" s="48" t="str">
        <f t="shared" si="288"/>
        <v/>
      </c>
      <c r="H279" s="197" t="str">
        <f t="shared" si="278"/>
        <v/>
      </c>
      <c r="I279" s="48" t="str">
        <f t="shared" si="279"/>
        <v/>
      </c>
      <c r="J279" s="198" t="str">
        <f t="shared" si="270"/>
        <v/>
      </c>
      <c r="K279" s="199" t="str">
        <f t="shared" si="271"/>
        <v/>
      </c>
      <c r="L279" s="964"/>
      <c r="M279" s="961">
        <f t="shared" ref="M279:N279" si="302">IF(M217="","",M217)</f>
        <v>0</v>
      </c>
      <c r="N279" s="961">
        <f t="shared" si="302"/>
        <v>0</v>
      </c>
      <c r="O279" s="1026" t="str">
        <f t="shared" si="281"/>
        <v/>
      </c>
      <c r="P279" s="1026"/>
      <c r="Q279" s="1026" t="str">
        <f t="shared" si="282"/>
        <v/>
      </c>
      <c r="R279" s="964"/>
      <c r="S279" s="1027" t="str">
        <f t="shared" si="272"/>
        <v/>
      </c>
      <c r="T279" s="1015" t="str">
        <f t="shared" si="283"/>
        <v/>
      </c>
      <c r="U279" s="1133" t="str">
        <f t="shared" si="284"/>
        <v/>
      </c>
      <c r="V279" s="491"/>
      <c r="Z279" s="1106" t="str">
        <f t="shared" si="273"/>
        <v/>
      </c>
      <c r="AA279" s="1107">
        <f>+tab!$C$156</f>
        <v>0.62</v>
      </c>
      <c r="AB279" s="1108" t="e">
        <f t="shared" si="285"/>
        <v>#VALUE!</v>
      </c>
      <c r="AC279" s="1108" t="e">
        <f t="shared" si="286"/>
        <v>#VALUE!</v>
      </c>
      <c r="AD279" s="1108" t="e">
        <f t="shared" si="287"/>
        <v>#VALUE!</v>
      </c>
      <c r="AE279" s="1086" t="e">
        <f t="shared" si="274"/>
        <v>#VALUE!</v>
      </c>
      <c r="AF279" s="1086">
        <f t="shared" si="275"/>
        <v>0</v>
      </c>
      <c r="AG279" s="1109">
        <f>IF(I279&gt;8,tab!C$157,tab!C$160)</f>
        <v>0.5</v>
      </c>
      <c r="AH279" s="1086">
        <f t="shared" si="276"/>
        <v>0</v>
      </c>
      <c r="AI279" s="1086">
        <f t="shared" si="277"/>
        <v>0</v>
      </c>
      <c r="AM279" s="51"/>
      <c r="AN279" s="51"/>
    </row>
    <row r="280" spans="3:40" ht="13.7" customHeight="1" x14ac:dyDescent="0.2">
      <c r="C280" s="45"/>
      <c r="D280" s="196" t="str">
        <f t="shared" si="269"/>
        <v/>
      </c>
      <c r="E280" s="196" t="str">
        <f t="shared" si="269"/>
        <v/>
      </c>
      <c r="F280" s="196" t="str">
        <f t="shared" si="269"/>
        <v/>
      </c>
      <c r="G280" s="48" t="str">
        <f t="shared" si="288"/>
        <v/>
      </c>
      <c r="H280" s="197" t="str">
        <f t="shared" si="278"/>
        <v/>
      </c>
      <c r="I280" s="48" t="str">
        <f t="shared" si="279"/>
        <v/>
      </c>
      <c r="J280" s="198" t="str">
        <f t="shared" si="270"/>
        <v/>
      </c>
      <c r="K280" s="199" t="str">
        <f t="shared" si="271"/>
        <v/>
      </c>
      <c r="L280" s="964"/>
      <c r="M280" s="961">
        <f t="shared" ref="M280:N280" si="303">IF(M218="","",M218)</f>
        <v>0</v>
      </c>
      <c r="N280" s="961">
        <f t="shared" si="303"/>
        <v>0</v>
      </c>
      <c r="O280" s="1026" t="str">
        <f t="shared" si="281"/>
        <v/>
      </c>
      <c r="P280" s="1026"/>
      <c r="Q280" s="1026" t="str">
        <f t="shared" si="282"/>
        <v/>
      </c>
      <c r="R280" s="964"/>
      <c r="S280" s="1027" t="str">
        <f t="shared" si="272"/>
        <v/>
      </c>
      <c r="T280" s="1015" t="str">
        <f t="shared" si="283"/>
        <v/>
      </c>
      <c r="U280" s="1133" t="str">
        <f t="shared" si="284"/>
        <v/>
      </c>
      <c r="V280" s="491"/>
      <c r="Z280" s="1106" t="str">
        <f t="shared" si="273"/>
        <v/>
      </c>
      <c r="AA280" s="1107">
        <f>+tab!$C$156</f>
        <v>0.62</v>
      </c>
      <c r="AB280" s="1108" t="e">
        <f t="shared" si="285"/>
        <v>#VALUE!</v>
      </c>
      <c r="AC280" s="1108" t="e">
        <f t="shared" si="286"/>
        <v>#VALUE!</v>
      </c>
      <c r="AD280" s="1108" t="e">
        <f t="shared" si="287"/>
        <v>#VALUE!</v>
      </c>
      <c r="AE280" s="1086" t="e">
        <f t="shared" si="274"/>
        <v>#VALUE!</v>
      </c>
      <c r="AF280" s="1086">
        <f t="shared" si="275"/>
        <v>0</v>
      </c>
      <c r="AG280" s="1109">
        <f>IF(I280&gt;8,tab!C$157,tab!C$160)</f>
        <v>0.5</v>
      </c>
      <c r="AH280" s="1086">
        <f t="shared" si="276"/>
        <v>0</v>
      </c>
      <c r="AI280" s="1086">
        <f t="shared" si="277"/>
        <v>0</v>
      </c>
      <c r="AM280" s="51"/>
      <c r="AN280" s="51"/>
    </row>
    <row r="281" spans="3:40" ht="13.7" customHeight="1" x14ac:dyDescent="0.2">
      <c r="C281" s="45"/>
      <c r="D281" s="196" t="str">
        <f t="shared" si="269"/>
        <v/>
      </c>
      <c r="E281" s="196" t="str">
        <f t="shared" si="269"/>
        <v/>
      </c>
      <c r="F281" s="196" t="str">
        <f t="shared" si="269"/>
        <v/>
      </c>
      <c r="G281" s="48" t="str">
        <f t="shared" si="288"/>
        <v/>
      </c>
      <c r="H281" s="197" t="str">
        <f t="shared" si="278"/>
        <v/>
      </c>
      <c r="I281" s="48" t="str">
        <f t="shared" si="279"/>
        <v/>
      </c>
      <c r="J281" s="198" t="str">
        <f t="shared" si="270"/>
        <v/>
      </c>
      <c r="K281" s="199" t="str">
        <f t="shared" si="271"/>
        <v/>
      </c>
      <c r="L281" s="964"/>
      <c r="M281" s="961">
        <f t="shared" ref="M281:N281" si="304">IF(M219="","",M219)</f>
        <v>0</v>
      </c>
      <c r="N281" s="961">
        <f t="shared" si="304"/>
        <v>0</v>
      </c>
      <c r="O281" s="1026" t="str">
        <f t="shared" si="281"/>
        <v/>
      </c>
      <c r="P281" s="1026"/>
      <c r="Q281" s="1026" t="str">
        <f t="shared" si="282"/>
        <v/>
      </c>
      <c r="R281" s="964"/>
      <c r="S281" s="1027" t="str">
        <f t="shared" si="272"/>
        <v/>
      </c>
      <c r="T281" s="1015" t="str">
        <f t="shared" si="283"/>
        <v/>
      </c>
      <c r="U281" s="1133" t="str">
        <f t="shared" si="284"/>
        <v/>
      </c>
      <c r="V281" s="491"/>
      <c r="Z281" s="1106" t="str">
        <f t="shared" si="273"/>
        <v/>
      </c>
      <c r="AA281" s="1107">
        <f>+tab!$C$156</f>
        <v>0.62</v>
      </c>
      <c r="AB281" s="1108" t="e">
        <f t="shared" si="285"/>
        <v>#VALUE!</v>
      </c>
      <c r="AC281" s="1108" t="e">
        <f t="shared" si="286"/>
        <v>#VALUE!</v>
      </c>
      <c r="AD281" s="1108" t="e">
        <f t="shared" si="287"/>
        <v>#VALUE!</v>
      </c>
      <c r="AE281" s="1086" t="e">
        <f t="shared" si="274"/>
        <v>#VALUE!</v>
      </c>
      <c r="AF281" s="1086">
        <f t="shared" si="275"/>
        <v>0</v>
      </c>
      <c r="AG281" s="1109">
        <f>IF(I281&gt;8,tab!C$157,tab!C$160)</f>
        <v>0.5</v>
      </c>
      <c r="AH281" s="1086">
        <f t="shared" si="276"/>
        <v>0</v>
      </c>
      <c r="AI281" s="1086">
        <f t="shared" si="277"/>
        <v>0</v>
      </c>
      <c r="AM281" s="51"/>
      <c r="AN281" s="51"/>
    </row>
    <row r="282" spans="3:40" ht="13.7" customHeight="1" x14ac:dyDescent="0.2">
      <c r="C282" s="45"/>
      <c r="D282" s="196" t="str">
        <f t="shared" si="269"/>
        <v/>
      </c>
      <c r="E282" s="196" t="str">
        <f t="shared" si="269"/>
        <v/>
      </c>
      <c r="F282" s="196" t="str">
        <f t="shared" si="269"/>
        <v/>
      </c>
      <c r="G282" s="48" t="str">
        <f t="shared" si="288"/>
        <v/>
      </c>
      <c r="H282" s="197" t="str">
        <f t="shared" si="278"/>
        <v/>
      </c>
      <c r="I282" s="48" t="str">
        <f t="shared" si="279"/>
        <v/>
      </c>
      <c r="J282" s="198" t="str">
        <f t="shared" si="270"/>
        <v/>
      </c>
      <c r="K282" s="199" t="str">
        <f t="shared" si="271"/>
        <v/>
      </c>
      <c r="L282" s="964"/>
      <c r="M282" s="961">
        <f t="shared" ref="M282:N282" si="305">IF(M220="","",M220)</f>
        <v>0</v>
      </c>
      <c r="N282" s="961">
        <f t="shared" si="305"/>
        <v>0</v>
      </c>
      <c r="O282" s="1026" t="str">
        <f t="shared" si="281"/>
        <v/>
      </c>
      <c r="P282" s="1026"/>
      <c r="Q282" s="1026" t="str">
        <f t="shared" si="282"/>
        <v/>
      </c>
      <c r="R282" s="964"/>
      <c r="S282" s="1027" t="str">
        <f t="shared" si="272"/>
        <v/>
      </c>
      <c r="T282" s="1015" t="str">
        <f t="shared" si="283"/>
        <v/>
      </c>
      <c r="U282" s="1133" t="str">
        <f t="shared" si="284"/>
        <v/>
      </c>
      <c r="V282" s="491"/>
      <c r="Z282" s="1106" t="str">
        <f t="shared" si="273"/>
        <v/>
      </c>
      <c r="AA282" s="1107">
        <f>+tab!$C$156</f>
        <v>0.62</v>
      </c>
      <c r="AB282" s="1108" t="e">
        <f t="shared" si="285"/>
        <v>#VALUE!</v>
      </c>
      <c r="AC282" s="1108" t="e">
        <f t="shared" si="286"/>
        <v>#VALUE!</v>
      </c>
      <c r="AD282" s="1108" t="e">
        <f t="shared" si="287"/>
        <v>#VALUE!</v>
      </c>
      <c r="AE282" s="1086" t="e">
        <f t="shared" si="274"/>
        <v>#VALUE!</v>
      </c>
      <c r="AF282" s="1086">
        <f t="shared" si="275"/>
        <v>0</v>
      </c>
      <c r="AG282" s="1109">
        <f>IF(I282&gt;8,tab!C$157,tab!C$160)</f>
        <v>0.5</v>
      </c>
      <c r="AH282" s="1086">
        <f t="shared" si="276"/>
        <v>0</v>
      </c>
      <c r="AI282" s="1086">
        <f t="shared" si="277"/>
        <v>0</v>
      </c>
      <c r="AM282" s="51"/>
      <c r="AN282" s="51"/>
    </row>
    <row r="283" spans="3:40" ht="13.7" customHeight="1" x14ac:dyDescent="0.2">
      <c r="C283" s="45"/>
      <c r="D283" s="196" t="str">
        <f t="shared" si="269"/>
        <v/>
      </c>
      <c r="E283" s="196" t="str">
        <f t="shared" si="269"/>
        <v/>
      </c>
      <c r="F283" s="196" t="str">
        <f t="shared" si="269"/>
        <v/>
      </c>
      <c r="G283" s="48" t="str">
        <f t="shared" si="288"/>
        <v/>
      </c>
      <c r="H283" s="197" t="str">
        <f t="shared" si="278"/>
        <v/>
      </c>
      <c r="I283" s="48" t="str">
        <f t="shared" si="279"/>
        <v/>
      </c>
      <c r="J283" s="198" t="str">
        <f t="shared" si="270"/>
        <v/>
      </c>
      <c r="K283" s="199" t="str">
        <f t="shared" si="271"/>
        <v/>
      </c>
      <c r="L283" s="964"/>
      <c r="M283" s="961">
        <f t="shared" ref="M283:N283" si="306">IF(M221="","",M221)</f>
        <v>0</v>
      </c>
      <c r="N283" s="961">
        <f t="shared" si="306"/>
        <v>0</v>
      </c>
      <c r="O283" s="1026" t="str">
        <f t="shared" si="281"/>
        <v/>
      </c>
      <c r="P283" s="1026"/>
      <c r="Q283" s="1026" t="str">
        <f t="shared" si="282"/>
        <v/>
      </c>
      <c r="R283" s="964"/>
      <c r="S283" s="1027" t="str">
        <f t="shared" si="272"/>
        <v/>
      </c>
      <c r="T283" s="1015" t="str">
        <f t="shared" si="283"/>
        <v/>
      </c>
      <c r="U283" s="1133" t="str">
        <f t="shared" si="284"/>
        <v/>
      </c>
      <c r="V283" s="491"/>
      <c r="Z283" s="1106" t="str">
        <f t="shared" si="273"/>
        <v/>
      </c>
      <c r="AA283" s="1107">
        <f>+tab!$C$156</f>
        <v>0.62</v>
      </c>
      <c r="AB283" s="1108" t="e">
        <f t="shared" si="285"/>
        <v>#VALUE!</v>
      </c>
      <c r="AC283" s="1108" t="e">
        <f t="shared" si="286"/>
        <v>#VALUE!</v>
      </c>
      <c r="AD283" s="1108" t="e">
        <f t="shared" si="287"/>
        <v>#VALUE!</v>
      </c>
      <c r="AE283" s="1086" t="e">
        <f t="shared" si="274"/>
        <v>#VALUE!</v>
      </c>
      <c r="AF283" s="1086">
        <f t="shared" si="275"/>
        <v>0</v>
      </c>
      <c r="AG283" s="1109">
        <f>IF(I283&gt;8,tab!C$157,tab!C$160)</f>
        <v>0.5</v>
      </c>
      <c r="AH283" s="1086">
        <f t="shared" si="276"/>
        <v>0</v>
      </c>
      <c r="AI283" s="1086">
        <f t="shared" si="277"/>
        <v>0</v>
      </c>
      <c r="AM283" s="51"/>
      <c r="AN283" s="51"/>
    </row>
    <row r="284" spans="3:40" ht="13.7" customHeight="1" x14ac:dyDescent="0.2">
      <c r="C284" s="45"/>
      <c r="D284" s="196" t="str">
        <f t="shared" ref="D284:F303" si="307">IF(D222=0,"",D222)</f>
        <v/>
      </c>
      <c r="E284" s="196" t="str">
        <f t="shared" si="307"/>
        <v/>
      </c>
      <c r="F284" s="196" t="str">
        <f t="shared" si="307"/>
        <v/>
      </c>
      <c r="G284" s="48" t="str">
        <f t="shared" si="288"/>
        <v/>
      </c>
      <c r="H284" s="197" t="str">
        <f t="shared" si="278"/>
        <v/>
      </c>
      <c r="I284" s="48" t="str">
        <f t="shared" si="279"/>
        <v/>
      </c>
      <c r="J284" s="198" t="str">
        <f t="shared" si="270"/>
        <v/>
      </c>
      <c r="K284" s="199" t="str">
        <f t="shared" ref="K284:K303" si="308">IF(K222="","",K222)</f>
        <v/>
      </c>
      <c r="L284" s="964"/>
      <c r="M284" s="961">
        <f t="shared" ref="M284:N284" si="309">IF(M222="","",M222)</f>
        <v>0</v>
      </c>
      <c r="N284" s="961">
        <f t="shared" si="309"/>
        <v>0</v>
      </c>
      <c r="O284" s="1026" t="str">
        <f t="shared" si="281"/>
        <v/>
      </c>
      <c r="P284" s="1026"/>
      <c r="Q284" s="1026" t="str">
        <f t="shared" si="282"/>
        <v/>
      </c>
      <c r="R284" s="964"/>
      <c r="S284" s="1027" t="str">
        <f t="shared" si="272"/>
        <v/>
      </c>
      <c r="T284" s="1015" t="str">
        <f t="shared" si="283"/>
        <v/>
      </c>
      <c r="U284" s="1133" t="str">
        <f t="shared" si="284"/>
        <v/>
      </c>
      <c r="V284" s="491"/>
      <c r="Z284" s="1106" t="str">
        <f t="shared" si="273"/>
        <v/>
      </c>
      <c r="AA284" s="1107">
        <f>+tab!$C$156</f>
        <v>0.62</v>
      </c>
      <c r="AB284" s="1108" t="e">
        <f t="shared" si="285"/>
        <v>#VALUE!</v>
      </c>
      <c r="AC284" s="1108" t="e">
        <f t="shared" si="286"/>
        <v>#VALUE!</v>
      </c>
      <c r="AD284" s="1108" t="e">
        <f t="shared" si="287"/>
        <v>#VALUE!</v>
      </c>
      <c r="AE284" s="1086" t="e">
        <f t="shared" si="274"/>
        <v>#VALUE!</v>
      </c>
      <c r="AF284" s="1086">
        <f t="shared" si="275"/>
        <v>0</v>
      </c>
      <c r="AG284" s="1109">
        <f>IF(I284&gt;8,tab!C$157,tab!C$160)</f>
        <v>0.5</v>
      </c>
      <c r="AH284" s="1086">
        <f t="shared" si="276"/>
        <v>0</v>
      </c>
      <c r="AI284" s="1086">
        <f t="shared" si="277"/>
        <v>0</v>
      </c>
      <c r="AM284" s="51"/>
      <c r="AN284" s="51"/>
    </row>
    <row r="285" spans="3:40" ht="13.7" customHeight="1" x14ac:dyDescent="0.2">
      <c r="C285" s="45"/>
      <c r="D285" s="196" t="str">
        <f t="shared" si="307"/>
        <v/>
      </c>
      <c r="E285" s="196" t="str">
        <f t="shared" si="307"/>
        <v/>
      </c>
      <c r="F285" s="196" t="str">
        <f t="shared" si="307"/>
        <v/>
      </c>
      <c r="G285" s="48" t="str">
        <f t="shared" si="288"/>
        <v/>
      </c>
      <c r="H285" s="197" t="str">
        <f t="shared" si="278"/>
        <v/>
      </c>
      <c r="I285" s="48" t="str">
        <f t="shared" si="279"/>
        <v/>
      </c>
      <c r="J285" s="198" t="str">
        <f t="shared" si="270"/>
        <v/>
      </c>
      <c r="K285" s="199" t="str">
        <f t="shared" si="308"/>
        <v/>
      </c>
      <c r="L285" s="964"/>
      <c r="M285" s="961">
        <f t="shared" ref="M285:N285" si="310">IF(M223="","",M223)</f>
        <v>0</v>
      </c>
      <c r="N285" s="961">
        <f t="shared" si="310"/>
        <v>0</v>
      </c>
      <c r="O285" s="1026" t="str">
        <f t="shared" si="281"/>
        <v/>
      </c>
      <c r="P285" s="1026"/>
      <c r="Q285" s="1026" t="str">
        <f t="shared" si="282"/>
        <v/>
      </c>
      <c r="R285" s="964"/>
      <c r="S285" s="1027" t="str">
        <f t="shared" si="272"/>
        <v/>
      </c>
      <c r="T285" s="1015" t="str">
        <f t="shared" si="283"/>
        <v/>
      </c>
      <c r="U285" s="1133" t="str">
        <f t="shared" si="284"/>
        <v/>
      </c>
      <c r="V285" s="491"/>
      <c r="Z285" s="1106" t="str">
        <f t="shared" si="273"/>
        <v/>
      </c>
      <c r="AA285" s="1107">
        <f>+tab!$C$156</f>
        <v>0.62</v>
      </c>
      <c r="AB285" s="1108" t="e">
        <f t="shared" si="285"/>
        <v>#VALUE!</v>
      </c>
      <c r="AC285" s="1108" t="e">
        <f t="shared" si="286"/>
        <v>#VALUE!</v>
      </c>
      <c r="AD285" s="1108" t="e">
        <f t="shared" si="287"/>
        <v>#VALUE!</v>
      </c>
      <c r="AE285" s="1086" t="e">
        <f t="shared" si="274"/>
        <v>#VALUE!</v>
      </c>
      <c r="AF285" s="1086">
        <f t="shared" si="275"/>
        <v>0</v>
      </c>
      <c r="AG285" s="1109">
        <f>IF(I285&gt;8,tab!C$157,tab!C$160)</f>
        <v>0.5</v>
      </c>
      <c r="AH285" s="1086">
        <f t="shared" si="276"/>
        <v>0</v>
      </c>
      <c r="AI285" s="1086">
        <f t="shared" si="277"/>
        <v>0</v>
      </c>
      <c r="AM285" s="51"/>
      <c r="AN285" s="51"/>
    </row>
    <row r="286" spans="3:40" ht="13.7" customHeight="1" x14ac:dyDescent="0.2">
      <c r="C286" s="45"/>
      <c r="D286" s="196" t="str">
        <f t="shared" si="307"/>
        <v/>
      </c>
      <c r="E286" s="196" t="str">
        <f t="shared" si="307"/>
        <v/>
      </c>
      <c r="F286" s="196" t="str">
        <f t="shared" si="307"/>
        <v/>
      </c>
      <c r="G286" s="48" t="str">
        <f t="shared" si="288"/>
        <v/>
      </c>
      <c r="H286" s="197" t="str">
        <f t="shared" si="278"/>
        <v/>
      </c>
      <c r="I286" s="48" t="str">
        <f t="shared" si="279"/>
        <v/>
      </c>
      <c r="J286" s="198" t="str">
        <f t="shared" si="270"/>
        <v/>
      </c>
      <c r="K286" s="199" t="str">
        <f t="shared" si="308"/>
        <v/>
      </c>
      <c r="L286" s="964"/>
      <c r="M286" s="961">
        <f t="shared" ref="M286:N286" si="311">IF(M224="","",M224)</f>
        <v>0</v>
      </c>
      <c r="N286" s="961">
        <f t="shared" si="311"/>
        <v>0</v>
      </c>
      <c r="O286" s="1026" t="str">
        <f t="shared" si="281"/>
        <v/>
      </c>
      <c r="P286" s="1026"/>
      <c r="Q286" s="1026" t="str">
        <f t="shared" si="282"/>
        <v/>
      </c>
      <c r="R286" s="964"/>
      <c r="S286" s="1027" t="str">
        <f t="shared" si="272"/>
        <v/>
      </c>
      <c r="T286" s="1015" t="str">
        <f t="shared" si="283"/>
        <v/>
      </c>
      <c r="U286" s="1133" t="str">
        <f t="shared" si="284"/>
        <v/>
      </c>
      <c r="V286" s="491"/>
      <c r="Z286" s="1106" t="str">
        <f t="shared" si="273"/>
        <v/>
      </c>
      <c r="AA286" s="1107">
        <f>+tab!$C$156</f>
        <v>0.62</v>
      </c>
      <c r="AB286" s="1108" t="e">
        <f t="shared" si="285"/>
        <v>#VALUE!</v>
      </c>
      <c r="AC286" s="1108" t="e">
        <f t="shared" si="286"/>
        <v>#VALUE!</v>
      </c>
      <c r="AD286" s="1108" t="e">
        <f t="shared" si="287"/>
        <v>#VALUE!</v>
      </c>
      <c r="AE286" s="1086" t="e">
        <f t="shared" si="274"/>
        <v>#VALUE!</v>
      </c>
      <c r="AF286" s="1086">
        <f t="shared" si="275"/>
        <v>0</v>
      </c>
      <c r="AG286" s="1109">
        <f>IF(I286&gt;8,tab!C$157,tab!C$160)</f>
        <v>0.5</v>
      </c>
      <c r="AH286" s="1086">
        <f t="shared" si="276"/>
        <v>0</v>
      </c>
      <c r="AI286" s="1086">
        <f t="shared" si="277"/>
        <v>0</v>
      </c>
      <c r="AM286" s="51"/>
      <c r="AN286" s="51"/>
    </row>
    <row r="287" spans="3:40" ht="13.7" customHeight="1" x14ac:dyDescent="0.2">
      <c r="C287" s="45"/>
      <c r="D287" s="196" t="str">
        <f t="shared" si="307"/>
        <v/>
      </c>
      <c r="E287" s="196" t="str">
        <f t="shared" si="307"/>
        <v/>
      </c>
      <c r="F287" s="196" t="str">
        <f t="shared" si="307"/>
        <v/>
      </c>
      <c r="G287" s="48" t="str">
        <f t="shared" si="288"/>
        <v/>
      </c>
      <c r="H287" s="197" t="str">
        <f t="shared" si="278"/>
        <v/>
      </c>
      <c r="I287" s="48" t="str">
        <f t="shared" si="279"/>
        <v/>
      </c>
      <c r="J287" s="198" t="str">
        <f t="shared" si="270"/>
        <v/>
      </c>
      <c r="K287" s="199" t="str">
        <f t="shared" si="308"/>
        <v/>
      </c>
      <c r="L287" s="964"/>
      <c r="M287" s="961">
        <f t="shared" ref="M287:N287" si="312">IF(M225="","",M225)</f>
        <v>0</v>
      </c>
      <c r="N287" s="961">
        <f t="shared" si="312"/>
        <v>0</v>
      </c>
      <c r="O287" s="1026" t="str">
        <f t="shared" si="281"/>
        <v/>
      </c>
      <c r="P287" s="1026"/>
      <c r="Q287" s="1026" t="str">
        <f t="shared" si="282"/>
        <v/>
      </c>
      <c r="R287" s="964"/>
      <c r="S287" s="1027" t="str">
        <f t="shared" si="272"/>
        <v/>
      </c>
      <c r="T287" s="1015" t="str">
        <f t="shared" si="283"/>
        <v/>
      </c>
      <c r="U287" s="1133" t="str">
        <f t="shared" si="284"/>
        <v/>
      </c>
      <c r="V287" s="491"/>
      <c r="Z287" s="1106" t="str">
        <f t="shared" si="273"/>
        <v/>
      </c>
      <c r="AA287" s="1107">
        <f>+tab!$C$156</f>
        <v>0.62</v>
      </c>
      <c r="AB287" s="1108" t="e">
        <f t="shared" si="285"/>
        <v>#VALUE!</v>
      </c>
      <c r="AC287" s="1108" t="e">
        <f t="shared" si="286"/>
        <v>#VALUE!</v>
      </c>
      <c r="AD287" s="1108" t="e">
        <f t="shared" si="287"/>
        <v>#VALUE!</v>
      </c>
      <c r="AE287" s="1086" t="e">
        <f t="shared" si="274"/>
        <v>#VALUE!</v>
      </c>
      <c r="AF287" s="1086">
        <f t="shared" si="275"/>
        <v>0</v>
      </c>
      <c r="AG287" s="1109">
        <f>IF(I287&gt;8,tab!C$157,tab!C$160)</f>
        <v>0.5</v>
      </c>
      <c r="AH287" s="1086">
        <f t="shared" si="276"/>
        <v>0</v>
      </c>
      <c r="AI287" s="1086">
        <f t="shared" si="277"/>
        <v>0</v>
      </c>
      <c r="AM287" s="51"/>
      <c r="AN287" s="51"/>
    </row>
    <row r="288" spans="3:40" ht="13.7" customHeight="1" x14ac:dyDescent="0.2">
      <c r="C288" s="45"/>
      <c r="D288" s="196" t="str">
        <f t="shared" si="307"/>
        <v/>
      </c>
      <c r="E288" s="196" t="str">
        <f t="shared" si="307"/>
        <v/>
      </c>
      <c r="F288" s="196" t="str">
        <f t="shared" si="307"/>
        <v/>
      </c>
      <c r="G288" s="48" t="str">
        <f t="shared" si="288"/>
        <v/>
      </c>
      <c r="H288" s="197" t="str">
        <f t="shared" si="278"/>
        <v/>
      </c>
      <c r="I288" s="48" t="str">
        <f t="shared" si="279"/>
        <v/>
      </c>
      <c r="J288" s="198" t="str">
        <f t="shared" si="270"/>
        <v/>
      </c>
      <c r="K288" s="199" t="str">
        <f t="shared" si="308"/>
        <v/>
      </c>
      <c r="L288" s="964"/>
      <c r="M288" s="961">
        <f t="shared" ref="M288:N288" si="313">IF(M226="","",M226)</f>
        <v>0</v>
      </c>
      <c r="N288" s="961">
        <f t="shared" si="313"/>
        <v>0</v>
      </c>
      <c r="O288" s="1026" t="str">
        <f t="shared" si="281"/>
        <v/>
      </c>
      <c r="P288" s="1026"/>
      <c r="Q288" s="1026" t="str">
        <f t="shared" si="282"/>
        <v/>
      </c>
      <c r="R288" s="964"/>
      <c r="S288" s="1027" t="str">
        <f t="shared" si="272"/>
        <v/>
      </c>
      <c r="T288" s="1015" t="str">
        <f t="shared" si="283"/>
        <v/>
      </c>
      <c r="U288" s="1133" t="str">
        <f t="shared" si="284"/>
        <v/>
      </c>
      <c r="V288" s="491"/>
      <c r="Z288" s="1106" t="str">
        <f t="shared" si="273"/>
        <v/>
      </c>
      <c r="AA288" s="1107">
        <f>+tab!$C$156</f>
        <v>0.62</v>
      </c>
      <c r="AB288" s="1108" t="e">
        <f t="shared" si="285"/>
        <v>#VALUE!</v>
      </c>
      <c r="AC288" s="1108" t="e">
        <f t="shared" si="286"/>
        <v>#VALUE!</v>
      </c>
      <c r="AD288" s="1108" t="e">
        <f t="shared" si="287"/>
        <v>#VALUE!</v>
      </c>
      <c r="AE288" s="1086" t="e">
        <f t="shared" si="274"/>
        <v>#VALUE!</v>
      </c>
      <c r="AF288" s="1086">
        <f t="shared" si="275"/>
        <v>0</v>
      </c>
      <c r="AG288" s="1109">
        <f>IF(I288&gt;8,tab!C$157,tab!C$160)</f>
        <v>0.5</v>
      </c>
      <c r="AH288" s="1086">
        <f t="shared" si="276"/>
        <v>0</v>
      </c>
      <c r="AI288" s="1086">
        <f t="shared" si="277"/>
        <v>0</v>
      </c>
      <c r="AM288" s="51"/>
      <c r="AN288" s="51"/>
    </row>
    <row r="289" spans="3:40" ht="13.7" customHeight="1" x14ac:dyDescent="0.2">
      <c r="C289" s="45"/>
      <c r="D289" s="196" t="str">
        <f t="shared" si="307"/>
        <v/>
      </c>
      <c r="E289" s="196" t="str">
        <f t="shared" si="307"/>
        <v/>
      </c>
      <c r="F289" s="196" t="str">
        <f t="shared" si="307"/>
        <v/>
      </c>
      <c r="G289" s="48" t="str">
        <f t="shared" si="288"/>
        <v/>
      </c>
      <c r="H289" s="197" t="str">
        <f t="shared" si="278"/>
        <v/>
      </c>
      <c r="I289" s="48" t="str">
        <f t="shared" si="279"/>
        <v/>
      </c>
      <c r="J289" s="198" t="str">
        <f t="shared" si="270"/>
        <v/>
      </c>
      <c r="K289" s="199" t="str">
        <f t="shared" si="308"/>
        <v/>
      </c>
      <c r="L289" s="964"/>
      <c r="M289" s="961">
        <f t="shared" ref="M289:N289" si="314">IF(M227="","",M227)</f>
        <v>0</v>
      </c>
      <c r="N289" s="961">
        <f t="shared" si="314"/>
        <v>0</v>
      </c>
      <c r="O289" s="1026" t="str">
        <f t="shared" si="281"/>
        <v/>
      </c>
      <c r="P289" s="1026"/>
      <c r="Q289" s="1026" t="str">
        <f t="shared" si="282"/>
        <v/>
      </c>
      <c r="R289" s="964"/>
      <c r="S289" s="1027" t="str">
        <f t="shared" si="272"/>
        <v/>
      </c>
      <c r="T289" s="1015" t="str">
        <f t="shared" si="283"/>
        <v/>
      </c>
      <c r="U289" s="1133" t="str">
        <f t="shared" si="284"/>
        <v/>
      </c>
      <c r="V289" s="491"/>
      <c r="Z289" s="1106" t="str">
        <f t="shared" si="273"/>
        <v/>
      </c>
      <c r="AA289" s="1107">
        <f>+tab!$C$156</f>
        <v>0.62</v>
      </c>
      <c r="AB289" s="1108" t="e">
        <f t="shared" si="285"/>
        <v>#VALUE!</v>
      </c>
      <c r="AC289" s="1108" t="e">
        <f t="shared" si="286"/>
        <v>#VALUE!</v>
      </c>
      <c r="AD289" s="1108" t="e">
        <f t="shared" si="287"/>
        <v>#VALUE!</v>
      </c>
      <c r="AE289" s="1086" t="e">
        <f t="shared" si="274"/>
        <v>#VALUE!</v>
      </c>
      <c r="AF289" s="1086">
        <f t="shared" si="275"/>
        <v>0</v>
      </c>
      <c r="AG289" s="1109">
        <f>IF(I289&gt;8,tab!C$157,tab!C$160)</f>
        <v>0.5</v>
      </c>
      <c r="AH289" s="1086">
        <f t="shared" si="276"/>
        <v>0</v>
      </c>
      <c r="AI289" s="1086">
        <f t="shared" si="277"/>
        <v>0</v>
      </c>
      <c r="AM289" s="51"/>
      <c r="AN289" s="51"/>
    </row>
    <row r="290" spans="3:40" ht="13.7" customHeight="1" x14ac:dyDescent="0.2">
      <c r="C290" s="45"/>
      <c r="D290" s="196" t="str">
        <f t="shared" si="307"/>
        <v/>
      </c>
      <c r="E290" s="196" t="str">
        <f t="shared" si="307"/>
        <v/>
      </c>
      <c r="F290" s="196" t="str">
        <f t="shared" si="307"/>
        <v/>
      </c>
      <c r="G290" s="48" t="str">
        <f t="shared" si="288"/>
        <v/>
      </c>
      <c r="H290" s="197" t="str">
        <f t="shared" si="278"/>
        <v/>
      </c>
      <c r="I290" s="48" t="str">
        <f t="shared" si="279"/>
        <v/>
      </c>
      <c r="J290" s="198" t="str">
        <f t="shared" si="270"/>
        <v/>
      </c>
      <c r="K290" s="199" t="str">
        <f t="shared" si="308"/>
        <v/>
      </c>
      <c r="L290" s="964"/>
      <c r="M290" s="961">
        <f t="shared" ref="M290:N290" si="315">IF(M228="","",M228)</f>
        <v>0</v>
      </c>
      <c r="N290" s="961">
        <f t="shared" si="315"/>
        <v>0</v>
      </c>
      <c r="O290" s="1026" t="str">
        <f t="shared" si="281"/>
        <v/>
      </c>
      <c r="P290" s="1026"/>
      <c r="Q290" s="1026" t="str">
        <f t="shared" si="282"/>
        <v/>
      </c>
      <c r="R290" s="964"/>
      <c r="S290" s="1027" t="str">
        <f t="shared" si="272"/>
        <v/>
      </c>
      <c r="T290" s="1015" t="str">
        <f t="shared" si="283"/>
        <v/>
      </c>
      <c r="U290" s="1133" t="str">
        <f t="shared" si="284"/>
        <v/>
      </c>
      <c r="V290" s="491"/>
      <c r="Z290" s="1106" t="str">
        <f t="shared" si="273"/>
        <v/>
      </c>
      <c r="AA290" s="1107">
        <f>+tab!$C$156</f>
        <v>0.62</v>
      </c>
      <c r="AB290" s="1108" t="e">
        <f t="shared" si="285"/>
        <v>#VALUE!</v>
      </c>
      <c r="AC290" s="1108" t="e">
        <f t="shared" si="286"/>
        <v>#VALUE!</v>
      </c>
      <c r="AD290" s="1108" t="e">
        <f t="shared" si="287"/>
        <v>#VALUE!</v>
      </c>
      <c r="AE290" s="1086" t="e">
        <f t="shared" si="274"/>
        <v>#VALUE!</v>
      </c>
      <c r="AF290" s="1086">
        <f t="shared" si="275"/>
        <v>0</v>
      </c>
      <c r="AG290" s="1109">
        <f>IF(I290&gt;8,tab!C$157,tab!C$160)</f>
        <v>0.5</v>
      </c>
      <c r="AH290" s="1086">
        <f t="shared" si="276"/>
        <v>0</v>
      </c>
      <c r="AI290" s="1086">
        <f t="shared" si="277"/>
        <v>0</v>
      </c>
      <c r="AM290" s="51"/>
      <c r="AN290" s="51"/>
    </row>
    <row r="291" spans="3:40" ht="13.7" customHeight="1" x14ac:dyDescent="0.2">
      <c r="C291" s="45"/>
      <c r="D291" s="196" t="str">
        <f t="shared" si="307"/>
        <v/>
      </c>
      <c r="E291" s="196" t="str">
        <f t="shared" si="307"/>
        <v/>
      </c>
      <c r="F291" s="196" t="str">
        <f t="shared" si="307"/>
        <v/>
      </c>
      <c r="G291" s="48" t="str">
        <f t="shared" si="288"/>
        <v/>
      </c>
      <c r="H291" s="197" t="str">
        <f t="shared" si="278"/>
        <v/>
      </c>
      <c r="I291" s="48" t="str">
        <f t="shared" si="279"/>
        <v/>
      </c>
      <c r="J291" s="198" t="str">
        <f t="shared" si="270"/>
        <v/>
      </c>
      <c r="K291" s="199" t="str">
        <f t="shared" si="308"/>
        <v/>
      </c>
      <c r="L291" s="964"/>
      <c r="M291" s="961">
        <f t="shared" ref="M291:N291" si="316">IF(M229="","",M229)</f>
        <v>0</v>
      </c>
      <c r="N291" s="961">
        <f t="shared" si="316"/>
        <v>0</v>
      </c>
      <c r="O291" s="1026" t="str">
        <f t="shared" si="281"/>
        <v/>
      </c>
      <c r="P291" s="1026"/>
      <c r="Q291" s="1026" t="str">
        <f t="shared" si="282"/>
        <v/>
      </c>
      <c r="R291" s="964"/>
      <c r="S291" s="1027" t="str">
        <f t="shared" si="272"/>
        <v/>
      </c>
      <c r="T291" s="1015" t="str">
        <f t="shared" si="283"/>
        <v/>
      </c>
      <c r="U291" s="1133" t="str">
        <f t="shared" si="284"/>
        <v/>
      </c>
      <c r="V291" s="491"/>
      <c r="Z291" s="1106" t="str">
        <f t="shared" si="273"/>
        <v/>
      </c>
      <c r="AA291" s="1107">
        <f>+tab!$C$156</f>
        <v>0.62</v>
      </c>
      <c r="AB291" s="1108" t="e">
        <f t="shared" si="285"/>
        <v>#VALUE!</v>
      </c>
      <c r="AC291" s="1108" t="e">
        <f t="shared" si="286"/>
        <v>#VALUE!</v>
      </c>
      <c r="AD291" s="1108" t="e">
        <f t="shared" si="287"/>
        <v>#VALUE!</v>
      </c>
      <c r="AE291" s="1086" t="e">
        <f t="shared" si="274"/>
        <v>#VALUE!</v>
      </c>
      <c r="AF291" s="1086">
        <f t="shared" si="275"/>
        <v>0</v>
      </c>
      <c r="AG291" s="1109">
        <f>IF(I291&gt;8,tab!C$157,tab!C$160)</f>
        <v>0.5</v>
      </c>
      <c r="AH291" s="1086">
        <f t="shared" si="276"/>
        <v>0</v>
      </c>
      <c r="AI291" s="1086">
        <f t="shared" si="277"/>
        <v>0</v>
      </c>
      <c r="AM291" s="51"/>
      <c r="AN291" s="51"/>
    </row>
    <row r="292" spans="3:40" ht="13.7" customHeight="1" x14ac:dyDescent="0.2">
      <c r="C292" s="45"/>
      <c r="D292" s="196" t="str">
        <f t="shared" si="307"/>
        <v/>
      </c>
      <c r="E292" s="196" t="str">
        <f t="shared" si="307"/>
        <v/>
      </c>
      <c r="F292" s="196" t="str">
        <f t="shared" si="307"/>
        <v/>
      </c>
      <c r="G292" s="48" t="str">
        <f t="shared" si="288"/>
        <v/>
      </c>
      <c r="H292" s="197" t="str">
        <f t="shared" si="278"/>
        <v/>
      </c>
      <c r="I292" s="48" t="str">
        <f t="shared" si="279"/>
        <v/>
      </c>
      <c r="J292" s="198" t="str">
        <f t="shared" si="270"/>
        <v/>
      </c>
      <c r="K292" s="199" t="str">
        <f t="shared" si="308"/>
        <v/>
      </c>
      <c r="L292" s="964"/>
      <c r="M292" s="961">
        <f t="shared" ref="M292:N292" si="317">IF(M230="","",M230)</f>
        <v>0</v>
      </c>
      <c r="N292" s="961">
        <f t="shared" si="317"/>
        <v>0</v>
      </c>
      <c r="O292" s="1026" t="str">
        <f t="shared" si="281"/>
        <v/>
      </c>
      <c r="P292" s="1026"/>
      <c r="Q292" s="1026" t="str">
        <f t="shared" si="282"/>
        <v/>
      </c>
      <c r="R292" s="964"/>
      <c r="S292" s="1027" t="str">
        <f t="shared" si="272"/>
        <v/>
      </c>
      <c r="T292" s="1015" t="str">
        <f t="shared" si="283"/>
        <v/>
      </c>
      <c r="U292" s="1133" t="str">
        <f t="shared" si="284"/>
        <v/>
      </c>
      <c r="V292" s="491"/>
      <c r="Z292" s="1106" t="str">
        <f t="shared" si="273"/>
        <v/>
      </c>
      <c r="AA292" s="1107">
        <f>+tab!$C$156</f>
        <v>0.62</v>
      </c>
      <c r="AB292" s="1108" t="e">
        <f t="shared" si="285"/>
        <v>#VALUE!</v>
      </c>
      <c r="AC292" s="1108" t="e">
        <f t="shared" si="286"/>
        <v>#VALUE!</v>
      </c>
      <c r="AD292" s="1108" t="e">
        <f t="shared" si="287"/>
        <v>#VALUE!</v>
      </c>
      <c r="AE292" s="1086" t="e">
        <f t="shared" si="274"/>
        <v>#VALUE!</v>
      </c>
      <c r="AF292" s="1086">
        <f t="shared" si="275"/>
        <v>0</v>
      </c>
      <c r="AG292" s="1109">
        <f>IF(I292&gt;8,tab!C$157,tab!C$160)</f>
        <v>0.5</v>
      </c>
      <c r="AH292" s="1086">
        <f t="shared" si="276"/>
        <v>0</v>
      </c>
      <c r="AI292" s="1086">
        <f t="shared" si="277"/>
        <v>0</v>
      </c>
      <c r="AM292" s="51"/>
      <c r="AN292" s="51"/>
    </row>
    <row r="293" spans="3:40" ht="13.7" customHeight="1" x14ac:dyDescent="0.2">
      <c r="C293" s="45"/>
      <c r="D293" s="196" t="str">
        <f t="shared" si="307"/>
        <v/>
      </c>
      <c r="E293" s="196" t="str">
        <f t="shared" si="307"/>
        <v/>
      </c>
      <c r="F293" s="196" t="str">
        <f t="shared" si="307"/>
        <v/>
      </c>
      <c r="G293" s="48" t="str">
        <f t="shared" si="288"/>
        <v/>
      </c>
      <c r="H293" s="197" t="str">
        <f t="shared" si="278"/>
        <v/>
      </c>
      <c r="I293" s="48" t="str">
        <f t="shared" si="279"/>
        <v/>
      </c>
      <c r="J293" s="198" t="str">
        <f t="shared" si="270"/>
        <v/>
      </c>
      <c r="K293" s="199" t="str">
        <f t="shared" si="308"/>
        <v/>
      </c>
      <c r="L293" s="964"/>
      <c r="M293" s="961">
        <f t="shared" ref="M293:N293" si="318">IF(M231="","",M231)</f>
        <v>0</v>
      </c>
      <c r="N293" s="961">
        <f t="shared" si="318"/>
        <v>0</v>
      </c>
      <c r="O293" s="1026" t="str">
        <f t="shared" si="281"/>
        <v/>
      </c>
      <c r="P293" s="1026"/>
      <c r="Q293" s="1026" t="str">
        <f t="shared" si="282"/>
        <v/>
      </c>
      <c r="R293" s="964"/>
      <c r="S293" s="1027" t="str">
        <f t="shared" si="272"/>
        <v/>
      </c>
      <c r="T293" s="1015" t="str">
        <f t="shared" si="283"/>
        <v/>
      </c>
      <c r="U293" s="1133" t="str">
        <f t="shared" si="284"/>
        <v/>
      </c>
      <c r="V293" s="491"/>
      <c r="Z293" s="1106" t="str">
        <f t="shared" si="273"/>
        <v/>
      </c>
      <c r="AA293" s="1107">
        <f>+tab!$C$156</f>
        <v>0.62</v>
      </c>
      <c r="AB293" s="1108" t="e">
        <f t="shared" si="285"/>
        <v>#VALUE!</v>
      </c>
      <c r="AC293" s="1108" t="e">
        <f t="shared" si="286"/>
        <v>#VALUE!</v>
      </c>
      <c r="AD293" s="1108" t="e">
        <f t="shared" si="287"/>
        <v>#VALUE!</v>
      </c>
      <c r="AE293" s="1086" t="e">
        <f t="shared" si="274"/>
        <v>#VALUE!</v>
      </c>
      <c r="AF293" s="1086">
        <f t="shared" si="275"/>
        <v>0</v>
      </c>
      <c r="AG293" s="1109">
        <f>IF(I293&gt;8,tab!C$157,tab!C$160)</f>
        <v>0.5</v>
      </c>
      <c r="AH293" s="1086">
        <f t="shared" si="276"/>
        <v>0</v>
      </c>
      <c r="AI293" s="1086">
        <f t="shared" si="277"/>
        <v>0</v>
      </c>
      <c r="AM293" s="51"/>
      <c r="AN293" s="51"/>
    </row>
    <row r="294" spans="3:40" ht="13.7" customHeight="1" x14ac:dyDescent="0.2">
      <c r="C294" s="45"/>
      <c r="D294" s="196" t="str">
        <f t="shared" si="307"/>
        <v/>
      </c>
      <c r="E294" s="196" t="str">
        <f t="shared" si="307"/>
        <v/>
      </c>
      <c r="F294" s="196" t="str">
        <f t="shared" si="307"/>
        <v/>
      </c>
      <c r="G294" s="48" t="str">
        <f t="shared" si="288"/>
        <v/>
      </c>
      <c r="H294" s="197" t="str">
        <f t="shared" si="278"/>
        <v/>
      </c>
      <c r="I294" s="48" t="str">
        <f t="shared" si="279"/>
        <v/>
      </c>
      <c r="J294" s="198" t="str">
        <f t="shared" si="270"/>
        <v/>
      </c>
      <c r="K294" s="199" t="str">
        <f t="shared" si="308"/>
        <v/>
      </c>
      <c r="L294" s="964"/>
      <c r="M294" s="961">
        <f t="shared" ref="M294:N294" si="319">IF(M232="","",M232)</f>
        <v>0</v>
      </c>
      <c r="N294" s="961">
        <f t="shared" si="319"/>
        <v>0</v>
      </c>
      <c r="O294" s="1026" t="str">
        <f t="shared" si="281"/>
        <v/>
      </c>
      <c r="P294" s="1026"/>
      <c r="Q294" s="1026" t="str">
        <f t="shared" si="282"/>
        <v/>
      </c>
      <c r="R294" s="964"/>
      <c r="S294" s="1027" t="str">
        <f t="shared" si="272"/>
        <v/>
      </c>
      <c r="T294" s="1015" t="str">
        <f t="shared" si="283"/>
        <v/>
      </c>
      <c r="U294" s="1133" t="str">
        <f t="shared" si="284"/>
        <v/>
      </c>
      <c r="V294" s="491"/>
      <c r="Z294" s="1106" t="str">
        <f t="shared" si="273"/>
        <v/>
      </c>
      <c r="AA294" s="1107">
        <f>+tab!$C$156</f>
        <v>0.62</v>
      </c>
      <c r="AB294" s="1108" t="e">
        <f t="shared" si="285"/>
        <v>#VALUE!</v>
      </c>
      <c r="AC294" s="1108" t="e">
        <f t="shared" si="286"/>
        <v>#VALUE!</v>
      </c>
      <c r="AD294" s="1108" t="e">
        <f t="shared" si="287"/>
        <v>#VALUE!</v>
      </c>
      <c r="AE294" s="1086" t="e">
        <f t="shared" si="274"/>
        <v>#VALUE!</v>
      </c>
      <c r="AF294" s="1086">
        <f t="shared" si="275"/>
        <v>0</v>
      </c>
      <c r="AG294" s="1109">
        <f>IF(I294&gt;8,tab!C$157,tab!C$160)</f>
        <v>0.5</v>
      </c>
      <c r="AH294" s="1086">
        <f t="shared" si="276"/>
        <v>0</v>
      </c>
      <c r="AI294" s="1086">
        <f t="shared" si="277"/>
        <v>0</v>
      </c>
      <c r="AM294" s="51"/>
      <c r="AN294" s="51"/>
    </row>
    <row r="295" spans="3:40" ht="13.7" customHeight="1" x14ac:dyDescent="0.2">
      <c r="C295" s="45"/>
      <c r="D295" s="196" t="str">
        <f t="shared" si="307"/>
        <v/>
      </c>
      <c r="E295" s="196" t="str">
        <f t="shared" si="307"/>
        <v/>
      </c>
      <c r="F295" s="196" t="str">
        <f t="shared" si="307"/>
        <v/>
      </c>
      <c r="G295" s="48" t="str">
        <f t="shared" si="288"/>
        <v/>
      </c>
      <c r="H295" s="197" t="str">
        <f t="shared" si="278"/>
        <v/>
      </c>
      <c r="I295" s="48" t="str">
        <f t="shared" si="279"/>
        <v/>
      </c>
      <c r="J295" s="198" t="str">
        <f t="shared" si="270"/>
        <v/>
      </c>
      <c r="K295" s="199" t="str">
        <f t="shared" si="308"/>
        <v/>
      </c>
      <c r="L295" s="964"/>
      <c r="M295" s="961">
        <f t="shared" ref="M295:N295" si="320">IF(M233="","",M233)</f>
        <v>0</v>
      </c>
      <c r="N295" s="961">
        <f t="shared" si="320"/>
        <v>0</v>
      </c>
      <c r="O295" s="1026" t="str">
        <f t="shared" si="281"/>
        <v/>
      </c>
      <c r="P295" s="1026"/>
      <c r="Q295" s="1026" t="str">
        <f t="shared" si="282"/>
        <v/>
      </c>
      <c r="R295" s="964"/>
      <c r="S295" s="1027" t="str">
        <f t="shared" si="272"/>
        <v/>
      </c>
      <c r="T295" s="1015" t="str">
        <f t="shared" si="283"/>
        <v/>
      </c>
      <c r="U295" s="1133" t="str">
        <f t="shared" si="284"/>
        <v/>
      </c>
      <c r="V295" s="491"/>
      <c r="Z295" s="1106" t="str">
        <f t="shared" si="273"/>
        <v/>
      </c>
      <c r="AA295" s="1107">
        <f>+tab!$C$156</f>
        <v>0.62</v>
      </c>
      <c r="AB295" s="1108" t="e">
        <f t="shared" si="285"/>
        <v>#VALUE!</v>
      </c>
      <c r="AC295" s="1108" t="e">
        <f t="shared" si="286"/>
        <v>#VALUE!</v>
      </c>
      <c r="AD295" s="1108" t="e">
        <f t="shared" si="287"/>
        <v>#VALUE!</v>
      </c>
      <c r="AE295" s="1086" t="e">
        <f t="shared" si="274"/>
        <v>#VALUE!</v>
      </c>
      <c r="AF295" s="1086">
        <f t="shared" si="275"/>
        <v>0</v>
      </c>
      <c r="AG295" s="1109">
        <f>IF(I295&gt;8,tab!C$157,tab!C$160)</f>
        <v>0.5</v>
      </c>
      <c r="AH295" s="1086">
        <f t="shared" si="276"/>
        <v>0</v>
      </c>
      <c r="AI295" s="1086">
        <f t="shared" si="277"/>
        <v>0</v>
      </c>
      <c r="AM295" s="51"/>
      <c r="AN295" s="51"/>
    </row>
    <row r="296" spans="3:40" ht="13.7" customHeight="1" x14ac:dyDescent="0.2">
      <c r="C296" s="45"/>
      <c r="D296" s="196" t="str">
        <f t="shared" si="307"/>
        <v/>
      </c>
      <c r="E296" s="196" t="str">
        <f t="shared" si="307"/>
        <v/>
      </c>
      <c r="F296" s="196" t="str">
        <f t="shared" si="307"/>
        <v/>
      </c>
      <c r="G296" s="48" t="str">
        <f t="shared" si="288"/>
        <v/>
      </c>
      <c r="H296" s="197" t="str">
        <f t="shared" si="278"/>
        <v/>
      </c>
      <c r="I296" s="48" t="str">
        <f t="shared" si="279"/>
        <v/>
      </c>
      <c r="J296" s="198" t="str">
        <f t="shared" ref="J296:J313" si="321">IF(E296="","",IF(J234+1&gt;VLOOKUP(I296,Schaal2014,22,FALSE),J234,J234+1))</f>
        <v/>
      </c>
      <c r="K296" s="199" t="str">
        <f t="shared" si="308"/>
        <v/>
      </c>
      <c r="L296" s="964"/>
      <c r="M296" s="961">
        <f t="shared" ref="M296:N296" si="322">IF(M234="","",M234)</f>
        <v>0</v>
      </c>
      <c r="N296" s="961">
        <f t="shared" si="322"/>
        <v>0</v>
      </c>
      <c r="O296" s="1026" t="str">
        <f t="shared" si="281"/>
        <v/>
      </c>
      <c r="P296" s="1026"/>
      <c r="Q296" s="1026" t="str">
        <f t="shared" si="282"/>
        <v/>
      </c>
      <c r="R296" s="964"/>
      <c r="S296" s="1027" t="str">
        <f t="shared" ref="S296:S313" si="323">IF(K296="","",(1659*K296-Q296)*AC296)</f>
        <v/>
      </c>
      <c r="T296" s="1015" t="str">
        <f t="shared" si="283"/>
        <v/>
      </c>
      <c r="U296" s="1133" t="str">
        <f t="shared" si="284"/>
        <v/>
      </c>
      <c r="V296" s="491"/>
      <c r="Z296" s="1106" t="str">
        <f t="shared" ref="Z296:Z313" si="324">IF(I296="","",VLOOKUP(I296,Schaal2014,J296+1,FALSE))</f>
        <v/>
      </c>
      <c r="AA296" s="1107">
        <f>+tab!$C$156</f>
        <v>0.62</v>
      </c>
      <c r="AB296" s="1108" t="e">
        <f t="shared" si="285"/>
        <v>#VALUE!</v>
      </c>
      <c r="AC296" s="1108" t="e">
        <f t="shared" si="286"/>
        <v>#VALUE!</v>
      </c>
      <c r="AD296" s="1108" t="e">
        <f t="shared" si="287"/>
        <v>#VALUE!</v>
      </c>
      <c r="AE296" s="1086" t="e">
        <f t="shared" ref="AE296:AE313" si="325">O296+P296</f>
        <v>#VALUE!</v>
      </c>
      <c r="AF296" s="1086">
        <f t="shared" ref="AF296:AF313" si="326">M296+N296</f>
        <v>0</v>
      </c>
      <c r="AG296" s="1109">
        <f>IF(I296&gt;8,tab!C$157,tab!C$160)</f>
        <v>0.5</v>
      </c>
      <c r="AH296" s="1086">
        <f t="shared" ref="AH296:AH313" si="327">IF(G296&lt;25,0,IF(G296=25,25,IF(G296&lt;40,0,IF(G296=40,40,IF(G296&gt;=40,0)))))</f>
        <v>0</v>
      </c>
      <c r="AI296" s="1086">
        <f t="shared" ref="AI296:AI313" si="328">IF(AH296=25,Z296*1.08*K296/2,IF(AH296=40,Z296*1.08*K296,IF(AH296=0,0)))</f>
        <v>0</v>
      </c>
      <c r="AM296" s="51"/>
      <c r="AN296" s="51"/>
    </row>
    <row r="297" spans="3:40" ht="13.7" customHeight="1" x14ac:dyDescent="0.2">
      <c r="C297" s="45"/>
      <c r="D297" s="196" t="str">
        <f t="shared" si="307"/>
        <v/>
      </c>
      <c r="E297" s="196" t="str">
        <f t="shared" si="307"/>
        <v/>
      </c>
      <c r="F297" s="196" t="str">
        <f t="shared" si="307"/>
        <v/>
      </c>
      <c r="G297" s="48" t="str">
        <f t="shared" si="288"/>
        <v/>
      </c>
      <c r="H297" s="197" t="str">
        <f t="shared" si="278"/>
        <v/>
      </c>
      <c r="I297" s="48" t="str">
        <f t="shared" si="279"/>
        <v/>
      </c>
      <c r="J297" s="198" t="str">
        <f t="shared" si="321"/>
        <v/>
      </c>
      <c r="K297" s="199" t="str">
        <f t="shared" si="308"/>
        <v/>
      </c>
      <c r="L297" s="964"/>
      <c r="M297" s="961">
        <f t="shared" ref="M297:N297" si="329">IF(M235="","",M235)</f>
        <v>0</v>
      </c>
      <c r="N297" s="961">
        <f t="shared" si="329"/>
        <v>0</v>
      </c>
      <c r="O297" s="1026" t="str">
        <f t="shared" si="281"/>
        <v/>
      </c>
      <c r="P297" s="1026"/>
      <c r="Q297" s="1026" t="str">
        <f t="shared" si="282"/>
        <v/>
      </c>
      <c r="R297" s="964"/>
      <c r="S297" s="1027" t="str">
        <f t="shared" si="323"/>
        <v/>
      </c>
      <c r="T297" s="1015" t="str">
        <f t="shared" si="283"/>
        <v/>
      </c>
      <c r="U297" s="1133" t="str">
        <f t="shared" si="284"/>
        <v/>
      </c>
      <c r="V297" s="491"/>
      <c r="Z297" s="1106" t="str">
        <f t="shared" si="324"/>
        <v/>
      </c>
      <c r="AA297" s="1107">
        <f>+tab!$C$156</f>
        <v>0.62</v>
      </c>
      <c r="AB297" s="1108" t="e">
        <f t="shared" si="285"/>
        <v>#VALUE!</v>
      </c>
      <c r="AC297" s="1108" t="e">
        <f t="shared" si="286"/>
        <v>#VALUE!</v>
      </c>
      <c r="AD297" s="1108" t="e">
        <f t="shared" si="287"/>
        <v>#VALUE!</v>
      </c>
      <c r="AE297" s="1086" t="e">
        <f t="shared" si="325"/>
        <v>#VALUE!</v>
      </c>
      <c r="AF297" s="1086">
        <f t="shared" si="326"/>
        <v>0</v>
      </c>
      <c r="AG297" s="1109">
        <f>IF(I297&gt;8,tab!C$157,tab!C$160)</f>
        <v>0.5</v>
      </c>
      <c r="AH297" s="1086">
        <f t="shared" si="327"/>
        <v>0</v>
      </c>
      <c r="AI297" s="1086">
        <f t="shared" si="328"/>
        <v>0</v>
      </c>
      <c r="AM297" s="51"/>
      <c r="AN297" s="51"/>
    </row>
    <row r="298" spans="3:40" ht="13.7" customHeight="1" x14ac:dyDescent="0.2">
      <c r="C298" s="45"/>
      <c r="D298" s="196" t="str">
        <f t="shared" si="307"/>
        <v/>
      </c>
      <c r="E298" s="196" t="str">
        <f t="shared" si="307"/>
        <v/>
      </c>
      <c r="F298" s="196" t="str">
        <f t="shared" si="307"/>
        <v/>
      </c>
      <c r="G298" s="48" t="str">
        <f t="shared" si="288"/>
        <v/>
      </c>
      <c r="H298" s="197" t="str">
        <f t="shared" si="278"/>
        <v/>
      </c>
      <c r="I298" s="48" t="str">
        <f t="shared" si="279"/>
        <v/>
      </c>
      <c r="J298" s="198" t="str">
        <f t="shared" si="321"/>
        <v/>
      </c>
      <c r="K298" s="199" t="str">
        <f t="shared" si="308"/>
        <v/>
      </c>
      <c r="L298" s="964"/>
      <c r="M298" s="961">
        <f t="shared" ref="M298:N298" si="330">IF(M236="","",M236)</f>
        <v>0</v>
      </c>
      <c r="N298" s="961">
        <f t="shared" si="330"/>
        <v>0</v>
      </c>
      <c r="O298" s="1026" t="str">
        <f t="shared" si="281"/>
        <v/>
      </c>
      <c r="P298" s="1026"/>
      <c r="Q298" s="1026" t="str">
        <f t="shared" si="282"/>
        <v/>
      </c>
      <c r="R298" s="964"/>
      <c r="S298" s="1027" t="str">
        <f t="shared" si="323"/>
        <v/>
      </c>
      <c r="T298" s="1015" t="str">
        <f t="shared" si="283"/>
        <v/>
      </c>
      <c r="U298" s="1133" t="str">
        <f t="shared" si="284"/>
        <v/>
      </c>
      <c r="V298" s="491"/>
      <c r="Z298" s="1106" t="str">
        <f t="shared" si="324"/>
        <v/>
      </c>
      <c r="AA298" s="1107">
        <f>+tab!$C$156</f>
        <v>0.62</v>
      </c>
      <c r="AB298" s="1108" t="e">
        <f t="shared" si="285"/>
        <v>#VALUE!</v>
      </c>
      <c r="AC298" s="1108" t="e">
        <f t="shared" si="286"/>
        <v>#VALUE!</v>
      </c>
      <c r="AD298" s="1108" t="e">
        <f t="shared" si="287"/>
        <v>#VALUE!</v>
      </c>
      <c r="AE298" s="1086" t="e">
        <f t="shared" si="325"/>
        <v>#VALUE!</v>
      </c>
      <c r="AF298" s="1086">
        <f t="shared" si="326"/>
        <v>0</v>
      </c>
      <c r="AG298" s="1109">
        <f>IF(I298&gt;8,tab!C$157,tab!C$160)</f>
        <v>0.5</v>
      </c>
      <c r="AH298" s="1086">
        <f t="shared" si="327"/>
        <v>0</v>
      </c>
      <c r="AI298" s="1086">
        <f t="shared" si="328"/>
        <v>0</v>
      </c>
      <c r="AM298" s="51"/>
      <c r="AN298" s="51"/>
    </row>
    <row r="299" spans="3:40" ht="13.7" customHeight="1" x14ac:dyDescent="0.2">
      <c r="C299" s="45"/>
      <c r="D299" s="196" t="str">
        <f t="shared" si="307"/>
        <v/>
      </c>
      <c r="E299" s="196" t="str">
        <f t="shared" si="307"/>
        <v/>
      </c>
      <c r="F299" s="196" t="str">
        <f t="shared" si="307"/>
        <v/>
      </c>
      <c r="G299" s="48" t="str">
        <f t="shared" si="288"/>
        <v/>
      </c>
      <c r="H299" s="197" t="str">
        <f t="shared" si="278"/>
        <v/>
      </c>
      <c r="I299" s="48" t="str">
        <f t="shared" si="279"/>
        <v/>
      </c>
      <c r="J299" s="198" t="str">
        <f t="shared" si="321"/>
        <v/>
      </c>
      <c r="K299" s="199" t="str">
        <f t="shared" si="308"/>
        <v/>
      </c>
      <c r="L299" s="964"/>
      <c r="M299" s="961">
        <f t="shared" ref="M299:N299" si="331">IF(M237="","",M237)</f>
        <v>0</v>
      </c>
      <c r="N299" s="961">
        <f t="shared" si="331"/>
        <v>0</v>
      </c>
      <c r="O299" s="1026" t="str">
        <f t="shared" si="281"/>
        <v/>
      </c>
      <c r="P299" s="1026"/>
      <c r="Q299" s="1026" t="str">
        <f t="shared" si="282"/>
        <v/>
      </c>
      <c r="R299" s="964"/>
      <c r="S299" s="1027" t="str">
        <f t="shared" si="323"/>
        <v/>
      </c>
      <c r="T299" s="1015" t="str">
        <f t="shared" si="283"/>
        <v/>
      </c>
      <c r="U299" s="1133" t="str">
        <f t="shared" si="284"/>
        <v/>
      </c>
      <c r="V299" s="491"/>
      <c r="Z299" s="1106" t="str">
        <f t="shared" si="324"/>
        <v/>
      </c>
      <c r="AA299" s="1107">
        <f>+tab!$C$156</f>
        <v>0.62</v>
      </c>
      <c r="AB299" s="1108" t="e">
        <f t="shared" si="285"/>
        <v>#VALUE!</v>
      </c>
      <c r="AC299" s="1108" t="e">
        <f t="shared" si="286"/>
        <v>#VALUE!</v>
      </c>
      <c r="AD299" s="1108" t="e">
        <f t="shared" si="287"/>
        <v>#VALUE!</v>
      </c>
      <c r="AE299" s="1086" t="e">
        <f t="shared" si="325"/>
        <v>#VALUE!</v>
      </c>
      <c r="AF299" s="1086">
        <f t="shared" si="326"/>
        <v>0</v>
      </c>
      <c r="AG299" s="1109">
        <f>IF(I299&gt;8,tab!C$157,tab!C$160)</f>
        <v>0.5</v>
      </c>
      <c r="AH299" s="1086">
        <f t="shared" si="327"/>
        <v>0</v>
      </c>
      <c r="AI299" s="1086">
        <f t="shared" si="328"/>
        <v>0</v>
      </c>
      <c r="AM299" s="51"/>
      <c r="AN299" s="51"/>
    </row>
    <row r="300" spans="3:40" ht="13.7" customHeight="1" x14ac:dyDescent="0.2">
      <c r="C300" s="45"/>
      <c r="D300" s="196" t="str">
        <f t="shared" si="307"/>
        <v/>
      </c>
      <c r="E300" s="196" t="str">
        <f t="shared" si="307"/>
        <v/>
      </c>
      <c r="F300" s="196" t="str">
        <f t="shared" si="307"/>
        <v/>
      </c>
      <c r="G300" s="48" t="str">
        <f t="shared" si="288"/>
        <v/>
      </c>
      <c r="H300" s="197" t="str">
        <f t="shared" si="278"/>
        <v/>
      </c>
      <c r="I300" s="48" t="str">
        <f t="shared" si="279"/>
        <v/>
      </c>
      <c r="J300" s="198" t="str">
        <f t="shared" si="321"/>
        <v/>
      </c>
      <c r="K300" s="199" t="str">
        <f t="shared" si="308"/>
        <v/>
      </c>
      <c r="L300" s="964"/>
      <c r="M300" s="961">
        <f t="shared" ref="M300:N300" si="332">IF(M238="","",M238)</f>
        <v>0</v>
      </c>
      <c r="N300" s="961">
        <f t="shared" si="332"/>
        <v>0</v>
      </c>
      <c r="O300" s="1026" t="str">
        <f t="shared" si="281"/>
        <v/>
      </c>
      <c r="P300" s="1026"/>
      <c r="Q300" s="1026" t="str">
        <f t="shared" si="282"/>
        <v/>
      </c>
      <c r="R300" s="964"/>
      <c r="S300" s="1027" t="str">
        <f t="shared" si="323"/>
        <v/>
      </c>
      <c r="T300" s="1015" t="str">
        <f t="shared" si="283"/>
        <v/>
      </c>
      <c r="U300" s="1133" t="str">
        <f t="shared" si="284"/>
        <v/>
      </c>
      <c r="V300" s="491"/>
      <c r="Z300" s="1106" t="str">
        <f t="shared" si="324"/>
        <v/>
      </c>
      <c r="AA300" s="1107">
        <f>+tab!$C$156</f>
        <v>0.62</v>
      </c>
      <c r="AB300" s="1108" t="e">
        <f t="shared" si="285"/>
        <v>#VALUE!</v>
      </c>
      <c r="AC300" s="1108" t="e">
        <f t="shared" si="286"/>
        <v>#VALUE!</v>
      </c>
      <c r="AD300" s="1108" t="e">
        <f t="shared" si="287"/>
        <v>#VALUE!</v>
      </c>
      <c r="AE300" s="1086" t="e">
        <f t="shared" si="325"/>
        <v>#VALUE!</v>
      </c>
      <c r="AF300" s="1086">
        <f t="shared" si="326"/>
        <v>0</v>
      </c>
      <c r="AG300" s="1109">
        <f>IF(I300&gt;8,tab!C$157,tab!C$160)</f>
        <v>0.5</v>
      </c>
      <c r="AH300" s="1086">
        <f t="shared" si="327"/>
        <v>0</v>
      </c>
      <c r="AI300" s="1086">
        <f t="shared" si="328"/>
        <v>0</v>
      </c>
      <c r="AM300" s="51"/>
      <c r="AN300" s="51"/>
    </row>
    <row r="301" spans="3:40" ht="13.7" customHeight="1" x14ac:dyDescent="0.2">
      <c r="C301" s="45"/>
      <c r="D301" s="196" t="str">
        <f t="shared" si="307"/>
        <v/>
      </c>
      <c r="E301" s="196" t="str">
        <f t="shared" si="307"/>
        <v/>
      </c>
      <c r="F301" s="196" t="str">
        <f t="shared" si="307"/>
        <v/>
      </c>
      <c r="G301" s="48" t="str">
        <f t="shared" si="288"/>
        <v/>
      </c>
      <c r="H301" s="197" t="str">
        <f t="shared" si="278"/>
        <v/>
      </c>
      <c r="I301" s="48" t="str">
        <f t="shared" si="279"/>
        <v/>
      </c>
      <c r="J301" s="198" t="str">
        <f t="shared" si="321"/>
        <v/>
      </c>
      <c r="K301" s="199" t="str">
        <f t="shared" si="308"/>
        <v/>
      </c>
      <c r="L301" s="964"/>
      <c r="M301" s="961">
        <f t="shared" ref="M301:N301" si="333">IF(M239="","",M239)</f>
        <v>0</v>
      </c>
      <c r="N301" s="961">
        <f t="shared" si="333"/>
        <v>0</v>
      </c>
      <c r="O301" s="1026" t="str">
        <f t="shared" si="281"/>
        <v/>
      </c>
      <c r="P301" s="1026"/>
      <c r="Q301" s="1026" t="str">
        <f t="shared" si="282"/>
        <v/>
      </c>
      <c r="R301" s="964"/>
      <c r="S301" s="1027" t="str">
        <f t="shared" si="323"/>
        <v/>
      </c>
      <c r="T301" s="1015" t="str">
        <f t="shared" si="283"/>
        <v/>
      </c>
      <c r="U301" s="1133" t="str">
        <f t="shared" si="284"/>
        <v/>
      </c>
      <c r="V301" s="491"/>
      <c r="Z301" s="1106" t="str">
        <f t="shared" si="324"/>
        <v/>
      </c>
      <c r="AA301" s="1107">
        <f>+tab!$C$156</f>
        <v>0.62</v>
      </c>
      <c r="AB301" s="1108" t="e">
        <f t="shared" si="285"/>
        <v>#VALUE!</v>
      </c>
      <c r="AC301" s="1108" t="e">
        <f t="shared" si="286"/>
        <v>#VALUE!</v>
      </c>
      <c r="AD301" s="1108" t="e">
        <f t="shared" si="287"/>
        <v>#VALUE!</v>
      </c>
      <c r="AE301" s="1086" t="e">
        <f t="shared" si="325"/>
        <v>#VALUE!</v>
      </c>
      <c r="AF301" s="1086">
        <f t="shared" si="326"/>
        <v>0</v>
      </c>
      <c r="AG301" s="1109">
        <f>IF(I301&gt;8,tab!C$157,tab!C$160)</f>
        <v>0.5</v>
      </c>
      <c r="AH301" s="1086">
        <f t="shared" si="327"/>
        <v>0</v>
      </c>
      <c r="AI301" s="1086">
        <f t="shared" si="328"/>
        <v>0</v>
      </c>
      <c r="AM301" s="51"/>
      <c r="AN301" s="51"/>
    </row>
    <row r="302" spans="3:40" ht="13.7" customHeight="1" x14ac:dyDescent="0.2">
      <c r="C302" s="45"/>
      <c r="D302" s="196" t="str">
        <f t="shared" si="307"/>
        <v/>
      </c>
      <c r="E302" s="196" t="str">
        <f t="shared" si="307"/>
        <v/>
      </c>
      <c r="F302" s="196" t="str">
        <f t="shared" si="307"/>
        <v/>
      </c>
      <c r="G302" s="48" t="str">
        <f t="shared" si="288"/>
        <v/>
      </c>
      <c r="H302" s="197" t="str">
        <f t="shared" si="278"/>
        <v/>
      </c>
      <c r="I302" s="48" t="str">
        <f t="shared" si="279"/>
        <v/>
      </c>
      <c r="J302" s="198" t="str">
        <f t="shared" si="321"/>
        <v/>
      </c>
      <c r="K302" s="199" t="str">
        <f t="shared" si="308"/>
        <v/>
      </c>
      <c r="L302" s="964"/>
      <c r="M302" s="961">
        <f t="shared" ref="M302:N302" si="334">IF(M240="","",M240)</f>
        <v>0</v>
      </c>
      <c r="N302" s="961">
        <f t="shared" si="334"/>
        <v>0</v>
      </c>
      <c r="O302" s="1026" t="str">
        <f t="shared" si="281"/>
        <v/>
      </c>
      <c r="P302" s="1026"/>
      <c r="Q302" s="1026" t="str">
        <f t="shared" si="282"/>
        <v/>
      </c>
      <c r="R302" s="964"/>
      <c r="S302" s="1027" t="str">
        <f t="shared" si="323"/>
        <v/>
      </c>
      <c r="T302" s="1015" t="str">
        <f t="shared" si="283"/>
        <v/>
      </c>
      <c r="U302" s="1133" t="str">
        <f t="shared" si="284"/>
        <v/>
      </c>
      <c r="V302" s="491"/>
      <c r="Z302" s="1106" t="str">
        <f t="shared" si="324"/>
        <v/>
      </c>
      <c r="AA302" s="1107">
        <f>+tab!$C$156</f>
        <v>0.62</v>
      </c>
      <c r="AB302" s="1108" t="e">
        <f t="shared" si="285"/>
        <v>#VALUE!</v>
      </c>
      <c r="AC302" s="1108" t="e">
        <f t="shared" si="286"/>
        <v>#VALUE!</v>
      </c>
      <c r="AD302" s="1108" t="e">
        <f t="shared" si="287"/>
        <v>#VALUE!</v>
      </c>
      <c r="AE302" s="1086" t="e">
        <f t="shared" si="325"/>
        <v>#VALUE!</v>
      </c>
      <c r="AF302" s="1086">
        <f t="shared" si="326"/>
        <v>0</v>
      </c>
      <c r="AG302" s="1109">
        <f>IF(I302&gt;8,tab!C$157,tab!C$160)</f>
        <v>0.5</v>
      </c>
      <c r="AH302" s="1086">
        <f t="shared" si="327"/>
        <v>0</v>
      </c>
      <c r="AI302" s="1086">
        <f t="shared" si="328"/>
        <v>0</v>
      </c>
      <c r="AM302" s="51"/>
      <c r="AN302" s="51"/>
    </row>
    <row r="303" spans="3:40" ht="13.7" customHeight="1" x14ac:dyDescent="0.2">
      <c r="C303" s="45"/>
      <c r="D303" s="196" t="str">
        <f t="shared" si="307"/>
        <v/>
      </c>
      <c r="E303" s="196" t="str">
        <f t="shared" si="307"/>
        <v/>
      </c>
      <c r="F303" s="196" t="str">
        <f t="shared" si="307"/>
        <v/>
      </c>
      <c r="G303" s="48" t="str">
        <f t="shared" si="288"/>
        <v/>
      </c>
      <c r="H303" s="197" t="str">
        <f t="shared" si="278"/>
        <v/>
      </c>
      <c r="I303" s="48" t="str">
        <f t="shared" si="279"/>
        <v/>
      </c>
      <c r="J303" s="198" t="str">
        <f t="shared" si="321"/>
        <v/>
      </c>
      <c r="K303" s="199" t="str">
        <f t="shared" si="308"/>
        <v/>
      </c>
      <c r="L303" s="964"/>
      <c r="M303" s="961">
        <f t="shared" ref="M303:N303" si="335">IF(M241="","",M241)</f>
        <v>0</v>
      </c>
      <c r="N303" s="961">
        <f t="shared" si="335"/>
        <v>0</v>
      </c>
      <c r="O303" s="1026" t="str">
        <f t="shared" si="281"/>
        <v/>
      </c>
      <c r="P303" s="1026"/>
      <c r="Q303" s="1026" t="str">
        <f t="shared" si="282"/>
        <v/>
      </c>
      <c r="R303" s="964"/>
      <c r="S303" s="1027" t="str">
        <f t="shared" si="323"/>
        <v/>
      </c>
      <c r="T303" s="1015" t="str">
        <f t="shared" si="283"/>
        <v/>
      </c>
      <c r="U303" s="1133" t="str">
        <f t="shared" si="284"/>
        <v/>
      </c>
      <c r="V303" s="491"/>
      <c r="Z303" s="1106" t="str">
        <f t="shared" si="324"/>
        <v/>
      </c>
      <c r="AA303" s="1107">
        <f>+tab!$C$156</f>
        <v>0.62</v>
      </c>
      <c r="AB303" s="1108" t="e">
        <f t="shared" si="285"/>
        <v>#VALUE!</v>
      </c>
      <c r="AC303" s="1108" t="e">
        <f t="shared" si="286"/>
        <v>#VALUE!</v>
      </c>
      <c r="AD303" s="1108" t="e">
        <f t="shared" si="287"/>
        <v>#VALUE!</v>
      </c>
      <c r="AE303" s="1086" t="e">
        <f t="shared" si="325"/>
        <v>#VALUE!</v>
      </c>
      <c r="AF303" s="1086">
        <f t="shared" si="326"/>
        <v>0</v>
      </c>
      <c r="AG303" s="1109">
        <f>IF(I303&gt;8,tab!C$157,tab!C$160)</f>
        <v>0.5</v>
      </c>
      <c r="AH303" s="1086">
        <f t="shared" si="327"/>
        <v>0</v>
      </c>
      <c r="AI303" s="1086">
        <f t="shared" si="328"/>
        <v>0</v>
      </c>
      <c r="AM303" s="51"/>
      <c r="AN303" s="51"/>
    </row>
    <row r="304" spans="3:40" ht="13.7" customHeight="1" x14ac:dyDescent="0.2">
      <c r="C304" s="45"/>
      <c r="D304" s="196" t="str">
        <f t="shared" ref="D304:F313" si="336">IF(D242=0,"",D242)</f>
        <v/>
      </c>
      <c r="E304" s="196" t="str">
        <f t="shared" si="336"/>
        <v/>
      </c>
      <c r="F304" s="196" t="str">
        <f t="shared" si="336"/>
        <v/>
      </c>
      <c r="G304" s="48" t="str">
        <f t="shared" si="288"/>
        <v/>
      </c>
      <c r="H304" s="197" t="str">
        <f t="shared" si="278"/>
        <v/>
      </c>
      <c r="I304" s="48" t="str">
        <f t="shared" si="279"/>
        <v/>
      </c>
      <c r="J304" s="198" t="str">
        <f t="shared" si="321"/>
        <v/>
      </c>
      <c r="K304" s="199" t="str">
        <f t="shared" ref="K304:K313" si="337">IF(K242="","",K242)</f>
        <v/>
      </c>
      <c r="L304" s="964"/>
      <c r="M304" s="961">
        <f t="shared" ref="M304:N304" si="338">IF(M242="","",M242)</f>
        <v>0</v>
      </c>
      <c r="N304" s="961">
        <f t="shared" si="338"/>
        <v>0</v>
      </c>
      <c r="O304" s="1026" t="str">
        <f t="shared" si="281"/>
        <v/>
      </c>
      <c r="P304" s="1026"/>
      <c r="Q304" s="1026" t="str">
        <f t="shared" si="282"/>
        <v/>
      </c>
      <c r="R304" s="964"/>
      <c r="S304" s="1027" t="str">
        <f t="shared" si="323"/>
        <v/>
      </c>
      <c r="T304" s="1015" t="str">
        <f t="shared" si="283"/>
        <v/>
      </c>
      <c r="U304" s="1133" t="str">
        <f t="shared" si="284"/>
        <v/>
      </c>
      <c r="V304" s="491"/>
      <c r="Z304" s="1106" t="str">
        <f t="shared" si="324"/>
        <v/>
      </c>
      <c r="AA304" s="1107">
        <f>+tab!$C$156</f>
        <v>0.62</v>
      </c>
      <c r="AB304" s="1108" t="e">
        <f t="shared" si="285"/>
        <v>#VALUE!</v>
      </c>
      <c r="AC304" s="1108" t="e">
        <f t="shared" si="286"/>
        <v>#VALUE!</v>
      </c>
      <c r="AD304" s="1108" t="e">
        <f t="shared" si="287"/>
        <v>#VALUE!</v>
      </c>
      <c r="AE304" s="1086" t="e">
        <f t="shared" si="325"/>
        <v>#VALUE!</v>
      </c>
      <c r="AF304" s="1086">
        <f t="shared" si="326"/>
        <v>0</v>
      </c>
      <c r="AG304" s="1109">
        <f>IF(I304&gt;8,tab!C$157,tab!C$160)</f>
        <v>0.5</v>
      </c>
      <c r="AH304" s="1086">
        <f t="shared" si="327"/>
        <v>0</v>
      </c>
      <c r="AI304" s="1086">
        <f t="shared" si="328"/>
        <v>0</v>
      </c>
      <c r="AM304" s="51"/>
      <c r="AN304" s="51"/>
    </row>
    <row r="305" spans="3:40" ht="13.7" customHeight="1" x14ac:dyDescent="0.2">
      <c r="C305" s="45"/>
      <c r="D305" s="196" t="str">
        <f t="shared" si="336"/>
        <v/>
      </c>
      <c r="E305" s="196" t="str">
        <f t="shared" si="336"/>
        <v/>
      </c>
      <c r="F305" s="196" t="str">
        <f t="shared" si="336"/>
        <v/>
      </c>
      <c r="G305" s="48" t="str">
        <f t="shared" si="288"/>
        <v/>
      </c>
      <c r="H305" s="197" t="str">
        <f t="shared" si="278"/>
        <v/>
      </c>
      <c r="I305" s="48" t="str">
        <f t="shared" si="279"/>
        <v/>
      </c>
      <c r="J305" s="198" t="str">
        <f t="shared" si="321"/>
        <v/>
      </c>
      <c r="K305" s="199" t="str">
        <f t="shared" si="337"/>
        <v/>
      </c>
      <c r="L305" s="964"/>
      <c r="M305" s="961">
        <f t="shared" ref="M305:N305" si="339">IF(M243="","",M243)</f>
        <v>0</v>
      </c>
      <c r="N305" s="961">
        <f t="shared" si="339"/>
        <v>0</v>
      </c>
      <c r="O305" s="1026" t="str">
        <f t="shared" si="281"/>
        <v/>
      </c>
      <c r="P305" s="1026"/>
      <c r="Q305" s="1026" t="str">
        <f t="shared" si="282"/>
        <v/>
      </c>
      <c r="R305" s="964"/>
      <c r="S305" s="1027" t="str">
        <f t="shared" si="323"/>
        <v/>
      </c>
      <c r="T305" s="1015" t="str">
        <f t="shared" si="283"/>
        <v/>
      </c>
      <c r="U305" s="1133" t="str">
        <f t="shared" si="284"/>
        <v/>
      </c>
      <c r="V305" s="491"/>
      <c r="Z305" s="1106" t="str">
        <f t="shared" si="324"/>
        <v/>
      </c>
      <c r="AA305" s="1107">
        <f>+tab!$C$156</f>
        <v>0.62</v>
      </c>
      <c r="AB305" s="1108" t="e">
        <f t="shared" si="285"/>
        <v>#VALUE!</v>
      </c>
      <c r="AC305" s="1108" t="e">
        <f t="shared" si="286"/>
        <v>#VALUE!</v>
      </c>
      <c r="AD305" s="1108" t="e">
        <f t="shared" si="287"/>
        <v>#VALUE!</v>
      </c>
      <c r="AE305" s="1086" t="e">
        <f t="shared" si="325"/>
        <v>#VALUE!</v>
      </c>
      <c r="AF305" s="1086">
        <f t="shared" si="326"/>
        <v>0</v>
      </c>
      <c r="AG305" s="1109">
        <f>IF(I305&gt;8,tab!C$157,tab!C$160)</f>
        <v>0.5</v>
      </c>
      <c r="AH305" s="1086">
        <f t="shared" si="327"/>
        <v>0</v>
      </c>
      <c r="AI305" s="1086">
        <f t="shared" si="328"/>
        <v>0</v>
      </c>
      <c r="AM305" s="51"/>
      <c r="AN305" s="51"/>
    </row>
    <row r="306" spans="3:40" ht="13.7" customHeight="1" x14ac:dyDescent="0.2">
      <c r="C306" s="45"/>
      <c r="D306" s="196" t="str">
        <f t="shared" si="336"/>
        <v/>
      </c>
      <c r="E306" s="196" t="str">
        <f t="shared" si="336"/>
        <v/>
      </c>
      <c r="F306" s="196" t="str">
        <f t="shared" si="336"/>
        <v/>
      </c>
      <c r="G306" s="48" t="str">
        <f t="shared" si="288"/>
        <v/>
      </c>
      <c r="H306" s="197" t="str">
        <f t="shared" si="278"/>
        <v/>
      </c>
      <c r="I306" s="48" t="str">
        <f t="shared" si="279"/>
        <v/>
      </c>
      <c r="J306" s="198" t="str">
        <f t="shared" si="321"/>
        <v/>
      </c>
      <c r="K306" s="199" t="str">
        <f t="shared" si="337"/>
        <v/>
      </c>
      <c r="L306" s="964"/>
      <c r="M306" s="961">
        <f t="shared" ref="M306:N306" si="340">IF(M244="","",M244)</f>
        <v>0</v>
      </c>
      <c r="N306" s="961">
        <f t="shared" si="340"/>
        <v>0</v>
      </c>
      <c r="O306" s="1026" t="str">
        <f t="shared" si="281"/>
        <v/>
      </c>
      <c r="P306" s="1026"/>
      <c r="Q306" s="1026" t="str">
        <f t="shared" si="282"/>
        <v/>
      </c>
      <c r="R306" s="964"/>
      <c r="S306" s="1027" t="str">
        <f t="shared" si="323"/>
        <v/>
      </c>
      <c r="T306" s="1015" t="str">
        <f t="shared" si="283"/>
        <v/>
      </c>
      <c r="U306" s="1133" t="str">
        <f t="shared" si="284"/>
        <v/>
      </c>
      <c r="V306" s="491"/>
      <c r="Z306" s="1106" t="str">
        <f t="shared" si="324"/>
        <v/>
      </c>
      <c r="AA306" s="1107">
        <f>+tab!$C$156</f>
        <v>0.62</v>
      </c>
      <c r="AB306" s="1108" t="e">
        <f t="shared" si="285"/>
        <v>#VALUE!</v>
      </c>
      <c r="AC306" s="1108" t="e">
        <f t="shared" si="286"/>
        <v>#VALUE!</v>
      </c>
      <c r="AD306" s="1108" t="e">
        <f t="shared" si="287"/>
        <v>#VALUE!</v>
      </c>
      <c r="AE306" s="1086" t="e">
        <f t="shared" si="325"/>
        <v>#VALUE!</v>
      </c>
      <c r="AF306" s="1086">
        <f t="shared" si="326"/>
        <v>0</v>
      </c>
      <c r="AG306" s="1109">
        <f>IF(I306&gt;8,tab!C$157,tab!C$160)</f>
        <v>0.5</v>
      </c>
      <c r="AH306" s="1086">
        <f t="shared" si="327"/>
        <v>0</v>
      </c>
      <c r="AI306" s="1086">
        <f t="shared" si="328"/>
        <v>0</v>
      </c>
      <c r="AM306" s="51"/>
      <c r="AN306" s="51"/>
    </row>
    <row r="307" spans="3:40" ht="13.7" customHeight="1" x14ac:dyDescent="0.2">
      <c r="C307" s="45"/>
      <c r="D307" s="196" t="str">
        <f t="shared" si="336"/>
        <v/>
      </c>
      <c r="E307" s="196" t="str">
        <f t="shared" si="336"/>
        <v/>
      </c>
      <c r="F307" s="196" t="str">
        <f t="shared" si="336"/>
        <v/>
      </c>
      <c r="G307" s="48" t="str">
        <f t="shared" si="288"/>
        <v/>
      </c>
      <c r="H307" s="197" t="str">
        <f t="shared" si="278"/>
        <v/>
      </c>
      <c r="I307" s="48" t="str">
        <f t="shared" si="279"/>
        <v/>
      </c>
      <c r="J307" s="198" t="str">
        <f t="shared" si="321"/>
        <v/>
      </c>
      <c r="K307" s="199" t="str">
        <f t="shared" si="337"/>
        <v/>
      </c>
      <c r="L307" s="964"/>
      <c r="M307" s="961">
        <f t="shared" ref="M307:N307" si="341">IF(M245="","",M245)</f>
        <v>0</v>
      </c>
      <c r="N307" s="961">
        <f t="shared" si="341"/>
        <v>0</v>
      </c>
      <c r="O307" s="1026" t="str">
        <f t="shared" si="281"/>
        <v/>
      </c>
      <c r="P307" s="1026"/>
      <c r="Q307" s="1026" t="str">
        <f t="shared" si="282"/>
        <v/>
      </c>
      <c r="R307" s="964"/>
      <c r="S307" s="1027" t="str">
        <f t="shared" si="323"/>
        <v/>
      </c>
      <c r="T307" s="1015" t="str">
        <f t="shared" si="283"/>
        <v/>
      </c>
      <c r="U307" s="1133" t="str">
        <f t="shared" si="284"/>
        <v/>
      </c>
      <c r="V307" s="491"/>
      <c r="Z307" s="1106" t="str">
        <f t="shared" si="324"/>
        <v/>
      </c>
      <c r="AA307" s="1107">
        <f>+tab!$C$156</f>
        <v>0.62</v>
      </c>
      <c r="AB307" s="1108" t="e">
        <f t="shared" si="285"/>
        <v>#VALUE!</v>
      </c>
      <c r="AC307" s="1108" t="e">
        <f t="shared" si="286"/>
        <v>#VALUE!</v>
      </c>
      <c r="AD307" s="1108" t="e">
        <f t="shared" si="287"/>
        <v>#VALUE!</v>
      </c>
      <c r="AE307" s="1086" t="e">
        <f t="shared" si="325"/>
        <v>#VALUE!</v>
      </c>
      <c r="AF307" s="1086">
        <f t="shared" si="326"/>
        <v>0</v>
      </c>
      <c r="AG307" s="1109">
        <f>IF(I307&gt;8,tab!C$157,tab!C$160)</f>
        <v>0.5</v>
      </c>
      <c r="AH307" s="1086">
        <f t="shared" si="327"/>
        <v>0</v>
      </c>
      <c r="AI307" s="1086">
        <f t="shared" si="328"/>
        <v>0</v>
      </c>
      <c r="AM307" s="51"/>
      <c r="AN307" s="51"/>
    </row>
    <row r="308" spans="3:40" ht="13.7" customHeight="1" x14ac:dyDescent="0.2">
      <c r="C308" s="45"/>
      <c r="D308" s="196" t="str">
        <f t="shared" si="336"/>
        <v/>
      </c>
      <c r="E308" s="196" t="str">
        <f t="shared" si="336"/>
        <v/>
      </c>
      <c r="F308" s="196" t="str">
        <f t="shared" si="336"/>
        <v/>
      </c>
      <c r="G308" s="48" t="str">
        <f t="shared" si="288"/>
        <v/>
      </c>
      <c r="H308" s="197" t="str">
        <f t="shared" si="278"/>
        <v/>
      </c>
      <c r="I308" s="48" t="str">
        <f t="shared" si="279"/>
        <v/>
      </c>
      <c r="J308" s="198" t="str">
        <f t="shared" si="321"/>
        <v/>
      </c>
      <c r="K308" s="199" t="str">
        <f t="shared" si="337"/>
        <v/>
      </c>
      <c r="L308" s="964"/>
      <c r="M308" s="961">
        <f t="shared" ref="M308:N308" si="342">IF(M246="","",M246)</f>
        <v>0</v>
      </c>
      <c r="N308" s="961">
        <f t="shared" si="342"/>
        <v>0</v>
      </c>
      <c r="O308" s="1026" t="str">
        <f t="shared" si="281"/>
        <v/>
      </c>
      <c r="P308" s="1026"/>
      <c r="Q308" s="1026" t="str">
        <f t="shared" si="282"/>
        <v/>
      </c>
      <c r="R308" s="964"/>
      <c r="S308" s="1027" t="str">
        <f t="shared" si="323"/>
        <v/>
      </c>
      <c r="T308" s="1015" t="str">
        <f t="shared" si="283"/>
        <v/>
      </c>
      <c r="U308" s="1133" t="str">
        <f t="shared" si="284"/>
        <v/>
      </c>
      <c r="V308" s="491"/>
      <c r="Z308" s="1106" t="str">
        <f t="shared" si="324"/>
        <v/>
      </c>
      <c r="AA308" s="1107">
        <f>+tab!$C$156</f>
        <v>0.62</v>
      </c>
      <c r="AB308" s="1108" t="e">
        <f t="shared" si="285"/>
        <v>#VALUE!</v>
      </c>
      <c r="AC308" s="1108" t="e">
        <f t="shared" si="286"/>
        <v>#VALUE!</v>
      </c>
      <c r="AD308" s="1108" t="e">
        <f t="shared" si="287"/>
        <v>#VALUE!</v>
      </c>
      <c r="AE308" s="1086" t="e">
        <f t="shared" si="325"/>
        <v>#VALUE!</v>
      </c>
      <c r="AF308" s="1086">
        <f t="shared" si="326"/>
        <v>0</v>
      </c>
      <c r="AG308" s="1109">
        <f>IF(I308&gt;8,tab!C$157,tab!C$160)</f>
        <v>0.5</v>
      </c>
      <c r="AH308" s="1086">
        <f t="shared" si="327"/>
        <v>0</v>
      </c>
      <c r="AI308" s="1086">
        <f t="shared" si="328"/>
        <v>0</v>
      </c>
      <c r="AM308" s="51"/>
      <c r="AN308" s="51"/>
    </row>
    <row r="309" spans="3:40" ht="13.7" customHeight="1" x14ac:dyDescent="0.2">
      <c r="C309" s="45"/>
      <c r="D309" s="196" t="str">
        <f t="shared" si="336"/>
        <v/>
      </c>
      <c r="E309" s="196" t="str">
        <f t="shared" si="336"/>
        <v/>
      </c>
      <c r="F309" s="196" t="str">
        <f t="shared" si="336"/>
        <v/>
      </c>
      <c r="G309" s="48" t="str">
        <f t="shared" si="288"/>
        <v/>
      </c>
      <c r="H309" s="197" t="str">
        <f t="shared" si="278"/>
        <v/>
      </c>
      <c r="I309" s="48" t="str">
        <f t="shared" si="279"/>
        <v/>
      </c>
      <c r="J309" s="198" t="str">
        <f t="shared" si="321"/>
        <v/>
      </c>
      <c r="K309" s="199" t="str">
        <f t="shared" si="337"/>
        <v/>
      </c>
      <c r="L309" s="964"/>
      <c r="M309" s="961">
        <f t="shared" ref="M309:N309" si="343">IF(M247="","",M247)</f>
        <v>0</v>
      </c>
      <c r="N309" s="961">
        <f t="shared" si="343"/>
        <v>0</v>
      </c>
      <c r="O309" s="1026" t="str">
        <f t="shared" si="281"/>
        <v/>
      </c>
      <c r="P309" s="1026"/>
      <c r="Q309" s="1026" t="str">
        <f t="shared" si="282"/>
        <v/>
      </c>
      <c r="R309" s="964"/>
      <c r="S309" s="1027" t="str">
        <f t="shared" si="323"/>
        <v/>
      </c>
      <c r="T309" s="1015" t="str">
        <f t="shared" si="283"/>
        <v/>
      </c>
      <c r="U309" s="1133" t="str">
        <f t="shared" si="284"/>
        <v/>
      </c>
      <c r="V309" s="491"/>
      <c r="Z309" s="1106" t="str">
        <f t="shared" si="324"/>
        <v/>
      </c>
      <c r="AA309" s="1107">
        <f>+tab!$C$156</f>
        <v>0.62</v>
      </c>
      <c r="AB309" s="1108" t="e">
        <f t="shared" si="285"/>
        <v>#VALUE!</v>
      </c>
      <c r="AC309" s="1108" t="e">
        <f t="shared" si="286"/>
        <v>#VALUE!</v>
      </c>
      <c r="AD309" s="1108" t="e">
        <f t="shared" si="287"/>
        <v>#VALUE!</v>
      </c>
      <c r="AE309" s="1086" t="e">
        <f t="shared" si="325"/>
        <v>#VALUE!</v>
      </c>
      <c r="AF309" s="1086">
        <f t="shared" si="326"/>
        <v>0</v>
      </c>
      <c r="AG309" s="1109">
        <f>IF(I309&gt;8,tab!C$157,tab!C$160)</f>
        <v>0.5</v>
      </c>
      <c r="AH309" s="1086">
        <f t="shared" si="327"/>
        <v>0</v>
      </c>
      <c r="AI309" s="1086">
        <f t="shared" si="328"/>
        <v>0</v>
      </c>
      <c r="AM309" s="51"/>
      <c r="AN309" s="51"/>
    </row>
    <row r="310" spans="3:40" ht="13.7" customHeight="1" x14ac:dyDescent="0.2">
      <c r="C310" s="45"/>
      <c r="D310" s="196" t="str">
        <f t="shared" si="336"/>
        <v/>
      </c>
      <c r="E310" s="196" t="str">
        <f t="shared" si="336"/>
        <v/>
      </c>
      <c r="F310" s="196" t="str">
        <f t="shared" si="336"/>
        <v/>
      </c>
      <c r="G310" s="48" t="str">
        <f t="shared" si="288"/>
        <v/>
      </c>
      <c r="H310" s="197" t="str">
        <f t="shared" si="278"/>
        <v/>
      </c>
      <c r="I310" s="48" t="str">
        <f t="shared" si="279"/>
        <v/>
      </c>
      <c r="J310" s="198" t="str">
        <f t="shared" si="321"/>
        <v/>
      </c>
      <c r="K310" s="199" t="str">
        <f t="shared" si="337"/>
        <v/>
      </c>
      <c r="L310" s="964"/>
      <c r="M310" s="961">
        <f t="shared" ref="M310:N310" si="344">IF(M248="","",M248)</f>
        <v>0</v>
      </c>
      <c r="N310" s="961">
        <f t="shared" si="344"/>
        <v>0</v>
      </c>
      <c r="O310" s="1026" t="str">
        <f t="shared" si="281"/>
        <v/>
      </c>
      <c r="P310" s="1026"/>
      <c r="Q310" s="1026" t="str">
        <f t="shared" si="282"/>
        <v/>
      </c>
      <c r="R310" s="964"/>
      <c r="S310" s="1027" t="str">
        <f t="shared" si="323"/>
        <v/>
      </c>
      <c r="T310" s="1015" t="str">
        <f t="shared" si="283"/>
        <v/>
      </c>
      <c r="U310" s="1133" t="str">
        <f t="shared" si="284"/>
        <v/>
      </c>
      <c r="V310" s="491"/>
      <c r="Z310" s="1106" t="str">
        <f t="shared" si="324"/>
        <v/>
      </c>
      <c r="AA310" s="1107">
        <f>+tab!$C$156</f>
        <v>0.62</v>
      </c>
      <c r="AB310" s="1108" t="e">
        <f t="shared" si="285"/>
        <v>#VALUE!</v>
      </c>
      <c r="AC310" s="1108" t="e">
        <f t="shared" si="286"/>
        <v>#VALUE!</v>
      </c>
      <c r="AD310" s="1108" t="e">
        <f t="shared" si="287"/>
        <v>#VALUE!</v>
      </c>
      <c r="AE310" s="1086" t="e">
        <f t="shared" si="325"/>
        <v>#VALUE!</v>
      </c>
      <c r="AF310" s="1086">
        <f t="shared" si="326"/>
        <v>0</v>
      </c>
      <c r="AG310" s="1109">
        <f>IF(I310&gt;8,tab!C$157,tab!C$160)</f>
        <v>0.5</v>
      </c>
      <c r="AH310" s="1086">
        <f t="shared" si="327"/>
        <v>0</v>
      </c>
      <c r="AI310" s="1086">
        <f t="shared" si="328"/>
        <v>0</v>
      </c>
      <c r="AM310" s="51"/>
      <c r="AN310" s="51"/>
    </row>
    <row r="311" spans="3:40" ht="13.7" customHeight="1" x14ac:dyDescent="0.2">
      <c r="C311" s="45"/>
      <c r="D311" s="196" t="str">
        <f t="shared" si="336"/>
        <v/>
      </c>
      <c r="E311" s="196" t="str">
        <f t="shared" si="336"/>
        <v/>
      </c>
      <c r="F311" s="196" t="str">
        <f t="shared" si="336"/>
        <v/>
      </c>
      <c r="G311" s="48" t="str">
        <f t="shared" si="288"/>
        <v/>
      </c>
      <c r="H311" s="197" t="str">
        <f t="shared" si="278"/>
        <v/>
      </c>
      <c r="I311" s="48" t="str">
        <f t="shared" si="279"/>
        <v/>
      </c>
      <c r="J311" s="198" t="str">
        <f t="shared" si="321"/>
        <v/>
      </c>
      <c r="K311" s="199" t="str">
        <f t="shared" si="337"/>
        <v/>
      </c>
      <c r="L311" s="964"/>
      <c r="M311" s="961">
        <f t="shared" ref="M311:N311" si="345">IF(M249="","",M249)</f>
        <v>0</v>
      </c>
      <c r="N311" s="961">
        <f t="shared" si="345"/>
        <v>0</v>
      </c>
      <c r="O311" s="1026" t="str">
        <f t="shared" si="281"/>
        <v/>
      </c>
      <c r="P311" s="1026"/>
      <c r="Q311" s="1026" t="str">
        <f t="shared" si="282"/>
        <v/>
      </c>
      <c r="R311" s="964"/>
      <c r="S311" s="1027" t="str">
        <f t="shared" si="323"/>
        <v/>
      </c>
      <c r="T311" s="1015" t="str">
        <f t="shared" si="283"/>
        <v/>
      </c>
      <c r="U311" s="1133" t="str">
        <f t="shared" si="284"/>
        <v/>
      </c>
      <c r="V311" s="491"/>
      <c r="Z311" s="1106" t="str">
        <f t="shared" si="324"/>
        <v/>
      </c>
      <c r="AA311" s="1107">
        <f>+tab!$C$156</f>
        <v>0.62</v>
      </c>
      <c r="AB311" s="1108" t="e">
        <f t="shared" si="285"/>
        <v>#VALUE!</v>
      </c>
      <c r="AC311" s="1108" t="e">
        <f t="shared" si="286"/>
        <v>#VALUE!</v>
      </c>
      <c r="AD311" s="1108" t="e">
        <f t="shared" si="287"/>
        <v>#VALUE!</v>
      </c>
      <c r="AE311" s="1086" t="e">
        <f t="shared" si="325"/>
        <v>#VALUE!</v>
      </c>
      <c r="AF311" s="1086">
        <f t="shared" si="326"/>
        <v>0</v>
      </c>
      <c r="AG311" s="1109">
        <f>IF(I311&gt;8,tab!C$157,tab!C$160)</f>
        <v>0.5</v>
      </c>
      <c r="AH311" s="1086">
        <f t="shared" si="327"/>
        <v>0</v>
      </c>
      <c r="AI311" s="1086">
        <f t="shared" si="328"/>
        <v>0</v>
      </c>
      <c r="AM311" s="51"/>
      <c r="AN311" s="51"/>
    </row>
    <row r="312" spans="3:40" ht="13.7" customHeight="1" x14ac:dyDescent="0.2">
      <c r="C312" s="45"/>
      <c r="D312" s="196" t="str">
        <f t="shared" si="336"/>
        <v/>
      </c>
      <c r="E312" s="196" t="str">
        <f t="shared" si="336"/>
        <v/>
      </c>
      <c r="F312" s="196" t="str">
        <f t="shared" si="336"/>
        <v/>
      </c>
      <c r="G312" s="48" t="str">
        <f t="shared" si="288"/>
        <v/>
      </c>
      <c r="H312" s="197" t="str">
        <f t="shared" si="278"/>
        <v/>
      </c>
      <c r="I312" s="48" t="str">
        <f t="shared" si="279"/>
        <v/>
      </c>
      <c r="J312" s="198" t="str">
        <f t="shared" si="321"/>
        <v/>
      </c>
      <c r="K312" s="199" t="str">
        <f t="shared" si="337"/>
        <v/>
      </c>
      <c r="L312" s="964"/>
      <c r="M312" s="961">
        <f t="shared" ref="M312:N312" si="346">IF(M250="","",M250)</f>
        <v>0</v>
      </c>
      <c r="N312" s="961">
        <f t="shared" si="346"/>
        <v>0</v>
      </c>
      <c r="O312" s="1026" t="str">
        <f t="shared" si="281"/>
        <v/>
      </c>
      <c r="P312" s="1026"/>
      <c r="Q312" s="1026" t="str">
        <f t="shared" si="282"/>
        <v/>
      </c>
      <c r="R312" s="964"/>
      <c r="S312" s="1027" t="str">
        <f t="shared" si="323"/>
        <v/>
      </c>
      <c r="T312" s="1015" t="str">
        <f t="shared" si="283"/>
        <v/>
      </c>
      <c r="U312" s="1133" t="str">
        <f t="shared" si="284"/>
        <v/>
      </c>
      <c r="V312" s="491"/>
      <c r="Z312" s="1106" t="str">
        <f t="shared" si="324"/>
        <v/>
      </c>
      <c r="AA312" s="1107">
        <f>+tab!$C$156</f>
        <v>0.62</v>
      </c>
      <c r="AB312" s="1108" t="e">
        <f t="shared" si="285"/>
        <v>#VALUE!</v>
      </c>
      <c r="AC312" s="1108" t="e">
        <f t="shared" si="286"/>
        <v>#VALUE!</v>
      </c>
      <c r="AD312" s="1108" t="e">
        <f t="shared" si="287"/>
        <v>#VALUE!</v>
      </c>
      <c r="AE312" s="1086" t="e">
        <f t="shared" si="325"/>
        <v>#VALUE!</v>
      </c>
      <c r="AF312" s="1086">
        <f t="shared" si="326"/>
        <v>0</v>
      </c>
      <c r="AG312" s="1109">
        <f>IF(I312&gt;8,tab!C$157,tab!C$160)</f>
        <v>0.5</v>
      </c>
      <c r="AH312" s="1086">
        <f t="shared" si="327"/>
        <v>0</v>
      </c>
      <c r="AI312" s="1086">
        <f t="shared" si="328"/>
        <v>0</v>
      </c>
      <c r="AM312" s="51"/>
      <c r="AN312" s="51"/>
    </row>
    <row r="313" spans="3:40" ht="13.7" customHeight="1" x14ac:dyDescent="0.2">
      <c r="C313" s="45"/>
      <c r="D313" s="196" t="str">
        <f t="shared" si="336"/>
        <v/>
      </c>
      <c r="E313" s="196" t="str">
        <f t="shared" si="336"/>
        <v/>
      </c>
      <c r="F313" s="196" t="str">
        <f t="shared" si="336"/>
        <v/>
      </c>
      <c r="G313" s="48" t="str">
        <f t="shared" si="288"/>
        <v/>
      </c>
      <c r="H313" s="197" t="str">
        <f t="shared" si="278"/>
        <v/>
      </c>
      <c r="I313" s="48" t="str">
        <f t="shared" si="279"/>
        <v/>
      </c>
      <c r="J313" s="198" t="str">
        <f t="shared" si="321"/>
        <v/>
      </c>
      <c r="K313" s="199" t="str">
        <f t="shared" si="337"/>
        <v/>
      </c>
      <c r="L313" s="964"/>
      <c r="M313" s="961">
        <f t="shared" ref="M313:N313" si="347">IF(M251="","",M251)</f>
        <v>0</v>
      </c>
      <c r="N313" s="961">
        <f t="shared" si="347"/>
        <v>0</v>
      </c>
      <c r="O313" s="1026" t="str">
        <f t="shared" si="281"/>
        <v/>
      </c>
      <c r="P313" s="1026"/>
      <c r="Q313" s="1026" t="str">
        <f t="shared" si="282"/>
        <v/>
      </c>
      <c r="R313" s="964"/>
      <c r="S313" s="1027" t="str">
        <f t="shared" si="323"/>
        <v/>
      </c>
      <c r="T313" s="1015" t="str">
        <f t="shared" si="283"/>
        <v/>
      </c>
      <c r="U313" s="1133" t="str">
        <f t="shared" si="284"/>
        <v/>
      </c>
      <c r="V313" s="491"/>
      <c r="Z313" s="1106" t="str">
        <f t="shared" si="324"/>
        <v/>
      </c>
      <c r="AA313" s="1107">
        <f>+tab!$C$156</f>
        <v>0.62</v>
      </c>
      <c r="AB313" s="1108" t="e">
        <f t="shared" si="285"/>
        <v>#VALUE!</v>
      </c>
      <c r="AC313" s="1108" t="e">
        <f t="shared" si="286"/>
        <v>#VALUE!</v>
      </c>
      <c r="AD313" s="1108" t="e">
        <f t="shared" si="287"/>
        <v>#VALUE!</v>
      </c>
      <c r="AE313" s="1086" t="e">
        <f t="shared" si="325"/>
        <v>#VALUE!</v>
      </c>
      <c r="AF313" s="1086">
        <f t="shared" si="326"/>
        <v>0</v>
      </c>
      <c r="AG313" s="1109">
        <f>IF(I313&gt;8,tab!C$157,tab!C$160)</f>
        <v>0.5</v>
      </c>
      <c r="AH313" s="1086">
        <f t="shared" si="327"/>
        <v>0</v>
      </c>
      <c r="AI313" s="1086">
        <f t="shared" si="328"/>
        <v>0</v>
      </c>
      <c r="AM313" s="51"/>
      <c r="AN313" s="51"/>
    </row>
    <row r="314" spans="3:40" ht="13.7" customHeight="1" x14ac:dyDescent="0.2">
      <c r="C314" s="45"/>
      <c r="D314" s="38"/>
      <c r="E314" s="38"/>
      <c r="F314" s="38"/>
      <c r="G314" s="38"/>
      <c r="H314" s="44"/>
      <c r="I314" s="44"/>
      <c r="J314" s="262"/>
      <c r="K314" s="1125">
        <f>SUM(K264:K313)</f>
        <v>0</v>
      </c>
      <c r="L314" s="949"/>
      <c r="M314" s="1126">
        <f>SUM(M264:M313)</f>
        <v>0</v>
      </c>
      <c r="N314" s="1126">
        <f t="shared" ref="N314" si="348">SUM(N264:N313)</f>
        <v>0</v>
      </c>
      <c r="O314" s="1126">
        <f t="shared" ref="O314" si="349">SUM(O264:O313)</f>
        <v>0</v>
      </c>
      <c r="P314" s="1126">
        <f t="shared" ref="P314" si="350">SUM(P264:P313)</f>
        <v>0</v>
      </c>
      <c r="Q314" s="1126">
        <f t="shared" ref="Q314" si="351">SUM(Q264:Q313)</f>
        <v>0</v>
      </c>
      <c r="R314" s="949"/>
      <c r="S314" s="1127">
        <f>SUM(S264:S313)</f>
        <v>0</v>
      </c>
      <c r="T314" s="1127">
        <f>SUM(T264:T313)</f>
        <v>0</v>
      </c>
      <c r="U314" s="1128">
        <f>SUM(U264:U313)</f>
        <v>0</v>
      </c>
      <c r="V314" s="958"/>
      <c r="AI314" s="1086">
        <f>SUM(AI264:AI313)</f>
        <v>0</v>
      </c>
      <c r="AM314" s="51"/>
      <c r="AN314" s="51"/>
    </row>
    <row r="315" spans="3:40" ht="13.7" customHeight="1" x14ac:dyDescent="0.2">
      <c r="C315" s="53"/>
      <c r="D315" s="208"/>
      <c r="E315" s="208"/>
      <c r="F315" s="208"/>
      <c r="G315" s="208"/>
      <c r="H315" s="209"/>
      <c r="I315" s="209"/>
      <c r="J315" s="210"/>
      <c r="K315" s="211"/>
      <c r="L315" s="210"/>
      <c r="M315" s="211"/>
      <c r="N315" s="210"/>
      <c r="O315" s="210"/>
      <c r="P315" s="212"/>
      <c r="Q315" s="212"/>
      <c r="R315" s="210"/>
      <c r="S315" s="212"/>
      <c r="T315" s="213"/>
      <c r="U315" s="212"/>
      <c r="V315" s="214"/>
      <c r="AD315" s="1086"/>
      <c r="AE315" s="1086"/>
      <c r="AM315" s="51"/>
      <c r="AN315" s="51"/>
    </row>
    <row r="318" spans="3:40" ht="13.7" customHeight="1" x14ac:dyDescent="0.2">
      <c r="C318" s="51" t="s">
        <v>49</v>
      </c>
      <c r="E318" s="232" t="str">
        <f>tab!H2</f>
        <v>2019/20</v>
      </c>
      <c r="H318" s="1301"/>
      <c r="I318" s="9"/>
      <c r="K318" s="201"/>
      <c r="O318" s="229"/>
      <c r="P318" s="195"/>
      <c r="Q318" s="195"/>
      <c r="S318" s="195"/>
      <c r="T318" s="230"/>
      <c r="U318" s="1158"/>
      <c r="V318" s="231"/>
      <c r="AM318" s="51"/>
      <c r="AN318" s="51"/>
    </row>
    <row r="319" spans="3:40" ht="13.7" customHeight="1" x14ac:dyDescent="0.2">
      <c r="C319" s="51" t="s">
        <v>179</v>
      </c>
      <c r="E319" s="232">
        <f>tab!I3</f>
        <v>43739</v>
      </c>
      <c r="H319" s="1301"/>
      <c r="I319" s="9"/>
      <c r="K319" s="201"/>
      <c r="O319" s="229"/>
      <c r="P319" s="195"/>
      <c r="Q319" s="195"/>
      <c r="S319" s="195"/>
      <c r="T319" s="230"/>
      <c r="U319" s="1158"/>
      <c r="V319" s="231"/>
    </row>
    <row r="320" spans="3:40" ht="13.7" customHeight="1" x14ac:dyDescent="0.2">
      <c r="H320" s="1301"/>
      <c r="I320" s="9"/>
      <c r="K320" s="201"/>
      <c r="O320" s="229"/>
      <c r="P320" s="195"/>
      <c r="Q320" s="195"/>
      <c r="S320" s="195"/>
      <c r="T320" s="230"/>
      <c r="U320" s="1158"/>
      <c r="V320" s="231"/>
    </row>
    <row r="321" spans="3:40" ht="13.7" customHeight="1" x14ac:dyDescent="0.2">
      <c r="C321" s="1110"/>
      <c r="D321" s="1111"/>
      <c r="E321" s="1112"/>
      <c r="F321" s="1113"/>
      <c r="G321" s="1114"/>
      <c r="H321" s="1115"/>
      <c r="I321" s="1116"/>
      <c r="J321" s="1116"/>
      <c r="K321" s="1117"/>
      <c r="L321" s="1116"/>
      <c r="M321" s="1118"/>
      <c r="N321" s="1119"/>
      <c r="O321" s="1120"/>
      <c r="P321" s="1119"/>
      <c r="Q321" s="1119"/>
      <c r="R321" s="1116"/>
      <c r="S321" s="1119"/>
      <c r="T321" s="1121"/>
      <c r="U321" s="1154"/>
      <c r="V321" s="293"/>
    </row>
    <row r="322" spans="3:40" s="239" customFormat="1" ht="13.7" customHeight="1" x14ac:dyDescent="0.2">
      <c r="C322" s="1122"/>
      <c r="D322" s="1007" t="s">
        <v>180</v>
      </c>
      <c r="E322" s="1016"/>
      <c r="F322" s="1016"/>
      <c r="G322" s="1016"/>
      <c r="H322" s="1010"/>
      <c r="I322" s="1017"/>
      <c r="J322" s="1017"/>
      <c r="K322" s="1017"/>
      <c r="L322" s="1017"/>
      <c r="M322" s="1007" t="s">
        <v>664</v>
      </c>
      <c r="N322" s="1018"/>
      <c r="O322" s="1018"/>
      <c r="P322" s="1018"/>
      <c r="Q322" s="1018"/>
      <c r="R322" s="1017"/>
      <c r="S322" s="1331" t="s">
        <v>674</v>
      </c>
      <c r="T322" s="1332"/>
      <c r="U322" s="1333"/>
      <c r="V322" s="177"/>
      <c r="W322" s="180"/>
      <c r="X322" s="180"/>
      <c r="Y322" s="180"/>
      <c r="Z322" s="1099"/>
      <c r="AA322" s="1100"/>
      <c r="AB322" s="1087"/>
      <c r="AC322" s="1087"/>
      <c r="AD322" s="1087"/>
      <c r="AE322" s="1087"/>
      <c r="AF322" s="1087"/>
      <c r="AG322" s="1087"/>
      <c r="AH322" s="1087"/>
      <c r="AI322" s="1087"/>
      <c r="AM322" s="9"/>
      <c r="AN322" s="953"/>
    </row>
    <row r="323" spans="3:40" ht="13.7" customHeight="1" x14ac:dyDescent="0.2">
      <c r="C323" s="1123"/>
      <c r="D323" s="991" t="s">
        <v>707</v>
      </c>
      <c r="E323" s="991" t="s">
        <v>124</v>
      </c>
      <c r="F323" s="991" t="s">
        <v>182</v>
      </c>
      <c r="G323" s="1019" t="s">
        <v>183</v>
      </c>
      <c r="H323" s="1279" t="s">
        <v>184</v>
      </c>
      <c r="I323" s="1019" t="s">
        <v>185</v>
      </c>
      <c r="J323" s="1019" t="s">
        <v>186</v>
      </c>
      <c r="K323" s="1020" t="s">
        <v>187</v>
      </c>
      <c r="L323" s="1022"/>
      <c r="M323" s="1009" t="s">
        <v>665</v>
      </c>
      <c r="N323" s="1009" t="s">
        <v>667</v>
      </c>
      <c r="O323" s="1009" t="s">
        <v>669</v>
      </c>
      <c r="P323" s="1009" t="s">
        <v>671</v>
      </c>
      <c r="Q323" s="1011" t="s">
        <v>673</v>
      </c>
      <c r="R323" s="1022"/>
      <c r="S323" s="1021" t="s">
        <v>675</v>
      </c>
      <c r="T323" s="1021" t="s">
        <v>678</v>
      </c>
      <c r="U323" s="1131" t="s">
        <v>188</v>
      </c>
      <c r="V323" s="183"/>
      <c r="W323" s="186"/>
      <c r="X323" s="186"/>
      <c r="Y323" s="186"/>
      <c r="Z323" s="1101" t="s">
        <v>194</v>
      </c>
      <c r="AA323" s="1102" t="s">
        <v>680</v>
      </c>
      <c r="AB323" s="1103" t="s">
        <v>681</v>
      </c>
      <c r="AC323" s="1103" t="s">
        <v>681</v>
      </c>
      <c r="AD323" s="1103" t="s">
        <v>684</v>
      </c>
      <c r="AE323" s="1103" t="s">
        <v>689</v>
      </c>
      <c r="AF323" s="1103" t="s">
        <v>687</v>
      </c>
      <c r="AG323" s="1103" t="s">
        <v>690</v>
      </c>
      <c r="AH323" s="1103" t="s">
        <v>189</v>
      </c>
      <c r="AI323" s="1104" t="s">
        <v>190</v>
      </c>
    </row>
    <row r="324" spans="3:40" s="217" customFormat="1" ht="13.7" customHeight="1" x14ac:dyDescent="0.2">
      <c r="C324" s="1124"/>
      <c r="D324" s="1016"/>
      <c r="E324" s="991"/>
      <c r="F324" s="1022"/>
      <c r="G324" s="1019" t="s">
        <v>191</v>
      </c>
      <c r="H324" s="1279" t="s">
        <v>192</v>
      </c>
      <c r="I324" s="1019"/>
      <c r="J324" s="1019"/>
      <c r="K324" s="1020" t="s">
        <v>193</v>
      </c>
      <c r="L324" s="1022"/>
      <c r="M324" s="1009" t="s">
        <v>666</v>
      </c>
      <c r="N324" s="1009" t="s">
        <v>668</v>
      </c>
      <c r="O324" s="1009" t="s">
        <v>670</v>
      </c>
      <c r="P324" s="1009" t="s">
        <v>672</v>
      </c>
      <c r="Q324" s="1011" t="s">
        <v>196</v>
      </c>
      <c r="R324" s="1022"/>
      <c r="S324" s="1021" t="s">
        <v>676</v>
      </c>
      <c r="T324" s="1021" t="s">
        <v>677</v>
      </c>
      <c r="U324" s="1131" t="s">
        <v>196</v>
      </c>
      <c r="V324" s="190"/>
      <c r="W324" s="187"/>
      <c r="X324" s="187"/>
      <c r="Y324" s="187"/>
      <c r="Z324" s="1103" t="s">
        <v>679</v>
      </c>
      <c r="AA324" s="1105">
        <f>+tab!$C$156</f>
        <v>0.62</v>
      </c>
      <c r="AB324" s="1103" t="s">
        <v>682</v>
      </c>
      <c r="AC324" s="1103" t="s">
        <v>683</v>
      </c>
      <c r="AD324" s="1103" t="s">
        <v>685</v>
      </c>
      <c r="AE324" s="1103" t="s">
        <v>688</v>
      </c>
      <c r="AF324" s="1103" t="s">
        <v>688</v>
      </c>
      <c r="AG324" s="1103" t="s">
        <v>686</v>
      </c>
      <c r="AH324" s="1103"/>
      <c r="AI324" s="1103" t="s">
        <v>195</v>
      </c>
      <c r="AM324" s="173"/>
      <c r="AN324" s="283"/>
    </row>
    <row r="325" spans="3:40" ht="13.7" customHeight="1" x14ac:dyDescent="0.2">
      <c r="C325" s="1124"/>
      <c r="D325" s="1016"/>
      <c r="E325" s="1016"/>
      <c r="F325" s="1016"/>
      <c r="G325" s="1016"/>
      <c r="H325" s="1288"/>
      <c r="I325" s="1019"/>
      <c r="J325" s="1019"/>
      <c r="K325" s="1023"/>
      <c r="L325" s="1024"/>
      <c r="M325" s="1024"/>
      <c r="N325" s="1024"/>
      <c r="O325" s="1024"/>
      <c r="P325" s="1024"/>
      <c r="Q325" s="1024"/>
      <c r="R325" s="1024"/>
      <c r="S325" s="1025"/>
      <c r="T325" s="1025"/>
      <c r="U325" s="1132"/>
      <c r="V325" s="6"/>
      <c r="AD325" s="1086"/>
      <c r="AE325" s="1086"/>
    </row>
    <row r="326" spans="3:40" ht="13.7" customHeight="1" x14ac:dyDescent="0.2">
      <c r="C326" s="45"/>
      <c r="D326" s="196" t="str">
        <f t="shared" ref="D326:F345" si="352">IF(D264=0,"",D264)</f>
        <v/>
      </c>
      <c r="E326" s="196" t="str">
        <f t="shared" si="352"/>
        <v/>
      </c>
      <c r="F326" s="196" t="str">
        <f t="shared" si="352"/>
        <v/>
      </c>
      <c r="G326" s="48" t="str">
        <f t="shared" ref="G326:G375" si="353">IF(G264="","",G264+1)</f>
        <v/>
      </c>
      <c r="H326" s="197" t="str">
        <f>IF(H264="","",H264)</f>
        <v/>
      </c>
      <c r="I326" s="48" t="str">
        <f>IF(I264=0,"",I264)</f>
        <v/>
      </c>
      <c r="J326" s="198" t="str">
        <f t="shared" ref="J326:J375" si="354">IF(E326="","",IF(J264+1&gt;VLOOKUP(I326,Schaal2014,22,FALSE),J264,J264+1))</f>
        <v/>
      </c>
      <c r="K326" s="199" t="str">
        <f t="shared" ref="K326:K345" si="355">IF(K264="","",K264)</f>
        <v/>
      </c>
      <c r="L326" s="964"/>
      <c r="M326" s="961">
        <f>IF(M264="","",M264)</f>
        <v>0</v>
      </c>
      <c r="N326" s="961">
        <f>IF(N264="","",N264)</f>
        <v>0</v>
      </c>
      <c r="O326" s="1026" t="str">
        <f>IF(K326="","",IF(K326*40&gt;40,40,K326*40))</f>
        <v/>
      </c>
      <c r="P326" s="1026"/>
      <c r="Q326" s="1026" t="str">
        <f>IF(K326="","",SUM(M326:P326))</f>
        <v/>
      </c>
      <c r="R326" s="964"/>
      <c r="S326" s="1027" t="str">
        <f t="shared" ref="S326:S357" si="356">IF(K326="","",(1659*K326-Q326)*AC326)</f>
        <v/>
      </c>
      <c r="T326" s="1015" t="str">
        <f>IF(K326="","",(Q326*AD326)+AB326*(AE326+AF326*(1-AG326)))</f>
        <v/>
      </c>
      <c r="U326" s="1133" t="str">
        <f>IF(K326="","",(S326+T326))</f>
        <v/>
      </c>
      <c r="V326" s="190"/>
      <c r="W326" s="201"/>
      <c r="X326" s="201"/>
      <c r="Y326" s="201"/>
      <c r="Z326" s="1106" t="str">
        <f t="shared" ref="Z326:Z357" si="357">IF(I326="","",VLOOKUP(I326,Schaal2014,J326+1,FALSE))</f>
        <v/>
      </c>
      <c r="AA326" s="1107">
        <f>+tab!$C$156</f>
        <v>0.62</v>
      </c>
      <c r="AB326" s="1108" t="e">
        <f>Z326*12/1659</f>
        <v>#VALUE!</v>
      </c>
      <c r="AC326" s="1108" t="e">
        <f>Z326*12*(1+AA326)/1659</f>
        <v>#VALUE!</v>
      </c>
      <c r="AD326" s="1108" t="e">
        <f>AC326-AB326</f>
        <v>#VALUE!</v>
      </c>
      <c r="AE326" s="1086" t="e">
        <f t="shared" ref="AE326:AE357" si="358">O326+P326</f>
        <v>#VALUE!</v>
      </c>
      <c r="AF326" s="1086">
        <f t="shared" ref="AF326:AF357" si="359">M326+N326</f>
        <v>0</v>
      </c>
      <c r="AG326" s="1109">
        <f>IF(I326&gt;8,tab!C$157,tab!C$160)</f>
        <v>0.5</v>
      </c>
      <c r="AH326" s="1086">
        <f t="shared" ref="AH326:AH357" si="360">IF(G326&lt;25,0,IF(G326=25,25,IF(G326&lt;40,0,IF(G326=40,40,IF(G326&gt;=40,0)))))</f>
        <v>0</v>
      </c>
      <c r="AI326" s="1086">
        <f t="shared" ref="AI326:AI357" si="361">IF(AH326=25,Z326*1.08*K326/2,IF(AH326=40,Z326*1.08*K326,IF(AH326=0,0)))</f>
        <v>0</v>
      </c>
    </row>
    <row r="327" spans="3:40" ht="13.7" customHeight="1" x14ac:dyDescent="0.2">
      <c r="C327" s="45"/>
      <c r="D327" s="196" t="str">
        <f t="shared" si="352"/>
        <v/>
      </c>
      <c r="E327" s="196" t="str">
        <f t="shared" si="352"/>
        <v/>
      </c>
      <c r="F327" s="196" t="str">
        <f t="shared" si="352"/>
        <v/>
      </c>
      <c r="G327" s="48" t="str">
        <f>IF(G265="","",G265+1)</f>
        <v/>
      </c>
      <c r="H327" s="197" t="str">
        <f t="shared" ref="H327:H375" si="362">IF(H265="","",H265)</f>
        <v/>
      </c>
      <c r="I327" s="48" t="str">
        <f t="shared" ref="I327:I375" si="363">IF(I265=0,"",I265)</f>
        <v/>
      </c>
      <c r="J327" s="198" t="str">
        <f t="shared" si="354"/>
        <v/>
      </c>
      <c r="K327" s="199" t="str">
        <f t="shared" si="355"/>
        <v/>
      </c>
      <c r="L327" s="964"/>
      <c r="M327" s="961">
        <f t="shared" ref="M327:N327" si="364">IF(M265="","",M265)</f>
        <v>0</v>
      </c>
      <c r="N327" s="961">
        <f t="shared" si="364"/>
        <v>0</v>
      </c>
      <c r="O327" s="1026" t="str">
        <f t="shared" ref="O327:O375" si="365">IF(K327="","",IF(K327*40&gt;40,40,K327*40))</f>
        <v/>
      </c>
      <c r="P327" s="1026"/>
      <c r="Q327" s="1026" t="str">
        <f t="shared" ref="Q327:Q375" si="366">IF(K327="","",SUM(M327:P327))</f>
        <v/>
      </c>
      <c r="R327" s="964"/>
      <c r="S327" s="1027" t="str">
        <f t="shared" si="356"/>
        <v/>
      </c>
      <c r="T327" s="1015" t="str">
        <f t="shared" ref="T327:T375" si="367">IF(K327="","",(Q327*AD327)+AB327*(AE327+AF327*(1-AG327)))</f>
        <v/>
      </c>
      <c r="U327" s="1133" t="str">
        <f t="shared" ref="U327:U375" si="368">IF(K327="","",(S327+T327))</f>
        <v/>
      </c>
      <c r="V327" s="491"/>
      <c r="Z327" s="1106" t="str">
        <f t="shared" si="357"/>
        <v/>
      </c>
      <c r="AA327" s="1107">
        <f>+tab!$C$156</f>
        <v>0.62</v>
      </c>
      <c r="AB327" s="1108" t="e">
        <f t="shared" ref="AB327:AB375" si="369">Z327*12/1659</f>
        <v>#VALUE!</v>
      </c>
      <c r="AC327" s="1108" t="e">
        <f t="shared" ref="AC327:AC375" si="370">Z327*12*(1+AA327)/1659</f>
        <v>#VALUE!</v>
      </c>
      <c r="AD327" s="1108" t="e">
        <f t="shared" ref="AD327:AD375" si="371">AC327-AB327</f>
        <v>#VALUE!</v>
      </c>
      <c r="AE327" s="1086" t="e">
        <f t="shared" si="358"/>
        <v>#VALUE!</v>
      </c>
      <c r="AF327" s="1086">
        <f t="shared" si="359"/>
        <v>0</v>
      </c>
      <c r="AG327" s="1109">
        <f>IF(I327&gt;8,tab!C$157,tab!C$160)</f>
        <v>0.5</v>
      </c>
      <c r="AH327" s="1086">
        <f t="shared" si="360"/>
        <v>0</v>
      </c>
      <c r="AI327" s="1086">
        <f t="shared" si="361"/>
        <v>0</v>
      </c>
    </row>
    <row r="328" spans="3:40" ht="13.7" customHeight="1" x14ac:dyDescent="0.2">
      <c r="C328" s="45"/>
      <c r="D328" s="196" t="str">
        <f t="shared" si="352"/>
        <v/>
      </c>
      <c r="E328" s="196" t="str">
        <f t="shared" si="352"/>
        <v/>
      </c>
      <c r="F328" s="196" t="str">
        <f t="shared" si="352"/>
        <v/>
      </c>
      <c r="G328" s="48" t="str">
        <f t="shared" si="353"/>
        <v/>
      </c>
      <c r="H328" s="197" t="str">
        <f t="shared" si="362"/>
        <v/>
      </c>
      <c r="I328" s="48" t="str">
        <f t="shared" si="363"/>
        <v/>
      </c>
      <c r="J328" s="198" t="str">
        <f t="shared" si="354"/>
        <v/>
      </c>
      <c r="K328" s="199" t="str">
        <f t="shared" si="355"/>
        <v/>
      </c>
      <c r="L328" s="964"/>
      <c r="M328" s="961">
        <f t="shared" ref="M328:N328" si="372">IF(M266="","",M266)</f>
        <v>0</v>
      </c>
      <c r="N328" s="961">
        <f t="shared" si="372"/>
        <v>0</v>
      </c>
      <c r="O328" s="1026" t="str">
        <f t="shared" si="365"/>
        <v/>
      </c>
      <c r="P328" s="1026"/>
      <c r="Q328" s="1026" t="str">
        <f t="shared" si="366"/>
        <v/>
      </c>
      <c r="R328" s="964"/>
      <c r="S328" s="1027" t="str">
        <f t="shared" si="356"/>
        <v/>
      </c>
      <c r="T328" s="1015" t="str">
        <f t="shared" si="367"/>
        <v/>
      </c>
      <c r="U328" s="1133" t="str">
        <f t="shared" si="368"/>
        <v/>
      </c>
      <c r="V328" s="491"/>
      <c r="Z328" s="1106" t="str">
        <f t="shared" si="357"/>
        <v/>
      </c>
      <c r="AA328" s="1107">
        <f>+tab!$C$156</f>
        <v>0.62</v>
      </c>
      <c r="AB328" s="1108" t="e">
        <f t="shared" si="369"/>
        <v>#VALUE!</v>
      </c>
      <c r="AC328" s="1108" t="e">
        <f t="shared" si="370"/>
        <v>#VALUE!</v>
      </c>
      <c r="AD328" s="1108" t="e">
        <f t="shared" si="371"/>
        <v>#VALUE!</v>
      </c>
      <c r="AE328" s="1086" t="e">
        <f t="shared" si="358"/>
        <v>#VALUE!</v>
      </c>
      <c r="AF328" s="1086">
        <f t="shared" si="359"/>
        <v>0</v>
      </c>
      <c r="AG328" s="1109">
        <f>IF(I328&gt;8,tab!C$157,tab!C$160)</f>
        <v>0.5</v>
      </c>
      <c r="AH328" s="1086">
        <f t="shared" si="360"/>
        <v>0</v>
      </c>
      <c r="AI328" s="1086">
        <f t="shared" si="361"/>
        <v>0</v>
      </c>
    </row>
    <row r="329" spans="3:40" ht="13.7" customHeight="1" x14ac:dyDescent="0.2">
      <c r="C329" s="45"/>
      <c r="D329" s="196" t="str">
        <f t="shared" si="352"/>
        <v/>
      </c>
      <c r="E329" s="196" t="str">
        <f t="shared" si="352"/>
        <v/>
      </c>
      <c r="F329" s="196" t="str">
        <f t="shared" si="352"/>
        <v/>
      </c>
      <c r="G329" s="48" t="str">
        <f t="shared" si="353"/>
        <v/>
      </c>
      <c r="H329" s="197" t="str">
        <f t="shared" si="362"/>
        <v/>
      </c>
      <c r="I329" s="48" t="str">
        <f t="shared" si="363"/>
        <v/>
      </c>
      <c r="J329" s="198" t="str">
        <f t="shared" si="354"/>
        <v/>
      </c>
      <c r="K329" s="199" t="str">
        <f t="shared" si="355"/>
        <v/>
      </c>
      <c r="L329" s="964"/>
      <c r="M329" s="961">
        <f t="shared" ref="M329:N329" si="373">IF(M267="","",M267)</f>
        <v>0</v>
      </c>
      <c r="N329" s="961">
        <f t="shared" si="373"/>
        <v>0</v>
      </c>
      <c r="O329" s="1026" t="str">
        <f t="shared" si="365"/>
        <v/>
      </c>
      <c r="P329" s="1026"/>
      <c r="Q329" s="1026" t="str">
        <f t="shared" si="366"/>
        <v/>
      </c>
      <c r="R329" s="964"/>
      <c r="S329" s="1027" t="str">
        <f t="shared" si="356"/>
        <v/>
      </c>
      <c r="T329" s="1015" t="str">
        <f t="shared" si="367"/>
        <v/>
      </c>
      <c r="U329" s="1133" t="str">
        <f t="shared" si="368"/>
        <v/>
      </c>
      <c r="V329" s="491"/>
      <c r="Z329" s="1106" t="str">
        <f t="shared" si="357"/>
        <v/>
      </c>
      <c r="AA329" s="1107">
        <f>+tab!$C$156</f>
        <v>0.62</v>
      </c>
      <c r="AB329" s="1108" t="e">
        <f t="shared" si="369"/>
        <v>#VALUE!</v>
      </c>
      <c r="AC329" s="1108" t="e">
        <f t="shared" si="370"/>
        <v>#VALUE!</v>
      </c>
      <c r="AD329" s="1108" t="e">
        <f t="shared" si="371"/>
        <v>#VALUE!</v>
      </c>
      <c r="AE329" s="1086" t="e">
        <f t="shared" si="358"/>
        <v>#VALUE!</v>
      </c>
      <c r="AF329" s="1086">
        <f t="shared" si="359"/>
        <v>0</v>
      </c>
      <c r="AG329" s="1109">
        <f>IF(I329&gt;8,tab!C$157,tab!C$160)</f>
        <v>0.5</v>
      </c>
      <c r="AH329" s="1086">
        <f t="shared" si="360"/>
        <v>0</v>
      </c>
      <c r="AI329" s="1086">
        <f t="shared" si="361"/>
        <v>0</v>
      </c>
    </row>
    <row r="330" spans="3:40" ht="13.7" customHeight="1" x14ac:dyDescent="0.2">
      <c r="C330" s="45"/>
      <c r="D330" s="196" t="str">
        <f t="shared" si="352"/>
        <v/>
      </c>
      <c r="E330" s="196" t="str">
        <f t="shared" si="352"/>
        <v/>
      </c>
      <c r="F330" s="196" t="str">
        <f t="shared" si="352"/>
        <v/>
      </c>
      <c r="G330" s="48" t="str">
        <f t="shared" si="353"/>
        <v/>
      </c>
      <c r="H330" s="197" t="str">
        <f t="shared" si="362"/>
        <v/>
      </c>
      <c r="I330" s="48" t="str">
        <f t="shared" si="363"/>
        <v/>
      </c>
      <c r="J330" s="198" t="str">
        <f t="shared" si="354"/>
        <v/>
      </c>
      <c r="K330" s="199" t="str">
        <f t="shared" si="355"/>
        <v/>
      </c>
      <c r="L330" s="964"/>
      <c r="M330" s="961">
        <f t="shared" ref="M330:N330" si="374">IF(M268="","",M268)</f>
        <v>0</v>
      </c>
      <c r="N330" s="961">
        <f t="shared" si="374"/>
        <v>0</v>
      </c>
      <c r="O330" s="1026" t="str">
        <f t="shared" si="365"/>
        <v/>
      </c>
      <c r="P330" s="1026"/>
      <c r="Q330" s="1026" t="str">
        <f t="shared" si="366"/>
        <v/>
      </c>
      <c r="R330" s="964"/>
      <c r="S330" s="1027" t="str">
        <f t="shared" si="356"/>
        <v/>
      </c>
      <c r="T330" s="1015" t="str">
        <f t="shared" si="367"/>
        <v/>
      </c>
      <c r="U330" s="1133" t="str">
        <f t="shared" si="368"/>
        <v/>
      </c>
      <c r="V330" s="491"/>
      <c r="Z330" s="1106" t="str">
        <f t="shared" si="357"/>
        <v/>
      </c>
      <c r="AA330" s="1107">
        <f>+tab!$C$156</f>
        <v>0.62</v>
      </c>
      <c r="AB330" s="1108" t="e">
        <f t="shared" si="369"/>
        <v>#VALUE!</v>
      </c>
      <c r="AC330" s="1108" t="e">
        <f t="shared" si="370"/>
        <v>#VALUE!</v>
      </c>
      <c r="AD330" s="1108" t="e">
        <f t="shared" si="371"/>
        <v>#VALUE!</v>
      </c>
      <c r="AE330" s="1086" t="e">
        <f t="shared" si="358"/>
        <v>#VALUE!</v>
      </c>
      <c r="AF330" s="1086">
        <f t="shared" si="359"/>
        <v>0</v>
      </c>
      <c r="AG330" s="1109">
        <f>IF(I330&gt;8,tab!C$157,tab!C$160)</f>
        <v>0.5</v>
      </c>
      <c r="AH330" s="1086">
        <f t="shared" si="360"/>
        <v>0</v>
      </c>
      <c r="AI330" s="1086">
        <f t="shared" si="361"/>
        <v>0</v>
      </c>
    </row>
    <row r="331" spans="3:40" ht="13.7" customHeight="1" x14ac:dyDescent="0.2">
      <c r="C331" s="45"/>
      <c r="D331" s="196" t="str">
        <f t="shared" si="352"/>
        <v/>
      </c>
      <c r="E331" s="196" t="str">
        <f t="shared" si="352"/>
        <v/>
      </c>
      <c r="F331" s="196" t="str">
        <f t="shared" si="352"/>
        <v/>
      </c>
      <c r="G331" s="48" t="str">
        <f t="shared" si="353"/>
        <v/>
      </c>
      <c r="H331" s="197" t="str">
        <f t="shared" si="362"/>
        <v/>
      </c>
      <c r="I331" s="48" t="str">
        <f t="shared" si="363"/>
        <v/>
      </c>
      <c r="J331" s="198" t="str">
        <f t="shared" si="354"/>
        <v/>
      </c>
      <c r="K331" s="199" t="str">
        <f t="shared" si="355"/>
        <v/>
      </c>
      <c r="L331" s="964"/>
      <c r="M331" s="961">
        <f t="shared" ref="M331:N331" si="375">IF(M269="","",M269)</f>
        <v>0</v>
      </c>
      <c r="N331" s="961">
        <f t="shared" si="375"/>
        <v>0</v>
      </c>
      <c r="O331" s="1026" t="str">
        <f t="shared" si="365"/>
        <v/>
      </c>
      <c r="P331" s="1026"/>
      <c r="Q331" s="1026" t="str">
        <f t="shared" si="366"/>
        <v/>
      </c>
      <c r="R331" s="964"/>
      <c r="S331" s="1027" t="str">
        <f t="shared" si="356"/>
        <v/>
      </c>
      <c r="T331" s="1015" t="str">
        <f t="shared" si="367"/>
        <v/>
      </c>
      <c r="U331" s="1133" t="str">
        <f t="shared" si="368"/>
        <v/>
      </c>
      <c r="V331" s="491"/>
      <c r="Z331" s="1106" t="str">
        <f t="shared" si="357"/>
        <v/>
      </c>
      <c r="AA331" s="1107">
        <f>+tab!$C$156</f>
        <v>0.62</v>
      </c>
      <c r="AB331" s="1108" t="e">
        <f t="shared" si="369"/>
        <v>#VALUE!</v>
      </c>
      <c r="AC331" s="1108" t="e">
        <f t="shared" si="370"/>
        <v>#VALUE!</v>
      </c>
      <c r="AD331" s="1108" t="e">
        <f t="shared" si="371"/>
        <v>#VALUE!</v>
      </c>
      <c r="AE331" s="1086" t="e">
        <f t="shared" si="358"/>
        <v>#VALUE!</v>
      </c>
      <c r="AF331" s="1086">
        <f t="shared" si="359"/>
        <v>0</v>
      </c>
      <c r="AG331" s="1109">
        <f>IF(I331&gt;8,tab!C$157,tab!C$160)</f>
        <v>0.5</v>
      </c>
      <c r="AH331" s="1086">
        <f t="shared" si="360"/>
        <v>0</v>
      </c>
      <c r="AI331" s="1086">
        <f t="shared" si="361"/>
        <v>0</v>
      </c>
    </row>
    <row r="332" spans="3:40" ht="13.7" customHeight="1" x14ac:dyDescent="0.2">
      <c r="C332" s="45"/>
      <c r="D332" s="196" t="str">
        <f t="shared" si="352"/>
        <v/>
      </c>
      <c r="E332" s="196" t="str">
        <f t="shared" si="352"/>
        <v/>
      </c>
      <c r="F332" s="196" t="str">
        <f t="shared" si="352"/>
        <v/>
      </c>
      <c r="G332" s="48" t="str">
        <f t="shared" si="353"/>
        <v/>
      </c>
      <c r="H332" s="197" t="str">
        <f t="shared" si="362"/>
        <v/>
      </c>
      <c r="I332" s="48" t="str">
        <f t="shared" si="363"/>
        <v/>
      </c>
      <c r="J332" s="198" t="str">
        <f t="shared" si="354"/>
        <v/>
      </c>
      <c r="K332" s="199" t="str">
        <f t="shared" si="355"/>
        <v/>
      </c>
      <c r="L332" s="964"/>
      <c r="M332" s="961">
        <f t="shared" ref="M332:N332" si="376">IF(M270="","",M270)</f>
        <v>0</v>
      </c>
      <c r="N332" s="961">
        <f t="shared" si="376"/>
        <v>0</v>
      </c>
      <c r="O332" s="1026" t="str">
        <f t="shared" si="365"/>
        <v/>
      </c>
      <c r="P332" s="1026"/>
      <c r="Q332" s="1026" t="str">
        <f t="shared" si="366"/>
        <v/>
      </c>
      <c r="R332" s="964"/>
      <c r="S332" s="1027" t="str">
        <f t="shared" si="356"/>
        <v/>
      </c>
      <c r="T332" s="1015" t="str">
        <f t="shared" si="367"/>
        <v/>
      </c>
      <c r="U332" s="1133" t="str">
        <f t="shared" si="368"/>
        <v/>
      </c>
      <c r="V332" s="491"/>
      <c r="Z332" s="1106" t="str">
        <f t="shared" si="357"/>
        <v/>
      </c>
      <c r="AA332" s="1107">
        <f>+tab!$C$156</f>
        <v>0.62</v>
      </c>
      <c r="AB332" s="1108" t="e">
        <f t="shared" si="369"/>
        <v>#VALUE!</v>
      </c>
      <c r="AC332" s="1108" t="e">
        <f t="shared" si="370"/>
        <v>#VALUE!</v>
      </c>
      <c r="AD332" s="1108" t="e">
        <f t="shared" si="371"/>
        <v>#VALUE!</v>
      </c>
      <c r="AE332" s="1086" t="e">
        <f t="shared" si="358"/>
        <v>#VALUE!</v>
      </c>
      <c r="AF332" s="1086">
        <f t="shared" si="359"/>
        <v>0</v>
      </c>
      <c r="AG332" s="1109">
        <f>IF(I332&gt;8,tab!C$157,tab!C$160)</f>
        <v>0.5</v>
      </c>
      <c r="AH332" s="1086">
        <f t="shared" si="360"/>
        <v>0</v>
      </c>
      <c r="AI332" s="1086">
        <f t="shared" si="361"/>
        <v>0</v>
      </c>
    </row>
    <row r="333" spans="3:40" ht="13.7" customHeight="1" x14ac:dyDescent="0.2">
      <c r="C333" s="45"/>
      <c r="D333" s="196" t="str">
        <f t="shared" si="352"/>
        <v/>
      </c>
      <c r="E333" s="196" t="str">
        <f t="shared" si="352"/>
        <v/>
      </c>
      <c r="F333" s="196" t="str">
        <f t="shared" si="352"/>
        <v/>
      </c>
      <c r="G333" s="48" t="str">
        <f t="shared" si="353"/>
        <v/>
      </c>
      <c r="H333" s="197" t="str">
        <f t="shared" si="362"/>
        <v/>
      </c>
      <c r="I333" s="48" t="str">
        <f t="shared" si="363"/>
        <v/>
      </c>
      <c r="J333" s="198" t="str">
        <f t="shared" si="354"/>
        <v/>
      </c>
      <c r="K333" s="199" t="str">
        <f t="shared" si="355"/>
        <v/>
      </c>
      <c r="L333" s="964"/>
      <c r="M333" s="961">
        <f t="shared" ref="M333:N333" si="377">IF(M271="","",M271)</f>
        <v>0</v>
      </c>
      <c r="N333" s="961">
        <f t="shared" si="377"/>
        <v>0</v>
      </c>
      <c r="O333" s="1026" t="str">
        <f t="shared" si="365"/>
        <v/>
      </c>
      <c r="P333" s="1026"/>
      <c r="Q333" s="1026" t="str">
        <f t="shared" si="366"/>
        <v/>
      </c>
      <c r="R333" s="964"/>
      <c r="S333" s="1027" t="str">
        <f t="shared" si="356"/>
        <v/>
      </c>
      <c r="T333" s="1015" t="str">
        <f t="shared" si="367"/>
        <v/>
      </c>
      <c r="U333" s="1133" t="str">
        <f t="shared" si="368"/>
        <v/>
      </c>
      <c r="V333" s="491"/>
      <c r="Z333" s="1106" t="str">
        <f t="shared" si="357"/>
        <v/>
      </c>
      <c r="AA333" s="1107">
        <f>+tab!$C$156</f>
        <v>0.62</v>
      </c>
      <c r="AB333" s="1108" t="e">
        <f t="shared" si="369"/>
        <v>#VALUE!</v>
      </c>
      <c r="AC333" s="1108" t="e">
        <f t="shared" si="370"/>
        <v>#VALUE!</v>
      </c>
      <c r="AD333" s="1108" t="e">
        <f t="shared" si="371"/>
        <v>#VALUE!</v>
      </c>
      <c r="AE333" s="1086" t="e">
        <f t="shared" si="358"/>
        <v>#VALUE!</v>
      </c>
      <c r="AF333" s="1086">
        <f t="shared" si="359"/>
        <v>0</v>
      </c>
      <c r="AG333" s="1109">
        <f>IF(I333&gt;8,tab!C$157,tab!C$160)</f>
        <v>0.5</v>
      </c>
      <c r="AH333" s="1086">
        <f t="shared" si="360"/>
        <v>0</v>
      </c>
      <c r="AI333" s="1086">
        <f t="shared" si="361"/>
        <v>0</v>
      </c>
    </row>
    <row r="334" spans="3:40" ht="13.7" customHeight="1" x14ac:dyDescent="0.2">
      <c r="C334" s="45"/>
      <c r="D334" s="196" t="str">
        <f t="shared" si="352"/>
        <v/>
      </c>
      <c r="E334" s="196" t="str">
        <f t="shared" si="352"/>
        <v/>
      </c>
      <c r="F334" s="196" t="str">
        <f t="shared" si="352"/>
        <v/>
      </c>
      <c r="G334" s="48" t="str">
        <f t="shared" si="353"/>
        <v/>
      </c>
      <c r="H334" s="197" t="str">
        <f t="shared" si="362"/>
        <v/>
      </c>
      <c r="I334" s="48" t="str">
        <f t="shared" si="363"/>
        <v/>
      </c>
      <c r="J334" s="198" t="str">
        <f t="shared" si="354"/>
        <v/>
      </c>
      <c r="K334" s="199" t="str">
        <f t="shared" si="355"/>
        <v/>
      </c>
      <c r="L334" s="964"/>
      <c r="M334" s="961">
        <f t="shared" ref="M334:N334" si="378">IF(M272="","",M272)</f>
        <v>0</v>
      </c>
      <c r="N334" s="961">
        <f t="shared" si="378"/>
        <v>0</v>
      </c>
      <c r="O334" s="1026" t="str">
        <f t="shared" si="365"/>
        <v/>
      </c>
      <c r="P334" s="1026"/>
      <c r="Q334" s="1026" t="str">
        <f t="shared" si="366"/>
        <v/>
      </c>
      <c r="R334" s="964"/>
      <c r="S334" s="1027" t="str">
        <f t="shared" si="356"/>
        <v/>
      </c>
      <c r="T334" s="1015" t="str">
        <f t="shared" si="367"/>
        <v/>
      </c>
      <c r="U334" s="1133" t="str">
        <f t="shared" si="368"/>
        <v/>
      </c>
      <c r="V334" s="491"/>
      <c r="Z334" s="1106" t="str">
        <f t="shared" si="357"/>
        <v/>
      </c>
      <c r="AA334" s="1107">
        <f>+tab!$C$156</f>
        <v>0.62</v>
      </c>
      <c r="AB334" s="1108" t="e">
        <f t="shared" si="369"/>
        <v>#VALUE!</v>
      </c>
      <c r="AC334" s="1108" t="e">
        <f t="shared" si="370"/>
        <v>#VALUE!</v>
      </c>
      <c r="AD334" s="1108" t="e">
        <f t="shared" si="371"/>
        <v>#VALUE!</v>
      </c>
      <c r="AE334" s="1086" t="e">
        <f t="shared" si="358"/>
        <v>#VALUE!</v>
      </c>
      <c r="AF334" s="1086">
        <f t="shared" si="359"/>
        <v>0</v>
      </c>
      <c r="AG334" s="1109">
        <f>IF(I334&gt;8,tab!C$157,tab!C$160)</f>
        <v>0.5</v>
      </c>
      <c r="AH334" s="1086">
        <f t="shared" si="360"/>
        <v>0</v>
      </c>
      <c r="AI334" s="1086">
        <f t="shared" si="361"/>
        <v>0</v>
      </c>
    </row>
    <row r="335" spans="3:40" ht="13.7" customHeight="1" x14ac:dyDescent="0.2">
      <c r="C335" s="45"/>
      <c r="D335" s="196" t="str">
        <f t="shared" si="352"/>
        <v/>
      </c>
      <c r="E335" s="196" t="str">
        <f t="shared" si="352"/>
        <v/>
      </c>
      <c r="F335" s="196" t="str">
        <f t="shared" si="352"/>
        <v/>
      </c>
      <c r="G335" s="48" t="str">
        <f t="shared" si="353"/>
        <v/>
      </c>
      <c r="H335" s="197" t="str">
        <f t="shared" si="362"/>
        <v/>
      </c>
      <c r="I335" s="48" t="str">
        <f t="shared" si="363"/>
        <v/>
      </c>
      <c r="J335" s="198" t="str">
        <f t="shared" si="354"/>
        <v/>
      </c>
      <c r="K335" s="199" t="str">
        <f t="shared" si="355"/>
        <v/>
      </c>
      <c r="L335" s="964"/>
      <c r="M335" s="961">
        <f t="shared" ref="M335:N335" si="379">IF(M273="","",M273)</f>
        <v>0</v>
      </c>
      <c r="N335" s="961">
        <f t="shared" si="379"/>
        <v>0</v>
      </c>
      <c r="O335" s="1026" t="str">
        <f t="shared" si="365"/>
        <v/>
      </c>
      <c r="P335" s="1026"/>
      <c r="Q335" s="1026" t="str">
        <f t="shared" si="366"/>
        <v/>
      </c>
      <c r="R335" s="964"/>
      <c r="S335" s="1027" t="str">
        <f t="shared" si="356"/>
        <v/>
      </c>
      <c r="T335" s="1015" t="str">
        <f t="shared" si="367"/>
        <v/>
      </c>
      <c r="U335" s="1133" t="str">
        <f t="shared" si="368"/>
        <v/>
      </c>
      <c r="V335" s="491"/>
      <c r="Z335" s="1106" t="str">
        <f t="shared" si="357"/>
        <v/>
      </c>
      <c r="AA335" s="1107">
        <f>+tab!$C$156</f>
        <v>0.62</v>
      </c>
      <c r="AB335" s="1108" t="e">
        <f t="shared" si="369"/>
        <v>#VALUE!</v>
      </c>
      <c r="AC335" s="1108" t="e">
        <f t="shared" si="370"/>
        <v>#VALUE!</v>
      </c>
      <c r="AD335" s="1108" t="e">
        <f t="shared" si="371"/>
        <v>#VALUE!</v>
      </c>
      <c r="AE335" s="1086" t="e">
        <f t="shared" si="358"/>
        <v>#VALUE!</v>
      </c>
      <c r="AF335" s="1086">
        <f t="shared" si="359"/>
        <v>0</v>
      </c>
      <c r="AG335" s="1109">
        <f>IF(I335&gt;8,tab!C$157,tab!C$160)</f>
        <v>0.5</v>
      </c>
      <c r="AH335" s="1086">
        <f t="shared" si="360"/>
        <v>0</v>
      </c>
      <c r="AI335" s="1086">
        <f t="shared" si="361"/>
        <v>0</v>
      </c>
      <c r="AM335" s="51"/>
      <c r="AN335" s="51"/>
    </row>
    <row r="336" spans="3:40" ht="13.7" customHeight="1" x14ac:dyDescent="0.2">
      <c r="C336" s="45"/>
      <c r="D336" s="196" t="str">
        <f t="shared" si="352"/>
        <v/>
      </c>
      <c r="E336" s="196" t="str">
        <f t="shared" si="352"/>
        <v/>
      </c>
      <c r="F336" s="196" t="str">
        <f t="shared" si="352"/>
        <v/>
      </c>
      <c r="G336" s="48" t="str">
        <f t="shared" si="353"/>
        <v/>
      </c>
      <c r="H336" s="197" t="str">
        <f t="shared" si="362"/>
        <v/>
      </c>
      <c r="I336" s="48" t="str">
        <f t="shared" si="363"/>
        <v/>
      </c>
      <c r="J336" s="198" t="str">
        <f t="shared" si="354"/>
        <v/>
      </c>
      <c r="K336" s="199" t="str">
        <f t="shared" si="355"/>
        <v/>
      </c>
      <c r="L336" s="964"/>
      <c r="M336" s="961">
        <f t="shared" ref="M336:N336" si="380">IF(M274="","",M274)</f>
        <v>0</v>
      </c>
      <c r="N336" s="961">
        <f t="shared" si="380"/>
        <v>0</v>
      </c>
      <c r="O336" s="1026" t="str">
        <f t="shared" si="365"/>
        <v/>
      </c>
      <c r="P336" s="1026"/>
      <c r="Q336" s="1026" t="str">
        <f t="shared" si="366"/>
        <v/>
      </c>
      <c r="R336" s="964"/>
      <c r="S336" s="1027" t="str">
        <f t="shared" si="356"/>
        <v/>
      </c>
      <c r="T336" s="1015" t="str">
        <f t="shared" si="367"/>
        <v/>
      </c>
      <c r="U336" s="1133" t="str">
        <f t="shared" si="368"/>
        <v/>
      </c>
      <c r="V336" s="491"/>
      <c r="Z336" s="1106" t="str">
        <f t="shared" si="357"/>
        <v/>
      </c>
      <c r="AA336" s="1107">
        <f>+tab!$C$156</f>
        <v>0.62</v>
      </c>
      <c r="AB336" s="1108" t="e">
        <f t="shared" si="369"/>
        <v>#VALUE!</v>
      </c>
      <c r="AC336" s="1108" t="e">
        <f t="shared" si="370"/>
        <v>#VALUE!</v>
      </c>
      <c r="AD336" s="1108" t="e">
        <f t="shared" si="371"/>
        <v>#VALUE!</v>
      </c>
      <c r="AE336" s="1086" t="e">
        <f t="shared" si="358"/>
        <v>#VALUE!</v>
      </c>
      <c r="AF336" s="1086">
        <f t="shared" si="359"/>
        <v>0</v>
      </c>
      <c r="AG336" s="1109">
        <f>IF(I336&gt;8,tab!C$157,tab!C$160)</f>
        <v>0.5</v>
      </c>
      <c r="AH336" s="1086">
        <f t="shared" si="360"/>
        <v>0</v>
      </c>
      <c r="AI336" s="1086">
        <f t="shared" si="361"/>
        <v>0</v>
      </c>
      <c r="AM336" s="51"/>
      <c r="AN336" s="51"/>
    </row>
    <row r="337" spans="3:40" ht="13.7" customHeight="1" x14ac:dyDescent="0.2">
      <c r="C337" s="45"/>
      <c r="D337" s="196" t="str">
        <f t="shared" si="352"/>
        <v/>
      </c>
      <c r="E337" s="196" t="str">
        <f t="shared" si="352"/>
        <v/>
      </c>
      <c r="F337" s="196" t="str">
        <f t="shared" si="352"/>
        <v/>
      </c>
      <c r="G337" s="48" t="str">
        <f t="shared" si="353"/>
        <v/>
      </c>
      <c r="H337" s="197" t="str">
        <f t="shared" si="362"/>
        <v/>
      </c>
      <c r="I337" s="48" t="str">
        <f t="shared" si="363"/>
        <v/>
      </c>
      <c r="J337" s="198" t="str">
        <f t="shared" si="354"/>
        <v/>
      </c>
      <c r="K337" s="199" t="str">
        <f t="shared" si="355"/>
        <v/>
      </c>
      <c r="L337" s="964"/>
      <c r="M337" s="961">
        <f t="shared" ref="M337:N337" si="381">IF(M275="","",M275)</f>
        <v>0</v>
      </c>
      <c r="N337" s="961">
        <f t="shared" si="381"/>
        <v>0</v>
      </c>
      <c r="O337" s="1026" t="str">
        <f t="shared" si="365"/>
        <v/>
      </c>
      <c r="P337" s="1026"/>
      <c r="Q337" s="1026" t="str">
        <f t="shared" si="366"/>
        <v/>
      </c>
      <c r="R337" s="964"/>
      <c r="S337" s="1027" t="str">
        <f t="shared" si="356"/>
        <v/>
      </c>
      <c r="T337" s="1015" t="str">
        <f t="shared" si="367"/>
        <v/>
      </c>
      <c r="U337" s="1133" t="str">
        <f t="shared" si="368"/>
        <v/>
      </c>
      <c r="V337" s="491"/>
      <c r="Z337" s="1106" t="str">
        <f t="shared" si="357"/>
        <v/>
      </c>
      <c r="AA337" s="1107">
        <f>+tab!$C$156</f>
        <v>0.62</v>
      </c>
      <c r="AB337" s="1108" t="e">
        <f t="shared" si="369"/>
        <v>#VALUE!</v>
      </c>
      <c r="AC337" s="1108" t="e">
        <f t="shared" si="370"/>
        <v>#VALUE!</v>
      </c>
      <c r="AD337" s="1108" t="e">
        <f t="shared" si="371"/>
        <v>#VALUE!</v>
      </c>
      <c r="AE337" s="1086" t="e">
        <f t="shared" si="358"/>
        <v>#VALUE!</v>
      </c>
      <c r="AF337" s="1086">
        <f t="shared" si="359"/>
        <v>0</v>
      </c>
      <c r="AG337" s="1109">
        <f>IF(I337&gt;8,tab!C$157,tab!C$160)</f>
        <v>0.5</v>
      </c>
      <c r="AH337" s="1086">
        <f t="shared" si="360"/>
        <v>0</v>
      </c>
      <c r="AI337" s="1086">
        <f t="shared" si="361"/>
        <v>0</v>
      </c>
      <c r="AM337" s="51"/>
      <c r="AN337" s="51"/>
    </row>
    <row r="338" spans="3:40" ht="13.7" customHeight="1" x14ac:dyDescent="0.2">
      <c r="C338" s="45"/>
      <c r="D338" s="196" t="str">
        <f t="shared" si="352"/>
        <v/>
      </c>
      <c r="E338" s="196" t="str">
        <f t="shared" si="352"/>
        <v/>
      </c>
      <c r="F338" s="196" t="str">
        <f t="shared" si="352"/>
        <v/>
      </c>
      <c r="G338" s="48" t="str">
        <f t="shared" si="353"/>
        <v/>
      </c>
      <c r="H338" s="197" t="str">
        <f t="shared" si="362"/>
        <v/>
      </c>
      <c r="I338" s="48" t="str">
        <f t="shared" si="363"/>
        <v/>
      </c>
      <c r="J338" s="198" t="str">
        <f t="shared" si="354"/>
        <v/>
      </c>
      <c r="K338" s="199" t="str">
        <f t="shared" si="355"/>
        <v/>
      </c>
      <c r="L338" s="964"/>
      <c r="M338" s="961">
        <f t="shared" ref="M338:N338" si="382">IF(M276="","",M276)</f>
        <v>0</v>
      </c>
      <c r="N338" s="961">
        <f t="shared" si="382"/>
        <v>0</v>
      </c>
      <c r="O338" s="1026" t="str">
        <f t="shared" si="365"/>
        <v/>
      </c>
      <c r="P338" s="1026"/>
      <c r="Q338" s="1026" t="str">
        <f t="shared" si="366"/>
        <v/>
      </c>
      <c r="R338" s="964"/>
      <c r="S338" s="1027" t="str">
        <f t="shared" si="356"/>
        <v/>
      </c>
      <c r="T338" s="1015" t="str">
        <f t="shared" si="367"/>
        <v/>
      </c>
      <c r="U338" s="1133" t="str">
        <f t="shared" si="368"/>
        <v/>
      </c>
      <c r="V338" s="491"/>
      <c r="Z338" s="1106" t="str">
        <f t="shared" si="357"/>
        <v/>
      </c>
      <c r="AA338" s="1107">
        <f>+tab!$C$156</f>
        <v>0.62</v>
      </c>
      <c r="AB338" s="1108" t="e">
        <f t="shared" si="369"/>
        <v>#VALUE!</v>
      </c>
      <c r="AC338" s="1108" t="e">
        <f t="shared" si="370"/>
        <v>#VALUE!</v>
      </c>
      <c r="AD338" s="1108" t="e">
        <f t="shared" si="371"/>
        <v>#VALUE!</v>
      </c>
      <c r="AE338" s="1086" t="e">
        <f t="shared" si="358"/>
        <v>#VALUE!</v>
      </c>
      <c r="AF338" s="1086">
        <f t="shared" si="359"/>
        <v>0</v>
      </c>
      <c r="AG338" s="1109">
        <f>IF(I338&gt;8,tab!C$157,tab!C$160)</f>
        <v>0.5</v>
      </c>
      <c r="AH338" s="1086">
        <f t="shared" si="360"/>
        <v>0</v>
      </c>
      <c r="AI338" s="1086">
        <f t="shared" si="361"/>
        <v>0</v>
      </c>
      <c r="AM338" s="51"/>
      <c r="AN338" s="51"/>
    </row>
    <row r="339" spans="3:40" ht="13.7" customHeight="1" x14ac:dyDescent="0.2">
      <c r="C339" s="45"/>
      <c r="D339" s="196" t="str">
        <f t="shared" si="352"/>
        <v/>
      </c>
      <c r="E339" s="196" t="str">
        <f t="shared" si="352"/>
        <v/>
      </c>
      <c r="F339" s="196" t="str">
        <f t="shared" si="352"/>
        <v/>
      </c>
      <c r="G339" s="48" t="str">
        <f t="shared" si="353"/>
        <v/>
      </c>
      <c r="H339" s="197" t="str">
        <f t="shared" si="362"/>
        <v/>
      </c>
      <c r="I339" s="48" t="str">
        <f t="shared" si="363"/>
        <v/>
      </c>
      <c r="J339" s="198" t="str">
        <f t="shared" si="354"/>
        <v/>
      </c>
      <c r="K339" s="199" t="str">
        <f t="shared" si="355"/>
        <v/>
      </c>
      <c r="L339" s="964"/>
      <c r="M339" s="961">
        <f t="shared" ref="M339:N339" si="383">IF(M277="","",M277)</f>
        <v>0</v>
      </c>
      <c r="N339" s="961">
        <f t="shared" si="383"/>
        <v>0</v>
      </c>
      <c r="O339" s="1026" t="str">
        <f t="shared" si="365"/>
        <v/>
      </c>
      <c r="P339" s="1026"/>
      <c r="Q339" s="1026" t="str">
        <f t="shared" si="366"/>
        <v/>
      </c>
      <c r="R339" s="964"/>
      <c r="S339" s="1027" t="str">
        <f t="shared" si="356"/>
        <v/>
      </c>
      <c r="T339" s="1015" t="str">
        <f t="shared" si="367"/>
        <v/>
      </c>
      <c r="U339" s="1133" t="str">
        <f t="shared" si="368"/>
        <v/>
      </c>
      <c r="V339" s="491"/>
      <c r="Z339" s="1106" t="str">
        <f t="shared" si="357"/>
        <v/>
      </c>
      <c r="AA339" s="1107">
        <f>+tab!$C$156</f>
        <v>0.62</v>
      </c>
      <c r="AB339" s="1108" t="e">
        <f t="shared" si="369"/>
        <v>#VALUE!</v>
      </c>
      <c r="AC339" s="1108" t="e">
        <f t="shared" si="370"/>
        <v>#VALUE!</v>
      </c>
      <c r="AD339" s="1108" t="e">
        <f t="shared" si="371"/>
        <v>#VALUE!</v>
      </c>
      <c r="AE339" s="1086" t="e">
        <f t="shared" si="358"/>
        <v>#VALUE!</v>
      </c>
      <c r="AF339" s="1086">
        <f t="shared" si="359"/>
        <v>0</v>
      </c>
      <c r="AG339" s="1109">
        <f>IF(I339&gt;8,tab!C$157,tab!C$160)</f>
        <v>0.5</v>
      </c>
      <c r="AH339" s="1086">
        <f t="shared" si="360"/>
        <v>0</v>
      </c>
      <c r="AI339" s="1086">
        <f t="shared" si="361"/>
        <v>0</v>
      </c>
      <c r="AM339" s="51"/>
      <c r="AN339" s="51"/>
    </row>
    <row r="340" spans="3:40" ht="13.7" customHeight="1" x14ac:dyDescent="0.2">
      <c r="C340" s="45"/>
      <c r="D340" s="196" t="str">
        <f t="shared" si="352"/>
        <v/>
      </c>
      <c r="E340" s="196" t="str">
        <f t="shared" si="352"/>
        <v/>
      </c>
      <c r="F340" s="196" t="str">
        <f t="shared" si="352"/>
        <v/>
      </c>
      <c r="G340" s="48" t="str">
        <f t="shared" si="353"/>
        <v/>
      </c>
      <c r="H340" s="197" t="str">
        <f t="shared" si="362"/>
        <v/>
      </c>
      <c r="I340" s="48" t="str">
        <f t="shared" si="363"/>
        <v/>
      </c>
      <c r="J340" s="198" t="str">
        <f t="shared" si="354"/>
        <v/>
      </c>
      <c r="K340" s="199" t="str">
        <f t="shared" si="355"/>
        <v/>
      </c>
      <c r="L340" s="964"/>
      <c r="M340" s="961">
        <f t="shared" ref="M340:N340" si="384">IF(M278="","",M278)</f>
        <v>0</v>
      </c>
      <c r="N340" s="961">
        <f t="shared" si="384"/>
        <v>0</v>
      </c>
      <c r="O340" s="1026" t="str">
        <f t="shared" si="365"/>
        <v/>
      </c>
      <c r="P340" s="1026"/>
      <c r="Q340" s="1026" t="str">
        <f t="shared" si="366"/>
        <v/>
      </c>
      <c r="R340" s="964"/>
      <c r="S340" s="1027" t="str">
        <f t="shared" si="356"/>
        <v/>
      </c>
      <c r="T340" s="1015" t="str">
        <f t="shared" si="367"/>
        <v/>
      </c>
      <c r="U340" s="1133" t="str">
        <f t="shared" si="368"/>
        <v/>
      </c>
      <c r="V340" s="491"/>
      <c r="Z340" s="1106" t="str">
        <f t="shared" si="357"/>
        <v/>
      </c>
      <c r="AA340" s="1107">
        <f>+tab!$C$156</f>
        <v>0.62</v>
      </c>
      <c r="AB340" s="1108" t="e">
        <f t="shared" si="369"/>
        <v>#VALUE!</v>
      </c>
      <c r="AC340" s="1108" t="e">
        <f t="shared" si="370"/>
        <v>#VALUE!</v>
      </c>
      <c r="AD340" s="1108" t="e">
        <f t="shared" si="371"/>
        <v>#VALUE!</v>
      </c>
      <c r="AE340" s="1086" t="e">
        <f t="shared" si="358"/>
        <v>#VALUE!</v>
      </c>
      <c r="AF340" s="1086">
        <f t="shared" si="359"/>
        <v>0</v>
      </c>
      <c r="AG340" s="1109">
        <f>IF(I340&gt;8,tab!C$157,tab!C$160)</f>
        <v>0.5</v>
      </c>
      <c r="AH340" s="1086">
        <f t="shared" si="360"/>
        <v>0</v>
      </c>
      <c r="AI340" s="1086">
        <f t="shared" si="361"/>
        <v>0</v>
      </c>
      <c r="AM340" s="51"/>
      <c r="AN340" s="51"/>
    </row>
    <row r="341" spans="3:40" ht="13.7" customHeight="1" x14ac:dyDescent="0.2">
      <c r="C341" s="45"/>
      <c r="D341" s="196" t="str">
        <f t="shared" si="352"/>
        <v/>
      </c>
      <c r="E341" s="196" t="str">
        <f t="shared" si="352"/>
        <v/>
      </c>
      <c r="F341" s="196" t="str">
        <f t="shared" si="352"/>
        <v/>
      </c>
      <c r="G341" s="48" t="str">
        <f t="shared" si="353"/>
        <v/>
      </c>
      <c r="H341" s="197" t="str">
        <f t="shared" si="362"/>
        <v/>
      </c>
      <c r="I341" s="48" t="str">
        <f t="shared" si="363"/>
        <v/>
      </c>
      <c r="J341" s="198" t="str">
        <f t="shared" si="354"/>
        <v/>
      </c>
      <c r="K341" s="199" t="str">
        <f t="shared" si="355"/>
        <v/>
      </c>
      <c r="L341" s="964"/>
      <c r="M341" s="961">
        <f t="shared" ref="M341:N341" si="385">IF(M279="","",M279)</f>
        <v>0</v>
      </c>
      <c r="N341" s="961">
        <f t="shared" si="385"/>
        <v>0</v>
      </c>
      <c r="O341" s="1026" t="str">
        <f t="shared" si="365"/>
        <v/>
      </c>
      <c r="P341" s="1026"/>
      <c r="Q341" s="1026" t="str">
        <f t="shared" si="366"/>
        <v/>
      </c>
      <c r="R341" s="964"/>
      <c r="S341" s="1027" t="str">
        <f t="shared" si="356"/>
        <v/>
      </c>
      <c r="T341" s="1015" t="str">
        <f t="shared" si="367"/>
        <v/>
      </c>
      <c r="U341" s="1133" t="str">
        <f t="shared" si="368"/>
        <v/>
      </c>
      <c r="V341" s="491"/>
      <c r="Z341" s="1106" t="str">
        <f t="shared" si="357"/>
        <v/>
      </c>
      <c r="AA341" s="1107">
        <f>+tab!$C$156</f>
        <v>0.62</v>
      </c>
      <c r="AB341" s="1108" t="e">
        <f t="shared" si="369"/>
        <v>#VALUE!</v>
      </c>
      <c r="AC341" s="1108" t="e">
        <f t="shared" si="370"/>
        <v>#VALUE!</v>
      </c>
      <c r="AD341" s="1108" t="e">
        <f t="shared" si="371"/>
        <v>#VALUE!</v>
      </c>
      <c r="AE341" s="1086" t="e">
        <f t="shared" si="358"/>
        <v>#VALUE!</v>
      </c>
      <c r="AF341" s="1086">
        <f t="shared" si="359"/>
        <v>0</v>
      </c>
      <c r="AG341" s="1109">
        <f>IF(I341&gt;8,tab!C$157,tab!C$160)</f>
        <v>0.5</v>
      </c>
      <c r="AH341" s="1086">
        <f t="shared" si="360"/>
        <v>0</v>
      </c>
      <c r="AI341" s="1086">
        <f t="shared" si="361"/>
        <v>0</v>
      </c>
      <c r="AM341" s="51"/>
      <c r="AN341" s="51"/>
    </row>
    <row r="342" spans="3:40" ht="13.7" customHeight="1" x14ac:dyDescent="0.2">
      <c r="C342" s="45"/>
      <c r="D342" s="196" t="str">
        <f t="shared" si="352"/>
        <v/>
      </c>
      <c r="E342" s="196" t="str">
        <f t="shared" si="352"/>
        <v/>
      </c>
      <c r="F342" s="196" t="str">
        <f t="shared" si="352"/>
        <v/>
      </c>
      <c r="G342" s="48" t="str">
        <f t="shared" si="353"/>
        <v/>
      </c>
      <c r="H342" s="197" t="str">
        <f t="shared" si="362"/>
        <v/>
      </c>
      <c r="I342" s="48" t="str">
        <f t="shared" si="363"/>
        <v/>
      </c>
      <c r="J342" s="198" t="str">
        <f t="shared" si="354"/>
        <v/>
      </c>
      <c r="K342" s="199" t="str">
        <f t="shared" si="355"/>
        <v/>
      </c>
      <c r="L342" s="964"/>
      <c r="M342" s="961">
        <f t="shared" ref="M342:N342" si="386">IF(M280="","",M280)</f>
        <v>0</v>
      </c>
      <c r="N342" s="961">
        <f t="shared" si="386"/>
        <v>0</v>
      </c>
      <c r="O342" s="1026" t="str">
        <f t="shared" si="365"/>
        <v/>
      </c>
      <c r="P342" s="1026"/>
      <c r="Q342" s="1026" t="str">
        <f t="shared" si="366"/>
        <v/>
      </c>
      <c r="R342" s="964"/>
      <c r="S342" s="1027" t="str">
        <f t="shared" si="356"/>
        <v/>
      </c>
      <c r="T342" s="1015" t="str">
        <f t="shared" si="367"/>
        <v/>
      </c>
      <c r="U342" s="1133" t="str">
        <f t="shared" si="368"/>
        <v/>
      </c>
      <c r="V342" s="491"/>
      <c r="Z342" s="1106" t="str">
        <f t="shared" si="357"/>
        <v/>
      </c>
      <c r="AA342" s="1107">
        <f>+tab!$C$156</f>
        <v>0.62</v>
      </c>
      <c r="AB342" s="1108" t="e">
        <f t="shared" si="369"/>
        <v>#VALUE!</v>
      </c>
      <c r="AC342" s="1108" t="e">
        <f t="shared" si="370"/>
        <v>#VALUE!</v>
      </c>
      <c r="AD342" s="1108" t="e">
        <f t="shared" si="371"/>
        <v>#VALUE!</v>
      </c>
      <c r="AE342" s="1086" t="e">
        <f t="shared" si="358"/>
        <v>#VALUE!</v>
      </c>
      <c r="AF342" s="1086">
        <f t="shared" si="359"/>
        <v>0</v>
      </c>
      <c r="AG342" s="1109">
        <f>IF(I342&gt;8,tab!C$157,tab!C$160)</f>
        <v>0.5</v>
      </c>
      <c r="AH342" s="1086">
        <f t="shared" si="360"/>
        <v>0</v>
      </c>
      <c r="AI342" s="1086">
        <f t="shared" si="361"/>
        <v>0</v>
      </c>
      <c r="AM342" s="51"/>
      <c r="AN342" s="51"/>
    </row>
    <row r="343" spans="3:40" ht="13.7" customHeight="1" x14ac:dyDescent="0.2">
      <c r="C343" s="45"/>
      <c r="D343" s="196" t="str">
        <f t="shared" si="352"/>
        <v/>
      </c>
      <c r="E343" s="196" t="str">
        <f t="shared" si="352"/>
        <v/>
      </c>
      <c r="F343" s="196" t="str">
        <f t="shared" si="352"/>
        <v/>
      </c>
      <c r="G343" s="48" t="str">
        <f t="shared" si="353"/>
        <v/>
      </c>
      <c r="H343" s="197" t="str">
        <f t="shared" si="362"/>
        <v/>
      </c>
      <c r="I343" s="48" t="str">
        <f t="shared" si="363"/>
        <v/>
      </c>
      <c r="J343" s="198" t="str">
        <f t="shared" si="354"/>
        <v/>
      </c>
      <c r="K343" s="199" t="str">
        <f t="shared" si="355"/>
        <v/>
      </c>
      <c r="L343" s="964"/>
      <c r="M343" s="961">
        <f t="shared" ref="M343:N343" si="387">IF(M281="","",M281)</f>
        <v>0</v>
      </c>
      <c r="N343" s="961">
        <f t="shared" si="387"/>
        <v>0</v>
      </c>
      <c r="O343" s="1026" t="str">
        <f t="shared" si="365"/>
        <v/>
      </c>
      <c r="P343" s="1026"/>
      <c r="Q343" s="1026" t="str">
        <f t="shared" si="366"/>
        <v/>
      </c>
      <c r="R343" s="964"/>
      <c r="S343" s="1027" t="str">
        <f t="shared" si="356"/>
        <v/>
      </c>
      <c r="T343" s="1015" t="str">
        <f t="shared" si="367"/>
        <v/>
      </c>
      <c r="U343" s="1133" t="str">
        <f t="shared" si="368"/>
        <v/>
      </c>
      <c r="V343" s="491"/>
      <c r="Z343" s="1106" t="str">
        <f t="shared" si="357"/>
        <v/>
      </c>
      <c r="AA343" s="1107">
        <f>+tab!$C$156</f>
        <v>0.62</v>
      </c>
      <c r="AB343" s="1108" t="e">
        <f t="shared" si="369"/>
        <v>#VALUE!</v>
      </c>
      <c r="AC343" s="1108" t="e">
        <f t="shared" si="370"/>
        <v>#VALUE!</v>
      </c>
      <c r="AD343" s="1108" t="e">
        <f t="shared" si="371"/>
        <v>#VALUE!</v>
      </c>
      <c r="AE343" s="1086" t="e">
        <f t="shared" si="358"/>
        <v>#VALUE!</v>
      </c>
      <c r="AF343" s="1086">
        <f t="shared" si="359"/>
        <v>0</v>
      </c>
      <c r="AG343" s="1109">
        <f>IF(I343&gt;8,tab!C$157,tab!C$160)</f>
        <v>0.5</v>
      </c>
      <c r="AH343" s="1086">
        <f t="shared" si="360"/>
        <v>0</v>
      </c>
      <c r="AI343" s="1086">
        <f t="shared" si="361"/>
        <v>0</v>
      </c>
      <c r="AM343" s="51"/>
      <c r="AN343" s="51"/>
    </row>
    <row r="344" spans="3:40" ht="13.7" customHeight="1" x14ac:dyDescent="0.2">
      <c r="C344" s="45"/>
      <c r="D344" s="196" t="str">
        <f t="shared" si="352"/>
        <v/>
      </c>
      <c r="E344" s="196" t="str">
        <f t="shared" si="352"/>
        <v/>
      </c>
      <c r="F344" s="196" t="str">
        <f t="shared" si="352"/>
        <v/>
      </c>
      <c r="G344" s="48" t="str">
        <f t="shared" si="353"/>
        <v/>
      </c>
      <c r="H344" s="197" t="str">
        <f t="shared" si="362"/>
        <v/>
      </c>
      <c r="I344" s="48" t="str">
        <f t="shared" si="363"/>
        <v/>
      </c>
      <c r="J344" s="198" t="str">
        <f t="shared" si="354"/>
        <v/>
      </c>
      <c r="K344" s="199" t="str">
        <f t="shared" si="355"/>
        <v/>
      </c>
      <c r="L344" s="964"/>
      <c r="M344" s="961">
        <f t="shared" ref="M344:N344" si="388">IF(M282="","",M282)</f>
        <v>0</v>
      </c>
      <c r="N344" s="961">
        <f t="shared" si="388"/>
        <v>0</v>
      </c>
      <c r="O344" s="1026" t="str">
        <f t="shared" si="365"/>
        <v/>
      </c>
      <c r="P344" s="1026"/>
      <c r="Q344" s="1026" t="str">
        <f t="shared" si="366"/>
        <v/>
      </c>
      <c r="R344" s="964"/>
      <c r="S344" s="1027" t="str">
        <f t="shared" si="356"/>
        <v/>
      </c>
      <c r="T344" s="1015" t="str">
        <f t="shared" si="367"/>
        <v/>
      </c>
      <c r="U344" s="1133" t="str">
        <f t="shared" si="368"/>
        <v/>
      </c>
      <c r="V344" s="491"/>
      <c r="Z344" s="1106" t="str">
        <f t="shared" si="357"/>
        <v/>
      </c>
      <c r="AA344" s="1107">
        <f>+tab!$C$156</f>
        <v>0.62</v>
      </c>
      <c r="AB344" s="1108" t="e">
        <f t="shared" si="369"/>
        <v>#VALUE!</v>
      </c>
      <c r="AC344" s="1108" t="e">
        <f t="shared" si="370"/>
        <v>#VALUE!</v>
      </c>
      <c r="AD344" s="1108" t="e">
        <f t="shared" si="371"/>
        <v>#VALUE!</v>
      </c>
      <c r="AE344" s="1086" t="e">
        <f t="shared" si="358"/>
        <v>#VALUE!</v>
      </c>
      <c r="AF344" s="1086">
        <f t="shared" si="359"/>
        <v>0</v>
      </c>
      <c r="AG344" s="1109">
        <f>IF(I344&gt;8,tab!C$157,tab!C$160)</f>
        <v>0.5</v>
      </c>
      <c r="AH344" s="1086">
        <f t="shared" si="360"/>
        <v>0</v>
      </c>
      <c r="AI344" s="1086">
        <f t="shared" si="361"/>
        <v>0</v>
      </c>
      <c r="AM344" s="51"/>
      <c r="AN344" s="51"/>
    </row>
    <row r="345" spans="3:40" ht="13.7" customHeight="1" x14ac:dyDescent="0.2">
      <c r="C345" s="45"/>
      <c r="D345" s="196" t="str">
        <f t="shared" si="352"/>
        <v/>
      </c>
      <c r="E345" s="196" t="str">
        <f t="shared" si="352"/>
        <v/>
      </c>
      <c r="F345" s="196" t="str">
        <f t="shared" si="352"/>
        <v/>
      </c>
      <c r="G345" s="48" t="str">
        <f t="shared" si="353"/>
        <v/>
      </c>
      <c r="H345" s="197" t="str">
        <f t="shared" si="362"/>
        <v/>
      </c>
      <c r="I345" s="48" t="str">
        <f t="shared" si="363"/>
        <v/>
      </c>
      <c r="J345" s="198" t="str">
        <f t="shared" si="354"/>
        <v/>
      </c>
      <c r="K345" s="199" t="str">
        <f t="shared" si="355"/>
        <v/>
      </c>
      <c r="L345" s="964"/>
      <c r="M345" s="961">
        <f t="shared" ref="M345:N345" si="389">IF(M283="","",M283)</f>
        <v>0</v>
      </c>
      <c r="N345" s="961">
        <f t="shared" si="389"/>
        <v>0</v>
      </c>
      <c r="O345" s="1026" t="str">
        <f t="shared" si="365"/>
        <v/>
      </c>
      <c r="P345" s="1026"/>
      <c r="Q345" s="1026" t="str">
        <f t="shared" si="366"/>
        <v/>
      </c>
      <c r="R345" s="964"/>
      <c r="S345" s="1027" t="str">
        <f t="shared" si="356"/>
        <v/>
      </c>
      <c r="T345" s="1015" t="str">
        <f t="shared" si="367"/>
        <v/>
      </c>
      <c r="U345" s="1133" t="str">
        <f t="shared" si="368"/>
        <v/>
      </c>
      <c r="V345" s="491"/>
      <c r="Z345" s="1106" t="str">
        <f t="shared" si="357"/>
        <v/>
      </c>
      <c r="AA345" s="1107">
        <f>+tab!$C$156</f>
        <v>0.62</v>
      </c>
      <c r="AB345" s="1108" t="e">
        <f t="shared" si="369"/>
        <v>#VALUE!</v>
      </c>
      <c r="AC345" s="1108" t="e">
        <f t="shared" si="370"/>
        <v>#VALUE!</v>
      </c>
      <c r="AD345" s="1108" t="e">
        <f t="shared" si="371"/>
        <v>#VALUE!</v>
      </c>
      <c r="AE345" s="1086" t="e">
        <f t="shared" si="358"/>
        <v>#VALUE!</v>
      </c>
      <c r="AF345" s="1086">
        <f t="shared" si="359"/>
        <v>0</v>
      </c>
      <c r="AG345" s="1109">
        <f>IF(I345&gt;8,tab!C$157,tab!C$160)</f>
        <v>0.5</v>
      </c>
      <c r="AH345" s="1086">
        <f t="shared" si="360"/>
        <v>0</v>
      </c>
      <c r="AI345" s="1086">
        <f t="shared" si="361"/>
        <v>0</v>
      </c>
      <c r="AM345" s="51"/>
      <c r="AN345" s="51"/>
    </row>
    <row r="346" spans="3:40" ht="13.7" customHeight="1" x14ac:dyDescent="0.2">
      <c r="C346" s="45"/>
      <c r="D346" s="196" t="str">
        <f t="shared" ref="D346:F365" si="390">IF(D284=0,"",D284)</f>
        <v/>
      </c>
      <c r="E346" s="196" t="str">
        <f t="shared" si="390"/>
        <v/>
      </c>
      <c r="F346" s="196" t="str">
        <f t="shared" si="390"/>
        <v/>
      </c>
      <c r="G346" s="48" t="str">
        <f t="shared" si="353"/>
        <v/>
      </c>
      <c r="H346" s="197" t="str">
        <f t="shared" si="362"/>
        <v/>
      </c>
      <c r="I346" s="48" t="str">
        <f t="shared" si="363"/>
        <v/>
      </c>
      <c r="J346" s="198" t="str">
        <f t="shared" si="354"/>
        <v/>
      </c>
      <c r="K346" s="199" t="str">
        <f t="shared" ref="K346:K365" si="391">IF(K284="","",K284)</f>
        <v/>
      </c>
      <c r="L346" s="964"/>
      <c r="M346" s="961">
        <f t="shared" ref="M346:N346" si="392">IF(M284="","",M284)</f>
        <v>0</v>
      </c>
      <c r="N346" s="961">
        <f t="shared" si="392"/>
        <v>0</v>
      </c>
      <c r="O346" s="1026" t="str">
        <f t="shared" si="365"/>
        <v/>
      </c>
      <c r="P346" s="1026"/>
      <c r="Q346" s="1026" t="str">
        <f t="shared" si="366"/>
        <v/>
      </c>
      <c r="R346" s="964"/>
      <c r="S346" s="1027" t="str">
        <f t="shared" si="356"/>
        <v/>
      </c>
      <c r="T346" s="1015" t="str">
        <f t="shared" si="367"/>
        <v/>
      </c>
      <c r="U346" s="1133" t="str">
        <f t="shared" si="368"/>
        <v/>
      </c>
      <c r="V346" s="491"/>
      <c r="Z346" s="1106" t="str">
        <f t="shared" si="357"/>
        <v/>
      </c>
      <c r="AA346" s="1107">
        <f>+tab!$C$156</f>
        <v>0.62</v>
      </c>
      <c r="AB346" s="1108" t="e">
        <f t="shared" si="369"/>
        <v>#VALUE!</v>
      </c>
      <c r="AC346" s="1108" t="e">
        <f t="shared" si="370"/>
        <v>#VALUE!</v>
      </c>
      <c r="AD346" s="1108" t="e">
        <f t="shared" si="371"/>
        <v>#VALUE!</v>
      </c>
      <c r="AE346" s="1086" t="e">
        <f t="shared" si="358"/>
        <v>#VALUE!</v>
      </c>
      <c r="AF346" s="1086">
        <f t="shared" si="359"/>
        <v>0</v>
      </c>
      <c r="AG346" s="1109">
        <f>IF(I346&gt;8,tab!C$157,tab!C$160)</f>
        <v>0.5</v>
      </c>
      <c r="AH346" s="1086">
        <f t="shared" si="360"/>
        <v>0</v>
      </c>
      <c r="AI346" s="1086">
        <f t="shared" si="361"/>
        <v>0</v>
      </c>
      <c r="AM346" s="51"/>
      <c r="AN346" s="51"/>
    </row>
    <row r="347" spans="3:40" ht="13.7" customHeight="1" x14ac:dyDescent="0.2">
      <c r="C347" s="45"/>
      <c r="D347" s="196" t="str">
        <f t="shared" si="390"/>
        <v/>
      </c>
      <c r="E347" s="196" t="str">
        <f t="shared" si="390"/>
        <v/>
      </c>
      <c r="F347" s="196" t="str">
        <f t="shared" si="390"/>
        <v/>
      </c>
      <c r="G347" s="48" t="str">
        <f t="shared" si="353"/>
        <v/>
      </c>
      <c r="H347" s="197" t="str">
        <f t="shared" si="362"/>
        <v/>
      </c>
      <c r="I347" s="48" t="str">
        <f t="shared" si="363"/>
        <v/>
      </c>
      <c r="J347" s="198" t="str">
        <f t="shared" si="354"/>
        <v/>
      </c>
      <c r="K347" s="199" t="str">
        <f t="shared" si="391"/>
        <v/>
      </c>
      <c r="L347" s="964"/>
      <c r="M347" s="961">
        <f t="shared" ref="M347:N347" si="393">IF(M285="","",M285)</f>
        <v>0</v>
      </c>
      <c r="N347" s="961">
        <f t="shared" si="393"/>
        <v>0</v>
      </c>
      <c r="O347" s="1026" t="str">
        <f t="shared" si="365"/>
        <v/>
      </c>
      <c r="P347" s="1026"/>
      <c r="Q347" s="1026" t="str">
        <f t="shared" si="366"/>
        <v/>
      </c>
      <c r="R347" s="964"/>
      <c r="S347" s="1027" t="str">
        <f t="shared" si="356"/>
        <v/>
      </c>
      <c r="T347" s="1015" t="str">
        <f t="shared" si="367"/>
        <v/>
      </c>
      <c r="U347" s="1133" t="str">
        <f t="shared" si="368"/>
        <v/>
      </c>
      <c r="V347" s="491"/>
      <c r="Z347" s="1106" t="str">
        <f t="shared" si="357"/>
        <v/>
      </c>
      <c r="AA347" s="1107">
        <f>+tab!$C$156</f>
        <v>0.62</v>
      </c>
      <c r="AB347" s="1108" t="e">
        <f t="shared" si="369"/>
        <v>#VALUE!</v>
      </c>
      <c r="AC347" s="1108" t="e">
        <f t="shared" si="370"/>
        <v>#VALUE!</v>
      </c>
      <c r="AD347" s="1108" t="e">
        <f t="shared" si="371"/>
        <v>#VALUE!</v>
      </c>
      <c r="AE347" s="1086" t="e">
        <f t="shared" si="358"/>
        <v>#VALUE!</v>
      </c>
      <c r="AF347" s="1086">
        <f t="shared" si="359"/>
        <v>0</v>
      </c>
      <c r="AG347" s="1109">
        <f>IF(I347&gt;8,tab!C$157,tab!C$160)</f>
        <v>0.5</v>
      </c>
      <c r="AH347" s="1086">
        <f t="shared" si="360"/>
        <v>0</v>
      </c>
      <c r="AI347" s="1086">
        <f t="shared" si="361"/>
        <v>0</v>
      </c>
      <c r="AM347" s="51"/>
      <c r="AN347" s="51"/>
    </row>
    <row r="348" spans="3:40" ht="13.7" customHeight="1" x14ac:dyDescent="0.2">
      <c r="C348" s="45"/>
      <c r="D348" s="196" t="str">
        <f t="shared" si="390"/>
        <v/>
      </c>
      <c r="E348" s="196" t="str">
        <f t="shared" si="390"/>
        <v/>
      </c>
      <c r="F348" s="196" t="str">
        <f t="shared" si="390"/>
        <v/>
      </c>
      <c r="G348" s="48" t="str">
        <f t="shared" si="353"/>
        <v/>
      </c>
      <c r="H348" s="197" t="str">
        <f t="shared" si="362"/>
        <v/>
      </c>
      <c r="I348" s="48" t="str">
        <f t="shared" si="363"/>
        <v/>
      </c>
      <c r="J348" s="198" t="str">
        <f t="shared" si="354"/>
        <v/>
      </c>
      <c r="K348" s="199" t="str">
        <f t="shared" si="391"/>
        <v/>
      </c>
      <c r="L348" s="964"/>
      <c r="M348" s="961">
        <f t="shared" ref="M348:N348" si="394">IF(M286="","",M286)</f>
        <v>0</v>
      </c>
      <c r="N348" s="961">
        <f t="shared" si="394"/>
        <v>0</v>
      </c>
      <c r="O348" s="1026" t="str">
        <f t="shared" si="365"/>
        <v/>
      </c>
      <c r="P348" s="1026"/>
      <c r="Q348" s="1026" t="str">
        <f t="shared" si="366"/>
        <v/>
      </c>
      <c r="R348" s="964"/>
      <c r="S348" s="1027" t="str">
        <f t="shared" si="356"/>
        <v/>
      </c>
      <c r="T348" s="1015" t="str">
        <f t="shared" si="367"/>
        <v/>
      </c>
      <c r="U348" s="1133" t="str">
        <f t="shared" si="368"/>
        <v/>
      </c>
      <c r="V348" s="491"/>
      <c r="Z348" s="1106" t="str">
        <f t="shared" si="357"/>
        <v/>
      </c>
      <c r="AA348" s="1107">
        <f>+tab!$C$156</f>
        <v>0.62</v>
      </c>
      <c r="AB348" s="1108" t="e">
        <f t="shared" si="369"/>
        <v>#VALUE!</v>
      </c>
      <c r="AC348" s="1108" t="e">
        <f t="shared" si="370"/>
        <v>#VALUE!</v>
      </c>
      <c r="AD348" s="1108" t="e">
        <f t="shared" si="371"/>
        <v>#VALUE!</v>
      </c>
      <c r="AE348" s="1086" t="e">
        <f t="shared" si="358"/>
        <v>#VALUE!</v>
      </c>
      <c r="AF348" s="1086">
        <f t="shared" si="359"/>
        <v>0</v>
      </c>
      <c r="AG348" s="1109">
        <f>IF(I348&gt;8,tab!C$157,tab!C$160)</f>
        <v>0.5</v>
      </c>
      <c r="AH348" s="1086">
        <f t="shared" si="360"/>
        <v>0</v>
      </c>
      <c r="AI348" s="1086">
        <f t="shared" si="361"/>
        <v>0</v>
      </c>
      <c r="AM348" s="51"/>
      <c r="AN348" s="51"/>
    </row>
    <row r="349" spans="3:40" ht="13.7" customHeight="1" x14ac:dyDescent="0.2">
      <c r="C349" s="45"/>
      <c r="D349" s="196" t="str">
        <f t="shared" si="390"/>
        <v/>
      </c>
      <c r="E349" s="196" t="str">
        <f t="shared" si="390"/>
        <v/>
      </c>
      <c r="F349" s="196" t="str">
        <f t="shared" si="390"/>
        <v/>
      </c>
      <c r="G349" s="48" t="str">
        <f t="shared" si="353"/>
        <v/>
      </c>
      <c r="H349" s="197" t="str">
        <f t="shared" si="362"/>
        <v/>
      </c>
      <c r="I349" s="48" t="str">
        <f t="shared" si="363"/>
        <v/>
      </c>
      <c r="J349" s="198" t="str">
        <f t="shared" si="354"/>
        <v/>
      </c>
      <c r="K349" s="199" t="str">
        <f t="shared" si="391"/>
        <v/>
      </c>
      <c r="L349" s="964"/>
      <c r="M349" s="961">
        <f t="shared" ref="M349:N349" si="395">IF(M287="","",M287)</f>
        <v>0</v>
      </c>
      <c r="N349" s="961">
        <f t="shared" si="395"/>
        <v>0</v>
      </c>
      <c r="O349" s="1026" t="str">
        <f t="shared" si="365"/>
        <v/>
      </c>
      <c r="P349" s="1026"/>
      <c r="Q349" s="1026" t="str">
        <f t="shared" si="366"/>
        <v/>
      </c>
      <c r="R349" s="964"/>
      <c r="S349" s="1027" t="str">
        <f t="shared" si="356"/>
        <v/>
      </c>
      <c r="T349" s="1015" t="str">
        <f t="shared" si="367"/>
        <v/>
      </c>
      <c r="U349" s="1133" t="str">
        <f t="shared" si="368"/>
        <v/>
      </c>
      <c r="V349" s="491"/>
      <c r="Z349" s="1106" t="str">
        <f t="shared" si="357"/>
        <v/>
      </c>
      <c r="AA349" s="1107">
        <f>+tab!$C$156</f>
        <v>0.62</v>
      </c>
      <c r="AB349" s="1108" t="e">
        <f t="shared" si="369"/>
        <v>#VALUE!</v>
      </c>
      <c r="AC349" s="1108" t="e">
        <f t="shared" si="370"/>
        <v>#VALUE!</v>
      </c>
      <c r="AD349" s="1108" t="e">
        <f t="shared" si="371"/>
        <v>#VALUE!</v>
      </c>
      <c r="AE349" s="1086" t="e">
        <f t="shared" si="358"/>
        <v>#VALUE!</v>
      </c>
      <c r="AF349" s="1086">
        <f t="shared" si="359"/>
        <v>0</v>
      </c>
      <c r="AG349" s="1109">
        <f>IF(I349&gt;8,tab!C$157,tab!C$160)</f>
        <v>0.5</v>
      </c>
      <c r="AH349" s="1086">
        <f t="shared" si="360"/>
        <v>0</v>
      </c>
      <c r="AI349" s="1086">
        <f t="shared" si="361"/>
        <v>0</v>
      </c>
      <c r="AM349" s="51"/>
      <c r="AN349" s="51"/>
    </row>
    <row r="350" spans="3:40" ht="13.7" customHeight="1" x14ac:dyDescent="0.2">
      <c r="C350" s="45"/>
      <c r="D350" s="196" t="str">
        <f t="shared" si="390"/>
        <v/>
      </c>
      <c r="E350" s="196" t="str">
        <f t="shared" si="390"/>
        <v/>
      </c>
      <c r="F350" s="196" t="str">
        <f t="shared" si="390"/>
        <v/>
      </c>
      <c r="G350" s="48" t="str">
        <f t="shared" si="353"/>
        <v/>
      </c>
      <c r="H350" s="197" t="str">
        <f t="shared" si="362"/>
        <v/>
      </c>
      <c r="I350" s="48" t="str">
        <f t="shared" si="363"/>
        <v/>
      </c>
      <c r="J350" s="198" t="str">
        <f t="shared" si="354"/>
        <v/>
      </c>
      <c r="K350" s="199" t="str">
        <f t="shared" si="391"/>
        <v/>
      </c>
      <c r="L350" s="964"/>
      <c r="M350" s="961">
        <f t="shared" ref="M350:N350" si="396">IF(M288="","",M288)</f>
        <v>0</v>
      </c>
      <c r="N350" s="961">
        <f t="shared" si="396"/>
        <v>0</v>
      </c>
      <c r="O350" s="1026" t="str">
        <f t="shared" si="365"/>
        <v/>
      </c>
      <c r="P350" s="1026"/>
      <c r="Q350" s="1026" t="str">
        <f t="shared" si="366"/>
        <v/>
      </c>
      <c r="R350" s="964"/>
      <c r="S350" s="1027" t="str">
        <f t="shared" si="356"/>
        <v/>
      </c>
      <c r="T350" s="1015" t="str">
        <f t="shared" si="367"/>
        <v/>
      </c>
      <c r="U350" s="1133" t="str">
        <f t="shared" si="368"/>
        <v/>
      </c>
      <c r="V350" s="491"/>
      <c r="Z350" s="1106" t="str">
        <f t="shared" si="357"/>
        <v/>
      </c>
      <c r="AA350" s="1107">
        <f>+tab!$C$156</f>
        <v>0.62</v>
      </c>
      <c r="AB350" s="1108" t="e">
        <f t="shared" si="369"/>
        <v>#VALUE!</v>
      </c>
      <c r="AC350" s="1108" t="e">
        <f t="shared" si="370"/>
        <v>#VALUE!</v>
      </c>
      <c r="AD350" s="1108" t="e">
        <f t="shared" si="371"/>
        <v>#VALUE!</v>
      </c>
      <c r="AE350" s="1086" t="e">
        <f t="shared" si="358"/>
        <v>#VALUE!</v>
      </c>
      <c r="AF350" s="1086">
        <f t="shared" si="359"/>
        <v>0</v>
      </c>
      <c r="AG350" s="1109">
        <f>IF(I350&gt;8,tab!C$157,tab!C$160)</f>
        <v>0.5</v>
      </c>
      <c r="AH350" s="1086">
        <f t="shared" si="360"/>
        <v>0</v>
      </c>
      <c r="AI350" s="1086">
        <f t="shared" si="361"/>
        <v>0</v>
      </c>
      <c r="AM350" s="51"/>
      <c r="AN350" s="51"/>
    </row>
    <row r="351" spans="3:40" ht="13.7" customHeight="1" x14ac:dyDescent="0.2">
      <c r="C351" s="45"/>
      <c r="D351" s="196" t="str">
        <f t="shared" si="390"/>
        <v/>
      </c>
      <c r="E351" s="196" t="str">
        <f t="shared" si="390"/>
        <v/>
      </c>
      <c r="F351" s="196" t="str">
        <f t="shared" si="390"/>
        <v/>
      </c>
      <c r="G351" s="48" t="str">
        <f t="shared" si="353"/>
        <v/>
      </c>
      <c r="H351" s="197" t="str">
        <f t="shared" si="362"/>
        <v/>
      </c>
      <c r="I351" s="48" t="str">
        <f t="shared" si="363"/>
        <v/>
      </c>
      <c r="J351" s="198" t="str">
        <f t="shared" si="354"/>
        <v/>
      </c>
      <c r="K351" s="199" t="str">
        <f t="shared" si="391"/>
        <v/>
      </c>
      <c r="L351" s="964"/>
      <c r="M351" s="961">
        <f t="shared" ref="M351:N351" si="397">IF(M289="","",M289)</f>
        <v>0</v>
      </c>
      <c r="N351" s="961">
        <f t="shared" si="397"/>
        <v>0</v>
      </c>
      <c r="O351" s="1026" t="str">
        <f t="shared" si="365"/>
        <v/>
      </c>
      <c r="P351" s="1026"/>
      <c r="Q351" s="1026" t="str">
        <f t="shared" si="366"/>
        <v/>
      </c>
      <c r="R351" s="964"/>
      <c r="S351" s="1027" t="str">
        <f t="shared" si="356"/>
        <v/>
      </c>
      <c r="T351" s="1015" t="str">
        <f t="shared" si="367"/>
        <v/>
      </c>
      <c r="U351" s="1133" t="str">
        <f t="shared" si="368"/>
        <v/>
      </c>
      <c r="V351" s="491"/>
      <c r="Z351" s="1106" t="str">
        <f t="shared" si="357"/>
        <v/>
      </c>
      <c r="AA351" s="1107">
        <f>+tab!$C$156</f>
        <v>0.62</v>
      </c>
      <c r="AB351" s="1108" t="e">
        <f t="shared" si="369"/>
        <v>#VALUE!</v>
      </c>
      <c r="AC351" s="1108" t="e">
        <f t="shared" si="370"/>
        <v>#VALUE!</v>
      </c>
      <c r="AD351" s="1108" t="e">
        <f t="shared" si="371"/>
        <v>#VALUE!</v>
      </c>
      <c r="AE351" s="1086" t="e">
        <f t="shared" si="358"/>
        <v>#VALUE!</v>
      </c>
      <c r="AF351" s="1086">
        <f t="shared" si="359"/>
        <v>0</v>
      </c>
      <c r="AG351" s="1109">
        <f>IF(I351&gt;8,tab!C$157,tab!C$160)</f>
        <v>0.5</v>
      </c>
      <c r="AH351" s="1086">
        <f t="shared" si="360"/>
        <v>0</v>
      </c>
      <c r="AI351" s="1086">
        <f t="shared" si="361"/>
        <v>0</v>
      </c>
      <c r="AM351" s="51"/>
      <c r="AN351" s="51"/>
    </row>
    <row r="352" spans="3:40" ht="13.7" customHeight="1" x14ac:dyDescent="0.2">
      <c r="C352" s="45"/>
      <c r="D352" s="196" t="str">
        <f t="shared" si="390"/>
        <v/>
      </c>
      <c r="E352" s="196" t="str">
        <f t="shared" si="390"/>
        <v/>
      </c>
      <c r="F352" s="196" t="str">
        <f t="shared" si="390"/>
        <v/>
      </c>
      <c r="G352" s="48" t="str">
        <f t="shared" si="353"/>
        <v/>
      </c>
      <c r="H352" s="197" t="str">
        <f t="shared" si="362"/>
        <v/>
      </c>
      <c r="I352" s="48" t="str">
        <f t="shared" si="363"/>
        <v/>
      </c>
      <c r="J352" s="198" t="str">
        <f t="shared" si="354"/>
        <v/>
      </c>
      <c r="K352" s="199" t="str">
        <f t="shared" si="391"/>
        <v/>
      </c>
      <c r="L352" s="964"/>
      <c r="M352" s="961">
        <f t="shared" ref="M352:N352" si="398">IF(M290="","",M290)</f>
        <v>0</v>
      </c>
      <c r="N352" s="961">
        <f t="shared" si="398"/>
        <v>0</v>
      </c>
      <c r="O352" s="1026" t="str">
        <f t="shared" si="365"/>
        <v/>
      </c>
      <c r="P352" s="1026"/>
      <c r="Q352" s="1026" t="str">
        <f t="shared" si="366"/>
        <v/>
      </c>
      <c r="R352" s="964"/>
      <c r="S352" s="1027" t="str">
        <f t="shared" si="356"/>
        <v/>
      </c>
      <c r="T352" s="1015" t="str">
        <f t="shared" si="367"/>
        <v/>
      </c>
      <c r="U352" s="1133" t="str">
        <f t="shared" si="368"/>
        <v/>
      </c>
      <c r="V352" s="491"/>
      <c r="Z352" s="1106" t="str">
        <f t="shared" si="357"/>
        <v/>
      </c>
      <c r="AA352" s="1107">
        <f>+tab!$C$156</f>
        <v>0.62</v>
      </c>
      <c r="AB352" s="1108" t="e">
        <f t="shared" si="369"/>
        <v>#VALUE!</v>
      </c>
      <c r="AC352" s="1108" t="e">
        <f t="shared" si="370"/>
        <v>#VALUE!</v>
      </c>
      <c r="AD352" s="1108" t="e">
        <f t="shared" si="371"/>
        <v>#VALUE!</v>
      </c>
      <c r="AE352" s="1086" t="e">
        <f t="shared" si="358"/>
        <v>#VALUE!</v>
      </c>
      <c r="AF352" s="1086">
        <f t="shared" si="359"/>
        <v>0</v>
      </c>
      <c r="AG352" s="1109">
        <f>IF(I352&gt;8,tab!C$157,tab!C$160)</f>
        <v>0.5</v>
      </c>
      <c r="AH352" s="1086">
        <f t="shared" si="360"/>
        <v>0</v>
      </c>
      <c r="AI352" s="1086">
        <f t="shared" si="361"/>
        <v>0</v>
      </c>
      <c r="AM352" s="51"/>
      <c r="AN352" s="51"/>
    </row>
    <row r="353" spans="3:40" ht="13.7" customHeight="1" x14ac:dyDescent="0.2">
      <c r="C353" s="45"/>
      <c r="D353" s="196" t="str">
        <f t="shared" si="390"/>
        <v/>
      </c>
      <c r="E353" s="196" t="str">
        <f t="shared" si="390"/>
        <v/>
      </c>
      <c r="F353" s="196" t="str">
        <f t="shared" si="390"/>
        <v/>
      </c>
      <c r="G353" s="48" t="str">
        <f t="shared" si="353"/>
        <v/>
      </c>
      <c r="H353" s="197" t="str">
        <f t="shared" si="362"/>
        <v/>
      </c>
      <c r="I353" s="48" t="str">
        <f t="shared" si="363"/>
        <v/>
      </c>
      <c r="J353" s="198" t="str">
        <f t="shared" si="354"/>
        <v/>
      </c>
      <c r="K353" s="199" t="str">
        <f t="shared" si="391"/>
        <v/>
      </c>
      <c r="L353" s="964"/>
      <c r="M353" s="961">
        <f t="shared" ref="M353:N353" si="399">IF(M291="","",M291)</f>
        <v>0</v>
      </c>
      <c r="N353" s="961">
        <f t="shared" si="399"/>
        <v>0</v>
      </c>
      <c r="O353" s="1026" t="str">
        <f t="shared" si="365"/>
        <v/>
      </c>
      <c r="P353" s="1026"/>
      <c r="Q353" s="1026" t="str">
        <f t="shared" si="366"/>
        <v/>
      </c>
      <c r="R353" s="964"/>
      <c r="S353" s="1027" t="str">
        <f t="shared" si="356"/>
        <v/>
      </c>
      <c r="T353" s="1015" t="str">
        <f t="shared" si="367"/>
        <v/>
      </c>
      <c r="U353" s="1133" t="str">
        <f t="shared" si="368"/>
        <v/>
      </c>
      <c r="V353" s="491"/>
      <c r="Z353" s="1106" t="str">
        <f t="shared" si="357"/>
        <v/>
      </c>
      <c r="AA353" s="1107">
        <f>+tab!$C$156</f>
        <v>0.62</v>
      </c>
      <c r="AB353" s="1108" t="e">
        <f t="shared" si="369"/>
        <v>#VALUE!</v>
      </c>
      <c r="AC353" s="1108" t="e">
        <f t="shared" si="370"/>
        <v>#VALUE!</v>
      </c>
      <c r="AD353" s="1108" t="e">
        <f t="shared" si="371"/>
        <v>#VALUE!</v>
      </c>
      <c r="AE353" s="1086" t="e">
        <f t="shared" si="358"/>
        <v>#VALUE!</v>
      </c>
      <c r="AF353" s="1086">
        <f t="shared" si="359"/>
        <v>0</v>
      </c>
      <c r="AG353" s="1109">
        <f>IF(I353&gt;8,tab!C$157,tab!C$160)</f>
        <v>0.5</v>
      </c>
      <c r="AH353" s="1086">
        <f t="shared" si="360"/>
        <v>0</v>
      </c>
      <c r="AI353" s="1086">
        <f t="shared" si="361"/>
        <v>0</v>
      </c>
      <c r="AM353" s="51"/>
      <c r="AN353" s="51"/>
    </row>
    <row r="354" spans="3:40" ht="13.7" customHeight="1" x14ac:dyDescent="0.2">
      <c r="C354" s="45"/>
      <c r="D354" s="196" t="str">
        <f t="shared" si="390"/>
        <v/>
      </c>
      <c r="E354" s="196" t="str">
        <f t="shared" si="390"/>
        <v/>
      </c>
      <c r="F354" s="196" t="str">
        <f t="shared" si="390"/>
        <v/>
      </c>
      <c r="G354" s="48" t="str">
        <f t="shared" si="353"/>
        <v/>
      </c>
      <c r="H354" s="197" t="str">
        <f t="shared" si="362"/>
        <v/>
      </c>
      <c r="I354" s="48" t="str">
        <f t="shared" si="363"/>
        <v/>
      </c>
      <c r="J354" s="198" t="str">
        <f t="shared" si="354"/>
        <v/>
      </c>
      <c r="K354" s="199" t="str">
        <f t="shared" si="391"/>
        <v/>
      </c>
      <c r="L354" s="964"/>
      <c r="M354" s="961">
        <f t="shared" ref="M354:N354" si="400">IF(M292="","",M292)</f>
        <v>0</v>
      </c>
      <c r="N354" s="961">
        <f t="shared" si="400"/>
        <v>0</v>
      </c>
      <c r="O354" s="1026" t="str">
        <f t="shared" si="365"/>
        <v/>
      </c>
      <c r="P354" s="1026"/>
      <c r="Q354" s="1026" t="str">
        <f t="shared" si="366"/>
        <v/>
      </c>
      <c r="R354" s="964"/>
      <c r="S354" s="1027" t="str">
        <f t="shared" si="356"/>
        <v/>
      </c>
      <c r="T354" s="1015" t="str">
        <f t="shared" si="367"/>
        <v/>
      </c>
      <c r="U354" s="1133" t="str">
        <f t="shared" si="368"/>
        <v/>
      </c>
      <c r="V354" s="491"/>
      <c r="Z354" s="1106" t="str">
        <f t="shared" si="357"/>
        <v/>
      </c>
      <c r="AA354" s="1107">
        <f>+tab!$C$156</f>
        <v>0.62</v>
      </c>
      <c r="AB354" s="1108" t="e">
        <f t="shared" si="369"/>
        <v>#VALUE!</v>
      </c>
      <c r="AC354" s="1108" t="e">
        <f t="shared" si="370"/>
        <v>#VALUE!</v>
      </c>
      <c r="AD354" s="1108" t="e">
        <f t="shared" si="371"/>
        <v>#VALUE!</v>
      </c>
      <c r="AE354" s="1086" t="e">
        <f t="shared" si="358"/>
        <v>#VALUE!</v>
      </c>
      <c r="AF354" s="1086">
        <f t="shared" si="359"/>
        <v>0</v>
      </c>
      <c r="AG354" s="1109">
        <f>IF(I354&gt;8,tab!C$157,tab!C$160)</f>
        <v>0.5</v>
      </c>
      <c r="AH354" s="1086">
        <f t="shared" si="360"/>
        <v>0</v>
      </c>
      <c r="AI354" s="1086">
        <f t="shared" si="361"/>
        <v>0</v>
      </c>
      <c r="AM354" s="51"/>
      <c r="AN354" s="51"/>
    </row>
    <row r="355" spans="3:40" ht="13.7" customHeight="1" x14ac:dyDescent="0.2">
      <c r="C355" s="45"/>
      <c r="D355" s="196" t="str">
        <f t="shared" si="390"/>
        <v/>
      </c>
      <c r="E355" s="196" t="str">
        <f t="shared" si="390"/>
        <v/>
      </c>
      <c r="F355" s="196" t="str">
        <f t="shared" si="390"/>
        <v/>
      </c>
      <c r="G355" s="48" t="str">
        <f t="shared" si="353"/>
        <v/>
      </c>
      <c r="H355" s="197" t="str">
        <f t="shared" si="362"/>
        <v/>
      </c>
      <c r="I355" s="48" t="str">
        <f t="shared" si="363"/>
        <v/>
      </c>
      <c r="J355" s="198" t="str">
        <f t="shared" si="354"/>
        <v/>
      </c>
      <c r="K355" s="199" t="str">
        <f t="shared" si="391"/>
        <v/>
      </c>
      <c r="L355" s="964"/>
      <c r="M355" s="961">
        <f t="shared" ref="M355:N355" si="401">IF(M293="","",M293)</f>
        <v>0</v>
      </c>
      <c r="N355" s="961">
        <f t="shared" si="401"/>
        <v>0</v>
      </c>
      <c r="O355" s="1026" t="str">
        <f t="shared" si="365"/>
        <v/>
      </c>
      <c r="P355" s="1026"/>
      <c r="Q355" s="1026" t="str">
        <f t="shared" si="366"/>
        <v/>
      </c>
      <c r="R355" s="964"/>
      <c r="S355" s="1027" t="str">
        <f t="shared" si="356"/>
        <v/>
      </c>
      <c r="T355" s="1015" t="str">
        <f t="shared" si="367"/>
        <v/>
      </c>
      <c r="U355" s="1133" t="str">
        <f t="shared" si="368"/>
        <v/>
      </c>
      <c r="V355" s="491"/>
      <c r="Z355" s="1106" t="str">
        <f t="shared" si="357"/>
        <v/>
      </c>
      <c r="AA355" s="1107">
        <f>+tab!$C$156</f>
        <v>0.62</v>
      </c>
      <c r="AB355" s="1108" t="e">
        <f t="shared" si="369"/>
        <v>#VALUE!</v>
      </c>
      <c r="AC355" s="1108" t="e">
        <f t="shared" si="370"/>
        <v>#VALUE!</v>
      </c>
      <c r="AD355" s="1108" t="e">
        <f t="shared" si="371"/>
        <v>#VALUE!</v>
      </c>
      <c r="AE355" s="1086" t="e">
        <f t="shared" si="358"/>
        <v>#VALUE!</v>
      </c>
      <c r="AF355" s="1086">
        <f t="shared" si="359"/>
        <v>0</v>
      </c>
      <c r="AG355" s="1109">
        <f>IF(I355&gt;8,tab!C$157,tab!C$160)</f>
        <v>0.5</v>
      </c>
      <c r="AH355" s="1086">
        <f t="shared" si="360"/>
        <v>0</v>
      </c>
      <c r="AI355" s="1086">
        <f t="shared" si="361"/>
        <v>0</v>
      </c>
      <c r="AM355" s="51"/>
      <c r="AN355" s="51"/>
    </row>
    <row r="356" spans="3:40" ht="13.7" customHeight="1" x14ac:dyDescent="0.2">
      <c r="C356" s="45"/>
      <c r="D356" s="196" t="str">
        <f t="shared" si="390"/>
        <v/>
      </c>
      <c r="E356" s="196" t="str">
        <f t="shared" si="390"/>
        <v/>
      </c>
      <c r="F356" s="196" t="str">
        <f t="shared" si="390"/>
        <v/>
      </c>
      <c r="G356" s="48" t="str">
        <f t="shared" si="353"/>
        <v/>
      </c>
      <c r="H356" s="197" t="str">
        <f t="shared" si="362"/>
        <v/>
      </c>
      <c r="I356" s="48" t="str">
        <f t="shared" si="363"/>
        <v/>
      </c>
      <c r="J356" s="198" t="str">
        <f t="shared" si="354"/>
        <v/>
      </c>
      <c r="K356" s="199" t="str">
        <f t="shared" si="391"/>
        <v/>
      </c>
      <c r="L356" s="964"/>
      <c r="M356" s="961">
        <f t="shared" ref="M356:N356" si="402">IF(M294="","",M294)</f>
        <v>0</v>
      </c>
      <c r="N356" s="961">
        <f t="shared" si="402"/>
        <v>0</v>
      </c>
      <c r="O356" s="1026" t="str">
        <f t="shared" si="365"/>
        <v/>
      </c>
      <c r="P356" s="1026"/>
      <c r="Q356" s="1026" t="str">
        <f t="shared" si="366"/>
        <v/>
      </c>
      <c r="R356" s="964"/>
      <c r="S356" s="1027" t="str">
        <f t="shared" si="356"/>
        <v/>
      </c>
      <c r="T356" s="1015" t="str">
        <f t="shared" si="367"/>
        <v/>
      </c>
      <c r="U356" s="1133" t="str">
        <f t="shared" si="368"/>
        <v/>
      </c>
      <c r="V356" s="491"/>
      <c r="Z356" s="1106" t="str">
        <f t="shared" si="357"/>
        <v/>
      </c>
      <c r="AA356" s="1107">
        <f>+tab!$C$156</f>
        <v>0.62</v>
      </c>
      <c r="AB356" s="1108" t="e">
        <f t="shared" si="369"/>
        <v>#VALUE!</v>
      </c>
      <c r="AC356" s="1108" t="e">
        <f t="shared" si="370"/>
        <v>#VALUE!</v>
      </c>
      <c r="AD356" s="1108" t="e">
        <f t="shared" si="371"/>
        <v>#VALUE!</v>
      </c>
      <c r="AE356" s="1086" t="e">
        <f t="shared" si="358"/>
        <v>#VALUE!</v>
      </c>
      <c r="AF356" s="1086">
        <f t="shared" si="359"/>
        <v>0</v>
      </c>
      <c r="AG356" s="1109">
        <f>IF(I356&gt;8,tab!C$157,tab!C$160)</f>
        <v>0.5</v>
      </c>
      <c r="AH356" s="1086">
        <f t="shared" si="360"/>
        <v>0</v>
      </c>
      <c r="AI356" s="1086">
        <f t="shared" si="361"/>
        <v>0</v>
      </c>
      <c r="AM356" s="51"/>
      <c r="AN356" s="51"/>
    </row>
    <row r="357" spans="3:40" ht="13.7" customHeight="1" x14ac:dyDescent="0.2">
      <c r="C357" s="45"/>
      <c r="D357" s="196" t="str">
        <f t="shared" si="390"/>
        <v/>
      </c>
      <c r="E357" s="196" t="str">
        <f t="shared" si="390"/>
        <v/>
      </c>
      <c r="F357" s="196" t="str">
        <f t="shared" si="390"/>
        <v/>
      </c>
      <c r="G357" s="48" t="str">
        <f t="shared" si="353"/>
        <v/>
      </c>
      <c r="H357" s="197" t="str">
        <f t="shared" si="362"/>
        <v/>
      </c>
      <c r="I357" s="48" t="str">
        <f t="shared" si="363"/>
        <v/>
      </c>
      <c r="J357" s="198" t="str">
        <f t="shared" si="354"/>
        <v/>
      </c>
      <c r="K357" s="199" t="str">
        <f t="shared" si="391"/>
        <v/>
      </c>
      <c r="L357" s="964"/>
      <c r="M357" s="961">
        <f t="shared" ref="M357:N357" si="403">IF(M295="","",M295)</f>
        <v>0</v>
      </c>
      <c r="N357" s="961">
        <f t="shared" si="403"/>
        <v>0</v>
      </c>
      <c r="O357" s="1026" t="str">
        <f t="shared" si="365"/>
        <v/>
      </c>
      <c r="P357" s="1026"/>
      <c r="Q357" s="1026" t="str">
        <f t="shared" si="366"/>
        <v/>
      </c>
      <c r="R357" s="964"/>
      <c r="S357" s="1027" t="str">
        <f t="shared" si="356"/>
        <v/>
      </c>
      <c r="T357" s="1015" t="str">
        <f t="shared" si="367"/>
        <v/>
      </c>
      <c r="U357" s="1133" t="str">
        <f t="shared" si="368"/>
        <v/>
      </c>
      <c r="V357" s="491"/>
      <c r="Z357" s="1106" t="str">
        <f t="shared" si="357"/>
        <v/>
      </c>
      <c r="AA357" s="1107">
        <f>+tab!$C$156</f>
        <v>0.62</v>
      </c>
      <c r="AB357" s="1108" t="e">
        <f t="shared" si="369"/>
        <v>#VALUE!</v>
      </c>
      <c r="AC357" s="1108" t="e">
        <f t="shared" si="370"/>
        <v>#VALUE!</v>
      </c>
      <c r="AD357" s="1108" t="e">
        <f t="shared" si="371"/>
        <v>#VALUE!</v>
      </c>
      <c r="AE357" s="1086" t="e">
        <f t="shared" si="358"/>
        <v>#VALUE!</v>
      </c>
      <c r="AF357" s="1086">
        <f t="shared" si="359"/>
        <v>0</v>
      </c>
      <c r="AG357" s="1109">
        <f>IF(I357&gt;8,tab!C$157,tab!C$160)</f>
        <v>0.5</v>
      </c>
      <c r="AH357" s="1086">
        <f t="shared" si="360"/>
        <v>0</v>
      </c>
      <c r="AI357" s="1086">
        <f t="shared" si="361"/>
        <v>0</v>
      </c>
      <c r="AM357" s="51"/>
      <c r="AN357" s="51"/>
    </row>
    <row r="358" spans="3:40" ht="13.7" customHeight="1" x14ac:dyDescent="0.2">
      <c r="C358" s="45"/>
      <c r="D358" s="196" t="str">
        <f t="shared" si="390"/>
        <v/>
      </c>
      <c r="E358" s="196" t="str">
        <f t="shared" si="390"/>
        <v/>
      </c>
      <c r="F358" s="196" t="str">
        <f t="shared" si="390"/>
        <v/>
      </c>
      <c r="G358" s="48" t="str">
        <f t="shared" si="353"/>
        <v/>
      </c>
      <c r="H358" s="197" t="str">
        <f t="shared" si="362"/>
        <v/>
      </c>
      <c r="I358" s="48" t="str">
        <f t="shared" si="363"/>
        <v/>
      </c>
      <c r="J358" s="198" t="str">
        <f t="shared" si="354"/>
        <v/>
      </c>
      <c r="K358" s="199" t="str">
        <f t="shared" si="391"/>
        <v/>
      </c>
      <c r="L358" s="964"/>
      <c r="M358" s="961">
        <f t="shared" ref="M358:N358" si="404">IF(M296="","",M296)</f>
        <v>0</v>
      </c>
      <c r="N358" s="961">
        <f t="shared" si="404"/>
        <v>0</v>
      </c>
      <c r="O358" s="1026" t="str">
        <f t="shared" si="365"/>
        <v/>
      </c>
      <c r="P358" s="1026"/>
      <c r="Q358" s="1026" t="str">
        <f t="shared" si="366"/>
        <v/>
      </c>
      <c r="R358" s="964"/>
      <c r="S358" s="1027" t="str">
        <f t="shared" ref="S358:S375" si="405">IF(K358="","",(1659*K358-Q358)*AC358)</f>
        <v/>
      </c>
      <c r="T358" s="1015" t="str">
        <f t="shared" si="367"/>
        <v/>
      </c>
      <c r="U358" s="1133" t="str">
        <f t="shared" si="368"/>
        <v/>
      </c>
      <c r="V358" s="491"/>
      <c r="Z358" s="1106" t="str">
        <f t="shared" ref="Z358:Z375" si="406">IF(I358="","",VLOOKUP(I358,Schaal2014,J358+1,FALSE))</f>
        <v/>
      </c>
      <c r="AA358" s="1107">
        <f>+tab!$C$156</f>
        <v>0.62</v>
      </c>
      <c r="AB358" s="1108" t="e">
        <f t="shared" si="369"/>
        <v>#VALUE!</v>
      </c>
      <c r="AC358" s="1108" t="e">
        <f t="shared" si="370"/>
        <v>#VALUE!</v>
      </c>
      <c r="AD358" s="1108" t="e">
        <f t="shared" si="371"/>
        <v>#VALUE!</v>
      </c>
      <c r="AE358" s="1086" t="e">
        <f t="shared" ref="AE358:AE375" si="407">O358+P358</f>
        <v>#VALUE!</v>
      </c>
      <c r="AF358" s="1086">
        <f t="shared" ref="AF358:AF375" si="408">M358+N358</f>
        <v>0</v>
      </c>
      <c r="AG358" s="1109">
        <f>IF(I358&gt;8,tab!C$157,tab!C$160)</f>
        <v>0.5</v>
      </c>
      <c r="AH358" s="1086">
        <f t="shared" ref="AH358:AH375" si="409">IF(G358&lt;25,0,IF(G358=25,25,IF(G358&lt;40,0,IF(G358=40,40,IF(G358&gt;=40,0)))))</f>
        <v>0</v>
      </c>
      <c r="AI358" s="1086">
        <f t="shared" ref="AI358:AI375" si="410">IF(AH358=25,Z358*1.08*K358/2,IF(AH358=40,Z358*1.08*K358,IF(AH358=0,0)))</f>
        <v>0</v>
      </c>
      <c r="AM358" s="51"/>
      <c r="AN358" s="51"/>
    </row>
    <row r="359" spans="3:40" ht="13.7" customHeight="1" x14ac:dyDescent="0.2">
      <c r="C359" s="45"/>
      <c r="D359" s="196" t="str">
        <f t="shared" si="390"/>
        <v/>
      </c>
      <c r="E359" s="196" t="str">
        <f t="shared" si="390"/>
        <v/>
      </c>
      <c r="F359" s="196" t="str">
        <f t="shared" si="390"/>
        <v/>
      </c>
      <c r="G359" s="48" t="str">
        <f t="shared" si="353"/>
        <v/>
      </c>
      <c r="H359" s="197" t="str">
        <f t="shared" si="362"/>
        <v/>
      </c>
      <c r="I359" s="48" t="str">
        <f t="shared" si="363"/>
        <v/>
      </c>
      <c r="J359" s="198" t="str">
        <f t="shared" si="354"/>
        <v/>
      </c>
      <c r="K359" s="199" t="str">
        <f t="shared" si="391"/>
        <v/>
      </c>
      <c r="L359" s="964"/>
      <c r="M359" s="961">
        <f t="shared" ref="M359:N359" si="411">IF(M297="","",M297)</f>
        <v>0</v>
      </c>
      <c r="N359" s="961">
        <f t="shared" si="411"/>
        <v>0</v>
      </c>
      <c r="O359" s="1026" t="str">
        <f t="shared" si="365"/>
        <v/>
      </c>
      <c r="P359" s="1026"/>
      <c r="Q359" s="1026" t="str">
        <f t="shared" si="366"/>
        <v/>
      </c>
      <c r="R359" s="964"/>
      <c r="S359" s="1027" t="str">
        <f t="shared" si="405"/>
        <v/>
      </c>
      <c r="T359" s="1015" t="str">
        <f t="shared" si="367"/>
        <v/>
      </c>
      <c r="U359" s="1133" t="str">
        <f t="shared" si="368"/>
        <v/>
      </c>
      <c r="V359" s="491"/>
      <c r="Z359" s="1106" t="str">
        <f t="shared" si="406"/>
        <v/>
      </c>
      <c r="AA359" s="1107">
        <f>+tab!$C$156</f>
        <v>0.62</v>
      </c>
      <c r="AB359" s="1108" t="e">
        <f t="shared" si="369"/>
        <v>#VALUE!</v>
      </c>
      <c r="AC359" s="1108" t="e">
        <f t="shared" si="370"/>
        <v>#VALUE!</v>
      </c>
      <c r="AD359" s="1108" t="e">
        <f t="shared" si="371"/>
        <v>#VALUE!</v>
      </c>
      <c r="AE359" s="1086" t="e">
        <f t="shared" si="407"/>
        <v>#VALUE!</v>
      </c>
      <c r="AF359" s="1086">
        <f t="shared" si="408"/>
        <v>0</v>
      </c>
      <c r="AG359" s="1109">
        <f>IF(I359&gt;8,tab!C$157,tab!C$160)</f>
        <v>0.5</v>
      </c>
      <c r="AH359" s="1086">
        <f t="shared" si="409"/>
        <v>0</v>
      </c>
      <c r="AI359" s="1086">
        <f t="shared" si="410"/>
        <v>0</v>
      </c>
      <c r="AM359" s="51"/>
      <c r="AN359" s="51"/>
    </row>
    <row r="360" spans="3:40" ht="13.7" customHeight="1" x14ac:dyDescent="0.2">
      <c r="C360" s="45"/>
      <c r="D360" s="196" t="str">
        <f t="shared" si="390"/>
        <v/>
      </c>
      <c r="E360" s="196" t="str">
        <f t="shared" si="390"/>
        <v/>
      </c>
      <c r="F360" s="196" t="str">
        <f t="shared" si="390"/>
        <v/>
      </c>
      <c r="G360" s="48" t="str">
        <f t="shared" si="353"/>
        <v/>
      </c>
      <c r="H360" s="197" t="str">
        <f t="shared" si="362"/>
        <v/>
      </c>
      <c r="I360" s="48" t="str">
        <f t="shared" si="363"/>
        <v/>
      </c>
      <c r="J360" s="198" t="str">
        <f t="shared" si="354"/>
        <v/>
      </c>
      <c r="K360" s="199" t="str">
        <f t="shared" si="391"/>
        <v/>
      </c>
      <c r="L360" s="964"/>
      <c r="M360" s="961">
        <f t="shared" ref="M360:N360" si="412">IF(M298="","",M298)</f>
        <v>0</v>
      </c>
      <c r="N360" s="961">
        <f t="shared" si="412"/>
        <v>0</v>
      </c>
      <c r="O360" s="1026" t="str">
        <f t="shared" si="365"/>
        <v/>
      </c>
      <c r="P360" s="1026"/>
      <c r="Q360" s="1026" t="str">
        <f t="shared" si="366"/>
        <v/>
      </c>
      <c r="R360" s="964"/>
      <c r="S360" s="1027" t="str">
        <f t="shared" si="405"/>
        <v/>
      </c>
      <c r="T360" s="1015" t="str">
        <f t="shared" si="367"/>
        <v/>
      </c>
      <c r="U360" s="1133" t="str">
        <f t="shared" si="368"/>
        <v/>
      </c>
      <c r="V360" s="491"/>
      <c r="Z360" s="1106" t="str">
        <f t="shared" si="406"/>
        <v/>
      </c>
      <c r="AA360" s="1107">
        <f>+tab!$C$156</f>
        <v>0.62</v>
      </c>
      <c r="AB360" s="1108" t="e">
        <f t="shared" si="369"/>
        <v>#VALUE!</v>
      </c>
      <c r="AC360" s="1108" t="e">
        <f t="shared" si="370"/>
        <v>#VALUE!</v>
      </c>
      <c r="AD360" s="1108" t="e">
        <f t="shared" si="371"/>
        <v>#VALUE!</v>
      </c>
      <c r="AE360" s="1086" t="e">
        <f t="shared" si="407"/>
        <v>#VALUE!</v>
      </c>
      <c r="AF360" s="1086">
        <f t="shared" si="408"/>
        <v>0</v>
      </c>
      <c r="AG360" s="1109">
        <f>IF(I360&gt;8,tab!C$157,tab!C$160)</f>
        <v>0.5</v>
      </c>
      <c r="AH360" s="1086">
        <f t="shared" si="409"/>
        <v>0</v>
      </c>
      <c r="AI360" s="1086">
        <f t="shared" si="410"/>
        <v>0</v>
      </c>
      <c r="AM360" s="51"/>
      <c r="AN360" s="51"/>
    </row>
    <row r="361" spans="3:40" ht="13.7" customHeight="1" x14ac:dyDescent="0.2">
      <c r="C361" s="45"/>
      <c r="D361" s="196" t="str">
        <f t="shared" si="390"/>
        <v/>
      </c>
      <c r="E361" s="196" t="str">
        <f t="shared" si="390"/>
        <v/>
      </c>
      <c r="F361" s="196" t="str">
        <f t="shared" si="390"/>
        <v/>
      </c>
      <c r="G361" s="48" t="str">
        <f t="shared" si="353"/>
        <v/>
      </c>
      <c r="H361" s="197" t="str">
        <f t="shared" si="362"/>
        <v/>
      </c>
      <c r="I361" s="48" t="str">
        <f t="shared" si="363"/>
        <v/>
      </c>
      <c r="J361" s="198" t="str">
        <f t="shared" si="354"/>
        <v/>
      </c>
      <c r="K361" s="199" t="str">
        <f t="shared" si="391"/>
        <v/>
      </c>
      <c r="L361" s="964"/>
      <c r="M361" s="961">
        <f t="shared" ref="M361:N361" si="413">IF(M299="","",M299)</f>
        <v>0</v>
      </c>
      <c r="N361" s="961">
        <f t="shared" si="413"/>
        <v>0</v>
      </c>
      <c r="O361" s="1026" t="str">
        <f t="shared" si="365"/>
        <v/>
      </c>
      <c r="P361" s="1026"/>
      <c r="Q361" s="1026" t="str">
        <f t="shared" si="366"/>
        <v/>
      </c>
      <c r="R361" s="964"/>
      <c r="S361" s="1027" t="str">
        <f t="shared" si="405"/>
        <v/>
      </c>
      <c r="T361" s="1015" t="str">
        <f t="shared" si="367"/>
        <v/>
      </c>
      <c r="U361" s="1133" t="str">
        <f t="shared" si="368"/>
        <v/>
      </c>
      <c r="V361" s="491"/>
      <c r="Z361" s="1106" t="str">
        <f t="shared" si="406"/>
        <v/>
      </c>
      <c r="AA361" s="1107">
        <f>+tab!$C$156</f>
        <v>0.62</v>
      </c>
      <c r="AB361" s="1108" t="e">
        <f t="shared" si="369"/>
        <v>#VALUE!</v>
      </c>
      <c r="AC361" s="1108" t="e">
        <f t="shared" si="370"/>
        <v>#VALUE!</v>
      </c>
      <c r="AD361" s="1108" t="e">
        <f t="shared" si="371"/>
        <v>#VALUE!</v>
      </c>
      <c r="AE361" s="1086" t="e">
        <f t="shared" si="407"/>
        <v>#VALUE!</v>
      </c>
      <c r="AF361" s="1086">
        <f t="shared" si="408"/>
        <v>0</v>
      </c>
      <c r="AG361" s="1109">
        <f>IF(I361&gt;8,tab!C$157,tab!C$160)</f>
        <v>0.5</v>
      </c>
      <c r="AH361" s="1086">
        <f t="shared" si="409"/>
        <v>0</v>
      </c>
      <c r="AI361" s="1086">
        <f t="shared" si="410"/>
        <v>0</v>
      </c>
      <c r="AM361" s="51"/>
      <c r="AN361" s="51"/>
    </row>
    <row r="362" spans="3:40" ht="13.7" customHeight="1" x14ac:dyDescent="0.2">
      <c r="C362" s="45"/>
      <c r="D362" s="196" t="str">
        <f t="shared" si="390"/>
        <v/>
      </c>
      <c r="E362" s="196" t="str">
        <f t="shared" si="390"/>
        <v/>
      </c>
      <c r="F362" s="196" t="str">
        <f t="shared" si="390"/>
        <v/>
      </c>
      <c r="G362" s="48" t="str">
        <f t="shared" si="353"/>
        <v/>
      </c>
      <c r="H362" s="197" t="str">
        <f t="shared" si="362"/>
        <v/>
      </c>
      <c r="I362" s="48" t="str">
        <f t="shared" si="363"/>
        <v/>
      </c>
      <c r="J362" s="198" t="str">
        <f t="shared" si="354"/>
        <v/>
      </c>
      <c r="K362" s="199" t="str">
        <f t="shared" si="391"/>
        <v/>
      </c>
      <c r="L362" s="964"/>
      <c r="M362" s="961">
        <f t="shared" ref="M362:N362" si="414">IF(M300="","",M300)</f>
        <v>0</v>
      </c>
      <c r="N362" s="961">
        <f t="shared" si="414"/>
        <v>0</v>
      </c>
      <c r="O362" s="1026" t="str">
        <f t="shared" si="365"/>
        <v/>
      </c>
      <c r="P362" s="1026"/>
      <c r="Q362" s="1026" t="str">
        <f t="shared" si="366"/>
        <v/>
      </c>
      <c r="R362" s="964"/>
      <c r="S362" s="1027" t="str">
        <f t="shared" si="405"/>
        <v/>
      </c>
      <c r="T362" s="1015" t="str">
        <f t="shared" si="367"/>
        <v/>
      </c>
      <c r="U362" s="1133" t="str">
        <f t="shared" si="368"/>
        <v/>
      </c>
      <c r="V362" s="491"/>
      <c r="Z362" s="1106" t="str">
        <f t="shared" si="406"/>
        <v/>
      </c>
      <c r="AA362" s="1107">
        <f>+tab!$C$156</f>
        <v>0.62</v>
      </c>
      <c r="AB362" s="1108" t="e">
        <f t="shared" si="369"/>
        <v>#VALUE!</v>
      </c>
      <c r="AC362" s="1108" t="e">
        <f t="shared" si="370"/>
        <v>#VALUE!</v>
      </c>
      <c r="AD362" s="1108" t="e">
        <f t="shared" si="371"/>
        <v>#VALUE!</v>
      </c>
      <c r="AE362" s="1086" t="e">
        <f t="shared" si="407"/>
        <v>#VALUE!</v>
      </c>
      <c r="AF362" s="1086">
        <f t="shared" si="408"/>
        <v>0</v>
      </c>
      <c r="AG362" s="1109">
        <f>IF(I362&gt;8,tab!C$157,tab!C$160)</f>
        <v>0.5</v>
      </c>
      <c r="AH362" s="1086">
        <f t="shared" si="409"/>
        <v>0</v>
      </c>
      <c r="AI362" s="1086">
        <f t="shared" si="410"/>
        <v>0</v>
      </c>
      <c r="AM362" s="51"/>
      <c r="AN362" s="51"/>
    </row>
    <row r="363" spans="3:40" ht="13.7" customHeight="1" x14ac:dyDescent="0.2">
      <c r="C363" s="45"/>
      <c r="D363" s="196" t="str">
        <f t="shared" si="390"/>
        <v/>
      </c>
      <c r="E363" s="196" t="str">
        <f t="shared" si="390"/>
        <v/>
      </c>
      <c r="F363" s="196" t="str">
        <f t="shared" si="390"/>
        <v/>
      </c>
      <c r="G363" s="48" t="str">
        <f t="shared" si="353"/>
        <v/>
      </c>
      <c r="H363" s="197" t="str">
        <f t="shared" si="362"/>
        <v/>
      </c>
      <c r="I363" s="48" t="str">
        <f t="shared" si="363"/>
        <v/>
      </c>
      <c r="J363" s="198" t="str">
        <f t="shared" si="354"/>
        <v/>
      </c>
      <c r="K363" s="199" t="str">
        <f t="shared" si="391"/>
        <v/>
      </c>
      <c r="L363" s="964"/>
      <c r="M363" s="961">
        <f t="shared" ref="M363:N363" si="415">IF(M301="","",M301)</f>
        <v>0</v>
      </c>
      <c r="N363" s="961">
        <f t="shared" si="415"/>
        <v>0</v>
      </c>
      <c r="O363" s="1026" t="str">
        <f t="shared" si="365"/>
        <v/>
      </c>
      <c r="P363" s="1026"/>
      <c r="Q363" s="1026" t="str">
        <f t="shared" si="366"/>
        <v/>
      </c>
      <c r="R363" s="964"/>
      <c r="S363" s="1027" t="str">
        <f t="shared" si="405"/>
        <v/>
      </c>
      <c r="T363" s="1015" t="str">
        <f t="shared" si="367"/>
        <v/>
      </c>
      <c r="U363" s="1133" t="str">
        <f t="shared" si="368"/>
        <v/>
      </c>
      <c r="V363" s="491"/>
      <c r="Z363" s="1106" t="str">
        <f t="shared" si="406"/>
        <v/>
      </c>
      <c r="AA363" s="1107">
        <f>+tab!$C$156</f>
        <v>0.62</v>
      </c>
      <c r="AB363" s="1108" t="e">
        <f t="shared" si="369"/>
        <v>#VALUE!</v>
      </c>
      <c r="AC363" s="1108" t="e">
        <f t="shared" si="370"/>
        <v>#VALUE!</v>
      </c>
      <c r="AD363" s="1108" t="e">
        <f t="shared" si="371"/>
        <v>#VALUE!</v>
      </c>
      <c r="AE363" s="1086" t="e">
        <f t="shared" si="407"/>
        <v>#VALUE!</v>
      </c>
      <c r="AF363" s="1086">
        <f t="shared" si="408"/>
        <v>0</v>
      </c>
      <c r="AG363" s="1109">
        <f>IF(I363&gt;8,tab!C$157,tab!C$160)</f>
        <v>0.5</v>
      </c>
      <c r="AH363" s="1086">
        <f t="shared" si="409"/>
        <v>0</v>
      </c>
      <c r="AI363" s="1086">
        <f t="shared" si="410"/>
        <v>0</v>
      </c>
      <c r="AM363" s="51"/>
      <c r="AN363" s="51"/>
    </row>
    <row r="364" spans="3:40" ht="13.7" customHeight="1" x14ac:dyDescent="0.2">
      <c r="C364" s="45"/>
      <c r="D364" s="196" t="str">
        <f t="shared" si="390"/>
        <v/>
      </c>
      <c r="E364" s="196" t="str">
        <f t="shared" si="390"/>
        <v/>
      </c>
      <c r="F364" s="196" t="str">
        <f t="shared" si="390"/>
        <v/>
      </c>
      <c r="G364" s="48" t="str">
        <f t="shared" si="353"/>
        <v/>
      </c>
      <c r="H364" s="197" t="str">
        <f t="shared" si="362"/>
        <v/>
      </c>
      <c r="I364" s="48" t="str">
        <f t="shared" si="363"/>
        <v/>
      </c>
      <c r="J364" s="198" t="str">
        <f t="shared" si="354"/>
        <v/>
      </c>
      <c r="K364" s="199" t="str">
        <f t="shared" si="391"/>
        <v/>
      </c>
      <c r="L364" s="964"/>
      <c r="M364" s="961">
        <f t="shared" ref="M364:N364" si="416">IF(M302="","",M302)</f>
        <v>0</v>
      </c>
      <c r="N364" s="961">
        <f t="shared" si="416"/>
        <v>0</v>
      </c>
      <c r="O364" s="1026" t="str">
        <f t="shared" si="365"/>
        <v/>
      </c>
      <c r="P364" s="1026"/>
      <c r="Q364" s="1026" t="str">
        <f t="shared" si="366"/>
        <v/>
      </c>
      <c r="R364" s="964"/>
      <c r="S364" s="1027" t="str">
        <f t="shared" si="405"/>
        <v/>
      </c>
      <c r="T364" s="1015" t="str">
        <f t="shared" si="367"/>
        <v/>
      </c>
      <c r="U364" s="1133" t="str">
        <f t="shared" si="368"/>
        <v/>
      </c>
      <c r="V364" s="491"/>
      <c r="Z364" s="1106" t="str">
        <f t="shared" si="406"/>
        <v/>
      </c>
      <c r="AA364" s="1107">
        <f>+tab!$C$156</f>
        <v>0.62</v>
      </c>
      <c r="AB364" s="1108" t="e">
        <f t="shared" si="369"/>
        <v>#VALUE!</v>
      </c>
      <c r="AC364" s="1108" t="e">
        <f t="shared" si="370"/>
        <v>#VALUE!</v>
      </c>
      <c r="AD364" s="1108" t="e">
        <f t="shared" si="371"/>
        <v>#VALUE!</v>
      </c>
      <c r="AE364" s="1086" t="e">
        <f t="shared" si="407"/>
        <v>#VALUE!</v>
      </c>
      <c r="AF364" s="1086">
        <f t="shared" si="408"/>
        <v>0</v>
      </c>
      <c r="AG364" s="1109">
        <f>IF(I364&gt;8,tab!C$157,tab!C$160)</f>
        <v>0.5</v>
      </c>
      <c r="AH364" s="1086">
        <f t="shared" si="409"/>
        <v>0</v>
      </c>
      <c r="AI364" s="1086">
        <f t="shared" si="410"/>
        <v>0</v>
      </c>
      <c r="AM364" s="51"/>
      <c r="AN364" s="51"/>
    </row>
    <row r="365" spans="3:40" ht="13.7" customHeight="1" x14ac:dyDescent="0.2">
      <c r="C365" s="45"/>
      <c r="D365" s="196" t="str">
        <f t="shared" si="390"/>
        <v/>
      </c>
      <c r="E365" s="196" t="str">
        <f t="shared" si="390"/>
        <v/>
      </c>
      <c r="F365" s="196" t="str">
        <f t="shared" si="390"/>
        <v/>
      </c>
      <c r="G365" s="48" t="str">
        <f t="shared" si="353"/>
        <v/>
      </c>
      <c r="H365" s="197" t="str">
        <f t="shared" si="362"/>
        <v/>
      </c>
      <c r="I365" s="48" t="str">
        <f t="shared" si="363"/>
        <v/>
      </c>
      <c r="J365" s="198" t="str">
        <f t="shared" si="354"/>
        <v/>
      </c>
      <c r="K365" s="199" t="str">
        <f t="shared" si="391"/>
        <v/>
      </c>
      <c r="L365" s="964"/>
      <c r="M365" s="961">
        <f t="shared" ref="M365:N365" si="417">IF(M303="","",M303)</f>
        <v>0</v>
      </c>
      <c r="N365" s="961">
        <f t="shared" si="417"/>
        <v>0</v>
      </c>
      <c r="O365" s="1026" t="str">
        <f t="shared" si="365"/>
        <v/>
      </c>
      <c r="P365" s="1026"/>
      <c r="Q365" s="1026" t="str">
        <f t="shared" si="366"/>
        <v/>
      </c>
      <c r="R365" s="964"/>
      <c r="S365" s="1027" t="str">
        <f t="shared" si="405"/>
        <v/>
      </c>
      <c r="T365" s="1015" t="str">
        <f t="shared" si="367"/>
        <v/>
      </c>
      <c r="U365" s="1133" t="str">
        <f t="shared" si="368"/>
        <v/>
      </c>
      <c r="V365" s="491"/>
      <c r="Z365" s="1106" t="str">
        <f t="shared" si="406"/>
        <v/>
      </c>
      <c r="AA365" s="1107">
        <f>+tab!$C$156</f>
        <v>0.62</v>
      </c>
      <c r="AB365" s="1108" t="e">
        <f t="shared" si="369"/>
        <v>#VALUE!</v>
      </c>
      <c r="AC365" s="1108" t="e">
        <f t="shared" si="370"/>
        <v>#VALUE!</v>
      </c>
      <c r="AD365" s="1108" t="e">
        <f t="shared" si="371"/>
        <v>#VALUE!</v>
      </c>
      <c r="AE365" s="1086" t="e">
        <f t="shared" si="407"/>
        <v>#VALUE!</v>
      </c>
      <c r="AF365" s="1086">
        <f t="shared" si="408"/>
        <v>0</v>
      </c>
      <c r="AG365" s="1109">
        <f>IF(I365&gt;8,tab!C$157,tab!C$160)</f>
        <v>0.5</v>
      </c>
      <c r="AH365" s="1086">
        <f t="shared" si="409"/>
        <v>0</v>
      </c>
      <c r="AI365" s="1086">
        <f t="shared" si="410"/>
        <v>0</v>
      </c>
      <c r="AM365" s="51"/>
      <c r="AN365" s="51"/>
    </row>
    <row r="366" spans="3:40" ht="13.7" customHeight="1" x14ac:dyDescent="0.2">
      <c r="C366" s="45"/>
      <c r="D366" s="196" t="str">
        <f t="shared" ref="D366:F375" si="418">IF(D304=0,"",D304)</f>
        <v/>
      </c>
      <c r="E366" s="196" t="str">
        <f t="shared" si="418"/>
        <v/>
      </c>
      <c r="F366" s="196" t="str">
        <f t="shared" si="418"/>
        <v/>
      </c>
      <c r="G366" s="48" t="str">
        <f t="shared" si="353"/>
        <v/>
      </c>
      <c r="H366" s="197" t="str">
        <f t="shared" si="362"/>
        <v/>
      </c>
      <c r="I366" s="48" t="str">
        <f t="shared" si="363"/>
        <v/>
      </c>
      <c r="J366" s="198" t="str">
        <f t="shared" si="354"/>
        <v/>
      </c>
      <c r="K366" s="199" t="str">
        <f t="shared" ref="K366:K375" si="419">IF(K304="","",K304)</f>
        <v/>
      </c>
      <c r="L366" s="964"/>
      <c r="M366" s="961">
        <f t="shared" ref="M366:N366" si="420">IF(M304="","",M304)</f>
        <v>0</v>
      </c>
      <c r="N366" s="961">
        <f t="shared" si="420"/>
        <v>0</v>
      </c>
      <c r="O366" s="1026" t="str">
        <f t="shared" si="365"/>
        <v/>
      </c>
      <c r="P366" s="1026"/>
      <c r="Q366" s="1026" t="str">
        <f t="shared" si="366"/>
        <v/>
      </c>
      <c r="R366" s="964"/>
      <c r="S366" s="1027" t="str">
        <f t="shared" si="405"/>
        <v/>
      </c>
      <c r="T366" s="1015" t="str">
        <f t="shared" si="367"/>
        <v/>
      </c>
      <c r="U366" s="1133" t="str">
        <f t="shared" si="368"/>
        <v/>
      </c>
      <c r="V366" s="491"/>
      <c r="Z366" s="1106" t="str">
        <f t="shared" si="406"/>
        <v/>
      </c>
      <c r="AA366" s="1107">
        <f>+tab!$C$156</f>
        <v>0.62</v>
      </c>
      <c r="AB366" s="1108" t="e">
        <f t="shared" si="369"/>
        <v>#VALUE!</v>
      </c>
      <c r="AC366" s="1108" t="e">
        <f t="shared" si="370"/>
        <v>#VALUE!</v>
      </c>
      <c r="AD366" s="1108" t="e">
        <f t="shared" si="371"/>
        <v>#VALUE!</v>
      </c>
      <c r="AE366" s="1086" t="e">
        <f t="shared" si="407"/>
        <v>#VALUE!</v>
      </c>
      <c r="AF366" s="1086">
        <f t="shared" si="408"/>
        <v>0</v>
      </c>
      <c r="AG366" s="1109">
        <f>IF(I366&gt;8,tab!C$157,tab!C$160)</f>
        <v>0.5</v>
      </c>
      <c r="AH366" s="1086">
        <f t="shared" si="409"/>
        <v>0</v>
      </c>
      <c r="AI366" s="1086">
        <f t="shared" si="410"/>
        <v>0</v>
      </c>
      <c r="AM366" s="51"/>
      <c r="AN366" s="51"/>
    </row>
    <row r="367" spans="3:40" ht="13.7" customHeight="1" x14ac:dyDescent="0.2">
      <c r="C367" s="45"/>
      <c r="D367" s="196" t="str">
        <f t="shared" si="418"/>
        <v/>
      </c>
      <c r="E367" s="196" t="str">
        <f t="shared" si="418"/>
        <v/>
      </c>
      <c r="F367" s="196" t="str">
        <f t="shared" si="418"/>
        <v/>
      </c>
      <c r="G367" s="48" t="str">
        <f t="shared" si="353"/>
        <v/>
      </c>
      <c r="H367" s="197" t="str">
        <f t="shared" si="362"/>
        <v/>
      </c>
      <c r="I367" s="48" t="str">
        <f t="shared" si="363"/>
        <v/>
      </c>
      <c r="J367" s="198" t="str">
        <f t="shared" si="354"/>
        <v/>
      </c>
      <c r="K367" s="199" t="str">
        <f t="shared" si="419"/>
        <v/>
      </c>
      <c r="L367" s="964"/>
      <c r="M367" s="961">
        <f t="shared" ref="M367:N367" si="421">IF(M305="","",M305)</f>
        <v>0</v>
      </c>
      <c r="N367" s="961">
        <f t="shared" si="421"/>
        <v>0</v>
      </c>
      <c r="O367" s="1026" t="str">
        <f t="shared" si="365"/>
        <v/>
      </c>
      <c r="P367" s="1026"/>
      <c r="Q367" s="1026" t="str">
        <f t="shared" si="366"/>
        <v/>
      </c>
      <c r="R367" s="964"/>
      <c r="S367" s="1027" t="str">
        <f t="shared" si="405"/>
        <v/>
      </c>
      <c r="T367" s="1015" t="str">
        <f t="shared" si="367"/>
        <v/>
      </c>
      <c r="U367" s="1133" t="str">
        <f t="shared" si="368"/>
        <v/>
      </c>
      <c r="V367" s="491"/>
      <c r="Z367" s="1106" t="str">
        <f t="shared" si="406"/>
        <v/>
      </c>
      <c r="AA367" s="1107">
        <f>+tab!$C$156</f>
        <v>0.62</v>
      </c>
      <c r="AB367" s="1108" t="e">
        <f t="shared" si="369"/>
        <v>#VALUE!</v>
      </c>
      <c r="AC367" s="1108" t="e">
        <f t="shared" si="370"/>
        <v>#VALUE!</v>
      </c>
      <c r="AD367" s="1108" t="e">
        <f t="shared" si="371"/>
        <v>#VALUE!</v>
      </c>
      <c r="AE367" s="1086" t="e">
        <f t="shared" si="407"/>
        <v>#VALUE!</v>
      </c>
      <c r="AF367" s="1086">
        <f t="shared" si="408"/>
        <v>0</v>
      </c>
      <c r="AG367" s="1109">
        <f>IF(I367&gt;8,tab!C$157,tab!C$160)</f>
        <v>0.5</v>
      </c>
      <c r="AH367" s="1086">
        <f t="shared" si="409"/>
        <v>0</v>
      </c>
      <c r="AI367" s="1086">
        <f t="shared" si="410"/>
        <v>0</v>
      </c>
      <c r="AM367" s="51"/>
      <c r="AN367" s="51"/>
    </row>
    <row r="368" spans="3:40" ht="13.7" customHeight="1" x14ac:dyDescent="0.2">
      <c r="C368" s="45"/>
      <c r="D368" s="196" t="str">
        <f t="shared" si="418"/>
        <v/>
      </c>
      <c r="E368" s="196" t="str">
        <f t="shared" si="418"/>
        <v/>
      </c>
      <c r="F368" s="196" t="str">
        <f t="shared" si="418"/>
        <v/>
      </c>
      <c r="G368" s="48" t="str">
        <f t="shared" si="353"/>
        <v/>
      </c>
      <c r="H368" s="197" t="str">
        <f t="shared" si="362"/>
        <v/>
      </c>
      <c r="I368" s="48" t="str">
        <f t="shared" si="363"/>
        <v/>
      </c>
      <c r="J368" s="198" t="str">
        <f t="shared" si="354"/>
        <v/>
      </c>
      <c r="K368" s="199" t="str">
        <f t="shared" si="419"/>
        <v/>
      </c>
      <c r="L368" s="964"/>
      <c r="M368" s="961">
        <f t="shared" ref="M368:N368" si="422">IF(M306="","",M306)</f>
        <v>0</v>
      </c>
      <c r="N368" s="961">
        <f t="shared" si="422"/>
        <v>0</v>
      </c>
      <c r="O368" s="1026" t="str">
        <f t="shared" si="365"/>
        <v/>
      </c>
      <c r="P368" s="1026"/>
      <c r="Q368" s="1026" t="str">
        <f t="shared" si="366"/>
        <v/>
      </c>
      <c r="R368" s="964"/>
      <c r="S368" s="1027" t="str">
        <f t="shared" si="405"/>
        <v/>
      </c>
      <c r="T368" s="1015" t="str">
        <f t="shared" si="367"/>
        <v/>
      </c>
      <c r="U368" s="1133" t="str">
        <f t="shared" si="368"/>
        <v/>
      </c>
      <c r="V368" s="491"/>
      <c r="Z368" s="1106" t="str">
        <f t="shared" si="406"/>
        <v/>
      </c>
      <c r="AA368" s="1107">
        <f>+tab!$C$156</f>
        <v>0.62</v>
      </c>
      <c r="AB368" s="1108" t="e">
        <f t="shared" si="369"/>
        <v>#VALUE!</v>
      </c>
      <c r="AC368" s="1108" t="e">
        <f t="shared" si="370"/>
        <v>#VALUE!</v>
      </c>
      <c r="AD368" s="1108" t="e">
        <f t="shared" si="371"/>
        <v>#VALUE!</v>
      </c>
      <c r="AE368" s="1086" t="e">
        <f t="shared" si="407"/>
        <v>#VALUE!</v>
      </c>
      <c r="AF368" s="1086">
        <f t="shared" si="408"/>
        <v>0</v>
      </c>
      <c r="AG368" s="1109">
        <f>IF(I368&gt;8,tab!C$157,tab!C$160)</f>
        <v>0.5</v>
      </c>
      <c r="AH368" s="1086">
        <f t="shared" si="409"/>
        <v>0</v>
      </c>
      <c r="AI368" s="1086">
        <f t="shared" si="410"/>
        <v>0</v>
      </c>
      <c r="AM368" s="51"/>
      <c r="AN368" s="51"/>
    </row>
    <row r="369" spans="3:40" ht="13.7" customHeight="1" x14ac:dyDescent="0.2">
      <c r="C369" s="45"/>
      <c r="D369" s="196" t="str">
        <f t="shared" si="418"/>
        <v/>
      </c>
      <c r="E369" s="196" t="str">
        <f t="shared" si="418"/>
        <v/>
      </c>
      <c r="F369" s="196" t="str">
        <f t="shared" si="418"/>
        <v/>
      </c>
      <c r="G369" s="48" t="str">
        <f t="shared" si="353"/>
        <v/>
      </c>
      <c r="H369" s="197" t="str">
        <f t="shared" si="362"/>
        <v/>
      </c>
      <c r="I369" s="48" t="str">
        <f t="shared" si="363"/>
        <v/>
      </c>
      <c r="J369" s="198" t="str">
        <f t="shared" si="354"/>
        <v/>
      </c>
      <c r="K369" s="199" t="str">
        <f t="shared" si="419"/>
        <v/>
      </c>
      <c r="L369" s="964"/>
      <c r="M369" s="961">
        <f t="shared" ref="M369:N369" si="423">IF(M307="","",M307)</f>
        <v>0</v>
      </c>
      <c r="N369" s="961">
        <f t="shared" si="423"/>
        <v>0</v>
      </c>
      <c r="O369" s="1026" t="str">
        <f t="shared" si="365"/>
        <v/>
      </c>
      <c r="P369" s="1026"/>
      <c r="Q369" s="1026" t="str">
        <f t="shared" si="366"/>
        <v/>
      </c>
      <c r="R369" s="964"/>
      <c r="S369" s="1027" t="str">
        <f t="shared" si="405"/>
        <v/>
      </c>
      <c r="T369" s="1015" t="str">
        <f t="shared" si="367"/>
        <v/>
      </c>
      <c r="U369" s="1133" t="str">
        <f t="shared" si="368"/>
        <v/>
      </c>
      <c r="V369" s="491"/>
      <c r="Z369" s="1106" t="str">
        <f t="shared" si="406"/>
        <v/>
      </c>
      <c r="AA369" s="1107">
        <f>+tab!$C$156</f>
        <v>0.62</v>
      </c>
      <c r="AB369" s="1108" t="e">
        <f t="shared" si="369"/>
        <v>#VALUE!</v>
      </c>
      <c r="AC369" s="1108" t="e">
        <f t="shared" si="370"/>
        <v>#VALUE!</v>
      </c>
      <c r="AD369" s="1108" t="e">
        <f t="shared" si="371"/>
        <v>#VALUE!</v>
      </c>
      <c r="AE369" s="1086" t="e">
        <f t="shared" si="407"/>
        <v>#VALUE!</v>
      </c>
      <c r="AF369" s="1086">
        <f t="shared" si="408"/>
        <v>0</v>
      </c>
      <c r="AG369" s="1109">
        <f>IF(I369&gt;8,tab!C$157,tab!C$160)</f>
        <v>0.5</v>
      </c>
      <c r="AH369" s="1086">
        <f t="shared" si="409"/>
        <v>0</v>
      </c>
      <c r="AI369" s="1086">
        <f t="shared" si="410"/>
        <v>0</v>
      </c>
      <c r="AM369" s="51"/>
      <c r="AN369" s="51"/>
    </row>
    <row r="370" spans="3:40" ht="13.7" customHeight="1" x14ac:dyDescent="0.2">
      <c r="C370" s="45"/>
      <c r="D370" s="196" t="str">
        <f t="shared" si="418"/>
        <v/>
      </c>
      <c r="E370" s="196" t="str">
        <f t="shared" si="418"/>
        <v/>
      </c>
      <c r="F370" s="196" t="str">
        <f t="shared" si="418"/>
        <v/>
      </c>
      <c r="G370" s="48" t="str">
        <f t="shared" si="353"/>
        <v/>
      </c>
      <c r="H370" s="197" t="str">
        <f t="shared" si="362"/>
        <v/>
      </c>
      <c r="I370" s="48" t="str">
        <f t="shared" si="363"/>
        <v/>
      </c>
      <c r="J370" s="198" t="str">
        <f t="shared" si="354"/>
        <v/>
      </c>
      <c r="K370" s="199" t="str">
        <f t="shared" si="419"/>
        <v/>
      </c>
      <c r="L370" s="964"/>
      <c r="M370" s="961">
        <f t="shared" ref="M370:N370" si="424">IF(M308="","",M308)</f>
        <v>0</v>
      </c>
      <c r="N370" s="961">
        <f t="shared" si="424"/>
        <v>0</v>
      </c>
      <c r="O370" s="1026" t="str">
        <f t="shared" si="365"/>
        <v/>
      </c>
      <c r="P370" s="1026"/>
      <c r="Q370" s="1026" t="str">
        <f t="shared" si="366"/>
        <v/>
      </c>
      <c r="R370" s="964"/>
      <c r="S370" s="1027" t="str">
        <f t="shared" si="405"/>
        <v/>
      </c>
      <c r="T370" s="1015" t="str">
        <f t="shared" si="367"/>
        <v/>
      </c>
      <c r="U370" s="1133" t="str">
        <f t="shared" si="368"/>
        <v/>
      </c>
      <c r="V370" s="491"/>
      <c r="Z370" s="1106" t="str">
        <f t="shared" si="406"/>
        <v/>
      </c>
      <c r="AA370" s="1107">
        <f>+tab!$C$156</f>
        <v>0.62</v>
      </c>
      <c r="AB370" s="1108" t="e">
        <f t="shared" si="369"/>
        <v>#VALUE!</v>
      </c>
      <c r="AC370" s="1108" t="e">
        <f t="shared" si="370"/>
        <v>#VALUE!</v>
      </c>
      <c r="AD370" s="1108" t="e">
        <f t="shared" si="371"/>
        <v>#VALUE!</v>
      </c>
      <c r="AE370" s="1086" t="e">
        <f t="shared" si="407"/>
        <v>#VALUE!</v>
      </c>
      <c r="AF370" s="1086">
        <f t="shared" si="408"/>
        <v>0</v>
      </c>
      <c r="AG370" s="1109">
        <f>IF(I370&gt;8,tab!C$157,tab!C$160)</f>
        <v>0.5</v>
      </c>
      <c r="AH370" s="1086">
        <f t="shared" si="409"/>
        <v>0</v>
      </c>
      <c r="AI370" s="1086">
        <f t="shared" si="410"/>
        <v>0</v>
      </c>
      <c r="AM370" s="51"/>
      <c r="AN370" s="51"/>
    </row>
    <row r="371" spans="3:40" ht="13.7" customHeight="1" x14ac:dyDescent="0.2">
      <c r="C371" s="45"/>
      <c r="D371" s="196" t="str">
        <f t="shared" si="418"/>
        <v/>
      </c>
      <c r="E371" s="196" t="str">
        <f t="shared" si="418"/>
        <v/>
      </c>
      <c r="F371" s="196" t="str">
        <f t="shared" si="418"/>
        <v/>
      </c>
      <c r="G371" s="48" t="str">
        <f t="shared" si="353"/>
        <v/>
      </c>
      <c r="H371" s="197" t="str">
        <f t="shared" si="362"/>
        <v/>
      </c>
      <c r="I371" s="48" t="str">
        <f t="shared" si="363"/>
        <v/>
      </c>
      <c r="J371" s="198" t="str">
        <f t="shared" si="354"/>
        <v/>
      </c>
      <c r="K371" s="199" t="str">
        <f t="shared" si="419"/>
        <v/>
      </c>
      <c r="L371" s="964"/>
      <c r="M371" s="961">
        <f t="shared" ref="M371:N371" si="425">IF(M309="","",M309)</f>
        <v>0</v>
      </c>
      <c r="N371" s="961">
        <f t="shared" si="425"/>
        <v>0</v>
      </c>
      <c r="O371" s="1026" t="str">
        <f t="shared" si="365"/>
        <v/>
      </c>
      <c r="P371" s="1026"/>
      <c r="Q371" s="1026" t="str">
        <f t="shared" si="366"/>
        <v/>
      </c>
      <c r="R371" s="964"/>
      <c r="S371" s="1027" t="str">
        <f t="shared" si="405"/>
        <v/>
      </c>
      <c r="T371" s="1015" t="str">
        <f t="shared" si="367"/>
        <v/>
      </c>
      <c r="U371" s="1133" t="str">
        <f t="shared" si="368"/>
        <v/>
      </c>
      <c r="V371" s="491"/>
      <c r="Z371" s="1106" t="str">
        <f t="shared" si="406"/>
        <v/>
      </c>
      <c r="AA371" s="1107">
        <f>+tab!$C$156</f>
        <v>0.62</v>
      </c>
      <c r="AB371" s="1108" t="e">
        <f t="shared" si="369"/>
        <v>#VALUE!</v>
      </c>
      <c r="AC371" s="1108" t="e">
        <f t="shared" si="370"/>
        <v>#VALUE!</v>
      </c>
      <c r="AD371" s="1108" t="e">
        <f t="shared" si="371"/>
        <v>#VALUE!</v>
      </c>
      <c r="AE371" s="1086" t="e">
        <f t="shared" si="407"/>
        <v>#VALUE!</v>
      </c>
      <c r="AF371" s="1086">
        <f t="shared" si="408"/>
        <v>0</v>
      </c>
      <c r="AG371" s="1109">
        <f>IF(I371&gt;8,tab!C$157,tab!C$160)</f>
        <v>0.5</v>
      </c>
      <c r="AH371" s="1086">
        <f t="shared" si="409"/>
        <v>0</v>
      </c>
      <c r="AI371" s="1086">
        <f t="shared" si="410"/>
        <v>0</v>
      </c>
      <c r="AM371" s="51"/>
      <c r="AN371" s="51"/>
    </row>
    <row r="372" spans="3:40" ht="13.7" customHeight="1" x14ac:dyDescent="0.2">
      <c r="C372" s="45"/>
      <c r="D372" s="196" t="str">
        <f t="shared" si="418"/>
        <v/>
      </c>
      <c r="E372" s="196" t="str">
        <f t="shared" si="418"/>
        <v/>
      </c>
      <c r="F372" s="196" t="str">
        <f t="shared" si="418"/>
        <v/>
      </c>
      <c r="G372" s="48" t="str">
        <f t="shared" si="353"/>
        <v/>
      </c>
      <c r="H372" s="197" t="str">
        <f t="shared" si="362"/>
        <v/>
      </c>
      <c r="I372" s="48" t="str">
        <f t="shared" si="363"/>
        <v/>
      </c>
      <c r="J372" s="198" t="str">
        <f t="shared" si="354"/>
        <v/>
      </c>
      <c r="K372" s="199" t="str">
        <f t="shared" si="419"/>
        <v/>
      </c>
      <c r="L372" s="964"/>
      <c r="M372" s="961">
        <f t="shared" ref="M372:N372" si="426">IF(M310="","",M310)</f>
        <v>0</v>
      </c>
      <c r="N372" s="961">
        <f t="shared" si="426"/>
        <v>0</v>
      </c>
      <c r="O372" s="1026" t="str">
        <f t="shared" si="365"/>
        <v/>
      </c>
      <c r="P372" s="1026"/>
      <c r="Q372" s="1026" t="str">
        <f t="shared" si="366"/>
        <v/>
      </c>
      <c r="R372" s="964"/>
      <c r="S372" s="1027" t="str">
        <f t="shared" si="405"/>
        <v/>
      </c>
      <c r="T372" s="1015" t="str">
        <f t="shared" si="367"/>
        <v/>
      </c>
      <c r="U372" s="1133" t="str">
        <f t="shared" si="368"/>
        <v/>
      </c>
      <c r="V372" s="491"/>
      <c r="Z372" s="1106" t="str">
        <f t="shared" si="406"/>
        <v/>
      </c>
      <c r="AA372" s="1107">
        <f>+tab!$C$156</f>
        <v>0.62</v>
      </c>
      <c r="AB372" s="1108" t="e">
        <f t="shared" si="369"/>
        <v>#VALUE!</v>
      </c>
      <c r="AC372" s="1108" t="e">
        <f t="shared" si="370"/>
        <v>#VALUE!</v>
      </c>
      <c r="AD372" s="1108" t="e">
        <f t="shared" si="371"/>
        <v>#VALUE!</v>
      </c>
      <c r="AE372" s="1086" t="e">
        <f t="shared" si="407"/>
        <v>#VALUE!</v>
      </c>
      <c r="AF372" s="1086">
        <f t="shared" si="408"/>
        <v>0</v>
      </c>
      <c r="AG372" s="1109">
        <f>IF(I372&gt;8,tab!C$157,tab!C$160)</f>
        <v>0.5</v>
      </c>
      <c r="AH372" s="1086">
        <f t="shared" si="409"/>
        <v>0</v>
      </c>
      <c r="AI372" s="1086">
        <f t="shared" si="410"/>
        <v>0</v>
      </c>
      <c r="AM372" s="51"/>
      <c r="AN372" s="51"/>
    </row>
    <row r="373" spans="3:40" ht="13.7" customHeight="1" x14ac:dyDescent="0.2">
      <c r="C373" s="45"/>
      <c r="D373" s="196" t="str">
        <f t="shared" si="418"/>
        <v/>
      </c>
      <c r="E373" s="196" t="str">
        <f t="shared" si="418"/>
        <v/>
      </c>
      <c r="F373" s="196" t="str">
        <f t="shared" si="418"/>
        <v/>
      </c>
      <c r="G373" s="48" t="str">
        <f t="shared" si="353"/>
        <v/>
      </c>
      <c r="H373" s="197" t="str">
        <f t="shared" si="362"/>
        <v/>
      </c>
      <c r="I373" s="48" t="str">
        <f t="shared" si="363"/>
        <v/>
      </c>
      <c r="J373" s="198" t="str">
        <f t="shared" si="354"/>
        <v/>
      </c>
      <c r="K373" s="199" t="str">
        <f t="shared" si="419"/>
        <v/>
      </c>
      <c r="L373" s="964"/>
      <c r="M373" s="961">
        <f t="shared" ref="M373:N373" si="427">IF(M311="","",M311)</f>
        <v>0</v>
      </c>
      <c r="N373" s="961">
        <f t="shared" si="427"/>
        <v>0</v>
      </c>
      <c r="O373" s="1026" t="str">
        <f t="shared" si="365"/>
        <v/>
      </c>
      <c r="P373" s="1026"/>
      <c r="Q373" s="1026" t="str">
        <f t="shared" si="366"/>
        <v/>
      </c>
      <c r="R373" s="964"/>
      <c r="S373" s="1027" t="str">
        <f t="shared" si="405"/>
        <v/>
      </c>
      <c r="T373" s="1015" t="str">
        <f t="shared" si="367"/>
        <v/>
      </c>
      <c r="U373" s="1133" t="str">
        <f t="shared" si="368"/>
        <v/>
      </c>
      <c r="V373" s="491"/>
      <c r="Z373" s="1106" t="str">
        <f t="shared" si="406"/>
        <v/>
      </c>
      <c r="AA373" s="1107">
        <f>+tab!$C$156</f>
        <v>0.62</v>
      </c>
      <c r="AB373" s="1108" t="e">
        <f t="shared" si="369"/>
        <v>#VALUE!</v>
      </c>
      <c r="AC373" s="1108" t="e">
        <f t="shared" si="370"/>
        <v>#VALUE!</v>
      </c>
      <c r="AD373" s="1108" t="e">
        <f t="shared" si="371"/>
        <v>#VALUE!</v>
      </c>
      <c r="AE373" s="1086" t="e">
        <f t="shared" si="407"/>
        <v>#VALUE!</v>
      </c>
      <c r="AF373" s="1086">
        <f t="shared" si="408"/>
        <v>0</v>
      </c>
      <c r="AG373" s="1109">
        <f>IF(I373&gt;8,tab!C$157,tab!C$160)</f>
        <v>0.5</v>
      </c>
      <c r="AH373" s="1086">
        <f t="shared" si="409"/>
        <v>0</v>
      </c>
      <c r="AI373" s="1086">
        <f t="shared" si="410"/>
        <v>0</v>
      </c>
      <c r="AM373" s="51"/>
      <c r="AN373" s="51"/>
    </row>
    <row r="374" spans="3:40" ht="13.7" customHeight="1" x14ac:dyDescent="0.2">
      <c r="C374" s="45"/>
      <c r="D374" s="196" t="str">
        <f t="shared" si="418"/>
        <v/>
      </c>
      <c r="E374" s="196" t="str">
        <f t="shared" si="418"/>
        <v/>
      </c>
      <c r="F374" s="196" t="str">
        <f t="shared" si="418"/>
        <v/>
      </c>
      <c r="G374" s="48" t="str">
        <f t="shared" si="353"/>
        <v/>
      </c>
      <c r="H374" s="197" t="str">
        <f t="shared" si="362"/>
        <v/>
      </c>
      <c r="I374" s="48" t="str">
        <f t="shared" si="363"/>
        <v/>
      </c>
      <c r="J374" s="198" t="str">
        <f t="shared" si="354"/>
        <v/>
      </c>
      <c r="K374" s="199" t="str">
        <f t="shared" si="419"/>
        <v/>
      </c>
      <c r="L374" s="964"/>
      <c r="M374" s="961">
        <f t="shared" ref="M374:N374" si="428">IF(M312="","",M312)</f>
        <v>0</v>
      </c>
      <c r="N374" s="961">
        <f t="shared" si="428"/>
        <v>0</v>
      </c>
      <c r="O374" s="1026" t="str">
        <f t="shared" si="365"/>
        <v/>
      </c>
      <c r="P374" s="1026"/>
      <c r="Q374" s="1026" t="str">
        <f t="shared" si="366"/>
        <v/>
      </c>
      <c r="R374" s="964"/>
      <c r="S374" s="1027" t="str">
        <f t="shared" si="405"/>
        <v/>
      </c>
      <c r="T374" s="1015" t="str">
        <f t="shared" si="367"/>
        <v/>
      </c>
      <c r="U374" s="1133" t="str">
        <f t="shared" si="368"/>
        <v/>
      </c>
      <c r="V374" s="491"/>
      <c r="Z374" s="1106" t="str">
        <f t="shared" si="406"/>
        <v/>
      </c>
      <c r="AA374" s="1107">
        <f>+tab!$C$156</f>
        <v>0.62</v>
      </c>
      <c r="AB374" s="1108" t="e">
        <f t="shared" si="369"/>
        <v>#VALUE!</v>
      </c>
      <c r="AC374" s="1108" t="e">
        <f t="shared" si="370"/>
        <v>#VALUE!</v>
      </c>
      <c r="AD374" s="1108" t="e">
        <f t="shared" si="371"/>
        <v>#VALUE!</v>
      </c>
      <c r="AE374" s="1086" t="e">
        <f t="shared" si="407"/>
        <v>#VALUE!</v>
      </c>
      <c r="AF374" s="1086">
        <f t="shared" si="408"/>
        <v>0</v>
      </c>
      <c r="AG374" s="1109">
        <f>IF(I374&gt;8,tab!C$157,tab!C$160)</f>
        <v>0.5</v>
      </c>
      <c r="AH374" s="1086">
        <f t="shared" si="409"/>
        <v>0</v>
      </c>
      <c r="AI374" s="1086">
        <f t="shared" si="410"/>
        <v>0</v>
      </c>
      <c r="AM374" s="51"/>
      <c r="AN374" s="51"/>
    </row>
    <row r="375" spans="3:40" ht="13.7" customHeight="1" x14ac:dyDescent="0.2">
      <c r="C375" s="45"/>
      <c r="D375" s="196" t="str">
        <f t="shared" si="418"/>
        <v/>
      </c>
      <c r="E375" s="196" t="str">
        <f t="shared" si="418"/>
        <v/>
      </c>
      <c r="F375" s="196" t="str">
        <f t="shared" si="418"/>
        <v/>
      </c>
      <c r="G375" s="48" t="str">
        <f t="shared" si="353"/>
        <v/>
      </c>
      <c r="H375" s="197" t="str">
        <f t="shared" si="362"/>
        <v/>
      </c>
      <c r="I375" s="48" t="str">
        <f t="shared" si="363"/>
        <v/>
      </c>
      <c r="J375" s="198" t="str">
        <f t="shared" si="354"/>
        <v/>
      </c>
      <c r="K375" s="199" t="str">
        <f t="shared" si="419"/>
        <v/>
      </c>
      <c r="L375" s="964"/>
      <c r="M375" s="961">
        <f t="shared" ref="M375:N375" si="429">IF(M313="","",M313)</f>
        <v>0</v>
      </c>
      <c r="N375" s="961">
        <f t="shared" si="429"/>
        <v>0</v>
      </c>
      <c r="O375" s="1026" t="str">
        <f t="shared" si="365"/>
        <v/>
      </c>
      <c r="P375" s="1026"/>
      <c r="Q375" s="1026" t="str">
        <f t="shared" si="366"/>
        <v/>
      </c>
      <c r="R375" s="964"/>
      <c r="S375" s="1027" t="str">
        <f t="shared" si="405"/>
        <v/>
      </c>
      <c r="T375" s="1015" t="str">
        <f t="shared" si="367"/>
        <v/>
      </c>
      <c r="U375" s="1133" t="str">
        <f t="shared" si="368"/>
        <v/>
      </c>
      <c r="V375" s="491"/>
      <c r="Z375" s="1106" t="str">
        <f t="shared" si="406"/>
        <v/>
      </c>
      <c r="AA375" s="1107">
        <f>+tab!$C$156</f>
        <v>0.62</v>
      </c>
      <c r="AB375" s="1108" t="e">
        <f t="shared" si="369"/>
        <v>#VALUE!</v>
      </c>
      <c r="AC375" s="1108" t="e">
        <f t="shared" si="370"/>
        <v>#VALUE!</v>
      </c>
      <c r="AD375" s="1108" t="e">
        <f t="shared" si="371"/>
        <v>#VALUE!</v>
      </c>
      <c r="AE375" s="1086" t="e">
        <f t="shared" si="407"/>
        <v>#VALUE!</v>
      </c>
      <c r="AF375" s="1086">
        <f t="shared" si="408"/>
        <v>0</v>
      </c>
      <c r="AG375" s="1109">
        <f>IF(I375&gt;8,tab!C$157,tab!C$160)</f>
        <v>0.5</v>
      </c>
      <c r="AH375" s="1086">
        <f t="shared" si="409"/>
        <v>0</v>
      </c>
      <c r="AI375" s="1086">
        <f t="shared" si="410"/>
        <v>0</v>
      </c>
      <c r="AM375" s="51"/>
      <c r="AN375" s="51"/>
    </row>
    <row r="376" spans="3:40" ht="13.7" customHeight="1" x14ac:dyDescent="0.2">
      <c r="C376" s="45"/>
      <c r="D376" s="38"/>
      <c r="E376" s="38"/>
      <c r="F376" s="38"/>
      <c r="G376" s="38"/>
      <c r="H376" s="44"/>
      <c r="I376" s="44"/>
      <c r="J376" s="262"/>
      <c r="K376" s="1125">
        <f>SUM(K326:K375)</f>
        <v>0</v>
      </c>
      <c r="L376" s="949"/>
      <c r="M376" s="1126">
        <f>SUM(M326:M375)</f>
        <v>0</v>
      </c>
      <c r="N376" s="1126">
        <f t="shared" ref="N376" si="430">SUM(N326:N375)</f>
        <v>0</v>
      </c>
      <c r="O376" s="1126">
        <f t="shared" ref="O376" si="431">SUM(O326:O375)</f>
        <v>0</v>
      </c>
      <c r="P376" s="1126">
        <f t="shared" ref="P376" si="432">SUM(P326:P375)</f>
        <v>0</v>
      </c>
      <c r="Q376" s="1126">
        <f t="shared" ref="Q376" si="433">SUM(Q326:Q375)</f>
        <v>0</v>
      </c>
      <c r="R376" s="949"/>
      <c r="S376" s="1127">
        <f>SUM(S326:S375)</f>
        <v>0</v>
      </c>
      <c r="T376" s="1127">
        <f>SUM(T326:T375)</f>
        <v>0</v>
      </c>
      <c r="U376" s="1128">
        <f>SUM(U326:U375)</f>
        <v>0</v>
      </c>
      <c r="V376" s="958"/>
      <c r="AI376" s="1086">
        <f>SUM(AI326:AI375)</f>
        <v>0</v>
      </c>
      <c r="AM376" s="51"/>
      <c r="AN376" s="51"/>
    </row>
    <row r="377" spans="3:40" ht="13.7" customHeight="1" x14ac:dyDescent="0.2">
      <c r="C377" s="53"/>
      <c r="D377" s="208"/>
      <c r="E377" s="208"/>
      <c r="F377" s="208"/>
      <c r="G377" s="208"/>
      <c r="H377" s="209"/>
      <c r="I377" s="209"/>
      <c r="J377" s="210"/>
      <c r="K377" s="211"/>
      <c r="L377" s="210"/>
      <c r="M377" s="211"/>
      <c r="N377" s="210"/>
      <c r="O377" s="210"/>
      <c r="P377" s="212"/>
      <c r="Q377" s="212"/>
      <c r="R377" s="210"/>
      <c r="S377" s="212"/>
      <c r="T377" s="213"/>
      <c r="U377" s="212"/>
      <c r="V377" s="214"/>
    </row>
    <row r="380" spans="3:40" ht="13.7" customHeight="1" x14ac:dyDescent="0.2">
      <c r="C380" s="51" t="s">
        <v>49</v>
      </c>
      <c r="E380" s="232" t="str">
        <f>tab!I2</f>
        <v>2020/21</v>
      </c>
      <c r="H380" s="1301"/>
      <c r="I380" s="9"/>
      <c r="K380" s="201"/>
      <c r="O380" s="229"/>
      <c r="P380" s="195"/>
      <c r="Q380" s="195"/>
      <c r="S380" s="195"/>
      <c r="T380" s="230"/>
      <c r="U380" s="1158"/>
      <c r="V380" s="231"/>
      <c r="AM380" s="51"/>
      <c r="AN380" s="51"/>
    </row>
    <row r="381" spans="3:40" ht="13.7" customHeight="1" x14ac:dyDescent="0.2">
      <c r="C381" s="51" t="s">
        <v>179</v>
      </c>
      <c r="E381" s="232">
        <f>tab!J3</f>
        <v>44105</v>
      </c>
      <c r="H381" s="1301"/>
      <c r="I381" s="9"/>
      <c r="K381" s="201"/>
      <c r="O381" s="229"/>
      <c r="P381" s="195"/>
      <c r="Q381" s="195"/>
      <c r="S381" s="195"/>
      <c r="T381" s="230"/>
      <c r="U381" s="1158"/>
      <c r="V381" s="231"/>
    </row>
    <row r="382" spans="3:40" ht="13.7" customHeight="1" x14ac:dyDescent="0.2">
      <c r="H382" s="1301"/>
      <c r="I382" s="9"/>
      <c r="K382" s="201"/>
      <c r="O382" s="229"/>
      <c r="P382" s="195"/>
      <c r="Q382" s="195"/>
      <c r="S382" s="195"/>
      <c r="T382" s="230"/>
      <c r="U382" s="1158"/>
      <c r="V382" s="231"/>
    </row>
    <row r="383" spans="3:40" ht="13.7" customHeight="1" x14ac:dyDescent="0.2">
      <c r="C383" s="1110"/>
      <c r="D383" s="1111"/>
      <c r="E383" s="1112"/>
      <c r="F383" s="1113"/>
      <c r="G383" s="1114"/>
      <c r="H383" s="1115"/>
      <c r="I383" s="1116"/>
      <c r="J383" s="1116"/>
      <c r="K383" s="1117"/>
      <c r="L383" s="1116"/>
      <c r="M383" s="1118"/>
      <c r="N383" s="1119"/>
      <c r="O383" s="1120"/>
      <c r="P383" s="1119"/>
      <c r="Q383" s="1119"/>
      <c r="R383" s="1116"/>
      <c r="S383" s="1119"/>
      <c r="T383" s="1121"/>
      <c r="U383" s="1154"/>
      <c r="V383" s="293"/>
    </row>
    <row r="384" spans="3:40" s="239" customFormat="1" ht="13.7" customHeight="1" x14ac:dyDescent="0.2">
      <c r="C384" s="1122"/>
      <c r="D384" s="1007" t="s">
        <v>180</v>
      </c>
      <c r="E384" s="1016"/>
      <c r="F384" s="1016"/>
      <c r="G384" s="1016"/>
      <c r="H384" s="1010"/>
      <c r="I384" s="1017"/>
      <c r="J384" s="1017"/>
      <c r="K384" s="1017"/>
      <c r="L384" s="1017"/>
      <c r="M384" s="1007" t="s">
        <v>664</v>
      </c>
      <c r="N384" s="1018"/>
      <c r="O384" s="1018"/>
      <c r="P384" s="1018"/>
      <c r="Q384" s="1018"/>
      <c r="R384" s="1017"/>
      <c r="S384" s="1331" t="s">
        <v>674</v>
      </c>
      <c r="T384" s="1332"/>
      <c r="U384" s="1333"/>
      <c r="V384" s="177"/>
      <c r="W384" s="180"/>
      <c r="X384" s="180"/>
      <c r="Y384" s="180"/>
      <c r="Z384" s="1099"/>
      <c r="AA384" s="1100"/>
      <c r="AB384" s="1087"/>
      <c r="AC384" s="1087"/>
      <c r="AD384" s="1087"/>
      <c r="AE384" s="1087"/>
      <c r="AF384" s="1087"/>
      <c r="AG384" s="1087"/>
      <c r="AH384" s="1087"/>
      <c r="AI384" s="1087"/>
      <c r="AM384" s="9"/>
      <c r="AN384" s="953"/>
    </row>
    <row r="385" spans="3:40" ht="13.7" customHeight="1" x14ac:dyDescent="0.2">
      <c r="C385" s="1123"/>
      <c r="D385" s="991" t="s">
        <v>181</v>
      </c>
      <c r="E385" s="991" t="s">
        <v>124</v>
      </c>
      <c r="F385" s="991" t="s">
        <v>182</v>
      </c>
      <c r="G385" s="1019" t="s">
        <v>183</v>
      </c>
      <c r="H385" s="1279" t="s">
        <v>184</v>
      </c>
      <c r="I385" s="1019" t="s">
        <v>185</v>
      </c>
      <c r="J385" s="1019" t="s">
        <v>186</v>
      </c>
      <c r="K385" s="1020" t="s">
        <v>187</v>
      </c>
      <c r="L385" s="1022"/>
      <c r="M385" s="1009" t="s">
        <v>665</v>
      </c>
      <c r="N385" s="1009" t="s">
        <v>667</v>
      </c>
      <c r="O385" s="1009" t="s">
        <v>669</v>
      </c>
      <c r="P385" s="1009" t="s">
        <v>671</v>
      </c>
      <c r="Q385" s="1011" t="s">
        <v>673</v>
      </c>
      <c r="R385" s="1022"/>
      <c r="S385" s="1021" t="s">
        <v>675</v>
      </c>
      <c r="T385" s="1021" t="s">
        <v>678</v>
      </c>
      <c r="U385" s="1131" t="s">
        <v>188</v>
      </c>
      <c r="V385" s="183"/>
      <c r="W385" s="186"/>
      <c r="X385" s="186"/>
      <c r="Y385" s="186"/>
      <c r="Z385" s="1101" t="s">
        <v>194</v>
      </c>
      <c r="AA385" s="1102" t="s">
        <v>680</v>
      </c>
      <c r="AB385" s="1103" t="s">
        <v>681</v>
      </c>
      <c r="AC385" s="1103" t="s">
        <v>681</v>
      </c>
      <c r="AD385" s="1103" t="s">
        <v>684</v>
      </c>
      <c r="AE385" s="1103" t="s">
        <v>689</v>
      </c>
      <c r="AF385" s="1103" t="s">
        <v>687</v>
      </c>
      <c r="AG385" s="1103" t="s">
        <v>690</v>
      </c>
      <c r="AH385" s="1103" t="s">
        <v>189</v>
      </c>
      <c r="AI385" s="1104" t="s">
        <v>190</v>
      </c>
    </row>
    <row r="386" spans="3:40" s="217" customFormat="1" ht="13.7" customHeight="1" x14ac:dyDescent="0.2">
      <c r="C386" s="1124"/>
      <c r="D386" s="1016"/>
      <c r="E386" s="991"/>
      <c r="F386" s="1022"/>
      <c r="G386" s="1019" t="s">
        <v>191</v>
      </c>
      <c r="H386" s="1279" t="s">
        <v>192</v>
      </c>
      <c r="I386" s="1019"/>
      <c r="J386" s="1019"/>
      <c r="K386" s="1020" t="s">
        <v>193</v>
      </c>
      <c r="L386" s="1022"/>
      <c r="M386" s="1009" t="s">
        <v>666</v>
      </c>
      <c r="N386" s="1009" t="s">
        <v>668</v>
      </c>
      <c r="O386" s="1009" t="s">
        <v>670</v>
      </c>
      <c r="P386" s="1009" t="s">
        <v>672</v>
      </c>
      <c r="Q386" s="1011" t="s">
        <v>196</v>
      </c>
      <c r="R386" s="1022"/>
      <c r="S386" s="1021" t="s">
        <v>676</v>
      </c>
      <c r="T386" s="1021" t="s">
        <v>677</v>
      </c>
      <c r="U386" s="1131" t="s">
        <v>196</v>
      </c>
      <c r="V386" s="190"/>
      <c r="W386" s="187"/>
      <c r="X386" s="187"/>
      <c r="Y386" s="187"/>
      <c r="Z386" s="1103" t="s">
        <v>679</v>
      </c>
      <c r="AA386" s="1105">
        <f>+tab!$C$156</f>
        <v>0.62</v>
      </c>
      <c r="AB386" s="1103" t="s">
        <v>682</v>
      </c>
      <c r="AC386" s="1103" t="s">
        <v>683</v>
      </c>
      <c r="AD386" s="1103" t="s">
        <v>685</v>
      </c>
      <c r="AE386" s="1103" t="s">
        <v>688</v>
      </c>
      <c r="AF386" s="1103" t="s">
        <v>688</v>
      </c>
      <c r="AG386" s="1103" t="s">
        <v>686</v>
      </c>
      <c r="AH386" s="1103"/>
      <c r="AI386" s="1103" t="s">
        <v>195</v>
      </c>
      <c r="AM386" s="173"/>
      <c r="AN386" s="283"/>
    </row>
    <row r="387" spans="3:40" ht="13.7" customHeight="1" x14ac:dyDescent="0.2">
      <c r="C387" s="1124"/>
      <c r="D387" s="1016"/>
      <c r="E387" s="1016"/>
      <c r="F387" s="1016"/>
      <c r="G387" s="1016"/>
      <c r="H387" s="1288"/>
      <c r="I387" s="1019"/>
      <c r="J387" s="1019"/>
      <c r="K387" s="1023"/>
      <c r="L387" s="1024"/>
      <c r="M387" s="1024"/>
      <c r="N387" s="1024"/>
      <c r="O387" s="1024"/>
      <c r="P387" s="1024"/>
      <c r="Q387" s="1024"/>
      <c r="R387" s="1024"/>
      <c r="S387" s="1025"/>
      <c r="T387" s="1025"/>
      <c r="U387" s="1132"/>
      <c r="V387" s="6"/>
      <c r="AD387" s="1086"/>
      <c r="AE387" s="1086"/>
    </row>
    <row r="388" spans="3:40" ht="13.7" customHeight="1" x14ac:dyDescent="0.2">
      <c r="C388" s="45"/>
      <c r="D388" s="196" t="str">
        <f t="shared" ref="D388:F407" si="434">IF(D326=0,"",D326)</f>
        <v/>
      </c>
      <c r="E388" s="196" t="str">
        <f t="shared" si="434"/>
        <v/>
      </c>
      <c r="F388" s="196" t="str">
        <f t="shared" si="434"/>
        <v/>
      </c>
      <c r="G388" s="48" t="str">
        <f t="shared" ref="G388:G437" si="435">IF(G326="","",G326+1)</f>
        <v/>
      </c>
      <c r="H388" s="197" t="str">
        <f>IF(H326="","",H326)</f>
        <v/>
      </c>
      <c r="I388" s="48" t="str">
        <f>IF(I326=0,"",I326)</f>
        <v/>
      </c>
      <c r="J388" s="198" t="str">
        <f t="shared" ref="J388:J437" si="436">IF(E388="","",IF(J326+1&gt;VLOOKUP(I388,Schaal2014,22,FALSE),J326,J326+1))</f>
        <v/>
      </c>
      <c r="K388" s="199" t="str">
        <f t="shared" ref="K388:K407" si="437">IF(K326="","",K326)</f>
        <v/>
      </c>
      <c r="L388" s="964"/>
      <c r="M388" s="961">
        <f>IF(M326="","",M326)</f>
        <v>0</v>
      </c>
      <c r="N388" s="961">
        <f>IF(N326="","",N326)</f>
        <v>0</v>
      </c>
      <c r="O388" s="1026" t="str">
        <f>IF(K388="","",IF(K388*40&gt;40,40,K388*40))</f>
        <v/>
      </c>
      <c r="P388" s="1026"/>
      <c r="Q388" s="1026" t="str">
        <f>IF(K388="","",SUM(M388:P388))</f>
        <v/>
      </c>
      <c r="R388" s="964"/>
      <c r="S388" s="1027" t="str">
        <f t="shared" ref="S388:S419" si="438">IF(K388="","",(1659*K388-Q388)*AC388)</f>
        <v/>
      </c>
      <c r="T388" s="1015" t="str">
        <f>IF(K388="","",(Q388*AD388)+AB388*(AE388+AF388*(1-AG388)))</f>
        <v/>
      </c>
      <c r="U388" s="1133" t="str">
        <f>IF(K388="","",(S388+T388))</f>
        <v/>
      </c>
      <c r="V388" s="190"/>
      <c r="W388" s="201"/>
      <c r="X388" s="201"/>
      <c r="Y388" s="201"/>
      <c r="Z388" s="1106" t="str">
        <f t="shared" ref="Z388:Z419" si="439">IF(I388="","",VLOOKUP(I388,Schaal2014,J388+1,FALSE))</f>
        <v/>
      </c>
      <c r="AA388" s="1107">
        <f>+tab!$C$156</f>
        <v>0.62</v>
      </c>
      <c r="AB388" s="1108" t="e">
        <f>Z388*12/1659</f>
        <v>#VALUE!</v>
      </c>
      <c r="AC388" s="1108" t="e">
        <f>Z388*12*(1+AA388)/1659</f>
        <v>#VALUE!</v>
      </c>
      <c r="AD388" s="1108" t="e">
        <f>AC388-AB388</f>
        <v>#VALUE!</v>
      </c>
      <c r="AE388" s="1086" t="e">
        <f t="shared" ref="AE388:AE419" si="440">O388+P388</f>
        <v>#VALUE!</v>
      </c>
      <c r="AF388" s="1086">
        <f t="shared" ref="AF388:AF419" si="441">M388+N388</f>
        <v>0</v>
      </c>
      <c r="AG388" s="1109">
        <f>IF(I388&gt;8,tab!C$157,tab!C$160)</f>
        <v>0.5</v>
      </c>
      <c r="AH388" s="1086">
        <f t="shared" ref="AH388:AH419" si="442">IF(G388&lt;25,0,IF(G388=25,25,IF(G388&lt;40,0,IF(G388=40,40,IF(G388&gt;=40,0)))))</f>
        <v>0</v>
      </c>
      <c r="AI388" s="1086">
        <f t="shared" ref="AI388:AI419" si="443">IF(AH388=25,Z388*1.08*K388/2,IF(AH388=40,Z388*1.08*K388,IF(AH388=0,0)))</f>
        <v>0</v>
      </c>
    </row>
    <row r="389" spans="3:40" ht="13.7" customHeight="1" x14ac:dyDescent="0.2">
      <c r="C389" s="45"/>
      <c r="D389" s="196" t="str">
        <f t="shared" si="434"/>
        <v/>
      </c>
      <c r="E389" s="196" t="str">
        <f t="shared" si="434"/>
        <v/>
      </c>
      <c r="F389" s="196" t="str">
        <f t="shared" si="434"/>
        <v/>
      </c>
      <c r="G389" s="48" t="str">
        <f>IF(G327="","",G327+1)</f>
        <v/>
      </c>
      <c r="H389" s="197" t="str">
        <f t="shared" ref="H389:H437" si="444">IF(H327="","",H327)</f>
        <v/>
      </c>
      <c r="I389" s="48" t="str">
        <f t="shared" ref="I389:I437" si="445">IF(I327=0,"",I327)</f>
        <v/>
      </c>
      <c r="J389" s="198" t="str">
        <f t="shared" si="436"/>
        <v/>
      </c>
      <c r="K389" s="199" t="str">
        <f t="shared" si="437"/>
        <v/>
      </c>
      <c r="L389" s="964"/>
      <c r="M389" s="961">
        <f t="shared" ref="M389:N389" si="446">IF(M327="","",M327)</f>
        <v>0</v>
      </c>
      <c r="N389" s="961">
        <f t="shared" si="446"/>
        <v>0</v>
      </c>
      <c r="O389" s="1026" t="str">
        <f t="shared" ref="O389:O437" si="447">IF(K389="","",IF(K389*40&gt;40,40,K389*40))</f>
        <v/>
      </c>
      <c r="P389" s="1026"/>
      <c r="Q389" s="1026" t="str">
        <f t="shared" ref="Q389:Q437" si="448">IF(K389="","",SUM(M389:P389))</f>
        <v/>
      </c>
      <c r="R389" s="964"/>
      <c r="S389" s="1027" t="str">
        <f t="shared" si="438"/>
        <v/>
      </c>
      <c r="T389" s="1015" t="str">
        <f t="shared" ref="T389:T437" si="449">IF(K389="","",(Q389*AD389)+AB389*(AE389+AF389*(1-AG389)))</f>
        <v/>
      </c>
      <c r="U389" s="1133" t="str">
        <f t="shared" ref="U389:U437" si="450">IF(K389="","",(S389+T389))</f>
        <v/>
      </c>
      <c r="V389" s="491"/>
      <c r="Z389" s="1106" t="str">
        <f t="shared" si="439"/>
        <v/>
      </c>
      <c r="AA389" s="1107">
        <f>+tab!$C$156</f>
        <v>0.62</v>
      </c>
      <c r="AB389" s="1108" t="e">
        <f t="shared" ref="AB389:AB437" si="451">Z389*12/1659</f>
        <v>#VALUE!</v>
      </c>
      <c r="AC389" s="1108" t="e">
        <f t="shared" ref="AC389:AC437" si="452">Z389*12*(1+AA389)/1659</f>
        <v>#VALUE!</v>
      </c>
      <c r="AD389" s="1108" t="e">
        <f t="shared" ref="AD389:AD437" si="453">AC389-AB389</f>
        <v>#VALUE!</v>
      </c>
      <c r="AE389" s="1086" t="e">
        <f t="shared" si="440"/>
        <v>#VALUE!</v>
      </c>
      <c r="AF389" s="1086">
        <f t="shared" si="441"/>
        <v>0</v>
      </c>
      <c r="AG389" s="1109">
        <f>IF(I389&gt;8,tab!C$157,tab!C$160)</f>
        <v>0.5</v>
      </c>
      <c r="AH389" s="1086">
        <f t="shared" si="442"/>
        <v>0</v>
      </c>
      <c r="AI389" s="1086">
        <f t="shared" si="443"/>
        <v>0</v>
      </c>
    </row>
    <row r="390" spans="3:40" ht="13.7" customHeight="1" x14ac:dyDescent="0.2">
      <c r="C390" s="45"/>
      <c r="D390" s="196" t="str">
        <f t="shared" si="434"/>
        <v/>
      </c>
      <c r="E390" s="196" t="str">
        <f t="shared" si="434"/>
        <v/>
      </c>
      <c r="F390" s="196" t="str">
        <f t="shared" si="434"/>
        <v/>
      </c>
      <c r="G390" s="48" t="str">
        <f t="shared" si="435"/>
        <v/>
      </c>
      <c r="H390" s="197" t="str">
        <f t="shared" si="444"/>
        <v/>
      </c>
      <c r="I390" s="48" t="str">
        <f t="shared" si="445"/>
        <v/>
      </c>
      <c r="J390" s="198" t="str">
        <f t="shared" si="436"/>
        <v/>
      </c>
      <c r="K390" s="199" t="str">
        <f t="shared" si="437"/>
        <v/>
      </c>
      <c r="L390" s="964"/>
      <c r="M390" s="961">
        <f t="shared" ref="M390:N390" si="454">IF(M328="","",M328)</f>
        <v>0</v>
      </c>
      <c r="N390" s="961">
        <f t="shared" si="454"/>
        <v>0</v>
      </c>
      <c r="O390" s="1026" t="str">
        <f t="shared" si="447"/>
        <v/>
      </c>
      <c r="P390" s="1026"/>
      <c r="Q390" s="1026" t="str">
        <f t="shared" si="448"/>
        <v/>
      </c>
      <c r="R390" s="964"/>
      <c r="S390" s="1027" t="str">
        <f t="shared" si="438"/>
        <v/>
      </c>
      <c r="T390" s="1015" t="str">
        <f t="shared" si="449"/>
        <v/>
      </c>
      <c r="U390" s="1133" t="str">
        <f t="shared" si="450"/>
        <v/>
      </c>
      <c r="V390" s="491"/>
      <c r="Z390" s="1106" t="str">
        <f t="shared" si="439"/>
        <v/>
      </c>
      <c r="AA390" s="1107">
        <f>+tab!$C$156</f>
        <v>0.62</v>
      </c>
      <c r="AB390" s="1108" t="e">
        <f t="shared" si="451"/>
        <v>#VALUE!</v>
      </c>
      <c r="AC390" s="1108" t="e">
        <f t="shared" si="452"/>
        <v>#VALUE!</v>
      </c>
      <c r="AD390" s="1108" t="e">
        <f t="shared" si="453"/>
        <v>#VALUE!</v>
      </c>
      <c r="AE390" s="1086" t="e">
        <f t="shared" si="440"/>
        <v>#VALUE!</v>
      </c>
      <c r="AF390" s="1086">
        <f t="shared" si="441"/>
        <v>0</v>
      </c>
      <c r="AG390" s="1109">
        <f>IF(I390&gt;8,tab!C$157,tab!C$160)</f>
        <v>0.5</v>
      </c>
      <c r="AH390" s="1086">
        <f t="shared" si="442"/>
        <v>0</v>
      </c>
      <c r="AI390" s="1086">
        <f t="shared" si="443"/>
        <v>0</v>
      </c>
    </row>
    <row r="391" spans="3:40" ht="13.7" customHeight="1" x14ac:dyDescent="0.2">
      <c r="C391" s="45"/>
      <c r="D391" s="196" t="str">
        <f t="shared" si="434"/>
        <v/>
      </c>
      <c r="E391" s="196" t="str">
        <f t="shared" si="434"/>
        <v/>
      </c>
      <c r="F391" s="196" t="str">
        <f t="shared" si="434"/>
        <v/>
      </c>
      <c r="G391" s="48" t="str">
        <f t="shared" si="435"/>
        <v/>
      </c>
      <c r="H391" s="197" t="str">
        <f t="shared" si="444"/>
        <v/>
      </c>
      <c r="I391" s="48" t="str">
        <f t="shared" si="445"/>
        <v/>
      </c>
      <c r="J391" s="198" t="str">
        <f t="shared" si="436"/>
        <v/>
      </c>
      <c r="K391" s="199" t="str">
        <f t="shared" si="437"/>
        <v/>
      </c>
      <c r="L391" s="964"/>
      <c r="M391" s="961">
        <f t="shared" ref="M391:N391" si="455">IF(M329="","",M329)</f>
        <v>0</v>
      </c>
      <c r="N391" s="961">
        <f t="shared" si="455"/>
        <v>0</v>
      </c>
      <c r="O391" s="1026" t="str">
        <f t="shared" si="447"/>
        <v/>
      </c>
      <c r="P391" s="1026"/>
      <c r="Q391" s="1026" t="str">
        <f t="shared" si="448"/>
        <v/>
      </c>
      <c r="R391" s="964"/>
      <c r="S391" s="1027" t="str">
        <f t="shared" si="438"/>
        <v/>
      </c>
      <c r="T391" s="1015" t="str">
        <f t="shared" si="449"/>
        <v/>
      </c>
      <c r="U391" s="1133" t="str">
        <f t="shared" si="450"/>
        <v/>
      </c>
      <c r="V391" s="491"/>
      <c r="Z391" s="1106" t="str">
        <f t="shared" si="439"/>
        <v/>
      </c>
      <c r="AA391" s="1107">
        <f>+tab!$C$156</f>
        <v>0.62</v>
      </c>
      <c r="AB391" s="1108" t="e">
        <f t="shared" si="451"/>
        <v>#VALUE!</v>
      </c>
      <c r="AC391" s="1108" t="e">
        <f t="shared" si="452"/>
        <v>#VALUE!</v>
      </c>
      <c r="AD391" s="1108" t="e">
        <f t="shared" si="453"/>
        <v>#VALUE!</v>
      </c>
      <c r="AE391" s="1086" t="e">
        <f t="shared" si="440"/>
        <v>#VALUE!</v>
      </c>
      <c r="AF391" s="1086">
        <f t="shared" si="441"/>
        <v>0</v>
      </c>
      <c r="AG391" s="1109">
        <f>IF(I391&gt;8,tab!C$157,tab!C$160)</f>
        <v>0.5</v>
      </c>
      <c r="AH391" s="1086">
        <f t="shared" si="442"/>
        <v>0</v>
      </c>
      <c r="AI391" s="1086">
        <f t="shared" si="443"/>
        <v>0</v>
      </c>
    </row>
    <row r="392" spans="3:40" ht="13.7" customHeight="1" x14ac:dyDescent="0.2">
      <c r="C392" s="45"/>
      <c r="D392" s="196" t="str">
        <f t="shared" si="434"/>
        <v/>
      </c>
      <c r="E392" s="196" t="str">
        <f t="shared" si="434"/>
        <v/>
      </c>
      <c r="F392" s="196" t="str">
        <f t="shared" si="434"/>
        <v/>
      </c>
      <c r="G392" s="48" t="str">
        <f t="shared" si="435"/>
        <v/>
      </c>
      <c r="H392" s="197" t="str">
        <f t="shared" si="444"/>
        <v/>
      </c>
      <c r="I392" s="48" t="str">
        <f t="shared" si="445"/>
        <v/>
      </c>
      <c r="J392" s="198" t="str">
        <f t="shared" si="436"/>
        <v/>
      </c>
      <c r="K392" s="199" t="str">
        <f t="shared" si="437"/>
        <v/>
      </c>
      <c r="L392" s="964"/>
      <c r="M392" s="961">
        <f t="shared" ref="M392:N392" si="456">IF(M330="","",M330)</f>
        <v>0</v>
      </c>
      <c r="N392" s="961">
        <f t="shared" si="456"/>
        <v>0</v>
      </c>
      <c r="O392" s="1026" t="str">
        <f t="shared" si="447"/>
        <v/>
      </c>
      <c r="P392" s="1026"/>
      <c r="Q392" s="1026" t="str">
        <f t="shared" si="448"/>
        <v/>
      </c>
      <c r="R392" s="964"/>
      <c r="S392" s="1027" t="str">
        <f t="shared" si="438"/>
        <v/>
      </c>
      <c r="T392" s="1015" t="str">
        <f t="shared" si="449"/>
        <v/>
      </c>
      <c r="U392" s="1133" t="str">
        <f t="shared" si="450"/>
        <v/>
      </c>
      <c r="V392" s="491"/>
      <c r="Z392" s="1106" t="str">
        <f t="shared" si="439"/>
        <v/>
      </c>
      <c r="AA392" s="1107">
        <f>+tab!$C$156</f>
        <v>0.62</v>
      </c>
      <c r="AB392" s="1108" t="e">
        <f t="shared" si="451"/>
        <v>#VALUE!</v>
      </c>
      <c r="AC392" s="1108" t="e">
        <f t="shared" si="452"/>
        <v>#VALUE!</v>
      </c>
      <c r="AD392" s="1108" t="e">
        <f t="shared" si="453"/>
        <v>#VALUE!</v>
      </c>
      <c r="AE392" s="1086" t="e">
        <f t="shared" si="440"/>
        <v>#VALUE!</v>
      </c>
      <c r="AF392" s="1086">
        <f t="shared" si="441"/>
        <v>0</v>
      </c>
      <c r="AG392" s="1109">
        <f>IF(I392&gt;8,tab!C$157,tab!C$160)</f>
        <v>0.5</v>
      </c>
      <c r="AH392" s="1086">
        <f t="shared" si="442"/>
        <v>0</v>
      </c>
      <c r="AI392" s="1086">
        <f t="shared" si="443"/>
        <v>0</v>
      </c>
    </row>
    <row r="393" spans="3:40" ht="13.7" customHeight="1" x14ac:dyDescent="0.2">
      <c r="C393" s="45"/>
      <c r="D393" s="196" t="str">
        <f t="shared" si="434"/>
        <v/>
      </c>
      <c r="E393" s="196" t="str">
        <f t="shared" si="434"/>
        <v/>
      </c>
      <c r="F393" s="196" t="str">
        <f t="shared" si="434"/>
        <v/>
      </c>
      <c r="G393" s="48" t="str">
        <f t="shared" si="435"/>
        <v/>
      </c>
      <c r="H393" s="197" t="str">
        <f t="shared" si="444"/>
        <v/>
      </c>
      <c r="I393" s="48" t="str">
        <f t="shared" si="445"/>
        <v/>
      </c>
      <c r="J393" s="198" t="str">
        <f t="shared" si="436"/>
        <v/>
      </c>
      <c r="K393" s="199" t="str">
        <f t="shared" si="437"/>
        <v/>
      </c>
      <c r="L393" s="964"/>
      <c r="M393" s="961">
        <f t="shared" ref="M393:N393" si="457">IF(M331="","",M331)</f>
        <v>0</v>
      </c>
      <c r="N393" s="961">
        <f t="shared" si="457"/>
        <v>0</v>
      </c>
      <c r="O393" s="1026" t="str">
        <f t="shared" si="447"/>
        <v/>
      </c>
      <c r="P393" s="1026"/>
      <c r="Q393" s="1026" t="str">
        <f t="shared" si="448"/>
        <v/>
      </c>
      <c r="R393" s="964"/>
      <c r="S393" s="1027" t="str">
        <f t="shared" si="438"/>
        <v/>
      </c>
      <c r="T393" s="1015" t="str">
        <f t="shared" si="449"/>
        <v/>
      </c>
      <c r="U393" s="1133" t="str">
        <f t="shared" si="450"/>
        <v/>
      </c>
      <c r="V393" s="491"/>
      <c r="Z393" s="1106" t="str">
        <f t="shared" si="439"/>
        <v/>
      </c>
      <c r="AA393" s="1107">
        <f>+tab!$C$156</f>
        <v>0.62</v>
      </c>
      <c r="AB393" s="1108" t="e">
        <f t="shared" si="451"/>
        <v>#VALUE!</v>
      </c>
      <c r="AC393" s="1108" t="e">
        <f t="shared" si="452"/>
        <v>#VALUE!</v>
      </c>
      <c r="AD393" s="1108" t="e">
        <f t="shared" si="453"/>
        <v>#VALUE!</v>
      </c>
      <c r="AE393" s="1086" t="e">
        <f t="shared" si="440"/>
        <v>#VALUE!</v>
      </c>
      <c r="AF393" s="1086">
        <f t="shared" si="441"/>
        <v>0</v>
      </c>
      <c r="AG393" s="1109">
        <f>IF(I393&gt;8,tab!C$157,tab!C$160)</f>
        <v>0.5</v>
      </c>
      <c r="AH393" s="1086">
        <f t="shared" si="442"/>
        <v>0</v>
      </c>
      <c r="AI393" s="1086">
        <f t="shared" si="443"/>
        <v>0</v>
      </c>
    </row>
    <row r="394" spans="3:40" ht="13.7" customHeight="1" x14ac:dyDescent="0.2">
      <c r="C394" s="45"/>
      <c r="D394" s="196" t="str">
        <f t="shared" si="434"/>
        <v/>
      </c>
      <c r="E394" s="196" t="str">
        <f t="shared" si="434"/>
        <v/>
      </c>
      <c r="F394" s="196" t="str">
        <f t="shared" si="434"/>
        <v/>
      </c>
      <c r="G394" s="48" t="str">
        <f t="shared" si="435"/>
        <v/>
      </c>
      <c r="H394" s="197" t="str">
        <f t="shared" si="444"/>
        <v/>
      </c>
      <c r="I394" s="48" t="str">
        <f t="shared" si="445"/>
        <v/>
      </c>
      <c r="J394" s="198" t="str">
        <f t="shared" si="436"/>
        <v/>
      </c>
      <c r="K394" s="199" t="str">
        <f t="shared" si="437"/>
        <v/>
      </c>
      <c r="L394" s="964"/>
      <c r="M394" s="961">
        <f t="shared" ref="M394:N394" si="458">IF(M332="","",M332)</f>
        <v>0</v>
      </c>
      <c r="N394" s="961">
        <f t="shared" si="458"/>
        <v>0</v>
      </c>
      <c r="O394" s="1026" t="str">
        <f t="shared" si="447"/>
        <v/>
      </c>
      <c r="P394" s="1026"/>
      <c r="Q394" s="1026" t="str">
        <f t="shared" si="448"/>
        <v/>
      </c>
      <c r="R394" s="964"/>
      <c r="S394" s="1027" t="str">
        <f t="shared" si="438"/>
        <v/>
      </c>
      <c r="T394" s="1015" t="str">
        <f t="shared" si="449"/>
        <v/>
      </c>
      <c r="U394" s="1133" t="str">
        <f t="shared" si="450"/>
        <v/>
      </c>
      <c r="V394" s="491"/>
      <c r="Z394" s="1106" t="str">
        <f t="shared" si="439"/>
        <v/>
      </c>
      <c r="AA394" s="1107">
        <f>+tab!$C$156</f>
        <v>0.62</v>
      </c>
      <c r="AB394" s="1108" t="e">
        <f t="shared" si="451"/>
        <v>#VALUE!</v>
      </c>
      <c r="AC394" s="1108" t="e">
        <f t="shared" si="452"/>
        <v>#VALUE!</v>
      </c>
      <c r="AD394" s="1108" t="e">
        <f t="shared" si="453"/>
        <v>#VALUE!</v>
      </c>
      <c r="AE394" s="1086" t="e">
        <f t="shared" si="440"/>
        <v>#VALUE!</v>
      </c>
      <c r="AF394" s="1086">
        <f t="shared" si="441"/>
        <v>0</v>
      </c>
      <c r="AG394" s="1109">
        <f>IF(I394&gt;8,tab!C$157,tab!C$160)</f>
        <v>0.5</v>
      </c>
      <c r="AH394" s="1086">
        <f t="shared" si="442"/>
        <v>0</v>
      </c>
      <c r="AI394" s="1086">
        <f t="shared" si="443"/>
        <v>0</v>
      </c>
    </row>
    <row r="395" spans="3:40" ht="13.7" customHeight="1" x14ac:dyDescent="0.2">
      <c r="C395" s="45"/>
      <c r="D395" s="196" t="str">
        <f t="shared" si="434"/>
        <v/>
      </c>
      <c r="E395" s="196" t="str">
        <f t="shared" si="434"/>
        <v/>
      </c>
      <c r="F395" s="196" t="str">
        <f t="shared" si="434"/>
        <v/>
      </c>
      <c r="G395" s="48" t="str">
        <f t="shared" si="435"/>
        <v/>
      </c>
      <c r="H395" s="197" t="str">
        <f t="shared" si="444"/>
        <v/>
      </c>
      <c r="I395" s="48" t="str">
        <f t="shared" si="445"/>
        <v/>
      </c>
      <c r="J395" s="198" t="str">
        <f t="shared" si="436"/>
        <v/>
      </c>
      <c r="K395" s="199" t="str">
        <f t="shared" si="437"/>
        <v/>
      </c>
      <c r="L395" s="964"/>
      <c r="M395" s="961">
        <f t="shared" ref="M395:N395" si="459">IF(M333="","",M333)</f>
        <v>0</v>
      </c>
      <c r="N395" s="961">
        <f t="shared" si="459"/>
        <v>0</v>
      </c>
      <c r="O395" s="1026" t="str">
        <f t="shared" si="447"/>
        <v/>
      </c>
      <c r="P395" s="1026"/>
      <c r="Q395" s="1026" t="str">
        <f t="shared" si="448"/>
        <v/>
      </c>
      <c r="R395" s="964"/>
      <c r="S395" s="1027" t="str">
        <f t="shared" si="438"/>
        <v/>
      </c>
      <c r="T395" s="1015" t="str">
        <f t="shared" si="449"/>
        <v/>
      </c>
      <c r="U395" s="1133" t="str">
        <f t="shared" si="450"/>
        <v/>
      </c>
      <c r="V395" s="491"/>
      <c r="Z395" s="1106" t="str">
        <f t="shared" si="439"/>
        <v/>
      </c>
      <c r="AA395" s="1107">
        <f>+tab!$C$156</f>
        <v>0.62</v>
      </c>
      <c r="AB395" s="1108" t="e">
        <f t="shared" si="451"/>
        <v>#VALUE!</v>
      </c>
      <c r="AC395" s="1108" t="e">
        <f t="shared" si="452"/>
        <v>#VALUE!</v>
      </c>
      <c r="AD395" s="1108" t="e">
        <f t="shared" si="453"/>
        <v>#VALUE!</v>
      </c>
      <c r="AE395" s="1086" t="e">
        <f t="shared" si="440"/>
        <v>#VALUE!</v>
      </c>
      <c r="AF395" s="1086">
        <f t="shared" si="441"/>
        <v>0</v>
      </c>
      <c r="AG395" s="1109">
        <f>IF(I395&gt;8,tab!C$157,tab!C$160)</f>
        <v>0.5</v>
      </c>
      <c r="AH395" s="1086">
        <f t="shared" si="442"/>
        <v>0</v>
      </c>
      <c r="AI395" s="1086">
        <f t="shared" si="443"/>
        <v>0</v>
      </c>
    </row>
    <row r="396" spans="3:40" ht="13.7" customHeight="1" x14ac:dyDescent="0.2">
      <c r="C396" s="45"/>
      <c r="D396" s="196" t="str">
        <f t="shared" si="434"/>
        <v/>
      </c>
      <c r="E396" s="196" t="str">
        <f t="shared" si="434"/>
        <v/>
      </c>
      <c r="F396" s="196" t="str">
        <f t="shared" si="434"/>
        <v/>
      </c>
      <c r="G396" s="48" t="str">
        <f t="shared" si="435"/>
        <v/>
      </c>
      <c r="H396" s="197" t="str">
        <f t="shared" si="444"/>
        <v/>
      </c>
      <c r="I396" s="48" t="str">
        <f t="shared" si="445"/>
        <v/>
      </c>
      <c r="J396" s="198" t="str">
        <f t="shared" si="436"/>
        <v/>
      </c>
      <c r="K396" s="199" t="str">
        <f t="shared" si="437"/>
        <v/>
      </c>
      <c r="L396" s="964"/>
      <c r="M396" s="961">
        <f t="shared" ref="M396:N396" si="460">IF(M334="","",M334)</f>
        <v>0</v>
      </c>
      <c r="N396" s="961">
        <f t="shared" si="460"/>
        <v>0</v>
      </c>
      <c r="O396" s="1026" t="str">
        <f t="shared" si="447"/>
        <v/>
      </c>
      <c r="P396" s="1026"/>
      <c r="Q396" s="1026" t="str">
        <f t="shared" si="448"/>
        <v/>
      </c>
      <c r="R396" s="964"/>
      <c r="S396" s="1027" t="str">
        <f t="shared" si="438"/>
        <v/>
      </c>
      <c r="T396" s="1015" t="str">
        <f t="shared" si="449"/>
        <v/>
      </c>
      <c r="U396" s="1133" t="str">
        <f t="shared" si="450"/>
        <v/>
      </c>
      <c r="V396" s="491"/>
      <c r="Z396" s="1106" t="str">
        <f t="shared" si="439"/>
        <v/>
      </c>
      <c r="AA396" s="1107">
        <f>+tab!$C$156</f>
        <v>0.62</v>
      </c>
      <c r="AB396" s="1108" t="e">
        <f t="shared" si="451"/>
        <v>#VALUE!</v>
      </c>
      <c r="AC396" s="1108" t="e">
        <f t="shared" si="452"/>
        <v>#VALUE!</v>
      </c>
      <c r="AD396" s="1108" t="e">
        <f t="shared" si="453"/>
        <v>#VALUE!</v>
      </c>
      <c r="AE396" s="1086" t="e">
        <f t="shared" si="440"/>
        <v>#VALUE!</v>
      </c>
      <c r="AF396" s="1086">
        <f t="shared" si="441"/>
        <v>0</v>
      </c>
      <c r="AG396" s="1109">
        <f>IF(I396&gt;8,tab!C$157,tab!C$160)</f>
        <v>0.5</v>
      </c>
      <c r="AH396" s="1086">
        <f t="shared" si="442"/>
        <v>0</v>
      </c>
      <c r="AI396" s="1086">
        <f t="shared" si="443"/>
        <v>0</v>
      </c>
    </row>
    <row r="397" spans="3:40" ht="13.7" customHeight="1" x14ac:dyDescent="0.2">
      <c r="C397" s="45"/>
      <c r="D397" s="196" t="str">
        <f t="shared" si="434"/>
        <v/>
      </c>
      <c r="E397" s="196" t="str">
        <f t="shared" si="434"/>
        <v/>
      </c>
      <c r="F397" s="196" t="str">
        <f t="shared" si="434"/>
        <v/>
      </c>
      <c r="G397" s="48" t="str">
        <f t="shared" si="435"/>
        <v/>
      </c>
      <c r="H397" s="197" t="str">
        <f t="shared" si="444"/>
        <v/>
      </c>
      <c r="I397" s="48" t="str">
        <f t="shared" si="445"/>
        <v/>
      </c>
      <c r="J397" s="198" t="str">
        <f t="shared" si="436"/>
        <v/>
      </c>
      <c r="K397" s="199" t="str">
        <f t="shared" si="437"/>
        <v/>
      </c>
      <c r="L397" s="964"/>
      <c r="M397" s="961">
        <f t="shared" ref="M397:N397" si="461">IF(M335="","",M335)</f>
        <v>0</v>
      </c>
      <c r="N397" s="961">
        <f t="shared" si="461"/>
        <v>0</v>
      </c>
      <c r="O397" s="1026" t="str">
        <f t="shared" si="447"/>
        <v/>
      </c>
      <c r="P397" s="1026"/>
      <c r="Q397" s="1026" t="str">
        <f t="shared" si="448"/>
        <v/>
      </c>
      <c r="R397" s="964"/>
      <c r="S397" s="1027" t="str">
        <f t="shared" si="438"/>
        <v/>
      </c>
      <c r="T397" s="1015" t="str">
        <f t="shared" si="449"/>
        <v/>
      </c>
      <c r="U397" s="1133" t="str">
        <f t="shared" si="450"/>
        <v/>
      </c>
      <c r="V397" s="491"/>
      <c r="Z397" s="1106" t="str">
        <f t="shared" si="439"/>
        <v/>
      </c>
      <c r="AA397" s="1107">
        <f>+tab!$C$156</f>
        <v>0.62</v>
      </c>
      <c r="AB397" s="1108" t="e">
        <f t="shared" si="451"/>
        <v>#VALUE!</v>
      </c>
      <c r="AC397" s="1108" t="e">
        <f t="shared" si="452"/>
        <v>#VALUE!</v>
      </c>
      <c r="AD397" s="1108" t="e">
        <f t="shared" si="453"/>
        <v>#VALUE!</v>
      </c>
      <c r="AE397" s="1086" t="e">
        <f t="shared" si="440"/>
        <v>#VALUE!</v>
      </c>
      <c r="AF397" s="1086">
        <f t="shared" si="441"/>
        <v>0</v>
      </c>
      <c r="AG397" s="1109">
        <f>IF(I397&gt;8,tab!C$157,tab!C$160)</f>
        <v>0.5</v>
      </c>
      <c r="AH397" s="1086">
        <f t="shared" si="442"/>
        <v>0</v>
      </c>
      <c r="AI397" s="1086">
        <f t="shared" si="443"/>
        <v>0</v>
      </c>
      <c r="AM397" s="51"/>
      <c r="AN397" s="51"/>
    </row>
    <row r="398" spans="3:40" ht="13.7" customHeight="1" x14ac:dyDescent="0.2">
      <c r="C398" s="45"/>
      <c r="D398" s="196" t="str">
        <f t="shared" si="434"/>
        <v/>
      </c>
      <c r="E398" s="196" t="str">
        <f t="shared" si="434"/>
        <v/>
      </c>
      <c r="F398" s="196" t="str">
        <f t="shared" si="434"/>
        <v/>
      </c>
      <c r="G398" s="48" t="str">
        <f t="shared" si="435"/>
        <v/>
      </c>
      <c r="H398" s="197" t="str">
        <f t="shared" si="444"/>
        <v/>
      </c>
      <c r="I398" s="48" t="str">
        <f t="shared" si="445"/>
        <v/>
      </c>
      <c r="J398" s="198" t="str">
        <f t="shared" si="436"/>
        <v/>
      </c>
      <c r="K398" s="199" t="str">
        <f t="shared" si="437"/>
        <v/>
      </c>
      <c r="L398" s="964"/>
      <c r="M398" s="961">
        <f t="shared" ref="M398:N398" si="462">IF(M336="","",M336)</f>
        <v>0</v>
      </c>
      <c r="N398" s="961">
        <f t="shared" si="462"/>
        <v>0</v>
      </c>
      <c r="O398" s="1026" t="str">
        <f t="shared" si="447"/>
        <v/>
      </c>
      <c r="P398" s="1026"/>
      <c r="Q398" s="1026" t="str">
        <f t="shared" si="448"/>
        <v/>
      </c>
      <c r="R398" s="964"/>
      <c r="S398" s="1027" t="str">
        <f t="shared" si="438"/>
        <v/>
      </c>
      <c r="T398" s="1015" t="str">
        <f t="shared" si="449"/>
        <v/>
      </c>
      <c r="U398" s="1133" t="str">
        <f t="shared" si="450"/>
        <v/>
      </c>
      <c r="V398" s="491"/>
      <c r="Z398" s="1106" t="str">
        <f t="shared" si="439"/>
        <v/>
      </c>
      <c r="AA398" s="1107">
        <f>+tab!$C$156</f>
        <v>0.62</v>
      </c>
      <c r="AB398" s="1108" t="e">
        <f t="shared" si="451"/>
        <v>#VALUE!</v>
      </c>
      <c r="AC398" s="1108" t="e">
        <f t="shared" si="452"/>
        <v>#VALUE!</v>
      </c>
      <c r="AD398" s="1108" t="e">
        <f t="shared" si="453"/>
        <v>#VALUE!</v>
      </c>
      <c r="AE398" s="1086" t="e">
        <f t="shared" si="440"/>
        <v>#VALUE!</v>
      </c>
      <c r="AF398" s="1086">
        <f t="shared" si="441"/>
        <v>0</v>
      </c>
      <c r="AG398" s="1109">
        <f>IF(I398&gt;8,tab!C$157,tab!C$160)</f>
        <v>0.5</v>
      </c>
      <c r="AH398" s="1086">
        <f t="shared" si="442"/>
        <v>0</v>
      </c>
      <c r="AI398" s="1086">
        <f t="shared" si="443"/>
        <v>0</v>
      </c>
      <c r="AM398" s="51"/>
      <c r="AN398" s="51"/>
    </row>
    <row r="399" spans="3:40" ht="13.7" customHeight="1" x14ac:dyDescent="0.2">
      <c r="C399" s="45"/>
      <c r="D399" s="196" t="str">
        <f t="shared" si="434"/>
        <v/>
      </c>
      <c r="E399" s="196" t="str">
        <f t="shared" si="434"/>
        <v/>
      </c>
      <c r="F399" s="196" t="str">
        <f t="shared" si="434"/>
        <v/>
      </c>
      <c r="G399" s="48" t="str">
        <f t="shared" si="435"/>
        <v/>
      </c>
      <c r="H399" s="197" t="str">
        <f t="shared" si="444"/>
        <v/>
      </c>
      <c r="I399" s="48" t="str">
        <f t="shared" si="445"/>
        <v/>
      </c>
      <c r="J399" s="198" t="str">
        <f t="shared" si="436"/>
        <v/>
      </c>
      <c r="K399" s="199" t="str">
        <f t="shared" si="437"/>
        <v/>
      </c>
      <c r="L399" s="964"/>
      <c r="M399" s="961">
        <f t="shared" ref="M399:N399" si="463">IF(M337="","",M337)</f>
        <v>0</v>
      </c>
      <c r="N399" s="961">
        <f t="shared" si="463"/>
        <v>0</v>
      </c>
      <c r="O399" s="1026" t="str">
        <f t="shared" si="447"/>
        <v/>
      </c>
      <c r="P399" s="1026"/>
      <c r="Q399" s="1026" t="str">
        <f t="shared" si="448"/>
        <v/>
      </c>
      <c r="R399" s="964"/>
      <c r="S399" s="1027" t="str">
        <f t="shared" si="438"/>
        <v/>
      </c>
      <c r="T399" s="1015" t="str">
        <f t="shared" si="449"/>
        <v/>
      </c>
      <c r="U399" s="1133" t="str">
        <f t="shared" si="450"/>
        <v/>
      </c>
      <c r="V399" s="491"/>
      <c r="Z399" s="1106" t="str">
        <f t="shared" si="439"/>
        <v/>
      </c>
      <c r="AA399" s="1107">
        <f>+tab!$C$156</f>
        <v>0.62</v>
      </c>
      <c r="AB399" s="1108" t="e">
        <f t="shared" si="451"/>
        <v>#VALUE!</v>
      </c>
      <c r="AC399" s="1108" t="e">
        <f t="shared" si="452"/>
        <v>#VALUE!</v>
      </c>
      <c r="AD399" s="1108" t="e">
        <f t="shared" si="453"/>
        <v>#VALUE!</v>
      </c>
      <c r="AE399" s="1086" t="e">
        <f t="shared" si="440"/>
        <v>#VALUE!</v>
      </c>
      <c r="AF399" s="1086">
        <f t="shared" si="441"/>
        <v>0</v>
      </c>
      <c r="AG399" s="1109">
        <f>IF(I399&gt;8,tab!C$157,tab!C$160)</f>
        <v>0.5</v>
      </c>
      <c r="AH399" s="1086">
        <f t="shared" si="442"/>
        <v>0</v>
      </c>
      <c r="AI399" s="1086">
        <f t="shared" si="443"/>
        <v>0</v>
      </c>
      <c r="AM399" s="51"/>
      <c r="AN399" s="51"/>
    </row>
    <row r="400" spans="3:40" ht="13.7" customHeight="1" x14ac:dyDescent="0.2">
      <c r="C400" s="45"/>
      <c r="D400" s="196" t="str">
        <f t="shared" si="434"/>
        <v/>
      </c>
      <c r="E400" s="196" t="str">
        <f t="shared" si="434"/>
        <v/>
      </c>
      <c r="F400" s="196" t="str">
        <f t="shared" si="434"/>
        <v/>
      </c>
      <c r="G400" s="48" t="str">
        <f t="shared" si="435"/>
        <v/>
      </c>
      <c r="H400" s="197" t="str">
        <f t="shared" si="444"/>
        <v/>
      </c>
      <c r="I400" s="48" t="str">
        <f t="shared" si="445"/>
        <v/>
      </c>
      <c r="J400" s="198" t="str">
        <f t="shared" si="436"/>
        <v/>
      </c>
      <c r="K400" s="199" t="str">
        <f t="shared" si="437"/>
        <v/>
      </c>
      <c r="L400" s="964"/>
      <c r="M400" s="961">
        <f t="shared" ref="M400:N400" si="464">IF(M338="","",M338)</f>
        <v>0</v>
      </c>
      <c r="N400" s="961">
        <f t="shared" si="464"/>
        <v>0</v>
      </c>
      <c r="O400" s="1026" t="str">
        <f t="shared" si="447"/>
        <v/>
      </c>
      <c r="P400" s="1026"/>
      <c r="Q400" s="1026" t="str">
        <f t="shared" si="448"/>
        <v/>
      </c>
      <c r="R400" s="964"/>
      <c r="S400" s="1027" t="str">
        <f t="shared" si="438"/>
        <v/>
      </c>
      <c r="T400" s="1015" t="str">
        <f t="shared" si="449"/>
        <v/>
      </c>
      <c r="U400" s="1133" t="str">
        <f t="shared" si="450"/>
        <v/>
      </c>
      <c r="V400" s="491"/>
      <c r="Z400" s="1106" t="str">
        <f t="shared" si="439"/>
        <v/>
      </c>
      <c r="AA400" s="1107">
        <f>+tab!$C$156</f>
        <v>0.62</v>
      </c>
      <c r="AB400" s="1108" t="e">
        <f t="shared" si="451"/>
        <v>#VALUE!</v>
      </c>
      <c r="AC400" s="1108" t="e">
        <f t="shared" si="452"/>
        <v>#VALUE!</v>
      </c>
      <c r="AD400" s="1108" t="e">
        <f t="shared" si="453"/>
        <v>#VALUE!</v>
      </c>
      <c r="AE400" s="1086" t="e">
        <f t="shared" si="440"/>
        <v>#VALUE!</v>
      </c>
      <c r="AF400" s="1086">
        <f t="shared" si="441"/>
        <v>0</v>
      </c>
      <c r="AG400" s="1109">
        <f>IF(I400&gt;8,tab!C$157,tab!C$160)</f>
        <v>0.5</v>
      </c>
      <c r="AH400" s="1086">
        <f t="shared" si="442"/>
        <v>0</v>
      </c>
      <c r="AI400" s="1086">
        <f t="shared" si="443"/>
        <v>0</v>
      </c>
      <c r="AM400" s="51"/>
      <c r="AN400" s="51"/>
    </row>
    <row r="401" spans="3:40" ht="13.7" customHeight="1" x14ac:dyDescent="0.2">
      <c r="C401" s="45"/>
      <c r="D401" s="196" t="str">
        <f t="shared" si="434"/>
        <v/>
      </c>
      <c r="E401" s="196" t="str">
        <f t="shared" si="434"/>
        <v/>
      </c>
      <c r="F401" s="196" t="str">
        <f t="shared" si="434"/>
        <v/>
      </c>
      <c r="G401" s="48" t="str">
        <f t="shared" si="435"/>
        <v/>
      </c>
      <c r="H401" s="197" t="str">
        <f t="shared" si="444"/>
        <v/>
      </c>
      <c r="I401" s="48" t="str">
        <f t="shared" si="445"/>
        <v/>
      </c>
      <c r="J401" s="198" t="str">
        <f t="shared" si="436"/>
        <v/>
      </c>
      <c r="K401" s="199" t="str">
        <f t="shared" si="437"/>
        <v/>
      </c>
      <c r="L401" s="964"/>
      <c r="M401" s="961">
        <f t="shared" ref="M401:N401" si="465">IF(M339="","",M339)</f>
        <v>0</v>
      </c>
      <c r="N401" s="961">
        <f t="shared" si="465"/>
        <v>0</v>
      </c>
      <c r="O401" s="1026" t="str">
        <f t="shared" si="447"/>
        <v/>
      </c>
      <c r="P401" s="1026"/>
      <c r="Q401" s="1026" t="str">
        <f t="shared" si="448"/>
        <v/>
      </c>
      <c r="R401" s="964"/>
      <c r="S401" s="1027" t="str">
        <f t="shared" si="438"/>
        <v/>
      </c>
      <c r="T401" s="1015" t="str">
        <f t="shared" si="449"/>
        <v/>
      </c>
      <c r="U401" s="1133" t="str">
        <f t="shared" si="450"/>
        <v/>
      </c>
      <c r="V401" s="491"/>
      <c r="Z401" s="1106" t="str">
        <f t="shared" si="439"/>
        <v/>
      </c>
      <c r="AA401" s="1107">
        <f>+tab!$C$156</f>
        <v>0.62</v>
      </c>
      <c r="AB401" s="1108" t="e">
        <f t="shared" si="451"/>
        <v>#VALUE!</v>
      </c>
      <c r="AC401" s="1108" t="e">
        <f t="shared" si="452"/>
        <v>#VALUE!</v>
      </c>
      <c r="AD401" s="1108" t="e">
        <f t="shared" si="453"/>
        <v>#VALUE!</v>
      </c>
      <c r="AE401" s="1086" t="e">
        <f t="shared" si="440"/>
        <v>#VALUE!</v>
      </c>
      <c r="AF401" s="1086">
        <f t="shared" si="441"/>
        <v>0</v>
      </c>
      <c r="AG401" s="1109">
        <f>IF(I401&gt;8,tab!C$157,tab!C$160)</f>
        <v>0.5</v>
      </c>
      <c r="AH401" s="1086">
        <f t="shared" si="442"/>
        <v>0</v>
      </c>
      <c r="AI401" s="1086">
        <f t="shared" si="443"/>
        <v>0</v>
      </c>
      <c r="AM401" s="51"/>
      <c r="AN401" s="51"/>
    </row>
    <row r="402" spans="3:40" ht="13.7" customHeight="1" x14ac:dyDescent="0.2">
      <c r="C402" s="45"/>
      <c r="D402" s="196" t="str">
        <f t="shared" si="434"/>
        <v/>
      </c>
      <c r="E402" s="196" t="str">
        <f t="shared" si="434"/>
        <v/>
      </c>
      <c r="F402" s="196" t="str">
        <f t="shared" si="434"/>
        <v/>
      </c>
      <c r="G402" s="48" t="str">
        <f t="shared" si="435"/>
        <v/>
      </c>
      <c r="H402" s="197" t="str">
        <f t="shared" si="444"/>
        <v/>
      </c>
      <c r="I402" s="48" t="str">
        <f t="shared" si="445"/>
        <v/>
      </c>
      <c r="J402" s="198" t="str">
        <f t="shared" si="436"/>
        <v/>
      </c>
      <c r="K402" s="199" t="str">
        <f t="shared" si="437"/>
        <v/>
      </c>
      <c r="L402" s="964"/>
      <c r="M402" s="961">
        <f t="shared" ref="M402:N402" si="466">IF(M340="","",M340)</f>
        <v>0</v>
      </c>
      <c r="N402" s="961">
        <f t="shared" si="466"/>
        <v>0</v>
      </c>
      <c r="O402" s="1026" t="str">
        <f t="shared" si="447"/>
        <v/>
      </c>
      <c r="P402" s="1026"/>
      <c r="Q402" s="1026" t="str">
        <f t="shared" si="448"/>
        <v/>
      </c>
      <c r="R402" s="964"/>
      <c r="S402" s="1027" t="str">
        <f t="shared" si="438"/>
        <v/>
      </c>
      <c r="T402" s="1015" t="str">
        <f t="shared" si="449"/>
        <v/>
      </c>
      <c r="U402" s="1133" t="str">
        <f t="shared" si="450"/>
        <v/>
      </c>
      <c r="V402" s="491"/>
      <c r="Z402" s="1106" t="str">
        <f t="shared" si="439"/>
        <v/>
      </c>
      <c r="AA402" s="1107">
        <f>+tab!$C$156</f>
        <v>0.62</v>
      </c>
      <c r="AB402" s="1108" t="e">
        <f t="shared" si="451"/>
        <v>#VALUE!</v>
      </c>
      <c r="AC402" s="1108" t="e">
        <f t="shared" si="452"/>
        <v>#VALUE!</v>
      </c>
      <c r="AD402" s="1108" t="e">
        <f t="shared" si="453"/>
        <v>#VALUE!</v>
      </c>
      <c r="AE402" s="1086" t="e">
        <f t="shared" si="440"/>
        <v>#VALUE!</v>
      </c>
      <c r="AF402" s="1086">
        <f t="shared" si="441"/>
        <v>0</v>
      </c>
      <c r="AG402" s="1109">
        <f>IF(I402&gt;8,tab!C$157,tab!C$160)</f>
        <v>0.5</v>
      </c>
      <c r="AH402" s="1086">
        <f t="shared" si="442"/>
        <v>0</v>
      </c>
      <c r="AI402" s="1086">
        <f t="shared" si="443"/>
        <v>0</v>
      </c>
      <c r="AM402" s="51"/>
      <c r="AN402" s="51"/>
    </row>
    <row r="403" spans="3:40" ht="13.7" customHeight="1" x14ac:dyDescent="0.2">
      <c r="C403" s="45"/>
      <c r="D403" s="196" t="str">
        <f t="shared" si="434"/>
        <v/>
      </c>
      <c r="E403" s="196" t="str">
        <f t="shared" si="434"/>
        <v/>
      </c>
      <c r="F403" s="196" t="str">
        <f t="shared" si="434"/>
        <v/>
      </c>
      <c r="G403" s="48" t="str">
        <f t="shared" si="435"/>
        <v/>
      </c>
      <c r="H403" s="197" t="str">
        <f t="shared" si="444"/>
        <v/>
      </c>
      <c r="I403" s="48" t="str">
        <f t="shared" si="445"/>
        <v/>
      </c>
      <c r="J403" s="198" t="str">
        <f t="shared" si="436"/>
        <v/>
      </c>
      <c r="K403" s="199" t="str">
        <f t="shared" si="437"/>
        <v/>
      </c>
      <c r="L403" s="964"/>
      <c r="M403" s="961">
        <f t="shared" ref="M403:N403" si="467">IF(M341="","",M341)</f>
        <v>0</v>
      </c>
      <c r="N403" s="961">
        <f t="shared" si="467"/>
        <v>0</v>
      </c>
      <c r="O403" s="1026" t="str">
        <f t="shared" si="447"/>
        <v/>
      </c>
      <c r="P403" s="1026"/>
      <c r="Q403" s="1026" t="str">
        <f t="shared" si="448"/>
        <v/>
      </c>
      <c r="R403" s="964"/>
      <c r="S403" s="1027" t="str">
        <f t="shared" si="438"/>
        <v/>
      </c>
      <c r="T403" s="1015" t="str">
        <f t="shared" si="449"/>
        <v/>
      </c>
      <c r="U403" s="1133" t="str">
        <f t="shared" si="450"/>
        <v/>
      </c>
      <c r="V403" s="491"/>
      <c r="Z403" s="1106" t="str">
        <f t="shared" si="439"/>
        <v/>
      </c>
      <c r="AA403" s="1107">
        <f>+tab!$C$156</f>
        <v>0.62</v>
      </c>
      <c r="AB403" s="1108" t="e">
        <f t="shared" si="451"/>
        <v>#VALUE!</v>
      </c>
      <c r="AC403" s="1108" t="e">
        <f t="shared" si="452"/>
        <v>#VALUE!</v>
      </c>
      <c r="AD403" s="1108" t="e">
        <f t="shared" si="453"/>
        <v>#VALUE!</v>
      </c>
      <c r="AE403" s="1086" t="e">
        <f t="shared" si="440"/>
        <v>#VALUE!</v>
      </c>
      <c r="AF403" s="1086">
        <f t="shared" si="441"/>
        <v>0</v>
      </c>
      <c r="AG403" s="1109">
        <f>IF(I403&gt;8,tab!C$157,tab!C$160)</f>
        <v>0.5</v>
      </c>
      <c r="AH403" s="1086">
        <f t="shared" si="442"/>
        <v>0</v>
      </c>
      <c r="AI403" s="1086">
        <f t="shared" si="443"/>
        <v>0</v>
      </c>
      <c r="AM403" s="51"/>
      <c r="AN403" s="51"/>
    </row>
    <row r="404" spans="3:40" ht="13.7" customHeight="1" x14ac:dyDescent="0.2">
      <c r="C404" s="45"/>
      <c r="D404" s="196" t="str">
        <f t="shared" si="434"/>
        <v/>
      </c>
      <c r="E404" s="196" t="str">
        <f t="shared" si="434"/>
        <v/>
      </c>
      <c r="F404" s="196" t="str">
        <f t="shared" si="434"/>
        <v/>
      </c>
      <c r="G404" s="48" t="str">
        <f t="shared" si="435"/>
        <v/>
      </c>
      <c r="H404" s="197" t="str">
        <f t="shared" si="444"/>
        <v/>
      </c>
      <c r="I404" s="48" t="str">
        <f t="shared" si="445"/>
        <v/>
      </c>
      <c r="J404" s="198" t="str">
        <f t="shared" si="436"/>
        <v/>
      </c>
      <c r="K404" s="199" t="str">
        <f t="shared" si="437"/>
        <v/>
      </c>
      <c r="L404" s="964"/>
      <c r="M404" s="961">
        <f t="shared" ref="M404:N404" si="468">IF(M342="","",M342)</f>
        <v>0</v>
      </c>
      <c r="N404" s="961">
        <f t="shared" si="468"/>
        <v>0</v>
      </c>
      <c r="O404" s="1026" t="str">
        <f t="shared" si="447"/>
        <v/>
      </c>
      <c r="P404" s="1026"/>
      <c r="Q404" s="1026" t="str">
        <f t="shared" si="448"/>
        <v/>
      </c>
      <c r="R404" s="964"/>
      <c r="S404" s="1027" t="str">
        <f t="shared" si="438"/>
        <v/>
      </c>
      <c r="T404" s="1015" t="str">
        <f t="shared" si="449"/>
        <v/>
      </c>
      <c r="U404" s="1133" t="str">
        <f t="shared" si="450"/>
        <v/>
      </c>
      <c r="V404" s="491"/>
      <c r="Z404" s="1106" t="str">
        <f t="shared" si="439"/>
        <v/>
      </c>
      <c r="AA404" s="1107">
        <f>+tab!$C$156</f>
        <v>0.62</v>
      </c>
      <c r="AB404" s="1108" t="e">
        <f t="shared" si="451"/>
        <v>#VALUE!</v>
      </c>
      <c r="AC404" s="1108" t="e">
        <f t="shared" si="452"/>
        <v>#VALUE!</v>
      </c>
      <c r="AD404" s="1108" t="e">
        <f t="shared" si="453"/>
        <v>#VALUE!</v>
      </c>
      <c r="AE404" s="1086" t="e">
        <f t="shared" si="440"/>
        <v>#VALUE!</v>
      </c>
      <c r="AF404" s="1086">
        <f t="shared" si="441"/>
        <v>0</v>
      </c>
      <c r="AG404" s="1109">
        <f>IF(I404&gt;8,tab!C$157,tab!C$160)</f>
        <v>0.5</v>
      </c>
      <c r="AH404" s="1086">
        <f t="shared" si="442"/>
        <v>0</v>
      </c>
      <c r="AI404" s="1086">
        <f t="shared" si="443"/>
        <v>0</v>
      </c>
      <c r="AM404" s="51"/>
      <c r="AN404" s="51"/>
    </row>
    <row r="405" spans="3:40" ht="13.7" customHeight="1" x14ac:dyDescent="0.2">
      <c r="C405" s="45"/>
      <c r="D405" s="196" t="str">
        <f t="shared" si="434"/>
        <v/>
      </c>
      <c r="E405" s="196" t="str">
        <f t="shared" si="434"/>
        <v/>
      </c>
      <c r="F405" s="196" t="str">
        <f t="shared" si="434"/>
        <v/>
      </c>
      <c r="G405" s="48" t="str">
        <f t="shared" si="435"/>
        <v/>
      </c>
      <c r="H405" s="197" t="str">
        <f t="shared" si="444"/>
        <v/>
      </c>
      <c r="I405" s="48" t="str">
        <f t="shared" si="445"/>
        <v/>
      </c>
      <c r="J405" s="198" t="str">
        <f t="shared" si="436"/>
        <v/>
      </c>
      <c r="K405" s="199" t="str">
        <f t="shared" si="437"/>
        <v/>
      </c>
      <c r="L405" s="964"/>
      <c r="M405" s="961">
        <f t="shared" ref="M405:N405" si="469">IF(M343="","",M343)</f>
        <v>0</v>
      </c>
      <c r="N405" s="961">
        <f t="shared" si="469"/>
        <v>0</v>
      </c>
      <c r="O405" s="1026" t="str">
        <f t="shared" si="447"/>
        <v/>
      </c>
      <c r="P405" s="1026"/>
      <c r="Q405" s="1026" t="str">
        <f t="shared" si="448"/>
        <v/>
      </c>
      <c r="R405" s="964"/>
      <c r="S405" s="1027" t="str">
        <f t="shared" si="438"/>
        <v/>
      </c>
      <c r="T405" s="1015" t="str">
        <f t="shared" si="449"/>
        <v/>
      </c>
      <c r="U405" s="1133" t="str">
        <f t="shared" si="450"/>
        <v/>
      </c>
      <c r="V405" s="491"/>
      <c r="Z405" s="1106" t="str">
        <f t="shared" si="439"/>
        <v/>
      </c>
      <c r="AA405" s="1107">
        <f>+tab!$C$156</f>
        <v>0.62</v>
      </c>
      <c r="AB405" s="1108" t="e">
        <f t="shared" si="451"/>
        <v>#VALUE!</v>
      </c>
      <c r="AC405" s="1108" t="e">
        <f t="shared" si="452"/>
        <v>#VALUE!</v>
      </c>
      <c r="AD405" s="1108" t="e">
        <f t="shared" si="453"/>
        <v>#VALUE!</v>
      </c>
      <c r="AE405" s="1086" t="e">
        <f t="shared" si="440"/>
        <v>#VALUE!</v>
      </c>
      <c r="AF405" s="1086">
        <f t="shared" si="441"/>
        <v>0</v>
      </c>
      <c r="AG405" s="1109">
        <f>IF(I405&gt;8,tab!C$157,tab!C$160)</f>
        <v>0.5</v>
      </c>
      <c r="AH405" s="1086">
        <f t="shared" si="442"/>
        <v>0</v>
      </c>
      <c r="AI405" s="1086">
        <f t="shared" si="443"/>
        <v>0</v>
      </c>
      <c r="AM405" s="51"/>
      <c r="AN405" s="51"/>
    </row>
    <row r="406" spans="3:40" ht="13.7" customHeight="1" x14ac:dyDescent="0.2">
      <c r="C406" s="45"/>
      <c r="D406" s="196" t="str">
        <f t="shared" si="434"/>
        <v/>
      </c>
      <c r="E406" s="196" t="str">
        <f t="shared" si="434"/>
        <v/>
      </c>
      <c r="F406" s="196" t="str">
        <f t="shared" si="434"/>
        <v/>
      </c>
      <c r="G406" s="48" t="str">
        <f t="shared" si="435"/>
        <v/>
      </c>
      <c r="H406" s="197" t="str">
        <f t="shared" si="444"/>
        <v/>
      </c>
      <c r="I406" s="48" t="str">
        <f t="shared" si="445"/>
        <v/>
      </c>
      <c r="J406" s="198" t="str">
        <f t="shared" si="436"/>
        <v/>
      </c>
      <c r="K406" s="199" t="str">
        <f t="shared" si="437"/>
        <v/>
      </c>
      <c r="L406" s="964"/>
      <c r="M406" s="961">
        <f t="shared" ref="M406:N406" si="470">IF(M344="","",M344)</f>
        <v>0</v>
      </c>
      <c r="N406" s="961">
        <f t="shared" si="470"/>
        <v>0</v>
      </c>
      <c r="O406" s="1026" t="str">
        <f t="shared" si="447"/>
        <v/>
      </c>
      <c r="P406" s="1026"/>
      <c r="Q406" s="1026" t="str">
        <f t="shared" si="448"/>
        <v/>
      </c>
      <c r="R406" s="964"/>
      <c r="S406" s="1027" t="str">
        <f t="shared" si="438"/>
        <v/>
      </c>
      <c r="T406" s="1015" t="str">
        <f t="shared" si="449"/>
        <v/>
      </c>
      <c r="U406" s="1133" t="str">
        <f t="shared" si="450"/>
        <v/>
      </c>
      <c r="V406" s="491"/>
      <c r="Z406" s="1106" t="str">
        <f t="shared" si="439"/>
        <v/>
      </c>
      <c r="AA406" s="1107">
        <f>+tab!$C$156</f>
        <v>0.62</v>
      </c>
      <c r="AB406" s="1108" t="e">
        <f t="shared" si="451"/>
        <v>#VALUE!</v>
      </c>
      <c r="AC406" s="1108" t="e">
        <f t="shared" si="452"/>
        <v>#VALUE!</v>
      </c>
      <c r="AD406" s="1108" t="e">
        <f t="shared" si="453"/>
        <v>#VALUE!</v>
      </c>
      <c r="AE406" s="1086" t="e">
        <f t="shared" si="440"/>
        <v>#VALUE!</v>
      </c>
      <c r="AF406" s="1086">
        <f t="shared" si="441"/>
        <v>0</v>
      </c>
      <c r="AG406" s="1109">
        <f>IF(I406&gt;8,tab!C$157,tab!C$160)</f>
        <v>0.5</v>
      </c>
      <c r="AH406" s="1086">
        <f t="shared" si="442"/>
        <v>0</v>
      </c>
      <c r="AI406" s="1086">
        <f t="shared" si="443"/>
        <v>0</v>
      </c>
      <c r="AM406" s="51"/>
      <c r="AN406" s="51"/>
    </row>
    <row r="407" spans="3:40" ht="13.7" customHeight="1" x14ac:dyDescent="0.2">
      <c r="C407" s="45"/>
      <c r="D407" s="196" t="str">
        <f t="shared" si="434"/>
        <v/>
      </c>
      <c r="E407" s="196" t="str">
        <f t="shared" si="434"/>
        <v/>
      </c>
      <c r="F407" s="196" t="str">
        <f t="shared" si="434"/>
        <v/>
      </c>
      <c r="G407" s="48" t="str">
        <f t="shared" si="435"/>
        <v/>
      </c>
      <c r="H407" s="197" t="str">
        <f t="shared" si="444"/>
        <v/>
      </c>
      <c r="I407" s="48" t="str">
        <f t="shared" si="445"/>
        <v/>
      </c>
      <c r="J407" s="198" t="str">
        <f t="shared" si="436"/>
        <v/>
      </c>
      <c r="K407" s="199" t="str">
        <f t="shared" si="437"/>
        <v/>
      </c>
      <c r="L407" s="964"/>
      <c r="M407" s="961">
        <f t="shared" ref="M407:N407" si="471">IF(M345="","",M345)</f>
        <v>0</v>
      </c>
      <c r="N407" s="961">
        <f t="shared" si="471"/>
        <v>0</v>
      </c>
      <c r="O407" s="1026" t="str">
        <f t="shared" si="447"/>
        <v/>
      </c>
      <c r="P407" s="1026"/>
      <c r="Q407" s="1026" t="str">
        <f t="shared" si="448"/>
        <v/>
      </c>
      <c r="R407" s="964"/>
      <c r="S407" s="1027" t="str">
        <f t="shared" si="438"/>
        <v/>
      </c>
      <c r="T407" s="1015" t="str">
        <f t="shared" si="449"/>
        <v/>
      </c>
      <c r="U407" s="1133" t="str">
        <f t="shared" si="450"/>
        <v/>
      </c>
      <c r="V407" s="491"/>
      <c r="Z407" s="1106" t="str">
        <f t="shared" si="439"/>
        <v/>
      </c>
      <c r="AA407" s="1107">
        <f>+tab!$C$156</f>
        <v>0.62</v>
      </c>
      <c r="AB407" s="1108" t="e">
        <f t="shared" si="451"/>
        <v>#VALUE!</v>
      </c>
      <c r="AC407" s="1108" t="e">
        <f t="shared" si="452"/>
        <v>#VALUE!</v>
      </c>
      <c r="AD407" s="1108" t="e">
        <f t="shared" si="453"/>
        <v>#VALUE!</v>
      </c>
      <c r="AE407" s="1086" t="e">
        <f t="shared" si="440"/>
        <v>#VALUE!</v>
      </c>
      <c r="AF407" s="1086">
        <f t="shared" si="441"/>
        <v>0</v>
      </c>
      <c r="AG407" s="1109">
        <f>IF(I407&gt;8,tab!C$157,tab!C$160)</f>
        <v>0.5</v>
      </c>
      <c r="AH407" s="1086">
        <f t="shared" si="442"/>
        <v>0</v>
      </c>
      <c r="AI407" s="1086">
        <f t="shared" si="443"/>
        <v>0</v>
      </c>
      <c r="AM407" s="51"/>
      <c r="AN407" s="51"/>
    </row>
    <row r="408" spans="3:40" ht="13.7" customHeight="1" x14ac:dyDescent="0.2">
      <c r="C408" s="45"/>
      <c r="D408" s="196" t="str">
        <f t="shared" ref="D408:F427" si="472">IF(D346=0,"",D346)</f>
        <v/>
      </c>
      <c r="E408" s="196" t="str">
        <f t="shared" si="472"/>
        <v/>
      </c>
      <c r="F408" s="196" t="str">
        <f t="shared" si="472"/>
        <v/>
      </c>
      <c r="G408" s="48" t="str">
        <f t="shared" si="435"/>
        <v/>
      </c>
      <c r="H408" s="197" t="str">
        <f t="shared" si="444"/>
        <v/>
      </c>
      <c r="I408" s="48" t="str">
        <f t="shared" si="445"/>
        <v/>
      </c>
      <c r="J408" s="198" t="str">
        <f t="shared" si="436"/>
        <v/>
      </c>
      <c r="K408" s="199" t="str">
        <f t="shared" ref="K408:K427" si="473">IF(K346="","",K346)</f>
        <v/>
      </c>
      <c r="L408" s="964"/>
      <c r="M408" s="961">
        <f t="shared" ref="M408:N408" si="474">IF(M346="","",M346)</f>
        <v>0</v>
      </c>
      <c r="N408" s="961">
        <f t="shared" si="474"/>
        <v>0</v>
      </c>
      <c r="O408" s="1026" t="str">
        <f t="shared" si="447"/>
        <v/>
      </c>
      <c r="P408" s="1026"/>
      <c r="Q408" s="1026" t="str">
        <f t="shared" si="448"/>
        <v/>
      </c>
      <c r="R408" s="964"/>
      <c r="S408" s="1027" t="str">
        <f t="shared" si="438"/>
        <v/>
      </c>
      <c r="T408" s="1015" t="str">
        <f t="shared" si="449"/>
        <v/>
      </c>
      <c r="U408" s="1133" t="str">
        <f t="shared" si="450"/>
        <v/>
      </c>
      <c r="V408" s="491"/>
      <c r="Z408" s="1106" t="str">
        <f t="shared" si="439"/>
        <v/>
      </c>
      <c r="AA408" s="1107">
        <f>+tab!$C$156</f>
        <v>0.62</v>
      </c>
      <c r="AB408" s="1108" t="e">
        <f t="shared" si="451"/>
        <v>#VALUE!</v>
      </c>
      <c r="AC408" s="1108" t="e">
        <f t="shared" si="452"/>
        <v>#VALUE!</v>
      </c>
      <c r="AD408" s="1108" t="e">
        <f t="shared" si="453"/>
        <v>#VALUE!</v>
      </c>
      <c r="AE408" s="1086" t="e">
        <f t="shared" si="440"/>
        <v>#VALUE!</v>
      </c>
      <c r="AF408" s="1086">
        <f t="shared" si="441"/>
        <v>0</v>
      </c>
      <c r="AG408" s="1109">
        <f>IF(I408&gt;8,tab!C$157,tab!C$160)</f>
        <v>0.5</v>
      </c>
      <c r="AH408" s="1086">
        <f t="shared" si="442"/>
        <v>0</v>
      </c>
      <c r="AI408" s="1086">
        <f t="shared" si="443"/>
        <v>0</v>
      </c>
      <c r="AM408" s="51"/>
      <c r="AN408" s="51"/>
    </row>
    <row r="409" spans="3:40" ht="13.7" customHeight="1" x14ac:dyDescent="0.2">
      <c r="C409" s="45"/>
      <c r="D409" s="196" t="str">
        <f t="shared" si="472"/>
        <v/>
      </c>
      <c r="E409" s="196" t="str">
        <f t="shared" si="472"/>
        <v/>
      </c>
      <c r="F409" s="196" t="str">
        <f t="shared" si="472"/>
        <v/>
      </c>
      <c r="G409" s="48" t="str">
        <f t="shared" si="435"/>
        <v/>
      </c>
      <c r="H409" s="197" t="str">
        <f t="shared" si="444"/>
        <v/>
      </c>
      <c r="I409" s="48" t="str">
        <f t="shared" si="445"/>
        <v/>
      </c>
      <c r="J409" s="198" t="str">
        <f t="shared" si="436"/>
        <v/>
      </c>
      <c r="K409" s="199" t="str">
        <f t="shared" si="473"/>
        <v/>
      </c>
      <c r="L409" s="964"/>
      <c r="M409" s="961">
        <f t="shared" ref="M409:N409" si="475">IF(M347="","",M347)</f>
        <v>0</v>
      </c>
      <c r="N409" s="961">
        <f t="shared" si="475"/>
        <v>0</v>
      </c>
      <c r="O409" s="1026" t="str">
        <f t="shared" si="447"/>
        <v/>
      </c>
      <c r="P409" s="1026"/>
      <c r="Q409" s="1026" t="str">
        <f t="shared" si="448"/>
        <v/>
      </c>
      <c r="R409" s="964"/>
      <c r="S409" s="1027" t="str">
        <f t="shared" si="438"/>
        <v/>
      </c>
      <c r="T409" s="1015" t="str">
        <f t="shared" si="449"/>
        <v/>
      </c>
      <c r="U409" s="1133" t="str">
        <f t="shared" si="450"/>
        <v/>
      </c>
      <c r="V409" s="491"/>
      <c r="Z409" s="1106" t="str">
        <f t="shared" si="439"/>
        <v/>
      </c>
      <c r="AA409" s="1107">
        <f>+tab!$C$156</f>
        <v>0.62</v>
      </c>
      <c r="AB409" s="1108" t="e">
        <f t="shared" si="451"/>
        <v>#VALUE!</v>
      </c>
      <c r="AC409" s="1108" t="e">
        <f t="shared" si="452"/>
        <v>#VALUE!</v>
      </c>
      <c r="AD409" s="1108" t="e">
        <f t="shared" si="453"/>
        <v>#VALUE!</v>
      </c>
      <c r="AE409" s="1086" t="e">
        <f t="shared" si="440"/>
        <v>#VALUE!</v>
      </c>
      <c r="AF409" s="1086">
        <f t="shared" si="441"/>
        <v>0</v>
      </c>
      <c r="AG409" s="1109">
        <f>IF(I409&gt;8,tab!C$157,tab!C$160)</f>
        <v>0.5</v>
      </c>
      <c r="AH409" s="1086">
        <f t="shared" si="442"/>
        <v>0</v>
      </c>
      <c r="AI409" s="1086">
        <f t="shared" si="443"/>
        <v>0</v>
      </c>
      <c r="AM409" s="51"/>
      <c r="AN409" s="51"/>
    </row>
    <row r="410" spans="3:40" ht="13.7" customHeight="1" x14ac:dyDescent="0.2">
      <c r="C410" s="45"/>
      <c r="D410" s="196" t="str">
        <f t="shared" si="472"/>
        <v/>
      </c>
      <c r="E410" s="196" t="str">
        <f t="shared" si="472"/>
        <v/>
      </c>
      <c r="F410" s="196" t="str">
        <f t="shared" si="472"/>
        <v/>
      </c>
      <c r="G410" s="48" t="str">
        <f t="shared" si="435"/>
        <v/>
      </c>
      <c r="H410" s="197" t="str">
        <f t="shared" si="444"/>
        <v/>
      </c>
      <c r="I410" s="48" t="str">
        <f t="shared" si="445"/>
        <v/>
      </c>
      <c r="J410" s="198" t="str">
        <f t="shared" si="436"/>
        <v/>
      </c>
      <c r="K410" s="199" t="str">
        <f t="shared" si="473"/>
        <v/>
      </c>
      <c r="L410" s="964"/>
      <c r="M410" s="961">
        <f t="shared" ref="M410:N410" si="476">IF(M348="","",M348)</f>
        <v>0</v>
      </c>
      <c r="N410" s="961">
        <f t="shared" si="476"/>
        <v>0</v>
      </c>
      <c r="O410" s="1026" t="str">
        <f t="shared" si="447"/>
        <v/>
      </c>
      <c r="P410" s="1026"/>
      <c r="Q410" s="1026" t="str">
        <f t="shared" si="448"/>
        <v/>
      </c>
      <c r="R410" s="964"/>
      <c r="S410" s="1027" t="str">
        <f t="shared" si="438"/>
        <v/>
      </c>
      <c r="T410" s="1015" t="str">
        <f t="shared" si="449"/>
        <v/>
      </c>
      <c r="U410" s="1133" t="str">
        <f t="shared" si="450"/>
        <v/>
      </c>
      <c r="V410" s="491"/>
      <c r="Z410" s="1106" t="str">
        <f t="shared" si="439"/>
        <v/>
      </c>
      <c r="AA410" s="1107">
        <f>+tab!$C$156</f>
        <v>0.62</v>
      </c>
      <c r="AB410" s="1108" t="e">
        <f t="shared" si="451"/>
        <v>#VALUE!</v>
      </c>
      <c r="AC410" s="1108" t="e">
        <f t="shared" si="452"/>
        <v>#VALUE!</v>
      </c>
      <c r="AD410" s="1108" t="e">
        <f t="shared" si="453"/>
        <v>#VALUE!</v>
      </c>
      <c r="AE410" s="1086" t="e">
        <f t="shared" si="440"/>
        <v>#VALUE!</v>
      </c>
      <c r="AF410" s="1086">
        <f t="shared" si="441"/>
        <v>0</v>
      </c>
      <c r="AG410" s="1109">
        <f>IF(I410&gt;8,tab!C$157,tab!C$160)</f>
        <v>0.5</v>
      </c>
      <c r="AH410" s="1086">
        <f t="shared" si="442"/>
        <v>0</v>
      </c>
      <c r="AI410" s="1086">
        <f t="shared" si="443"/>
        <v>0</v>
      </c>
      <c r="AM410" s="51"/>
      <c r="AN410" s="51"/>
    </row>
    <row r="411" spans="3:40" ht="13.7" customHeight="1" x14ac:dyDescent="0.2">
      <c r="C411" s="45"/>
      <c r="D411" s="196" t="str">
        <f t="shared" si="472"/>
        <v/>
      </c>
      <c r="E411" s="196" t="str">
        <f t="shared" si="472"/>
        <v/>
      </c>
      <c r="F411" s="196" t="str">
        <f t="shared" si="472"/>
        <v/>
      </c>
      <c r="G411" s="48" t="str">
        <f t="shared" si="435"/>
        <v/>
      </c>
      <c r="H411" s="197" t="str">
        <f t="shared" si="444"/>
        <v/>
      </c>
      <c r="I411" s="48" t="str">
        <f t="shared" si="445"/>
        <v/>
      </c>
      <c r="J411" s="198" t="str">
        <f t="shared" si="436"/>
        <v/>
      </c>
      <c r="K411" s="199" t="str">
        <f t="shared" si="473"/>
        <v/>
      </c>
      <c r="L411" s="964"/>
      <c r="M411" s="961">
        <f t="shared" ref="M411:N411" si="477">IF(M349="","",M349)</f>
        <v>0</v>
      </c>
      <c r="N411" s="961">
        <f t="shared" si="477"/>
        <v>0</v>
      </c>
      <c r="O411" s="1026" t="str">
        <f t="shared" si="447"/>
        <v/>
      </c>
      <c r="P411" s="1026"/>
      <c r="Q411" s="1026" t="str">
        <f t="shared" si="448"/>
        <v/>
      </c>
      <c r="R411" s="964"/>
      <c r="S411" s="1027" t="str">
        <f t="shared" si="438"/>
        <v/>
      </c>
      <c r="T411" s="1015" t="str">
        <f t="shared" si="449"/>
        <v/>
      </c>
      <c r="U411" s="1133" t="str">
        <f t="shared" si="450"/>
        <v/>
      </c>
      <c r="V411" s="491"/>
      <c r="Z411" s="1106" t="str">
        <f t="shared" si="439"/>
        <v/>
      </c>
      <c r="AA411" s="1107">
        <f>+tab!$C$156</f>
        <v>0.62</v>
      </c>
      <c r="AB411" s="1108" t="e">
        <f t="shared" si="451"/>
        <v>#VALUE!</v>
      </c>
      <c r="AC411" s="1108" t="e">
        <f t="shared" si="452"/>
        <v>#VALUE!</v>
      </c>
      <c r="AD411" s="1108" t="e">
        <f t="shared" si="453"/>
        <v>#VALUE!</v>
      </c>
      <c r="AE411" s="1086" t="e">
        <f t="shared" si="440"/>
        <v>#VALUE!</v>
      </c>
      <c r="AF411" s="1086">
        <f t="shared" si="441"/>
        <v>0</v>
      </c>
      <c r="AG411" s="1109">
        <f>IF(I411&gt;8,tab!C$157,tab!C$160)</f>
        <v>0.5</v>
      </c>
      <c r="AH411" s="1086">
        <f t="shared" si="442"/>
        <v>0</v>
      </c>
      <c r="AI411" s="1086">
        <f t="shared" si="443"/>
        <v>0</v>
      </c>
      <c r="AM411" s="51"/>
      <c r="AN411" s="51"/>
    </row>
    <row r="412" spans="3:40" ht="13.7" customHeight="1" x14ac:dyDescent="0.2">
      <c r="C412" s="45"/>
      <c r="D412" s="196" t="str">
        <f t="shared" si="472"/>
        <v/>
      </c>
      <c r="E412" s="196" t="str">
        <f t="shared" si="472"/>
        <v/>
      </c>
      <c r="F412" s="196" t="str">
        <f t="shared" si="472"/>
        <v/>
      </c>
      <c r="G412" s="48" t="str">
        <f t="shared" si="435"/>
        <v/>
      </c>
      <c r="H412" s="197" t="str">
        <f t="shared" si="444"/>
        <v/>
      </c>
      <c r="I412" s="48" t="str">
        <f t="shared" si="445"/>
        <v/>
      </c>
      <c r="J412" s="198" t="str">
        <f t="shared" si="436"/>
        <v/>
      </c>
      <c r="K412" s="199" t="str">
        <f t="shared" si="473"/>
        <v/>
      </c>
      <c r="L412" s="964"/>
      <c r="M412" s="961">
        <f t="shared" ref="M412:N412" si="478">IF(M350="","",M350)</f>
        <v>0</v>
      </c>
      <c r="N412" s="961">
        <f t="shared" si="478"/>
        <v>0</v>
      </c>
      <c r="O412" s="1026" t="str">
        <f t="shared" si="447"/>
        <v/>
      </c>
      <c r="P412" s="1026"/>
      <c r="Q412" s="1026" t="str">
        <f t="shared" si="448"/>
        <v/>
      </c>
      <c r="R412" s="964"/>
      <c r="S412" s="1027" t="str">
        <f t="shared" si="438"/>
        <v/>
      </c>
      <c r="T412" s="1015" t="str">
        <f t="shared" si="449"/>
        <v/>
      </c>
      <c r="U412" s="1133" t="str">
        <f t="shared" si="450"/>
        <v/>
      </c>
      <c r="V412" s="491"/>
      <c r="Z412" s="1106" t="str">
        <f t="shared" si="439"/>
        <v/>
      </c>
      <c r="AA412" s="1107">
        <f>+tab!$C$156</f>
        <v>0.62</v>
      </c>
      <c r="AB412" s="1108" t="e">
        <f t="shared" si="451"/>
        <v>#VALUE!</v>
      </c>
      <c r="AC412" s="1108" t="e">
        <f t="shared" si="452"/>
        <v>#VALUE!</v>
      </c>
      <c r="AD412" s="1108" t="e">
        <f t="shared" si="453"/>
        <v>#VALUE!</v>
      </c>
      <c r="AE412" s="1086" t="e">
        <f t="shared" si="440"/>
        <v>#VALUE!</v>
      </c>
      <c r="AF412" s="1086">
        <f t="shared" si="441"/>
        <v>0</v>
      </c>
      <c r="AG412" s="1109">
        <f>IF(I412&gt;8,tab!C$157,tab!C$160)</f>
        <v>0.5</v>
      </c>
      <c r="AH412" s="1086">
        <f t="shared" si="442"/>
        <v>0</v>
      </c>
      <c r="AI412" s="1086">
        <f t="shared" si="443"/>
        <v>0</v>
      </c>
      <c r="AM412" s="51"/>
      <c r="AN412" s="51"/>
    </row>
    <row r="413" spans="3:40" ht="13.7" customHeight="1" x14ac:dyDescent="0.2">
      <c r="C413" s="45"/>
      <c r="D413" s="196" t="str">
        <f t="shared" si="472"/>
        <v/>
      </c>
      <c r="E413" s="196" t="str">
        <f t="shared" si="472"/>
        <v/>
      </c>
      <c r="F413" s="196" t="str">
        <f t="shared" si="472"/>
        <v/>
      </c>
      <c r="G413" s="48" t="str">
        <f t="shared" si="435"/>
        <v/>
      </c>
      <c r="H413" s="197" t="str">
        <f t="shared" si="444"/>
        <v/>
      </c>
      <c r="I413" s="48" t="str">
        <f t="shared" si="445"/>
        <v/>
      </c>
      <c r="J413" s="198" t="str">
        <f t="shared" si="436"/>
        <v/>
      </c>
      <c r="K413" s="199" t="str">
        <f t="shared" si="473"/>
        <v/>
      </c>
      <c r="L413" s="964"/>
      <c r="M413" s="961">
        <f t="shared" ref="M413:N413" si="479">IF(M351="","",M351)</f>
        <v>0</v>
      </c>
      <c r="N413" s="961">
        <f t="shared" si="479"/>
        <v>0</v>
      </c>
      <c r="O413" s="1026" t="str">
        <f t="shared" si="447"/>
        <v/>
      </c>
      <c r="P413" s="1026"/>
      <c r="Q413" s="1026" t="str">
        <f t="shared" si="448"/>
        <v/>
      </c>
      <c r="R413" s="964"/>
      <c r="S413" s="1027" t="str">
        <f t="shared" si="438"/>
        <v/>
      </c>
      <c r="T413" s="1015" t="str">
        <f t="shared" si="449"/>
        <v/>
      </c>
      <c r="U413" s="1133" t="str">
        <f t="shared" si="450"/>
        <v/>
      </c>
      <c r="V413" s="491"/>
      <c r="Z413" s="1106" t="str">
        <f t="shared" si="439"/>
        <v/>
      </c>
      <c r="AA413" s="1107">
        <f>+tab!$C$156</f>
        <v>0.62</v>
      </c>
      <c r="AB413" s="1108" t="e">
        <f t="shared" si="451"/>
        <v>#VALUE!</v>
      </c>
      <c r="AC413" s="1108" t="e">
        <f t="shared" si="452"/>
        <v>#VALUE!</v>
      </c>
      <c r="AD413" s="1108" t="e">
        <f t="shared" si="453"/>
        <v>#VALUE!</v>
      </c>
      <c r="AE413" s="1086" t="e">
        <f t="shared" si="440"/>
        <v>#VALUE!</v>
      </c>
      <c r="AF413" s="1086">
        <f t="shared" si="441"/>
        <v>0</v>
      </c>
      <c r="AG413" s="1109">
        <f>IF(I413&gt;8,tab!C$157,tab!C$160)</f>
        <v>0.5</v>
      </c>
      <c r="AH413" s="1086">
        <f t="shared" si="442"/>
        <v>0</v>
      </c>
      <c r="AI413" s="1086">
        <f t="shared" si="443"/>
        <v>0</v>
      </c>
      <c r="AM413" s="51"/>
      <c r="AN413" s="51"/>
    </row>
    <row r="414" spans="3:40" ht="13.7" customHeight="1" x14ac:dyDescent="0.2">
      <c r="C414" s="45"/>
      <c r="D414" s="196" t="str">
        <f t="shared" si="472"/>
        <v/>
      </c>
      <c r="E414" s="196" t="str">
        <f t="shared" si="472"/>
        <v/>
      </c>
      <c r="F414" s="196" t="str">
        <f t="shared" si="472"/>
        <v/>
      </c>
      <c r="G414" s="48" t="str">
        <f t="shared" si="435"/>
        <v/>
      </c>
      <c r="H414" s="197" t="str">
        <f t="shared" si="444"/>
        <v/>
      </c>
      <c r="I414" s="48" t="str">
        <f t="shared" si="445"/>
        <v/>
      </c>
      <c r="J414" s="198" t="str">
        <f t="shared" si="436"/>
        <v/>
      </c>
      <c r="K414" s="199" t="str">
        <f t="shared" si="473"/>
        <v/>
      </c>
      <c r="L414" s="964"/>
      <c r="M414" s="961">
        <f t="shared" ref="M414:N414" si="480">IF(M352="","",M352)</f>
        <v>0</v>
      </c>
      <c r="N414" s="961">
        <f t="shared" si="480"/>
        <v>0</v>
      </c>
      <c r="O414" s="1026" t="str">
        <f t="shared" si="447"/>
        <v/>
      </c>
      <c r="P414" s="1026"/>
      <c r="Q414" s="1026" t="str">
        <f t="shared" si="448"/>
        <v/>
      </c>
      <c r="R414" s="964"/>
      <c r="S414" s="1027" t="str">
        <f t="shared" si="438"/>
        <v/>
      </c>
      <c r="T414" s="1015" t="str">
        <f t="shared" si="449"/>
        <v/>
      </c>
      <c r="U414" s="1133" t="str">
        <f t="shared" si="450"/>
        <v/>
      </c>
      <c r="V414" s="491"/>
      <c r="Z414" s="1106" t="str">
        <f t="shared" si="439"/>
        <v/>
      </c>
      <c r="AA414" s="1107">
        <f>+tab!$C$156</f>
        <v>0.62</v>
      </c>
      <c r="AB414" s="1108" t="e">
        <f t="shared" si="451"/>
        <v>#VALUE!</v>
      </c>
      <c r="AC414" s="1108" t="e">
        <f t="shared" si="452"/>
        <v>#VALUE!</v>
      </c>
      <c r="AD414" s="1108" t="e">
        <f t="shared" si="453"/>
        <v>#VALUE!</v>
      </c>
      <c r="AE414" s="1086" t="e">
        <f t="shared" si="440"/>
        <v>#VALUE!</v>
      </c>
      <c r="AF414" s="1086">
        <f t="shared" si="441"/>
        <v>0</v>
      </c>
      <c r="AG414" s="1109">
        <f>IF(I414&gt;8,tab!C$157,tab!C$160)</f>
        <v>0.5</v>
      </c>
      <c r="AH414" s="1086">
        <f t="shared" si="442"/>
        <v>0</v>
      </c>
      <c r="AI414" s="1086">
        <f t="shared" si="443"/>
        <v>0</v>
      </c>
      <c r="AM414" s="51"/>
      <c r="AN414" s="51"/>
    </row>
    <row r="415" spans="3:40" ht="13.7" customHeight="1" x14ac:dyDescent="0.2">
      <c r="C415" s="45"/>
      <c r="D415" s="196" t="str">
        <f t="shared" si="472"/>
        <v/>
      </c>
      <c r="E415" s="196" t="str">
        <f t="shared" si="472"/>
        <v/>
      </c>
      <c r="F415" s="196" t="str">
        <f t="shared" si="472"/>
        <v/>
      </c>
      <c r="G415" s="48" t="str">
        <f t="shared" si="435"/>
        <v/>
      </c>
      <c r="H415" s="197" t="str">
        <f t="shared" si="444"/>
        <v/>
      </c>
      <c r="I415" s="48" t="str">
        <f t="shared" si="445"/>
        <v/>
      </c>
      <c r="J415" s="198" t="str">
        <f t="shared" si="436"/>
        <v/>
      </c>
      <c r="K415" s="199" t="str">
        <f t="shared" si="473"/>
        <v/>
      </c>
      <c r="L415" s="964"/>
      <c r="M415" s="961">
        <f t="shared" ref="M415:N415" si="481">IF(M353="","",M353)</f>
        <v>0</v>
      </c>
      <c r="N415" s="961">
        <f t="shared" si="481"/>
        <v>0</v>
      </c>
      <c r="O415" s="1026" t="str">
        <f t="shared" si="447"/>
        <v/>
      </c>
      <c r="P415" s="1026"/>
      <c r="Q415" s="1026" t="str">
        <f t="shared" si="448"/>
        <v/>
      </c>
      <c r="R415" s="964"/>
      <c r="S415" s="1027" t="str">
        <f t="shared" si="438"/>
        <v/>
      </c>
      <c r="T415" s="1015" t="str">
        <f t="shared" si="449"/>
        <v/>
      </c>
      <c r="U415" s="1133" t="str">
        <f t="shared" si="450"/>
        <v/>
      </c>
      <c r="V415" s="491"/>
      <c r="Z415" s="1106" t="str">
        <f t="shared" si="439"/>
        <v/>
      </c>
      <c r="AA415" s="1107">
        <f>+tab!$C$156</f>
        <v>0.62</v>
      </c>
      <c r="AB415" s="1108" t="e">
        <f t="shared" si="451"/>
        <v>#VALUE!</v>
      </c>
      <c r="AC415" s="1108" t="e">
        <f t="shared" si="452"/>
        <v>#VALUE!</v>
      </c>
      <c r="AD415" s="1108" t="e">
        <f t="shared" si="453"/>
        <v>#VALUE!</v>
      </c>
      <c r="AE415" s="1086" t="e">
        <f t="shared" si="440"/>
        <v>#VALUE!</v>
      </c>
      <c r="AF415" s="1086">
        <f t="shared" si="441"/>
        <v>0</v>
      </c>
      <c r="AG415" s="1109">
        <f>IF(I415&gt;8,tab!C$157,tab!C$160)</f>
        <v>0.5</v>
      </c>
      <c r="AH415" s="1086">
        <f t="shared" si="442"/>
        <v>0</v>
      </c>
      <c r="AI415" s="1086">
        <f t="shared" si="443"/>
        <v>0</v>
      </c>
      <c r="AM415" s="51"/>
      <c r="AN415" s="51"/>
    </row>
    <row r="416" spans="3:40" ht="13.7" customHeight="1" x14ac:dyDescent="0.2">
      <c r="C416" s="45"/>
      <c r="D416" s="196" t="str">
        <f t="shared" si="472"/>
        <v/>
      </c>
      <c r="E416" s="196" t="str">
        <f t="shared" si="472"/>
        <v/>
      </c>
      <c r="F416" s="196" t="str">
        <f t="shared" si="472"/>
        <v/>
      </c>
      <c r="G416" s="48" t="str">
        <f t="shared" si="435"/>
        <v/>
      </c>
      <c r="H416" s="197" t="str">
        <f t="shared" si="444"/>
        <v/>
      </c>
      <c r="I416" s="48" t="str">
        <f t="shared" si="445"/>
        <v/>
      </c>
      <c r="J416" s="198" t="str">
        <f t="shared" si="436"/>
        <v/>
      </c>
      <c r="K416" s="199" t="str">
        <f t="shared" si="473"/>
        <v/>
      </c>
      <c r="L416" s="964"/>
      <c r="M416" s="961">
        <f t="shared" ref="M416:N416" si="482">IF(M354="","",M354)</f>
        <v>0</v>
      </c>
      <c r="N416" s="961">
        <f t="shared" si="482"/>
        <v>0</v>
      </c>
      <c r="O416" s="1026" t="str">
        <f t="shared" si="447"/>
        <v/>
      </c>
      <c r="P416" s="1026"/>
      <c r="Q416" s="1026" t="str">
        <f t="shared" si="448"/>
        <v/>
      </c>
      <c r="R416" s="964"/>
      <c r="S416" s="1027" t="str">
        <f t="shared" si="438"/>
        <v/>
      </c>
      <c r="T416" s="1015" t="str">
        <f t="shared" si="449"/>
        <v/>
      </c>
      <c r="U416" s="1133" t="str">
        <f t="shared" si="450"/>
        <v/>
      </c>
      <c r="V416" s="491"/>
      <c r="Z416" s="1106" t="str">
        <f t="shared" si="439"/>
        <v/>
      </c>
      <c r="AA416" s="1107">
        <f>+tab!$C$156</f>
        <v>0.62</v>
      </c>
      <c r="AB416" s="1108" t="e">
        <f t="shared" si="451"/>
        <v>#VALUE!</v>
      </c>
      <c r="AC416" s="1108" t="e">
        <f t="shared" si="452"/>
        <v>#VALUE!</v>
      </c>
      <c r="AD416" s="1108" t="e">
        <f t="shared" si="453"/>
        <v>#VALUE!</v>
      </c>
      <c r="AE416" s="1086" t="e">
        <f t="shared" si="440"/>
        <v>#VALUE!</v>
      </c>
      <c r="AF416" s="1086">
        <f t="shared" si="441"/>
        <v>0</v>
      </c>
      <c r="AG416" s="1109">
        <f>IF(I416&gt;8,tab!C$157,tab!C$160)</f>
        <v>0.5</v>
      </c>
      <c r="AH416" s="1086">
        <f t="shared" si="442"/>
        <v>0</v>
      </c>
      <c r="AI416" s="1086">
        <f t="shared" si="443"/>
        <v>0</v>
      </c>
      <c r="AM416" s="51"/>
      <c r="AN416" s="51"/>
    </row>
    <row r="417" spans="3:40" ht="13.7" customHeight="1" x14ac:dyDescent="0.2">
      <c r="C417" s="45"/>
      <c r="D417" s="196" t="str">
        <f t="shared" si="472"/>
        <v/>
      </c>
      <c r="E417" s="196" t="str">
        <f t="shared" si="472"/>
        <v/>
      </c>
      <c r="F417" s="196" t="str">
        <f t="shared" si="472"/>
        <v/>
      </c>
      <c r="G417" s="48" t="str">
        <f t="shared" si="435"/>
        <v/>
      </c>
      <c r="H417" s="197" t="str">
        <f t="shared" si="444"/>
        <v/>
      </c>
      <c r="I417" s="48" t="str">
        <f t="shared" si="445"/>
        <v/>
      </c>
      <c r="J417" s="198" t="str">
        <f t="shared" si="436"/>
        <v/>
      </c>
      <c r="K417" s="199" t="str">
        <f t="shared" si="473"/>
        <v/>
      </c>
      <c r="L417" s="964"/>
      <c r="M417" s="961">
        <f t="shared" ref="M417:N417" si="483">IF(M355="","",M355)</f>
        <v>0</v>
      </c>
      <c r="N417" s="961">
        <f t="shared" si="483"/>
        <v>0</v>
      </c>
      <c r="O417" s="1026" t="str">
        <f t="shared" si="447"/>
        <v/>
      </c>
      <c r="P417" s="1026"/>
      <c r="Q417" s="1026" t="str">
        <f t="shared" si="448"/>
        <v/>
      </c>
      <c r="R417" s="964"/>
      <c r="S417" s="1027" t="str">
        <f t="shared" si="438"/>
        <v/>
      </c>
      <c r="T417" s="1015" t="str">
        <f t="shared" si="449"/>
        <v/>
      </c>
      <c r="U417" s="1133" t="str">
        <f t="shared" si="450"/>
        <v/>
      </c>
      <c r="V417" s="491"/>
      <c r="Z417" s="1106" t="str">
        <f t="shared" si="439"/>
        <v/>
      </c>
      <c r="AA417" s="1107">
        <f>+tab!$C$156</f>
        <v>0.62</v>
      </c>
      <c r="AB417" s="1108" t="e">
        <f t="shared" si="451"/>
        <v>#VALUE!</v>
      </c>
      <c r="AC417" s="1108" t="e">
        <f t="shared" si="452"/>
        <v>#VALUE!</v>
      </c>
      <c r="AD417" s="1108" t="e">
        <f t="shared" si="453"/>
        <v>#VALUE!</v>
      </c>
      <c r="AE417" s="1086" t="e">
        <f t="shared" si="440"/>
        <v>#VALUE!</v>
      </c>
      <c r="AF417" s="1086">
        <f t="shared" si="441"/>
        <v>0</v>
      </c>
      <c r="AG417" s="1109">
        <f>IF(I417&gt;8,tab!C$157,tab!C$160)</f>
        <v>0.5</v>
      </c>
      <c r="AH417" s="1086">
        <f t="shared" si="442"/>
        <v>0</v>
      </c>
      <c r="AI417" s="1086">
        <f t="shared" si="443"/>
        <v>0</v>
      </c>
      <c r="AM417" s="51"/>
      <c r="AN417" s="51"/>
    </row>
    <row r="418" spans="3:40" ht="13.7" customHeight="1" x14ac:dyDescent="0.2">
      <c r="C418" s="45"/>
      <c r="D418" s="196" t="str">
        <f t="shared" si="472"/>
        <v/>
      </c>
      <c r="E418" s="196" t="str">
        <f t="shared" si="472"/>
        <v/>
      </c>
      <c r="F418" s="196" t="str">
        <f t="shared" si="472"/>
        <v/>
      </c>
      <c r="G418" s="48" t="str">
        <f t="shared" si="435"/>
        <v/>
      </c>
      <c r="H418" s="197" t="str">
        <f t="shared" si="444"/>
        <v/>
      </c>
      <c r="I418" s="48" t="str">
        <f t="shared" si="445"/>
        <v/>
      </c>
      <c r="J418" s="198" t="str">
        <f t="shared" si="436"/>
        <v/>
      </c>
      <c r="K418" s="199" t="str">
        <f t="shared" si="473"/>
        <v/>
      </c>
      <c r="L418" s="964"/>
      <c r="M418" s="961">
        <f t="shared" ref="M418:N418" si="484">IF(M356="","",M356)</f>
        <v>0</v>
      </c>
      <c r="N418" s="961">
        <f t="shared" si="484"/>
        <v>0</v>
      </c>
      <c r="O418" s="1026" t="str">
        <f t="shared" si="447"/>
        <v/>
      </c>
      <c r="P418" s="1026"/>
      <c r="Q418" s="1026" t="str">
        <f t="shared" si="448"/>
        <v/>
      </c>
      <c r="R418" s="964"/>
      <c r="S418" s="1027" t="str">
        <f t="shared" si="438"/>
        <v/>
      </c>
      <c r="T418" s="1015" t="str">
        <f t="shared" si="449"/>
        <v/>
      </c>
      <c r="U418" s="1133" t="str">
        <f t="shared" si="450"/>
        <v/>
      </c>
      <c r="V418" s="491"/>
      <c r="Z418" s="1106" t="str">
        <f t="shared" si="439"/>
        <v/>
      </c>
      <c r="AA418" s="1107">
        <f>+tab!$C$156</f>
        <v>0.62</v>
      </c>
      <c r="AB418" s="1108" t="e">
        <f t="shared" si="451"/>
        <v>#VALUE!</v>
      </c>
      <c r="AC418" s="1108" t="e">
        <f t="shared" si="452"/>
        <v>#VALUE!</v>
      </c>
      <c r="AD418" s="1108" t="e">
        <f t="shared" si="453"/>
        <v>#VALUE!</v>
      </c>
      <c r="AE418" s="1086" t="e">
        <f t="shared" si="440"/>
        <v>#VALUE!</v>
      </c>
      <c r="AF418" s="1086">
        <f t="shared" si="441"/>
        <v>0</v>
      </c>
      <c r="AG418" s="1109">
        <f>IF(I418&gt;8,tab!C$157,tab!C$160)</f>
        <v>0.5</v>
      </c>
      <c r="AH418" s="1086">
        <f t="shared" si="442"/>
        <v>0</v>
      </c>
      <c r="AI418" s="1086">
        <f t="shared" si="443"/>
        <v>0</v>
      </c>
      <c r="AM418" s="51"/>
      <c r="AN418" s="51"/>
    </row>
    <row r="419" spans="3:40" ht="13.7" customHeight="1" x14ac:dyDescent="0.2">
      <c r="C419" s="45"/>
      <c r="D419" s="196" t="str">
        <f t="shared" si="472"/>
        <v/>
      </c>
      <c r="E419" s="196" t="str">
        <f t="shared" si="472"/>
        <v/>
      </c>
      <c r="F419" s="196" t="str">
        <f t="shared" si="472"/>
        <v/>
      </c>
      <c r="G419" s="48" t="str">
        <f t="shared" si="435"/>
        <v/>
      </c>
      <c r="H419" s="197" t="str">
        <f t="shared" si="444"/>
        <v/>
      </c>
      <c r="I419" s="48" t="str">
        <f t="shared" si="445"/>
        <v/>
      </c>
      <c r="J419" s="198" t="str">
        <f t="shared" si="436"/>
        <v/>
      </c>
      <c r="K419" s="199" t="str">
        <f t="shared" si="473"/>
        <v/>
      </c>
      <c r="L419" s="964"/>
      <c r="M419" s="961">
        <f t="shared" ref="M419:N419" si="485">IF(M357="","",M357)</f>
        <v>0</v>
      </c>
      <c r="N419" s="961">
        <f t="shared" si="485"/>
        <v>0</v>
      </c>
      <c r="O419" s="1026" t="str">
        <f t="shared" si="447"/>
        <v/>
      </c>
      <c r="P419" s="1026"/>
      <c r="Q419" s="1026" t="str">
        <f t="shared" si="448"/>
        <v/>
      </c>
      <c r="R419" s="964"/>
      <c r="S419" s="1027" t="str">
        <f t="shared" si="438"/>
        <v/>
      </c>
      <c r="T419" s="1015" t="str">
        <f t="shared" si="449"/>
        <v/>
      </c>
      <c r="U419" s="1133" t="str">
        <f t="shared" si="450"/>
        <v/>
      </c>
      <c r="V419" s="491"/>
      <c r="Z419" s="1106" t="str">
        <f t="shared" si="439"/>
        <v/>
      </c>
      <c r="AA419" s="1107">
        <f>+tab!$C$156</f>
        <v>0.62</v>
      </c>
      <c r="AB419" s="1108" t="e">
        <f t="shared" si="451"/>
        <v>#VALUE!</v>
      </c>
      <c r="AC419" s="1108" t="e">
        <f t="shared" si="452"/>
        <v>#VALUE!</v>
      </c>
      <c r="AD419" s="1108" t="e">
        <f t="shared" si="453"/>
        <v>#VALUE!</v>
      </c>
      <c r="AE419" s="1086" t="e">
        <f t="shared" si="440"/>
        <v>#VALUE!</v>
      </c>
      <c r="AF419" s="1086">
        <f t="shared" si="441"/>
        <v>0</v>
      </c>
      <c r="AG419" s="1109">
        <f>IF(I419&gt;8,tab!C$157,tab!C$160)</f>
        <v>0.5</v>
      </c>
      <c r="AH419" s="1086">
        <f t="shared" si="442"/>
        <v>0</v>
      </c>
      <c r="AI419" s="1086">
        <f t="shared" si="443"/>
        <v>0</v>
      </c>
      <c r="AM419" s="51"/>
      <c r="AN419" s="51"/>
    </row>
    <row r="420" spans="3:40" ht="13.7" customHeight="1" x14ac:dyDescent="0.2">
      <c r="C420" s="45"/>
      <c r="D420" s="196" t="str">
        <f t="shared" si="472"/>
        <v/>
      </c>
      <c r="E420" s="196" t="str">
        <f t="shared" si="472"/>
        <v/>
      </c>
      <c r="F420" s="196" t="str">
        <f t="shared" si="472"/>
        <v/>
      </c>
      <c r="G420" s="48" t="str">
        <f t="shared" si="435"/>
        <v/>
      </c>
      <c r="H420" s="197" t="str">
        <f t="shared" si="444"/>
        <v/>
      </c>
      <c r="I420" s="48" t="str">
        <f t="shared" si="445"/>
        <v/>
      </c>
      <c r="J420" s="198" t="str">
        <f t="shared" si="436"/>
        <v/>
      </c>
      <c r="K420" s="199" t="str">
        <f t="shared" si="473"/>
        <v/>
      </c>
      <c r="L420" s="964"/>
      <c r="M420" s="961">
        <f t="shared" ref="M420:N420" si="486">IF(M358="","",M358)</f>
        <v>0</v>
      </c>
      <c r="N420" s="961">
        <f t="shared" si="486"/>
        <v>0</v>
      </c>
      <c r="O420" s="1026" t="str">
        <f t="shared" si="447"/>
        <v/>
      </c>
      <c r="P420" s="1026"/>
      <c r="Q420" s="1026" t="str">
        <f t="shared" si="448"/>
        <v/>
      </c>
      <c r="R420" s="964"/>
      <c r="S420" s="1027" t="str">
        <f t="shared" ref="S420:S437" si="487">IF(K420="","",(1659*K420-Q420)*AC420)</f>
        <v/>
      </c>
      <c r="T420" s="1015" t="str">
        <f t="shared" si="449"/>
        <v/>
      </c>
      <c r="U420" s="1133" t="str">
        <f t="shared" si="450"/>
        <v/>
      </c>
      <c r="V420" s="491"/>
      <c r="Z420" s="1106" t="str">
        <f t="shared" ref="Z420:Z437" si="488">IF(I420="","",VLOOKUP(I420,Schaal2014,J420+1,FALSE))</f>
        <v/>
      </c>
      <c r="AA420" s="1107">
        <f>+tab!$C$156</f>
        <v>0.62</v>
      </c>
      <c r="AB420" s="1108" t="e">
        <f t="shared" si="451"/>
        <v>#VALUE!</v>
      </c>
      <c r="AC420" s="1108" t="e">
        <f t="shared" si="452"/>
        <v>#VALUE!</v>
      </c>
      <c r="AD420" s="1108" t="e">
        <f t="shared" si="453"/>
        <v>#VALUE!</v>
      </c>
      <c r="AE420" s="1086" t="e">
        <f t="shared" ref="AE420:AE437" si="489">O420+P420</f>
        <v>#VALUE!</v>
      </c>
      <c r="AF420" s="1086">
        <f t="shared" ref="AF420:AF437" si="490">M420+N420</f>
        <v>0</v>
      </c>
      <c r="AG420" s="1109">
        <f>IF(I420&gt;8,tab!C$157,tab!C$160)</f>
        <v>0.5</v>
      </c>
      <c r="AH420" s="1086">
        <f t="shared" ref="AH420:AH437" si="491">IF(G420&lt;25,0,IF(G420=25,25,IF(G420&lt;40,0,IF(G420=40,40,IF(G420&gt;=40,0)))))</f>
        <v>0</v>
      </c>
      <c r="AI420" s="1086">
        <f t="shared" ref="AI420:AI437" si="492">IF(AH420=25,Z420*1.08*K420/2,IF(AH420=40,Z420*1.08*K420,IF(AH420=0,0)))</f>
        <v>0</v>
      </c>
      <c r="AM420" s="51"/>
      <c r="AN420" s="51"/>
    </row>
    <row r="421" spans="3:40" ht="13.7" customHeight="1" x14ac:dyDescent="0.2">
      <c r="C421" s="45"/>
      <c r="D421" s="196" t="str">
        <f t="shared" si="472"/>
        <v/>
      </c>
      <c r="E421" s="196" t="str">
        <f t="shared" si="472"/>
        <v/>
      </c>
      <c r="F421" s="196" t="str">
        <f t="shared" si="472"/>
        <v/>
      </c>
      <c r="G421" s="48" t="str">
        <f t="shared" si="435"/>
        <v/>
      </c>
      <c r="H421" s="197" t="str">
        <f t="shared" si="444"/>
        <v/>
      </c>
      <c r="I421" s="48" t="str">
        <f t="shared" si="445"/>
        <v/>
      </c>
      <c r="J421" s="198" t="str">
        <f t="shared" si="436"/>
        <v/>
      </c>
      <c r="K421" s="199" t="str">
        <f t="shared" si="473"/>
        <v/>
      </c>
      <c r="L421" s="964"/>
      <c r="M421" s="961">
        <f t="shared" ref="M421:N421" si="493">IF(M359="","",M359)</f>
        <v>0</v>
      </c>
      <c r="N421" s="961">
        <f t="shared" si="493"/>
        <v>0</v>
      </c>
      <c r="O421" s="1026" t="str">
        <f t="shared" si="447"/>
        <v/>
      </c>
      <c r="P421" s="1026"/>
      <c r="Q421" s="1026" t="str">
        <f t="shared" si="448"/>
        <v/>
      </c>
      <c r="R421" s="964"/>
      <c r="S421" s="1027" t="str">
        <f t="shared" si="487"/>
        <v/>
      </c>
      <c r="T421" s="1015" t="str">
        <f t="shared" si="449"/>
        <v/>
      </c>
      <c r="U421" s="1133" t="str">
        <f t="shared" si="450"/>
        <v/>
      </c>
      <c r="V421" s="491"/>
      <c r="Z421" s="1106" t="str">
        <f t="shared" si="488"/>
        <v/>
      </c>
      <c r="AA421" s="1107">
        <f>+tab!$C$156</f>
        <v>0.62</v>
      </c>
      <c r="AB421" s="1108" t="e">
        <f t="shared" si="451"/>
        <v>#VALUE!</v>
      </c>
      <c r="AC421" s="1108" t="e">
        <f t="shared" si="452"/>
        <v>#VALUE!</v>
      </c>
      <c r="AD421" s="1108" t="e">
        <f t="shared" si="453"/>
        <v>#VALUE!</v>
      </c>
      <c r="AE421" s="1086" t="e">
        <f t="shared" si="489"/>
        <v>#VALUE!</v>
      </c>
      <c r="AF421" s="1086">
        <f t="shared" si="490"/>
        <v>0</v>
      </c>
      <c r="AG421" s="1109">
        <f>IF(I421&gt;8,tab!C$157,tab!C$160)</f>
        <v>0.5</v>
      </c>
      <c r="AH421" s="1086">
        <f t="shared" si="491"/>
        <v>0</v>
      </c>
      <c r="AI421" s="1086">
        <f t="shared" si="492"/>
        <v>0</v>
      </c>
      <c r="AM421" s="51"/>
      <c r="AN421" s="51"/>
    </row>
    <row r="422" spans="3:40" ht="13.7" customHeight="1" x14ac:dyDescent="0.2">
      <c r="C422" s="45"/>
      <c r="D422" s="196" t="str">
        <f t="shared" si="472"/>
        <v/>
      </c>
      <c r="E422" s="196" t="str">
        <f t="shared" si="472"/>
        <v/>
      </c>
      <c r="F422" s="196" t="str">
        <f t="shared" si="472"/>
        <v/>
      </c>
      <c r="G422" s="48" t="str">
        <f t="shared" si="435"/>
        <v/>
      </c>
      <c r="H422" s="197" t="str">
        <f t="shared" si="444"/>
        <v/>
      </c>
      <c r="I422" s="48" t="str">
        <f t="shared" si="445"/>
        <v/>
      </c>
      <c r="J422" s="198" t="str">
        <f t="shared" si="436"/>
        <v/>
      </c>
      <c r="K422" s="199" t="str">
        <f t="shared" si="473"/>
        <v/>
      </c>
      <c r="L422" s="964"/>
      <c r="M422" s="961">
        <f t="shared" ref="M422:N422" si="494">IF(M360="","",M360)</f>
        <v>0</v>
      </c>
      <c r="N422" s="961">
        <f t="shared" si="494"/>
        <v>0</v>
      </c>
      <c r="O422" s="1026" t="str">
        <f t="shared" si="447"/>
        <v/>
      </c>
      <c r="P422" s="1026"/>
      <c r="Q422" s="1026" t="str">
        <f t="shared" si="448"/>
        <v/>
      </c>
      <c r="R422" s="964"/>
      <c r="S422" s="1027" t="str">
        <f t="shared" si="487"/>
        <v/>
      </c>
      <c r="T422" s="1015" t="str">
        <f t="shared" si="449"/>
        <v/>
      </c>
      <c r="U422" s="1133" t="str">
        <f t="shared" si="450"/>
        <v/>
      </c>
      <c r="V422" s="491"/>
      <c r="Z422" s="1106" t="str">
        <f t="shared" si="488"/>
        <v/>
      </c>
      <c r="AA422" s="1107">
        <f>+tab!$C$156</f>
        <v>0.62</v>
      </c>
      <c r="AB422" s="1108" t="e">
        <f t="shared" si="451"/>
        <v>#VALUE!</v>
      </c>
      <c r="AC422" s="1108" t="e">
        <f t="shared" si="452"/>
        <v>#VALUE!</v>
      </c>
      <c r="AD422" s="1108" t="e">
        <f t="shared" si="453"/>
        <v>#VALUE!</v>
      </c>
      <c r="AE422" s="1086" t="e">
        <f t="shared" si="489"/>
        <v>#VALUE!</v>
      </c>
      <c r="AF422" s="1086">
        <f t="shared" si="490"/>
        <v>0</v>
      </c>
      <c r="AG422" s="1109">
        <f>IF(I422&gt;8,tab!C$157,tab!C$160)</f>
        <v>0.5</v>
      </c>
      <c r="AH422" s="1086">
        <f t="shared" si="491"/>
        <v>0</v>
      </c>
      <c r="AI422" s="1086">
        <f t="shared" si="492"/>
        <v>0</v>
      </c>
      <c r="AM422" s="51"/>
      <c r="AN422" s="51"/>
    </row>
    <row r="423" spans="3:40" ht="13.7" customHeight="1" x14ac:dyDescent="0.2">
      <c r="C423" s="45"/>
      <c r="D423" s="196" t="str">
        <f t="shared" si="472"/>
        <v/>
      </c>
      <c r="E423" s="196" t="str">
        <f t="shared" si="472"/>
        <v/>
      </c>
      <c r="F423" s="196" t="str">
        <f t="shared" si="472"/>
        <v/>
      </c>
      <c r="G423" s="48" t="str">
        <f t="shared" si="435"/>
        <v/>
      </c>
      <c r="H423" s="197" t="str">
        <f t="shared" si="444"/>
        <v/>
      </c>
      <c r="I423" s="48" t="str">
        <f t="shared" si="445"/>
        <v/>
      </c>
      <c r="J423" s="198" t="str">
        <f t="shared" si="436"/>
        <v/>
      </c>
      <c r="K423" s="199" t="str">
        <f t="shared" si="473"/>
        <v/>
      </c>
      <c r="L423" s="964"/>
      <c r="M423" s="961">
        <f t="shared" ref="M423:N423" si="495">IF(M361="","",M361)</f>
        <v>0</v>
      </c>
      <c r="N423" s="961">
        <f t="shared" si="495"/>
        <v>0</v>
      </c>
      <c r="O423" s="1026" t="str">
        <f t="shared" si="447"/>
        <v/>
      </c>
      <c r="P423" s="1026"/>
      <c r="Q423" s="1026" t="str">
        <f t="shared" si="448"/>
        <v/>
      </c>
      <c r="R423" s="964"/>
      <c r="S423" s="1027" t="str">
        <f t="shared" si="487"/>
        <v/>
      </c>
      <c r="T423" s="1015" t="str">
        <f t="shared" si="449"/>
        <v/>
      </c>
      <c r="U423" s="1133" t="str">
        <f t="shared" si="450"/>
        <v/>
      </c>
      <c r="V423" s="491"/>
      <c r="Z423" s="1106" t="str">
        <f t="shared" si="488"/>
        <v/>
      </c>
      <c r="AA423" s="1107">
        <f>+tab!$C$156</f>
        <v>0.62</v>
      </c>
      <c r="AB423" s="1108" t="e">
        <f t="shared" si="451"/>
        <v>#VALUE!</v>
      </c>
      <c r="AC423" s="1108" t="e">
        <f t="shared" si="452"/>
        <v>#VALUE!</v>
      </c>
      <c r="AD423" s="1108" t="e">
        <f t="shared" si="453"/>
        <v>#VALUE!</v>
      </c>
      <c r="AE423" s="1086" t="e">
        <f t="shared" si="489"/>
        <v>#VALUE!</v>
      </c>
      <c r="AF423" s="1086">
        <f t="shared" si="490"/>
        <v>0</v>
      </c>
      <c r="AG423" s="1109">
        <f>IF(I423&gt;8,tab!C$157,tab!C$160)</f>
        <v>0.5</v>
      </c>
      <c r="AH423" s="1086">
        <f t="shared" si="491"/>
        <v>0</v>
      </c>
      <c r="AI423" s="1086">
        <f t="shared" si="492"/>
        <v>0</v>
      </c>
      <c r="AM423" s="51"/>
      <c r="AN423" s="51"/>
    </row>
    <row r="424" spans="3:40" ht="13.7" customHeight="1" x14ac:dyDescent="0.2">
      <c r="C424" s="45"/>
      <c r="D424" s="196" t="str">
        <f t="shared" si="472"/>
        <v/>
      </c>
      <c r="E424" s="196" t="str">
        <f t="shared" si="472"/>
        <v/>
      </c>
      <c r="F424" s="196" t="str">
        <f t="shared" si="472"/>
        <v/>
      </c>
      <c r="G424" s="48" t="str">
        <f t="shared" si="435"/>
        <v/>
      </c>
      <c r="H424" s="197" t="str">
        <f t="shared" si="444"/>
        <v/>
      </c>
      <c r="I424" s="48" t="str">
        <f t="shared" si="445"/>
        <v/>
      </c>
      <c r="J424" s="198" t="str">
        <f t="shared" si="436"/>
        <v/>
      </c>
      <c r="K424" s="199" t="str">
        <f t="shared" si="473"/>
        <v/>
      </c>
      <c r="L424" s="964"/>
      <c r="M424" s="961">
        <f t="shared" ref="M424:N424" si="496">IF(M362="","",M362)</f>
        <v>0</v>
      </c>
      <c r="N424" s="961">
        <f t="shared" si="496"/>
        <v>0</v>
      </c>
      <c r="O424" s="1026" t="str">
        <f t="shared" si="447"/>
        <v/>
      </c>
      <c r="P424" s="1026"/>
      <c r="Q424" s="1026" t="str">
        <f t="shared" si="448"/>
        <v/>
      </c>
      <c r="R424" s="964"/>
      <c r="S424" s="1027" t="str">
        <f t="shared" si="487"/>
        <v/>
      </c>
      <c r="T424" s="1015" t="str">
        <f t="shared" si="449"/>
        <v/>
      </c>
      <c r="U424" s="1133" t="str">
        <f t="shared" si="450"/>
        <v/>
      </c>
      <c r="V424" s="491"/>
      <c r="Z424" s="1106" t="str">
        <f t="shared" si="488"/>
        <v/>
      </c>
      <c r="AA424" s="1107">
        <f>+tab!$C$156</f>
        <v>0.62</v>
      </c>
      <c r="AB424" s="1108" t="e">
        <f t="shared" si="451"/>
        <v>#VALUE!</v>
      </c>
      <c r="AC424" s="1108" t="e">
        <f t="shared" si="452"/>
        <v>#VALUE!</v>
      </c>
      <c r="AD424" s="1108" t="e">
        <f t="shared" si="453"/>
        <v>#VALUE!</v>
      </c>
      <c r="AE424" s="1086" t="e">
        <f t="shared" si="489"/>
        <v>#VALUE!</v>
      </c>
      <c r="AF424" s="1086">
        <f t="shared" si="490"/>
        <v>0</v>
      </c>
      <c r="AG424" s="1109">
        <f>IF(I424&gt;8,tab!C$157,tab!C$160)</f>
        <v>0.5</v>
      </c>
      <c r="AH424" s="1086">
        <f t="shared" si="491"/>
        <v>0</v>
      </c>
      <c r="AI424" s="1086">
        <f t="shared" si="492"/>
        <v>0</v>
      </c>
      <c r="AM424" s="51"/>
      <c r="AN424" s="51"/>
    </row>
    <row r="425" spans="3:40" ht="13.7" customHeight="1" x14ac:dyDescent="0.2">
      <c r="C425" s="45"/>
      <c r="D425" s="196" t="str">
        <f t="shared" si="472"/>
        <v/>
      </c>
      <c r="E425" s="196" t="str">
        <f t="shared" si="472"/>
        <v/>
      </c>
      <c r="F425" s="196" t="str">
        <f t="shared" si="472"/>
        <v/>
      </c>
      <c r="G425" s="48" t="str">
        <f t="shared" si="435"/>
        <v/>
      </c>
      <c r="H425" s="197" t="str">
        <f t="shared" si="444"/>
        <v/>
      </c>
      <c r="I425" s="48" t="str">
        <f t="shared" si="445"/>
        <v/>
      </c>
      <c r="J425" s="198" t="str">
        <f t="shared" si="436"/>
        <v/>
      </c>
      <c r="K425" s="199" t="str">
        <f t="shared" si="473"/>
        <v/>
      </c>
      <c r="L425" s="964"/>
      <c r="M425" s="961">
        <f t="shared" ref="M425:N425" si="497">IF(M363="","",M363)</f>
        <v>0</v>
      </c>
      <c r="N425" s="961">
        <f t="shared" si="497"/>
        <v>0</v>
      </c>
      <c r="O425" s="1026" t="str">
        <f t="shared" si="447"/>
        <v/>
      </c>
      <c r="P425" s="1026"/>
      <c r="Q425" s="1026" t="str">
        <f t="shared" si="448"/>
        <v/>
      </c>
      <c r="R425" s="964"/>
      <c r="S425" s="1027" t="str">
        <f t="shared" si="487"/>
        <v/>
      </c>
      <c r="T425" s="1015" t="str">
        <f t="shared" si="449"/>
        <v/>
      </c>
      <c r="U425" s="1133" t="str">
        <f t="shared" si="450"/>
        <v/>
      </c>
      <c r="V425" s="491"/>
      <c r="Z425" s="1106" t="str">
        <f t="shared" si="488"/>
        <v/>
      </c>
      <c r="AA425" s="1107">
        <f>+tab!$C$156</f>
        <v>0.62</v>
      </c>
      <c r="AB425" s="1108" t="e">
        <f t="shared" si="451"/>
        <v>#VALUE!</v>
      </c>
      <c r="AC425" s="1108" t="e">
        <f t="shared" si="452"/>
        <v>#VALUE!</v>
      </c>
      <c r="AD425" s="1108" t="e">
        <f t="shared" si="453"/>
        <v>#VALUE!</v>
      </c>
      <c r="AE425" s="1086" t="e">
        <f t="shared" si="489"/>
        <v>#VALUE!</v>
      </c>
      <c r="AF425" s="1086">
        <f t="shared" si="490"/>
        <v>0</v>
      </c>
      <c r="AG425" s="1109">
        <f>IF(I425&gt;8,tab!C$157,tab!C$160)</f>
        <v>0.5</v>
      </c>
      <c r="AH425" s="1086">
        <f t="shared" si="491"/>
        <v>0</v>
      </c>
      <c r="AI425" s="1086">
        <f t="shared" si="492"/>
        <v>0</v>
      </c>
      <c r="AM425" s="51"/>
      <c r="AN425" s="51"/>
    </row>
    <row r="426" spans="3:40" ht="13.7" customHeight="1" x14ac:dyDescent="0.2">
      <c r="C426" s="45"/>
      <c r="D426" s="196" t="str">
        <f t="shared" si="472"/>
        <v/>
      </c>
      <c r="E426" s="196" t="str">
        <f t="shared" si="472"/>
        <v/>
      </c>
      <c r="F426" s="196" t="str">
        <f t="shared" si="472"/>
        <v/>
      </c>
      <c r="G426" s="48" t="str">
        <f t="shared" si="435"/>
        <v/>
      </c>
      <c r="H426" s="197" t="str">
        <f t="shared" si="444"/>
        <v/>
      </c>
      <c r="I426" s="48" t="str">
        <f t="shared" si="445"/>
        <v/>
      </c>
      <c r="J426" s="198" t="str">
        <f t="shared" si="436"/>
        <v/>
      </c>
      <c r="K426" s="199" t="str">
        <f t="shared" si="473"/>
        <v/>
      </c>
      <c r="L426" s="964"/>
      <c r="M426" s="961">
        <f t="shared" ref="M426:N426" si="498">IF(M364="","",M364)</f>
        <v>0</v>
      </c>
      <c r="N426" s="961">
        <f t="shared" si="498"/>
        <v>0</v>
      </c>
      <c r="O426" s="1026" t="str">
        <f t="shared" si="447"/>
        <v/>
      </c>
      <c r="P426" s="1026"/>
      <c r="Q426" s="1026" t="str">
        <f t="shared" si="448"/>
        <v/>
      </c>
      <c r="R426" s="964"/>
      <c r="S426" s="1027" t="str">
        <f t="shared" si="487"/>
        <v/>
      </c>
      <c r="T426" s="1015" t="str">
        <f t="shared" si="449"/>
        <v/>
      </c>
      <c r="U426" s="1133" t="str">
        <f t="shared" si="450"/>
        <v/>
      </c>
      <c r="V426" s="491"/>
      <c r="Z426" s="1106" t="str">
        <f t="shared" si="488"/>
        <v/>
      </c>
      <c r="AA426" s="1107">
        <f>+tab!$C$156</f>
        <v>0.62</v>
      </c>
      <c r="AB426" s="1108" t="e">
        <f t="shared" si="451"/>
        <v>#VALUE!</v>
      </c>
      <c r="AC426" s="1108" t="e">
        <f t="shared" si="452"/>
        <v>#VALUE!</v>
      </c>
      <c r="AD426" s="1108" t="e">
        <f t="shared" si="453"/>
        <v>#VALUE!</v>
      </c>
      <c r="AE426" s="1086" t="e">
        <f t="shared" si="489"/>
        <v>#VALUE!</v>
      </c>
      <c r="AF426" s="1086">
        <f t="shared" si="490"/>
        <v>0</v>
      </c>
      <c r="AG426" s="1109">
        <f>IF(I426&gt;8,tab!C$157,tab!C$160)</f>
        <v>0.5</v>
      </c>
      <c r="AH426" s="1086">
        <f t="shared" si="491"/>
        <v>0</v>
      </c>
      <c r="AI426" s="1086">
        <f t="shared" si="492"/>
        <v>0</v>
      </c>
      <c r="AM426" s="51"/>
      <c r="AN426" s="51"/>
    </row>
    <row r="427" spans="3:40" ht="13.7" customHeight="1" x14ac:dyDescent="0.2">
      <c r="C427" s="45"/>
      <c r="D427" s="196" t="str">
        <f t="shared" si="472"/>
        <v/>
      </c>
      <c r="E427" s="196" t="str">
        <f t="shared" si="472"/>
        <v/>
      </c>
      <c r="F427" s="196" t="str">
        <f t="shared" si="472"/>
        <v/>
      </c>
      <c r="G427" s="48" t="str">
        <f t="shared" si="435"/>
        <v/>
      </c>
      <c r="H427" s="197" t="str">
        <f t="shared" si="444"/>
        <v/>
      </c>
      <c r="I427" s="48" t="str">
        <f t="shared" si="445"/>
        <v/>
      </c>
      <c r="J427" s="198" t="str">
        <f t="shared" si="436"/>
        <v/>
      </c>
      <c r="K427" s="199" t="str">
        <f t="shared" si="473"/>
        <v/>
      </c>
      <c r="L427" s="964"/>
      <c r="M427" s="961">
        <f t="shared" ref="M427:N427" si="499">IF(M365="","",M365)</f>
        <v>0</v>
      </c>
      <c r="N427" s="961">
        <f t="shared" si="499"/>
        <v>0</v>
      </c>
      <c r="O427" s="1026" t="str">
        <f t="shared" si="447"/>
        <v/>
      </c>
      <c r="P427" s="1026"/>
      <c r="Q427" s="1026" t="str">
        <f t="shared" si="448"/>
        <v/>
      </c>
      <c r="R427" s="964"/>
      <c r="S427" s="1027" t="str">
        <f t="shared" si="487"/>
        <v/>
      </c>
      <c r="T427" s="1015" t="str">
        <f t="shared" si="449"/>
        <v/>
      </c>
      <c r="U427" s="1133" t="str">
        <f t="shared" si="450"/>
        <v/>
      </c>
      <c r="V427" s="491"/>
      <c r="Z427" s="1106" t="str">
        <f t="shared" si="488"/>
        <v/>
      </c>
      <c r="AA427" s="1107">
        <f>+tab!$C$156</f>
        <v>0.62</v>
      </c>
      <c r="AB427" s="1108" t="e">
        <f t="shared" si="451"/>
        <v>#VALUE!</v>
      </c>
      <c r="AC427" s="1108" t="e">
        <f t="shared" si="452"/>
        <v>#VALUE!</v>
      </c>
      <c r="AD427" s="1108" t="e">
        <f t="shared" si="453"/>
        <v>#VALUE!</v>
      </c>
      <c r="AE427" s="1086" t="e">
        <f t="shared" si="489"/>
        <v>#VALUE!</v>
      </c>
      <c r="AF427" s="1086">
        <f t="shared" si="490"/>
        <v>0</v>
      </c>
      <c r="AG427" s="1109">
        <f>IF(I427&gt;8,tab!C$157,tab!C$160)</f>
        <v>0.5</v>
      </c>
      <c r="AH427" s="1086">
        <f t="shared" si="491"/>
        <v>0</v>
      </c>
      <c r="AI427" s="1086">
        <f t="shared" si="492"/>
        <v>0</v>
      </c>
      <c r="AM427" s="51"/>
      <c r="AN427" s="51"/>
    </row>
    <row r="428" spans="3:40" ht="13.7" customHeight="1" x14ac:dyDescent="0.2">
      <c r="C428" s="45"/>
      <c r="D428" s="196" t="str">
        <f t="shared" ref="D428:F437" si="500">IF(D366=0,"",D366)</f>
        <v/>
      </c>
      <c r="E428" s="196" t="str">
        <f t="shared" si="500"/>
        <v/>
      </c>
      <c r="F428" s="196" t="str">
        <f t="shared" si="500"/>
        <v/>
      </c>
      <c r="G428" s="48" t="str">
        <f t="shared" si="435"/>
        <v/>
      </c>
      <c r="H428" s="197" t="str">
        <f t="shared" si="444"/>
        <v/>
      </c>
      <c r="I428" s="48" t="str">
        <f t="shared" si="445"/>
        <v/>
      </c>
      <c r="J428" s="198" t="str">
        <f t="shared" si="436"/>
        <v/>
      </c>
      <c r="K428" s="199" t="str">
        <f t="shared" ref="K428:K437" si="501">IF(K366="","",K366)</f>
        <v/>
      </c>
      <c r="L428" s="964"/>
      <c r="M428" s="961">
        <f t="shared" ref="M428:N428" si="502">IF(M366="","",M366)</f>
        <v>0</v>
      </c>
      <c r="N428" s="961">
        <f t="shared" si="502"/>
        <v>0</v>
      </c>
      <c r="O428" s="1026" t="str">
        <f t="shared" si="447"/>
        <v/>
      </c>
      <c r="P428" s="1026"/>
      <c r="Q428" s="1026" t="str">
        <f t="shared" si="448"/>
        <v/>
      </c>
      <c r="R428" s="964"/>
      <c r="S428" s="1027" t="str">
        <f t="shared" si="487"/>
        <v/>
      </c>
      <c r="T428" s="1015" t="str">
        <f t="shared" si="449"/>
        <v/>
      </c>
      <c r="U428" s="1133" t="str">
        <f t="shared" si="450"/>
        <v/>
      </c>
      <c r="V428" s="491"/>
      <c r="Z428" s="1106" t="str">
        <f t="shared" si="488"/>
        <v/>
      </c>
      <c r="AA428" s="1107">
        <f>+tab!$C$156</f>
        <v>0.62</v>
      </c>
      <c r="AB428" s="1108" t="e">
        <f t="shared" si="451"/>
        <v>#VALUE!</v>
      </c>
      <c r="AC428" s="1108" t="e">
        <f t="shared" si="452"/>
        <v>#VALUE!</v>
      </c>
      <c r="AD428" s="1108" t="e">
        <f t="shared" si="453"/>
        <v>#VALUE!</v>
      </c>
      <c r="AE428" s="1086" t="e">
        <f t="shared" si="489"/>
        <v>#VALUE!</v>
      </c>
      <c r="AF428" s="1086">
        <f t="shared" si="490"/>
        <v>0</v>
      </c>
      <c r="AG428" s="1109">
        <f>IF(I428&gt;8,tab!C$157,tab!C$160)</f>
        <v>0.5</v>
      </c>
      <c r="AH428" s="1086">
        <f t="shared" si="491"/>
        <v>0</v>
      </c>
      <c r="AI428" s="1086">
        <f t="shared" si="492"/>
        <v>0</v>
      </c>
      <c r="AM428" s="51"/>
      <c r="AN428" s="51"/>
    </row>
    <row r="429" spans="3:40" ht="13.7" customHeight="1" x14ac:dyDescent="0.2">
      <c r="C429" s="45"/>
      <c r="D429" s="196" t="str">
        <f t="shared" si="500"/>
        <v/>
      </c>
      <c r="E429" s="196" t="str">
        <f t="shared" si="500"/>
        <v/>
      </c>
      <c r="F429" s="196" t="str">
        <f t="shared" si="500"/>
        <v/>
      </c>
      <c r="G429" s="48" t="str">
        <f t="shared" si="435"/>
        <v/>
      </c>
      <c r="H429" s="197" t="str">
        <f t="shared" si="444"/>
        <v/>
      </c>
      <c r="I429" s="48" t="str">
        <f t="shared" si="445"/>
        <v/>
      </c>
      <c r="J429" s="198" t="str">
        <f t="shared" si="436"/>
        <v/>
      </c>
      <c r="K429" s="199" t="str">
        <f t="shared" si="501"/>
        <v/>
      </c>
      <c r="L429" s="964"/>
      <c r="M429" s="961">
        <f t="shared" ref="M429:N429" si="503">IF(M367="","",M367)</f>
        <v>0</v>
      </c>
      <c r="N429" s="961">
        <f t="shared" si="503"/>
        <v>0</v>
      </c>
      <c r="O429" s="1026" t="str">
        <f t="shared" si="447"/>
        <v/>
      </c>
      <c r="P429" s="1026"/>
      <c r="Q429" s="1026" t="str">
        <f t="shared" si="448"/>
        <v/>
      </c>
      <c r="R429" s="964"/>
      <c r="S429" s="1027" t="str">
        <f t="shared" si="487"/>
        <v/>
      </c>
      <c r="T429" s="1015" t="str">
        <f t="shared" si="449"/>
        <v/>
      </c>
      <c r="U429" s="1133" t="str">
        <f t="shared" si="450"/>
        <v/>
      </c>
      <c r="V429" s="491"/>
      <c r="Z429" s="1106" t="str">
        <f t="shared" si="488"/>
        <v/>
      </c>
      <c r="AA429" s="1107">
        <f>+tab!$C$156</f>
        <v>0.62</v>
      </c>
      <c r="AB429" s="1108" t="e">
        <f t="shared" si="451"/>
        <v>#VALUE!</v>
      </c>
      <c r="AC429" s="1108" t="e">
        <f t="shared" si="452"/>
        <v>#VALUE!</v>
      </c>
      <c r="AD429" s="1108" t="e">
        <f t="shared" si="453"/>
        <v>#VALUE!</v>
      </c>
      <c r="AE429" s="1086" t="e">
        <f t="shared" si="489"/>
        <v>#VALUE!</v>
      </c>
      <c r="AF429" s="1086">
        <f t="shared" si="490"/>
        <v>0</v>
      </c>
      <c r="AG429" s="1109">
        <f>IF(I429&gt;8,tab!C$157,tab!C$160)</f>
        <v>0.5</v>
      </c>
      <c r="AH429" s="1086">
        <f t="shared" si="491"/>
        <v>0</v>
      </c>
      <c r="AI429" s="1086">
        <f t="shared" si="492"/>
        <v>0</v>
      </c>
      <c r="AM429" s="51"/>
      <c r="AN429" s="51"/>
    </row>
    <row r="430" spans="3:40" ht="13.7" customHeight="1" x14ac:dyDescent="0.2">
      <c r="C430" s="45"/>
      <c r="D430" s="196" t="str">
        <f t="shared" si="500"/>
        <v/>
      </c>
      <c r="E430" s="196" t="str">
        <f t="shared" si="500"/>
        <v/>
      </c>
      <c r="F430" s="196" t="str">
        <f t="shared" si="500"/>
        <v/>
      </c>
      <c r="G430" s="48" t="str">
        <f t="shared" si="435"/>
        <v/>
      </c>
      <c r="H430" s="197" t="str">
        <f t="shared" si="444"/>
        <v/>
      </c>
      <c r="I430" s="48" t="str">
        <f t="shared" si="445"/>
        <v/>
      </c>
      <c r="J430" s="198" t="str">
        <f t="shared" si="436"/>
        <v/>
      </c>
      <c r="K430" s="199" t="str">
        <f t="shared" si="501"/>
        <v/>
      </c>
      <c r="L430" s="964"/>
      <c r="M430" s="961">
        <f t="shared" ref="M430:N430" si="504">IF(M368="","",M368)</f>
        <v>0</v>
      </c>
      <c r="N430" s="961">
        <f t="shared" si="504"/>
        <v>0</v>
      </c>
      <c r="O430" s="1026" t="str">
        <f t="shared" si="447"/>
        <v/>
      </c>
      <c r="P430" s="1026"/>
      <c r="Q430" s="1026" t="str">
        <f t="shared" si="448"/>
        <v/>
      </c>
      <c r="R430" s="964"/>
      <c r="S430" s="1027" t="str">
        <f t="shared" si="487"/>
        <v/>
      </c>
      <c r="T430" s="1015" t="str">
        <f t="shared" si="449"/>
        <v/>
      </c>
      <c r="U430" s="1133" t="str">
        <f t="shared" si="450"/>
        <v/>
      </c>
      <c r="V430" s="491"/>
      <c r="Z430" s="1106" t="str">
        <f t="shared" si="488"/>
        <v/>
      </c>
      <c r="AA430" s="1107">
        <f>+tab!$C$156</f>
        <v>0.62</v>
      </c>
      <c r="AB430" s="1108" t="e">
        <f t="shared" si="451"/>
        <v>#VALUE!</v>
      </c>
      <c r="AC430" s="1108" t="e">
        <f t="shared" si="452"/>
        <v>#VALUE!</v>
      </c>
      <c r="AD430" s="1108" t="e">
        <f t="shared" si="453"/>
        <v>#VALUE!</v>
      </c>
      <c r="AE430" s="1086" t="e">
        <f t="shared" si="489"/>
        <v>#VALUE!</v>
      </c>
      <c r="AF430" s="1086">
        <f t="shared" si="490"/>
        <v>0</v>
      </c>
      <c r="AG430" s="1109">
        <f>IF(I430&gt;8,tab!C$157,tab!C$160)</f>
        <v>0.5</v>
      </c>
      <c r="AH430" s="1086">
        <f t="shared" si="491"/>
        <v>0</v>
      </c>
      <c r="AI430" s="1086">
        <f t="shared" si="492"/>
        <v>0</v>
      </c>
      <c r="AM430" s="51"/>
      <c r="AN430" s="51"/>
    </row>
    <row r="431" spans="3:40" ht="13.7" customHeight="1" x14ac:dyDescent="0.2">
      <c r="C431" s="45"/>
      <c r="D431" s="196" t="str">
        <f t="shared" si="500"/>
        <v/>
      </c>
      <c r="E431" s="196" t="str">
        <f t="shared" si="500"/>
        <v/>
      </c>
      <c r="F431" s="196" t="str">
        <f t="shared" si="500"/>
        <v/>
      </c>
      <c r="G431" s="48" t="str">
        <f t="shared" si="435"/>
        <v/>
      </c>
      <c r="H431" s="197" t="str">
        <f t="shared" si="444"/>
        <v/>
      </c>
      <c r="I431" s="48" t="str">
        <f t="shared" si="445"/>
        <v/>
      </c>
      <c r="J431" s="198" t="str">
        <f t="shared" si="436"/>
        <v/>
      </c>
      <c r="K431" s="199" t="str">
        <f t="shared" si="501"/>
        <v/>
      </c>
      <c r="L431" s="964"/>
      <c r="M431" s="961">
        <f t="shared" ref="M431:N431" si="505">IF(M369="","",M369)</f>
        <v>0</v>
      </c>
      <c r="N431" s="961">
        <f t="shared" si="505"/>
        <v>0</v>
      </c>
      <c r="O431" s="1026" t="str">
        <f t="shared" si="447"/>
        <v/>
      </c>
      <c r="P431" s="1026"/>
      <c r="Q431" s="1026" t="str">
        <f t="shared" si="448"/>
        <v/>
      </c>
      <c r="R431" s="964"/>
      <c r="S431" s="1027" t="str">
        <f t="shared" si="487"/>
        <v/>
      </c>
      <c r="T431" s="1015" t="str">
        <f t="shared" si="449"/>
        <v/>
      </c>
      <c r="U431" s="1133" t="str">
        <f t="shared" si="450"/>
        <v/>
      </c>
      <c r="V431" s="491"/>
      <c r="Z431" s="1106" t="str">
        <f t="shared" si="488"/>
        <v/>
      </c>
      <c r="AA431" s="1107">
        <f>+tab!$C$156</f>
        <v>0.62</v>
      </c>
      <c r="AB431" s="1108" t="e">
        <f t="shared" si="451"/>
        <v>#VALUE!</v>
      </c>
      <c r="AC431" s="1108" t="e">
        <f t="shared" si="452"/>
        <v>#VALUE!</v>
      </c>
      <c r="AD431" s="1108" t="e">
        <f t="shared" si="453"/>
        <v>#VALUE!</v>
      </c>
      <c r="AE431" s="1086" t="e">
        <f t="shared" si="489"/>
        <v>#VALUE!</v>
      </c>
      <c r="AF431" s="1086">
        <f t="shared" si="490"/>
        <v>0</v>
      </c>
      <c r="AG431" s="1109">
        <f>IF(I431&gt;8,tab!C$157,tab!C$160)</f>
        <v>0.5</v>
      </c>
      <c r="AH431" s="1086">
        <f t="shared" si="491"/>
        <v>0</v>
      </c>
      <c r="AI431" s="1086">
        <f t="shared" si="492"/>
        <v>0</v>
      </c>
      <c r="AM431" s="51"/>
      <c r="AN431" s="51"/>
    </row>
    <row r="432" spans="3:40" ht="13.7" customHeight="1" x14ac:dyDescent="0.2">
      <c r="C432" s="45"/>
      <c r="D432" s="196" t="str">
        <f t="shared" si="500"/>
        <v/>
      </c>
      <c r="E432" s="196" t="str">
        <f t="shared" si="500"/>
        <v/>
      </c>
      <c r="F432" s="196" t="str">
        <f t="shared" si="500"/>
        <v/>
      </c>
      <c r="G432" s="48" t="str">
        <f t="shared" si="435"/>
        <v/>
      </c>
      <c r="H432" s="197" t="str">
        <f t="shared" si="444"/>
        <v/>
      </c>
      <c r="I432" s="48" t="str">
        <f t="shared" si="445"/>
        <v/>
      </c>
      <c r="J432" s="198" t="str">
        <f t="shared" si="436"/>
        <v/>
      </c>
      <c r="K432" s="199" t="str">
        <f t="shared" si="501"/>
        <v/>
      </c>
      <c r="L432" s="964"/>
      <c r="M432" s="961">
        <f t="shared" ref="M432:N432" si="506">IF(M370="","",M370)</f>
        <v>0</v>
      </c>
      <c r="N432" s="961">
        <f t="shared" si="506"/>
        <v>0</v>
      </c>
      <c r="O432" s="1026" t="str">
        <f t="shared" si="447"/>
        <v/>
      </c>
      <c r="P432" s="1026"/>
      <c r="Q432" s="1026" t="str">
        <f t="shared" si="448"/>
        <v/>
      </c>
      <c r="R432" s="964"/>
      <c r="S432" s="1027" t="str">
        <f t="shared" si="487"/>
        <v/>
      </c>
      <c r="T432" s="1015" t="str">
        <f t="shared" si="449"/>
        <v/>
      </c>
      <c r="U432" s="1133" t="str">
        <f t="shared" si="450"/>
        <v/>
      </c>
      <c r="V432" s="491"/>
      <c r="Z432" s="1106" t="str">
        <f t="shared" si="488"/>
        <v/>
      </c>
      <c r="AA432" s="1107">
        <f>+tab!$C$156</f>
        <v>0.62</v>
      </c>
      <c r="AB432" s="1108" t="e">
        <f t="shared" si="451"/>
        <v>#VALUE!</v>
      </c>
      <c r="AC432" s="1108" t="e">
        <f t="shared" si="452"/>
        <v>#VALUE!</v>
      </c>
      <c r="AD432" s="1108" t="e">
        <f t="shared" si="453"/>
        <v>#VALUE!</v>
      </c>
      <c r="AE432" s="1086" t="e">
        <f t="shared" si="489"/>
        <v>#VALUE!</v>
      </c>
      <c r="AF432" s="1086">
        <f t="shared" si="490"/>
        <v>0</v>
      </c>
      <c r="AG432" s="1109">
        <f>IF(I432&gt;8,tab!C$157,tab!C$160)</f>
        <v>0.5</v>
      </c>
      <c r="AH432" s="1086">
        <f t="shared" si="491"/>
        <v>0</v>
      </c>
      <c r="AI432" s="1086">
        <f t="shared" si="492"/>
        <v>0</v>
      </c>
      <c r="AM432" s="51"/>
      <c r="AN432" s="51"/>
    </row>
    <row r="433" spans="3:40" ht="13.7" customHeight="1" x14ac:dyDescent="0.2">
      <c r="C433" s="45"/>
      <c r="D433" s="196" t="str">
        <f t="shared" si="500"/>
        <v/>
      </c>
      <c r="E433" s="196" t="str">
        <f t="shared" si="500"/>
        <v/>
      </c>
      <c r="F433" s="196" t="str">
        <f t="shared" si="500"/>
        <v/>
      </c>
      <c r="G433" s="48" t="str">
        <f t="shared" si="435"/>
        <v/>
      </c>
      <c r="H433" s="197" t="str">
        <f t="shared" si="444"/>
        <v/>
      </c>
      <c r="I433" s="48" t="str">
        <f t="shared" si="445"/>
        <v/>
      </c>
      <c r="J433" s="198" t="str">
        <f t="shared" si="436"/>
        <v/>
      </c>
      <c r="K433" s="199" t="str">
        <f t="shared" si="501"/>
        <v/>
      </c>
      <c r="L433" s="964"/>
      <c r="M433" s="961">
        <f t="shared" ref="M433:N433" si="507">IF(M371="","",M371)</f>
        <v>0</v>
      </c>
      <c r="N433" s="961">
        <f t="shared" si="507"/>
        <v>0</v>
      </c>
      <c r="O433" s="1026" t="str">
        <f t="shared" si="447"/>
        <v/>
      </c>
      <c r="P433" s="1026"/>
      <c r="Q433" s="1026" t="str">
        <f t="shared" si="448"/>
        <v/>
      </c>
      <c r="R433" s="964"/>
      <c r="S433" s="1027" t="str">
        <f t="shared" si="487"/>
        <v/>
      </c>
      <c r="T433" s="1015" t="str">
        <f t="shared" si="449"/>
        <v/>
      </c>
      <c r="U433" s="1133" t="str">
        <f t="shared" si="450"/>
        <v/>
      </c>
      <c r="V433" s="491"/>
      <c r="Z433" s="1106" t="str">
        <f t="shared" si="488"/>
        <v/>
      </c>
      <c r="AA433" s="1107">
        <f>+tab!$C$156</f>
        <v>0.62</v>
      </c>
      <c r="AB433" s="1108" t="e">
        <f t="shared" si="451"/>
        <v>#VALUE!</v>
      </c>
      <c r="AC433" s="1108" t="e">
        <f t="shared" si="452"/>
        <v>#VALUE!</v>
      </c>
      <c r="AD433" s="1108" t="e">
        <f t="shared" si="453"/>
        <v>#VALUE!</v>
      </c>
      <c r="AE433" s="1086" t="e">
        <f t="shared" si="489"/>
        <v>#VALUE!</v>
      </c>
      <c r="AF433" s="1086">
        <f t="shared" si="490"/>
        <v>0</v>
      </c>
      <c r="AG433" s="1109">
        <f>IF(I433&gt;8,tab!C$157,tab!C$160)</f>
        <v>0.5</v>
      </c>
      <c r="AH433" s="1086">
        <f t="shared" si="491"/>
        <v>0</v>
      </c>
      <c r="AI433" s="1086">
        <f t="shared" si="492"/>
        <v>0</v>
      </c>
      <c r="AM433" s="51"/>
      <c r="AN433" s="51"/>
    </row>
    <row r="434" spans="3:40" ht="13.7" customHeight="1" x14ac:dyDescent="0.2">
      <c r="C434" s="45"/>
      <c r="D434" s="196" t="str">
        <f t="shared" si="500"/>
        <v/>
      </c>
      <c r="E434" s="196" t="str">
        <f t="shared" si="500"/>
        <v/>
      </c>
      <c r="F434" s="196" t="str">
        <f t="shared" si="500"/>
        <v/>
      </c>
      <c r="G434" s="48" t="str">
        <f t="shared" si="435"/>
        <v/>
      </c>
      <c r="H434" s="197" t="str">
        <f t="shared" si="444"/>
        <v/>
      </c>
      <c r="I434" s="48" t="str">
        <f t="shared" si="445"/>
        <v/>
      </c>
      <c r="J434" s="198" t="str">
        <f t="shared" si="436"/>
        <v/>
      </c>
      <c r="K434" s="199" t="str">
        <f t="shared" si="501"/>
        <v/>
      </c>
      <c r="L434" s="964"/>
      <c r="M434" s="961">
        <f t="shared" ref="M434:N434" si="508">IF(M372="","",M372)</f>
        <v>0</v>
      </c>
      <c r="N434" s="961">
        <f t="shared" si="508"/>
        <v>0</v>
      </c>
      <c r="O434" s="1026" t="str">
        <f t="shared" si="447"/>
        <v/>
      </c>
      <c r="P434" s="1026"/>
      <c r="Q434" s="1026" t="str">
        <f t="shared" si="448"/>
        <v/>
      </c>
      <c r="R434" s="964"/>
      <c r="S434" s="1027" t="str">
        <f t="shared" si="487"/>
        <v/>
      </c>
      <c r="T434" s="1015" t="str">
        <f t="shared" si="449"/>
        <v/>
      </c>
      <c r="U434" s="1133" t="str">
        <f t="shared" si="450"/>
        <v/>
      </c>
      <c r="V434" s="491"/>
      <c r="Z434" s="1106" t="str">
        <f t="shared" si="488"/>
        <v/>
      </c>
      <c r="AA434" s="1107">
        <f>+tab!$C$156</f>
        <v>0.62</v>
      </c>
      <c r="AB434" s="1108" t="e">
        <f t="shared" si="451"/>
        <v>#VALUE!</v>
      </c>
      <c r="AC434" s="1108" t="e">
        <f t="shared" si="452"/>
        <v>#VALUE!</v>
      </c>
      <c r="AD434" s="1108" t="e">
        <f t="shared" si="453"/>
        <v>#VALUE!</v>
      </c>
      <c r="AE434" s="1086" t="e">
        <f t="shared" si="489"/>
        <v>#VALUE!</v>
      </c>
      <c r="AF434" s="1086">
        <f t="shared" si="490"/>
        <v>0</v>
      </c>
      <c r="AG434" s="1109">
        <f>IF(I434&gt;8,tab!C$157,tab!C$160)</f>
        <v>0.5</v>
      </c>
      <c r="AH434" s="1086">
        <f t="shared" si="491"/>
        <v>0</v>
      </c>
      <c r="AI434" s="1086">
        <f t="shared" si="492"/>
        <v>0</v>
      </c>
      <c r="AM434" s="51"/>
      <c r="AN434" s="51"/>
    </row>
    <row r="435" spans="3:40" ht="13.7" customHeight="1" x14ac:dyDescent="0.2">
      <c r="C435" s="45"/>
      <c r="D435" s="196" t="str">
        <f t="shared" si="500"/>
        <v/>
      </c>
      <c r="E435" s="196" t="str">
        <f t="shared" si="500"/>
        <v/>
      </c>
      <c r="F435" s="196" t="str">
        <f t="shared" si="500"/>
        <v/>
      </c>
      <c r="G435" s="48" t="str">
        <f t="shared" si="435"/>
        <v/>
      </c>
      <c r="H435" s="197" t="str">
        <f t="shared" si="444"/>
        <v/>
      </c>
      <c r="I435" s="48" t="str">
        <f t="shared" si="445"/>
        <v/>
      </c>
      <c r="J435" s="198" t="str">
        <f t="shared" si="436"/>
        <v/>
      </c>
      <c r="K435" s="199" t="str">
        <f t="shared" si="501"/>
        <v/>
      </c>
      <c r="L435" s="964"/>
      <c r="M435" s="961">
        <f t="shared" ref="M435:N435" si="509">IF(M373="","",M373)</f>
        <v>0</v>
      </c>
      <c r="N435" s="961">
        <f t="shared" si="509"/>
        <v>0</v>
      </c>
      <c r="O435" s="1026" t="str">
        <f t="shared" si="447"/>
        <v/>
      </c>
      <c r="P435" s="1026"/>
      <c r="Q435" s="1026" t="str">
        <f t="shared" si="448"/>
        <v/>
      </c>
      <c r="R435" s="964"/>
      <c r="S435" s="1027" t="str">
        <f t="shared" si="487"/>
        <v/>
      </c>
      <c r="T435" s="1015" t="str">
        <f t="shared" si="449"/>
        <v/>
      </c>
      <c r="U435" s="1133" t="str">
        <f t="shared" si="450"/>
        <v/>
      </c>
      <c r="V435" s="491"/>
      <c r="Z435" s="1106" t="str">
        <f t="shared" si="488"/>
        <v/>
      </c>
      <c r="AA435" s="1107">
        <f>+tab!$C$156</f>
        <v>0.62</v>
      </c>
      <c r="AB435" s="1108" t="e">
        <f t="shared" si="451"/>
        <v>#VALUE!</v>
      </c>
      <c r="AC435" s="1108" t="e">
        <f t="shared" si="452"/>
        <v>#VALUE!</v>
      </c>
      <c r="AD435" s="1108" t="e">
        <f t="shared" si="453"/>
        <v>#VALUE!</v>
      </c>
      <c r="AE435" s="1086" t="e">
        <f t="shared" si="489"/>
        <v>#VALUE!</v>
      </c>
      <c r="AF435" s="1086">
        <f t="shared" si="490"/>
        <v>0</v>
      </c>
      <c r="AG435" s="1109">
        <f>IF(I435&gt;8,tab!C$157,tab!C$160)</f>
        <v>0.5</v>
      </c>
      <c r="AH435" s="1086">
        <f t="shared" si="491"/>
        <v>0</v>
      </c>
      <c r="AI435" s="1086">
        <f t="shared" si="492"/>
        <v>0</v>
      </c>
      <c r="AM435" s="51"/>
      <c r="AN435" s="51"/>
    </row>
    <row r="436" spans="3:40" ht="13.7" customHeight="1" x14ac:dyDescent="0.2">
      <c r="C436" s="45"/>
      <c r="D436" s="196" t="str">
        <f t="shared" si="500"/>
        <v/>
      </c>
      <c r="E436" s="196" t="str">
        <f t="shared" si="500"/>
        <v/>
      </c>
      <c r="F436" s="196" t="str">
        <f t="shared" si="500"/>
        <v/>
      </c>
      <c r="G436" s="48" t="str">
        <f t="shared" si="435"/>
        <v/>
      </c>
      <c r="H436" s="197" t="str">
        <f t="shared" si="444"/>
        <v/>
      </c>
      <c r="I436" s="48" t="str">
        <f t="shared" si="445"/>
        <v/>
      </c>
      <c r="J436" s="198" t="str">
        <f t="shared" si="436"/>
        <v/>
      </c>
      <c r="K436" s="199" t="str">
        <f t="shared" si="501"/>
        <v/>
      </c>
      <c r="L436" s="964"/>
      <c r="M436" s="961">
        <f t="shared" ref="M436:N436" si="510">IF(M374="","",M374)</f>
        <v>0</v>
      </c>
      <c r="N436" s="961">
        <f t="shared" si="510"/>
        <v>0</v>
      </c>
      <c r="O436" s="1026" t="str">
        <f t="shared" si="447"/>
        <v/>
      </c>
      <c r="P436" s="1026"/>
      <c r="Q436" s="1026" t="str">
        <f t="shared" si="448"/>
        <v/>
      </c>
      <c r="R436" s="964"/>
      <c r="S436" s="1027" t="str">
        <f t="shared" si="487"/>
        <v/>
      </c>
      <c r="T436" s="1015" t="str">
        <f t="shared" si="449"/>
        <v/>
      </c>
      <c r="U436" s="1133" t="str">
        <f t="shared" si="450"/>
        <v/>
      </c>
      <c r="V436" s="491"/>
      <c r="Z436" s="1106" t="str">
        <f t="shared" si="488"/>
        <v/>
      </c>
      <c r="AA436" s="1107">
        <f>+tab!$C$156</f>
        <v>0.62</v>
      </c>
      <c r="AB436" s="1108" t="e">
        <f t="shared" si="451"/>
        <v>#VALUE!</v>
      </c>
      <c r="AC436" s="1108" t="e">
        <f t="shared" si="452"/>
        <v>#VALUE!</v>
      </c>
      <c r="AD436" s="1108" t="e">
        <f t="shared" si="453"/>
        <v>#VALUE!</v>
      </c>
      <c r="AE436" s="1086" t="e">
        <f t="shared" si="489"/>
        <v>#VALUE!</v>
      </c>
      <c r="AF436" s="1086">
        <f t="shared" si="490"/>
        <v>0</v>
      </c>
      <c r="AG436" s="1109">
        <f>IF(I436&gt;8,tab!C$157,tab!C$160)</f>
        <v>0.5</v>
      </c>
      <c r="AH436" s="1086">
        <f t="shared" si="491"/>
        <v>0</v>
      </c>
      <c r="AI436" s="1086">
        <f t="shared" si="492"/>
        <v>0</v>
      </c>
      <c r="AM436" s="51"/>
      <c r="AN436" s="51"/>
    </row>
    <row r="437" spans="3:40" ht="13.7" customHeight="1" x14ac:dyDescent="0.2">
      <c r="C437" s="45"/>
      <c r="D437" s="196" t="str">
        <f t="shared" si="500"/>
        <v/>
      </c>
      <c r="E437" s="196" t="str">
        <f t="shared" si="500"/>
        <v/>
      </c>
      <c r="F437" s="196" t="str">
        <f t="shared" si="500"/>
        <v/>
      </c>
      <c r="G437" s="48" t="str">
        <f t="shared" si="435"/>
        <v/>
      </c>
      <c r="H437" s="197" t="str">
        <f t="shared" si="444"/>
        <v/>
      </c>
      <c r="I437" s="48" t="str">
        <f t="shared" si="445"/>
        <v/>
      </c>
      <c r="J437" s="198" t="str">
        <f t="shared" si="436"/>
        <v/>
      </c>
      <c r="K437" s="199" t="str">
        <f t="shared" si="501"/>
        <v/>
      </c>
      <c r="L437" s="964"/>
      <c r="M437" s="961">
        <f t="shared" ref="M437:N437" si="511">IF(M375="","",M375)</f>
        <v>0</v>
      </c>
      <c r="N437" s="961">
        <f t="shared" si="511"/>
        <v>0</v>
      </c>
      <c r="O437" s="1026" t="str">
        <f t="shared" si="447"/>
        <v/>
      </c>
      <c r="P437" s="1026"/>
      <c r="Q437" s="1026" t="str">
        <f t="shared" si="448"/>
        <v/>
      </c>
      <c r="R437" s="964"/>
      <c r="S437" s="1027" t="str">
        <f t="shared" si="487"/>
        <v/>
      </c>
      <c r="T437" s="1015" t="str">
        <f t="shared" si="449"/>
        <v/>
      </c>
      <c r="U437" s="1133" t="str">
        <f t="shared" si="450"/>
        <v/>
      </c>
      <c r="V437" s="491"/>
      <c r="Z437" s="1106" t="str">
        <f t="shared" si="488"/>
        <v/>
      </c>
      <c r="AA437" s="1107">
        <f>+tab!$C$156</f>
        <v>0.62</v>
      </c>
      <c r="AB437" s="1108" t="e">
        <f t="shared" si="451"/>
        <v>#VALUE!</v>
      </c>
      <c r="AC437" s="1108" t="e">
        <f t="shared" si="452"/>
        <v>#VALUE!</v>
      </c>
      <c r="AD437" s="1108" t="e">
        <f t="shared" si="453"/>
        <v>#VALUE!</v>
      </c>
      <c r="AE437" s="1086" t="e">
        <f t="shared" si="489"/>
        <v>#VALUE!</v>
      </c>
      <c r="AF437" s="1086">
        <f t="shared" si="490"/>
        <v>0</v>
      </c>
      <c r="AG437" s="1109">
        <f>IF(I437&gt;8,tab!C$157,tab!C$160)</f>
        <v>0.5</v>
      </c>
      <c r="AH437" s="1086">
        <f t="shared" si="491"/>
        <v>0</v>
      </c>
      <c r="AI437" s="1086">
        <f t="shared" si="492"/>
        <v>0</v>
      </c>
      <c r="AM437" s="51"/>
      <c r="AN437" s="51"/>
    </row>
    <row r="438" spans="3:40" ht="13.7" customHeight="1" x14ac:dyDescent="0.2">
      <c r="C438" s="45"/>
      <c r="D438" s="38"/>
      <c r="E438" s="38"/>
      <c r="F438" s="38"/>
      <c r="G438" s="38"/>
      <c r="H438" s="44"/>
      <c r="I438" s="44"/>
      <c r="J438" s="262"/>
      <c r="K438" s="1125">
        <f>SUM(K388:K437)</f>
        <v>0</v>
      </c>
      <c r="L438" s="949"/>
      <c r="M438" s="1126">
        <f>SUM(M388:M437)</f>
        <v>0</v>
      </c>
      <c r="N438" s="1126">
        <f t="shared" ref="N438" si="512">SUM(N388:N437)</f>
        <v>0</v>
      </c>
      <c r="O438" s="1126">
        <f t="shared" ref="O438" si="513">SUM(O388:O437)</f>
        <v>0</v>
      </c>
      <c r="P438" s="1126">
        <f t="shared" ref="P438" si="514">SUM(P388:P437)</f>
        <v>0</v>
      </c>
      <c r="Q438" s="1126">
        <f t="shared" ref="Q438" si="515">SUM(Q388:Q437)</f>
        <v>0</v>
      </c>
      <c r="R438" s="949"/>
      <c r="S438" s="1127">
        <f>SUM(S388:S437)</f>
        <v>0</v>
      </c>
      <c r="T438" s="1127">
        <f>SUM(T388:T437)</f>
        <v>0</v>
      </c>
      <c r="U438" s="1128">
        <f>SUM(U388:U437)</f>
        <v>0</v>
      </c>
      <c r="V438" s="958"/>
      <c r="AI438" s="1086">
        <f>SUM(AI388:AI437)</f>
        <v>0</v>
      </c>
      <c r="AM438" s="51"/>
      <c r="AN438" s="51"/>
    </row>
    <row r="439" spans="3:40" ht="13.7" customHeight="1" x14ac:dyDescent="0.2">
      <c r="C439" s="53"/>
      <c r="D439" s="208"/>
      <c r="E439" s="208"/>
      <c r="F439" s="208"/>
      <c r="G439" s="208"/>
      <c r="H439" s="209"/>
      <c r="I439" s="209"/>
      <c r="J439" s="210"/>
      <c r="K439" s="211"/>
      <c r="L439" s="210"/>
      <c r="M439" s="211"/>
      <c r="N439" s="210"/>
      <c r="O439" s="210"/>
      <c r="P439" s="212"/>
      <c r="Q439" s="212"/>
      <c r="R439" s="210"/>
      <c r="S439" s="212"/>
      <c r="T439" s="213"/>
      <c r="U439" s="212"/>
      <c r="V439" s="214"/>
    </row>
  </sheetData>
  <sheetProtection algorithmName="SHA-512" hashValue="GfpwyuOHIax7fkASzdnOoj4OMlBcJErJoJ5cgKx4skIqBIU5kgDZU/Mr+1CRqr0wN2VWiQC0BLRTU380DF4xwQ==" saltValue="gddWBGtTxquWpbs7N+WCCQ==" spinCount="100000" sheet="1" objects="1" scenarios="1"/>
  <mergeCells count="7">
    <mergeCell ref="S322:U322"/>
    <mergeCell ref="S384:U384"/>
    <mergeCell ref="S12:U12"/>
    <mergeCell ref="S74:U74"/>
    <mergeCell ref="S136:U136"/>
    <mergeCell ref="S198:U198"/>
    <mergeCell ref="S260:U260"/>
  </mergeCells>
  <dataValidations disablePrompts="1" count="2">
    <dataValidation type="list" allowBlank="1" showInputMessage="1" showErrorMessage="1" sqref="I23:I65">
      <formula1>"LIOa,LIOb,1,2,3,4,5,6,7,8,9,10,11,12,13,14,ID1,ID2,ID3"</formula1>
    </dataValidation>
    <dataValidation type="list" allowBlank="1" showInputMessage="1" showErrorMessage="1" sqref="I16:I22">
      <formula1>"LIOa,LIOb,1,2,3,4,5,6,7,8,9,10,11,12,13,14,15,16,ID1,ID2,ID3"</formula1>
    </dataValidation>
  </dataValidations>
  <pageMargins left="0.7" right="0.7" top="0.75" bottom="0.75" header="0.3" footer="0.3"/>
  <pageSetup paperSize="9" scale="54" orientation="landscape" r:id="rId1"/>
  <headerFooter>
    <oddHeader>&amp;L&amp;"Arial,Vet"&amp;F&amp;R&amp;"Arial,Vet"&amp;A</oddHeader>
    <oddFooter>&amp;L&amp;"Arial,Vet"keizer / goedhart&amp;C&amp;"Arial,Vet"pagina &amp;P&amp;R&amp;"Arial,Vet"&amp;D</oddFooter>
  </headerFooter>
  <colBreaks count="1" manualBreakCount="1">
    <brk id="2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33"/>
  <sheetViews>
    <sheetView zoomScale="85" zoomScaleNormal="85" workbookViewId="0">
      <selection activeCell="B2" sqref="B2"/>
    </sheetView>
  </sheetViews>
  <sheetFormatPr defaultColWidth="9.140625" defaultRowHeight="13.7" customHeight="1" x14ac:dyDescent="0.2"/>
  <cols>
    <col min="1" max="1" width="3.7109375" style="51" customWidth="1"/>
    <col min="2" max="3" width="2.7109375" style="51" customWidth="1"/>
    <col min="4" max="4" width="45.5703125" style="51" customWidth="1"/>
    <col min="5" max="5" width="2.7109375" style="51" customWidth="1"/>
    <col min="6" max="8" width="12.85546875" style="51" customWidth="1"/>
    <col min="9" max="9" width="12.85546875" style="106" customWidth="1"/>
    <col min="10" max="15" width="12.85546875" style="51" customWidth="1"/>
    <col min="16" max="17" width="2.7109375" style="51" customWidth="1"/>
    <col min="18" max="16384" width="9.140625" style="51"/>
  </cols>
  <sheetData>
    <row r="2" spans="2:17" ht="13.7" customHeight="1" x14ac:dyDescent="0.2">
      <c r="B2" s="10"/>
      <c r="C2" s="11"/>
      <c r="D2" s="11"/>
      <c r="E2" s="11"/>
      <c r="F2" s="11"/>
      <c r="G2" s="11"/>
      <c r="H2" s="11"/>
      <c r="I2" s="116"/>
      <c r="J2" s="11"/>
      <c r="K2" s="11"/>
      <c r="L2" s="11"/>
      <c r="M2" s="11"/>
      <c r="N2" s="11"/>
      <c r="O2" s="11"/>
      <c r="P2" s="11"/>
      <c r="Q2" s="13"/>
    </row>
    <row r="3" spans="2:17" ht="13.7" customHeight="1" x14ac:dyDescent="0.2">
      <c r="B3" s="21"/>
      <c r="C3" s="23"/>
      <c r="D3" s="23"/>
      <c r="E3" s="23"/>
      <c r="F3" s="23"/>
      <c r="G3" s="23"/>
      <c r="H3" s="23"/>
      <c r="I3" s="122"/>
      <c r="J3" s="23"/>
      <c r="K3" s="23"/>
      <c r="L3" s="23"/>
      <c r="M3" s="23"/>
      <c r="N3" s="23"/>
      <c r="O3" s="23"/>
      <c r="P3" s="23"/>
      <c r="Q3" s="26"/>
    </row>
    <row r="4" spans="2:17" s="301" customFormat="1" ht="18.600000000000001" customHeight="1" x14ac:dyDescent="0.3">
      <c r="B4" s="297"/>
      <c r="C4" s="632" t="s">
        <v>205</v>
      </c>
      <c r="D4" s="298"/>
      <c r="E4" s="299"/>
      <c r="F4" s="299"/>
      <c r="G4" s="299"/>
      <c r="H4" s="16"/>
      <c r="I4" s="16"/>
      <c r="J4" s="16"/>
      <c r="K4" s="299"/>
      <c r="L4" s="299"/>
      <c r="M4" s="299"/>
      <c r="N4" s="299"/>
      <c r="O4" s="299"/>
      <c r="P4" s="299"/>
      <c r="Q4" s="300"/>
    </row>
    <row r="5" spans="2:17" s="305" customFormat="1" ht="13.7" customHeight="1" x14ac:dyDescent="0.3">
      <c r="B5" s="302"/>
      <c r="C5" s="327" t="str">
        <f>geg!G9</f>
        <v>De speciale school</v>
      </c>
      <c r="D5" s="303"/>
      <c r="E5" s="20"/>
      <c r="F5" s="20"/>
      <c r="G5" s="20"/>
      <c r="H5" s="23"/>
      <c r="I5" s="23"/>
      <c r="J5" s="23"/>
      <c r="K5" s="20"/>
      <c r="L5" s="20"/>
      <c r="M5" s="20"/>
      <c r="N5" s="20"/>
      <c r="O5" s="20"/>
      <c r="P5" s="20"/>
      <c r="Q5" s="304"/>
    </row>
    <row r="6" spans="2:17" s="305" customFormat="1" ht="13.7" customHeight="1" x14ac:dyDescent="0.3">
      <c r="B6" s="302"/>
      <c r="C6" s="306"/>
      <c r="D6" s="303"/>
      <c r="E6" s="20"/>
      <c r="F6" s="20"/>
      <c r="G6" s="20"/>
      <c r="H6" s="23"/>
      <c r="I6" s="23"/>
      <c r="J6" s="23"/>
      <c r="K6" s="20"/>
      <c r="L6" s="20"/>
      <c r="M6" s="20"/>
      <c r="N6" s="20"/>
      <c r="O6" s="20"/>
      <c r="P6" s="20"/>
      <c r="Q6" s="304"/>
    </row>
    <row r="7" spans="2:17" s="305" customFormat="1" ht="13.7" customHeight="1" x14ac:dyDescent="0.3">
      <c r="B7" s="302"/>
      <c r="C7" s="306"/>
      <c r="D7" s="303"/>
      <c r="E7" s="20"/>
      <c r="F7" s="20"/>
      <c r="G7" s="20"/>
      <c r="H7" s="23"/>
      <c r="I7" s="23"/>
      <c r="J7" s="23"/>
      <c r="K7" s="20"/>
      <c r="L7" s="20"/>
      <c r="M7" s="20"/>
      <c r="N7" s="20"/>
      <c r="O7" s="20"/>
      <c r="P7" s="20"/>
      <c r="Q7" s="304"/>
    </row>
    <row r="8" spans="2:17" s="305" customFormat="1" ht="13.7" customHeight="1" x14ac:dyDescent="0.3">
      <c r="B8" s="302"/>
      <c r="C8" s="895" t="s">
        <v>206</v>
      </c>
      <c r="D8" s="20"/>
      <c r="E8" s="20"/>
      <c r="F8" s="20"/>
      <c r="G8" s="20"/>
      <c r="H8" s="23"/>
      <c r="I8" s="23"/>
      <c r="J8" s="23"/>
      <c r="K8" s="20"/>
      <c r="L8" s="20"/>
      <c r="M8" s="20"/>
      <c r="N8" s="20"/>
      <c r="O8" s="20"/>
      <c r="P8" s="20"/>
      <c r="Q8" s="304"/>
    </row>
    <row r="9" spans="2:17" s="305" customFormat="1" ht="13.7" customHeight="1" x14ac:dyDescent="0.3">
      <c r="B9" s="302"/>
      <c r="C9" s="896" t="s">
        <v>207</v>
      </c>
      <c r="D9" s="20"/>
      <c r="E9" s="20"/>
      <c r="F9" s="20"/>
      <c r="G9" s="20"/>
      <c r="H9" s="23"/>
      <c r="I9" s="23"/>
      <c r="J9" s="23"/>
      <c r="K9" s="20"/>
      <c r="L9" s="20"/>
      <c r="M9" s="20"/>
      <c r="N9" s="20"/>
      <c r="O9" s="20"/>
      <c r="P9" s="20"/>
      <c r="Q9" s="304"/>
    </row>
    <row r="10" spans="2:17" s="305" customFormat="1" ht="13.7" customHeight="1" x14ac:dyDescent="0.3">
      <c r="B10" s="302"/>
      <c r="C10" s="896" t="s">
        <v>208</v>
      </c>
      <c r="D10" s="20"/>
      <c r="E10" s="20"/>
      <c r="F10" s="20"/>
      <c r="G10" s="20"/>
      <c r="H10" s="23"/>
      <c r="I10" s="23"/>
      <c r="J10" s="23"/>
      <c r="K10" s="20"/>
      <c r="L10" s="20"/>
      <c r="M10" s="20"/>
      <c r="N10" s="20"/>
      <c r="O10" s="20"/>
      <c r="P10" s="20"/>
      <c r="Q10" s="304"/>
    </row>
    <row r="11" spans="2:17" s="305" customFormat="1" ht="13.7" customHeight="1" x14ac:dyDescent="0.3">
      <c r="B11" s="302"/>
      <c r="C11" s="307"/>
      <c r="D11" s="307"/>
      <c r="E11" s="20"/>
      <c r="F11" s="20"/>
      <c r="G11" s="20"/>
      <c r="H11" s="23"/>
      <c r="I11" s="23"/>
      <c r="J11" s="23"/>
      <c r="K11" s="20"/>
      <c r="L11" s="20"/>
      <c r="M11" s="20"/>
      <c r="N11" s="20"/>
      <c r="O11" s="20"/>
      <c r="P11" s="20"/>
      <c r="Q11" s="304"/>
    </row>
    <row r="12" spans="2:17" ht="13.7" customHeight="1" x14ac:dyDescent="0.2">
      <c r="B12" s="308"/>
      <c r="C12" s="306"/>
      <c r="D12" s="163"/>
      <c r="E12" s="23"/>
      <c r="F12" s="23"/>
      <c r="G12" s="309"/>
      <c r="H12" s="23"/>
      <c r="I12" s="23"/>
      <c r="J12" s="23"/>
      <c r="K12" s="23"/>
      <c r="L12" s="23"/>
      <c r="M12" s="23"/>
      <c r="N12" s="23"/>
      <c r="O12" s="23"/>
      <c r="P12" s="23"/>
      <c r="Q12" s="26"/>
    </row>
    <row r="13" spans="2:17" s="217" customFormat="1" ht="13.7" customHeight="1" x14ac:dyDescent="0.2">
      <c r="B13" s="36"/>
      <c r="C13" s="310"/>
      <c r="D13" s="311"/>
      <c r="E13" s="16"/>
      <c r="F13" s="1159">
        <f>tab!C4</f>
        <v>2014</v>
      </c>
      <c r="G13" s="1159">
        <f t="shared" ref="G13:O13" si="0">F13+1</f>
        <v>2015</v>
      </c>
      <c r="H13" s="1159">
        <f t="shared" si="0"/>
        <v>2016</v>
      </c>
      <c r="I13" s="1159">
        <f t="shared" si="0"/>
        <v>2017</v>
      </c>
      <c r="J13" s="1159">
        <f t="shared" si="0"/>
        <v>2018</v>
      </c>
      <c r="K13" s="1159">
        <f t="shared" si="0"/>
        <v>2019</v>
      </c>
      <c r="L13" s="1159">
        <f t="shared" si="0"/>
        <v>2020</v>
      </c>
      <c r="M13" s="1159">
        <f t="shared" si="0"/>
        <v>2021</v>
      </c>
      <c r="N13" s="1159">
        <f t="shared" si="0"/>
        <v>2022</v>
      </c>
      <c r="O13" s="1159">
        <f t="shared" si="0"/>
        <v>2023</v>
      </c>
      <c r="P13" s="16"/>
      <c r="Q13" s="18"/>
    </row>
    <row r="14" spans="2:17" ht="13.7" customHeight="1" x14ac:dyDescent="0.2">
      <c r="B14" s="308"/>
      <c r="C14" s="306"/>
      <c r="D14" s="163"/>
      <c r="E14" s="23"/>
      <c r="F14" s="23"/>
      <c r="G14" s="23"/>
      <c r="H14" s="23"/>
      <c r="I14" s="23"/>
      <c r="J14" s="23"/>
      <c r="K14" s="23"/>
      <c r="L14" s="23"/>
      <c r="M14" s="23"/>
      <c r="N14" s="23"/>
      <c r="O14" s="23"/>
      <c r="P14" s="23"/>
      <c r="Q14" s="26"/>
    </row>
    <row r="15" spans="2:17" ht="13.7" customHeight="1" x14ac:dyDescent="0.2">
      <c r="B15" s="21"/>
      <c r="C15" s="312"/>
      <c r="D15" s="242"/>
      <c r="F15" s="27"/>
      <c r="G15" s="28"/>
      <c r="H15" s="28"/>
      <c r="I15" s="28"/>
      <c r="J15" s="28"/>
      <c r="K15" s="172"/>
      <c r="L15" s="172"/>
      <c r="M15" s="172"/>
      <c r="N15" s="172"/>
      <c r="O15" s="172"/>
      <c r="P15" s="30"/>
      <c r="Q15" s="26"/>
    </row>
    <row r="16" spans="2:17" ht="13.7" customHeight="1" x14ac:dyDescent="0.2">
      <c r="B16" s="21"/>
      <c r="C16" s="313"/>
      <c r="D16" s="105" t="s">
        <v>209</v>
      </c>
      <c r="E16" s="314"/>
      <c r="F16" s="315">
        <v>0</v>
      </c>
      <c r="G16" s="1163">
        <f t="shared" ref="G16:O16" si="1">F19</f>
        <v>0</v>
      </c>
      <c r="H16" s="1163">
        <f t="shared" si="1"/>
        <v>0</v>
      </c>
      <c r="I16" s="1163">
        <f t="shared" si="1"/>
        <v>0</v>
      </c>
      <c r="J16" s="1163">
        <f t="shared" si="1"/>
        <v>0</v>
      </c>
      <c r="K16" s="1163">
        <f t="shared" si="1"/>
        <v>0</v>
      </c>
      <c r="L16" s="1163">
        <f t="shared" si="1"/>
        <v>0</v>
      </c>
      <c r="M16" s="1163">
        <f t="shared" si="1"/>
        <v>0</v>
      </c>
      <c r="N16" s="1163">
        <f t="shared" si="1"/>
        <v>0</v>
      </c>
      <c r="O16" s="1163">
        <f t="shared" si="1"/>
        <v>0</v>
      </c>
      <c r="P16" s="6"/>
      <c r="Q16" s="26"/>
    </row>
    <row r="17" spans="2:17" ht="13.7" customHeight="1" x14ac:dyDescent="0.2">
      <c r="B17" s="21"/>
      <c r="C17" s="313"/>
      <c r="D17" s="105" t="s">
        <v>210</v>
      </c>
      <c r="E17" s="316"/>
      <c r="F17" s="315">
        <v>0</v>
      </c>
      <c r="G17" s="317">
        <v>0</v>
      </c>
      <c r="H17" s="317">
        <v>0</v>
      </c>
      <c r="I17" s="317">
        <v>0</v>
      </c>
      <c r="J17" s="317">
        <v>0</v>
      </c>
      <c r="K17" s="317">
        <v>0</v>
      </c>
      <c r="L17" s="317">
        <v>0</v>
      </c>
      <c r="M17" s="317">
        <v>0</v>
      </c>
      <c r="N17" s="317">
        <v>0</v>
      </c>
      <c r="O17" s="317">
        <v>0</v>
      </c>
      <c r="P17" s="6"/>
      <c r="Q17" s="26"/>
    </row>
    <row r="18" spans="2:17" ht="13.7" customHeight="1" x14ac:dyDescent="0.2">
      <c r="B18" s="21"/>
      <c r="C18" s="313"/>
      <c r="D18" s="105" t="s">
        <v>211</v>
      </c>
      <c r="E18" s="314"/>
      <c r="F18" s="315">
        <v>0</v>
      </c>
      <c r="G18" s="317">
        <v>0</v>
      </c>
      <c r="H18" s="317">
        <v>0</v>
      </c>
      <c r="I18" s="317">
        <v>0</v>
      </c>
      <c r="J18" s="317">
        <v>0</v>
      </c>
      <c r="K18" s="317">
        <v>0</v>
      </c>
      <c r="L18" s="317">
        <v>0</v>
      </c>
      <c r="M18" s="317">
        <v>0</v>
      </c>
      <c r="N18" s="317">
        <v>0</v>
      </c>
      <c r="O18" s="317">
        <v>0</v>
      </c>
      <c r="P18" s="6"/>
      <c r="Q18" s="26"/>
    </row>
    <row r="19" spans="2:17" ht="13.7" customHeight="1" x14ac:dyDescent="0.2">
      <c r="B19" s="21"/>
      <c r="C19" s="318"/>
      <c r="D19" s="90" t="s">
        <v>212</v>
      </c>
      <c r="E19" s="316"/>
      <c r="F19" s="1165">
        <f t="shared" ref="F19:O19" si="2">SUM(F16:F17)-F18</f>
        <v>0</v>
      </c>
      <c r="G19" s="1166">
        <f t="shared" si="2"/>
        <v>0</v>
      </c>
      <c r="H19" s="1166">
        <f t="shared" si="2"/>
        <v>0</v>
      </c>
      <c r="I19" s="1166">
        <f t="shared" si="2"/>
        <v>0</v>
      </c>
      <c r="J19" s="1166">
        <f t="shared" si="2"/>
        <v>0</v>
      </c>
      <c r="K19" s="1166">
        <f t="shared" si="2"/>
        <v>0</v>
      </c>
      <c r="L19" s="1166">
        <f t="shared" si="2"/>
        <v>0</v>
      </c>
      <c r="M19" s="1166">
        <f t="shared" si="2"/>
        <v>0</v>
      </c>
      <c r="N19" s="1166">
        <f t="shared" si="2"/>
        <v>0</v>
      </c>
      <c r="O19" s="1166">
        <f t="shared" si="2"/>
        <v>0</v>
      </c>
      <c r="P19" s="6"/>
      <c r="Q19" s="26"/>
    </row>
    <row r="20" spans="2:17" ht="13.7" customHeight="1" x14ac:dyDescent="0.2">
      <c r="B20" s="21"/>
      <c r="C20" s="106"/>
      <c r="F20" s="53"/>
      <c r="G20" s="319"/>
      <c r="H20" s="320"/>
      <c r="I20" s="319"/>
      <c r="J20" s="319"/>
      <c r="K20" s="319"/>
      <c r="L20" s="319"/>
      <c r="M20" s="319"/>
      <c r="N20" s="319"/>
      <c r="O20" s="319"/>
      <c r="P20" s="55"/>
      <c r="Q20" s="26"/>
    </row>
    <row r="21" spans="2:17" ht="13.7" customHeight="1" x14ac:dyDescent="0.2">
      <c r="B21" s="308"/>
      <c r="C21" s="306"/>
      <c r="D21" s="163"/>
      <c r="E21" s="23"/>
      <c r="F21" s="23"/>
      <c r="G21" s="23"/>
      <c r="H21" s="122"/>
      <c r="I21" s="23"/>
      <c r="J21" s="23"/>
      <c r="K21" s="23"/>
      <c r="L21" s="23"/>
      <c r="M21" s="23"/>
      <c r="N21" s="23"/>
      <c r="O21" s="23"/>
      <c r="P21" s="23"/>
      <c r="Q21" s="26"/>
    </row>
    <row r="22" spans="2:17" s="217" customFormat="1" ht="13.7" customHeight="1" x14ac:dyDescent="0.2">
      <c r="B22" s="308"/>
      <c r="C22" s="306"/>
      <c r="D22" s="163"/>
      <c r="E22" s="23"/>
      <c r="F22" s="23"/>
      <c r="G22" s="23"/>
      <c r="H22" s="122"/>
      <c r="I22" s="23"/>
      <c r="J22" s="23"/>
      <c r="K22" s="23"/>
      <c r="L22" s="23"/>
      <c r="M22" s="23"/>
      <c r="N22" s="23"/>
      <c r="O22" s="23"/>
      <c r="P22" s="23"/>
      <c r="Q22" s="26"/>
    </row>
    <row r="23" spans="2:17" ht="13.7" customHeight="1" x14ac:dyDescent="0.2">
      <c r="B23" s="321"/>
      <c r="C23" s="310"/>
      <c r="D23" s="311"/>
      <c r="E23" s="16"/>
      <c r="F23" s="1159">
        <f>1+O13</f>
        <v>2024</v>
      </c>
      <c r="G23" s="1159">
        <f t="shared" ref="G23:O23" si="3">F23+1</f>
        <v>2025</v>
      </c>
      <c r="H23" s="1159">
        <f t="shared" si="3"/>
        <v>2026</v>
      </c>
      <c r="I23" s="1159">
        <f t="shared" si="3"/>
        <v>2027</v>
      </c>
      <c r="J23" s="1159">
        <f t="shared" si="3"/>
        <v>2028</v>
      </c>
      <c r="K23" s="1159">
        <f t="shared" si="3"/>
        <v>2029</v>
      </c>
      <c r="L23" s="1159">
        <f t="shared" si="3"/>
        <v>2030</v>
      </c>
      <c r="M23" s="1159">
        <f t="shared" si="3"/>
        <v>2031</v>
      </c>
      <c r="N23" s="1159">
        <f t="shared" si="3"/>
        <v>2032</v>
      </c>
      <c r="O23" s="1159">
        <f t="shared" si="3"/>
        <v>2033</v>
      </c>
      <c r="P23" s="322"/>
      <c r="Q23" s="18"/>
    </row>
    <row r="24" spans="2:17" ht="13.7" customHeight="1" x14ac:dyDescent="0.2">
      <c r="B24" s="308"/>
      <c r="C24" s="306"/>
      <c r="D24" s="163"/>
      <c r="E24" s="23"/>
      <c r="F24" s="1160"/>
      <c r="G24" s="1160"/>
      <c r="H24" s="1160"/>
      <c r="I24" s="1160"/>
      <c r="J24" s="1160"/>
      <c r="K24" s="1160"/>
      <c r="L24" s="1160"/>
      <c r="M24" s="1160"/>
      <c r="N24" s="1160"/>
      <c r="O24" s="1160"/>
      <c r="P24" s="23"/>
      <c r="Q24" s="26"/>
    </row>
    <row r="25" spans="2:17" ht="13.7" customHeight="1" x14ac:dyDescent="0.2">
      <c r="B25" s="308"/>
      <c r="C25" s="312"/>
      <c r="D25" s="242"/>
      <c r="F25" s="27"/>
      <c r="G25" s="28"/>
      <c r="H25" s="28"/>
      <c r="I25" s="28"/>
      <c r="J25" s="28"/>
      <c r="K25" s="28"/>
      <c r="L25" s="28"/>
      <c r="M25" s="28"/>
      <c r="N25" s="28"/>
      <c r="O25" s="28"/>
      <c r="P25" s="30"/>
      <c r="Q25" s="26"/>
    </row>
    <row r="26" spans="2:17" ht="13.7" customHeight="1" x14ac:dyDescent="0.2">
      <c r="B26" s="308"/>
      <c r="C26" s="313"/>
      <c r="D26" s="105" t="s">
        <v>209</v>
      </c>
      <c r="E26" s="314"/>
      <c r="F26" s="1164">
        <f>O19</f>
        <v>0</v>
      </c>
      <c r="G26" s="1163">
        <f t="shared" ref="G26:O26" si="4">F29</f>
        <v>0</v>
      </c>
      <c r="H26" s="1163">
        <f t="shared" si="4"/>
        <v>0</v>
      </c>
      <c r="I26" s="1163">
        <f t="shared" si="4"/>
        <v>0</v>
      </c>
      <c r="J26" s="1163">
        <f t="shared" si="4"/>
        <v>0</v>
      </c>
      <c r="K26" s="1163">
        <f t="shared" si="4"/>
        <v>0</v>
      </c>
      <c r="L26" s="1163">
        <f t="shared" si="4"/>
        <v>0</v>
      </c>
      <c r="M26" s="1163">
        <f t="shared" si="4"/>
        <v>0</v>
      </c>
      <c r="N26" s="1163">
        <f t="shared" si="4"/>
        <v>0</v>
      </c>
      <c r="O26" s="1163">
        <f t="shared" si="4"/>
        <v>0</v>
      </c>
      <c r="P26" s="6"/>
      <c r="Q26" s="26"/>
    </row>
    <row r="27" spans="2:17" ht="13.7" customHeight="1" x14ac:dyDescent="0.2">
      <c r="B27" s="308"/>
      <c r="C27" s="313"/>
      <c r="D27" s="105" t="s">
        <v>210</v>
      </c>
      <c r="E27" s="316"/>
      <c r="F27" s="315">
        <v>0</v>
      </c>
      <c r="G27" s="317">
        <v>0</v>
      </c>
      <c r="H27" s="317">
        <v>0</v>
      </c>
      <c r="I27" s="317">
        <v>0</v>
      </c>
      <c r="J27" s="317">
        <v>0</v>
      </c>
      <c r="K27" s="317">
        <v>0</v>
      </c>
      <c r="L27" s="317">
        <v>0</v>
      </c>
      <c r="M27" s="317">
        <v>0</v>
      </c>
      <c r="N27" s="317">
        <v>0</v>
      </c>
      <c r="O27" s="317">
        <v>0</v>
      </c>
      <c r="P27" s="6"/>
      <c r="Q27" s="26"/>
    </row>
    <row r="28" spans="2:17" ht="13.7" customHeight="1" x14ac:dyDescent="0.2">
      <c r="B28" s="308"/>
      <c r="C28" s="313"/>
      <c r="D28" s="105" t="s">
        <v>211</v>
      </c>
      <c r="E28" s="314"/>
      <c r="F28" s="315">
        <v>0</v>
      </c>
      <c r="G28" s="317">
        <v>0</v>
      </c>
      <c r="H28" s="317">
        <v>0</v>
      </c>
      <c r="I28" s="317">
        <v>0</v>
      </c>
      <c r="J28" s="317">
        <v>0</v>
      </c>
      <c r="K28" s="317">
        <v>0</v>
      </c>
      <c r="L28" s="317">
        <v>0</v>
      </c>
      <c r="M28" s="317">
        <v>0</v>
      </c>
      <c r="N28" s="317">
        <v>0</v>
      </c>
      <c r="O28" s="317">
        <v>0</v>
      </c>
      <c r="P28" s="6"/>
      <c r="Q28" s="26"/>
    </row>
    <row r="29" spans="2:17" ht="13.7" customHeight="1" x14ac:dyDescent="0.2">
      <c r="B29" s="308"/>
      <c r="C29" s="318"/>
      <c r="D29" s="90" t="s">
        <v>212</v>
      </c>
      <c r="E29" s="316"/>
      <c r="F29" s="1165">
        <f t="shared" ref="F29:O29" si="5">SUM(F26:F27)-F28</f>
        <v>0</v>
      </c>
      <c r="G29" s="1166">
        <f>SUM(G26:G27)-G28</f>
        <v>0</v>
      </c>
      <c r="H29" s="1166">
        <f t="shared" si="5"/>
        <v>0</v>
      </c>
      <c r="I29" s="1166">
        <f t="shared" si="5"/>
        <v>0</v>
      </c>
      <c r="J29" s="1166">
        <f t="shared" si="5"/>
        <v>0</v>
      </c>
      <c r="K29" s="1166">
        <f t="shared" si="5"/>
        <v>0</v>
      </c>
      <c r="L29" s="1166">
        <f t="shared" si="5"/>
        <v>0</v>
      </c>
      <c r="M29" s="1166">
        <f t="shared" si="5"/>
        <v>0</v>
      </c>
      <c r="N29" s="1166">
        <f t="shared" si="5"/>
        <v>0</v>
      </c>
      <c r="O29" s="1166">
        <f t="shared" si="5"/>
        <v>0</v>
      </c>
      <c r="P29" s="6"/>
      <c r="Q29" s="26"/>
    </row>
    <row r="30" spans="2:17" ht="13.7" customHeight="1" x14ac:dyDescent="0.2">
      <c r="B30" s="308"/>
      <c r="C30" s="106"/>
      <c r="F30" s="53"/>
      <c r="G30" s="319"/>
      <c r="H30" s="319"/>
      <c r="I30" s="319"/>
      <c r="J30" s="319"/>
      <c r="K30" s="319"/>
      <c r="L30" s="319"/>
      <c r="M30" s="319"/>
      <c r="N30" s="319"/>
      <c r="O30" s="319"/>
      <c r="P30" s="55"/>
      <c r="Q30" s="26"/>
    </row>
    <row r="31" spans="2:17" ht="13.7" customHeight="1" x14ac:dyDescent="0.2">
      <c r="B31" s="308"/>
      <c r="C31" s="306"/>
      <c r="D31" s="163"/>
      <c r="E31" s="23"/>
      <c r="F31" s="23"/>
      <c r="G31" s="23"/>
      <c r="H31" s="23"/>
      <c r="I31" s="23"/>
      <c r="J31" s="23"/>
      <c r="K31" s="23"/>
      <c r="L31" s="23"/>
      <c r="M31" s="23"/>
      <c r="N31" s="23"/>
      <c r="O31" s="23"/>
      <c r="P31" s="23"/>
      <c r="Q31" s="26"/>
    </row>
    <row r="32" spans="2:17" s="8" customFormat="1" ht="13.7" customHeight="1" x14ac:dyDescent="0.25">
      <c r="B32" s="60"/>
      <c r="C32" s="61"/>
      <c r="D32" s="61"/>
      <c r="E32" s="61"/>
      <c r="F32" s="61"/>
      <c r="G32" s="61"/>
      <c r="H32" s="61"/>
      <c r="I32" s="61"/>
      <c r="J32" s="61"/>
      <c r="K32" s="61"/>
      <c r="L32" s="61"/>
      <c r="M32" s="61"/>
      <c r="N32" s="61"/>
      <c r="O32" s="61"/>
      <c r="P32" s="63" t="s">
        <v>213</v>
      </c>
      <c r="Q32" s="64"/>
    </row>
    <row r="33" s="51" customFormat="1" ht="13.7" customHeight="1" collapsed="1" x14ac:dyDescent="0.2"/>
  </sheetData>
  <sheetProtection algorithmName="SHA-512" hashValue="5ZmCmFfQGk9fa6O1F1eI0J0SNeOIUKqngqY2Q5/Tq/Fx+XHvXzkcqYAyDXPrzpavYNkwr+YcGhTkDMiq+cI2Xg==" saltValue="gnNB5+44bMFCfq4hXRESMQ==" spinCount="100000" sheet="1" objects="1" scenarios="1"/>
  <pageMargins left="0.7" right="0.7" top="0.75" bottom="0.75" header="0.3" footer="0.3"/>
  <pageSetup paperSize="9" scale="71" orientation="landscape" r:id="rId1"/>
  <headerFooter>
    <oddHeader>&amp;L&amp;"Arial,Vet"&amp;F&amp;R&amp;"Arial,Vet"&amp;A</oddHeader>
    <oddFooter>&amp;L&amp;"Arial,Vet"keizer / goedhart&amp;C&amp;"Arial,Vet"pagina &amp;P&amp;R&amp;"Arial,Vet"&amp;D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18</vt:i4>
      </vt:variant>
      <vt:variant>
        <vt:lpstr>Benoemde bereiken</vt:lpstr>
      </vt:variant>
      <vt:variant>
        <vt:i4>22</vt:i4>
      </vt:variant>
    </vt:vector>
  </HeadingPairs>
  <TitlesOfParts>
    <vt:vector size="40" baseType="lpstr">
      <vt:lpstr>toel</vt:lpstr>
      <vt:lpstr>geg</vt:lpstr>
      <vt:lpstr>baten</vt:lpstr>
      <vt:lpstr>groei 1 febr</vt:lpstr>
      <vt:lpstr>lasten</vt:lpstr>
      <vt:lpstr>dir</vt:lpstr>
      <vt:lpstr>op</vt:lpstr>
      <vt:lpstr>obp</vt:lpstr>
      <vt:lpstr>mop</vt:lpstr>
      <vt:lpstr>mip</vt:lpstr>
      <vt:lpstr>act</vt:lpstr>
      <vt:lpstr>begr</vt:lpstr>
      <vt:lpstr>bal</vt:lpstr>
      <vt:lpstr>liq</vt:lpstr>
      <vt:lpstr>ken</vt:lpstr>
      <vt:lpstr>graf</vt:lpstr>
      <vt:lpstr>som</vt:lpstr>
      <vt:lpstr>tab</vt:lpstr>
      <vt:lpstr>act!Afdrukbereik</vt:lpstr>
      <vt:lpstr>bal!Afdrukbereik</vt:lpstr>
      <vt:lpstr>baten!Afdrukbereik</vt:lpstr>
      <vt:lpstr>begr!Afdrukbereik</vt:lpstr>
      <vt:lpstr>dir!Afdrukbereik</vt:lpstr>
      <vt:lpstr>geg!Afdrukbereik</vt:lpstr>
      <vt:lpstr>graf!Afdrukbereik</vt:lpstr>
      <vt:lpstr>'groei 1 febr'!Afdrukbereik</vt:lpstr>
      <vt:lpstr>ken!Afdrukbereik</vt:lpstr>
      <vt:lpstr>lasten!Afdrukbereik</vt:lpstr>
      <vt:lpstr>liq!Afdrukbereik</vt:lpstr>
      <vt:lpstr>mip!Afdrukbereik</vt:lpstr>
      <vt:lpstr>mop!Afdrukbereik</vt:lpstr>
      <vt:lpstr>obp!Afdrukbereik</vt:lpstr>
      <vt:lpstr>op!Afdrukbereik</vt:lpstr>
      <vt:lpstr>som!Afdrukbereik</vt:lpstr>
      <vt:lpstr>tab!Afdrukbereik</vt:lpstr>
      <vt:lpstr>toel!Afdrukbereik</vt:lpstr>
      <vt:lpstr>baden</vt:lpstr>
      <vt:lpstr>categorie</vt:lpstr>
      <vt:lpstr>MIvast</vt:lpstr>
      <vt:lpstr>Schaal2014</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Keizer</dc:creator>
  <cp:lastModifiedBy>B. Keizer</cp:lastModifiedBy>
  <cp:lastPrinted>2015-04-12T14:53:28Z</cp:lastPrinted>
  <dcterms:created xsi:type="dcterms:W3CDTF">2012-10-29T13:09:26Z</dcterms:created>
  <dcterms:modified xsi:type="dcterms:W3CDTF">2015-04-12T14:55:08Z</dcterms:modified>
</cp:coreProperties>
</file>